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Groups\tgerc\FieldData\2023 data\Living_Carbon_2023\LiCOR\"/>
    </mc:Choice>
  </mc:AlternateContent>
  <xr:revisionPtr revIDLastSave="0" documentId="13_ncr:1_{1D5072CF-F63D-4C4B-8DD9-FD1FA61318F9}" xr6:coauthVersionLast="36" xr6:coauthVersionMax="36" xr10:uidLastSave="{00000000-0000-0000-0000-000000000000}"/>
  <bookViews>
    <workbookView xWindow="0" yWindow="0" windowWidth="19320" windowHeight="10575" xr2:uid="{46D35BDB-E6F9-4A75-A072-0EFECEFECD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95" i="1" l="1"/>
  <c r="BB95" i="1"/>
  <c r="AZ95" i="1"/>
  <c r="AY95" i="1"/>
  <c r="AU95" i="1"/>
  <c r="K95" i="1" s="1"/>
  <c r="AV95" i="1" s="1"/>
  <c r="AT95" i="1"/>
  <c r="AS95" i="1"/>
  <c r="AR95" i="1"/>
  <c r="AP95" i="1"/>
  <c r="AQ95" i="1" s="1"/>
  <c r="O95" i="1"/>
  <c r="M95" i="1"/>
  <c r="F95" i="1"/>
  <c r="BB87" i="1"/>
  <c r="AY87" i="1"/>
  <c r="AZ87" i="1" s="1"/>
  <c r="BC87" i="1" s="1"/>
  <c r="AT87" i="1"/>
  <c r="AS87" i="1"/>
  <c r="AR87" i="1"/>
  <c r="AQ87" i="1"/>
  <c r="AP87" i="1"/>
  <c r="M87" i="1"/>
  <c r="O87" i="1" s="1"/>
  <c r="BH87" i="1" s="1"/>
  <c r="F87" i="1"/>
  <c r="BC85" i="1"/>
  <c r="BB85" i="1"/>
  <c r="AZ85" i="1"/>
  <c r="AY85" i="1"/>
  <c r="AT85" i="1"/>
  <c r="AS85" i="1"/>
  <c r="AR85" i="1"/>
  <c r="AP85" i="1"/>
  <c r="AQ85" i="1" s="1"/>
  <c r="O85" i="1"/>
  <c r="BH85" i="1" s="1"/>
  <c r="M85" i="1"/>
  <c r="F85" i="1"/>
  <c r="BB83" i="1"/>
  <c r="AY83" i="1"/>
  <c r="AZ83" i="1" s="1"/>
  <c r="BC83" i="1" s="1"/>
  <c r="AT83" i="1"/>
  <c r="AS83" i="1"/>
  <c r="AR83" i="1"/>
  <c r="AQ83" i="1"/>
  <c r="AP83" i="1"/>
  <c r="M83" i="1"/>
  <c r="O83" i="1" s="1"/>
  <c r="BH83" i="1" s="1"/>
  <c r="I83" i="1"/>
  <c r="F83" i="1"/>
  <c r="BC81" i="1"/>
  <c r="BB81" i="1"/>
  <c r="AZ81" i="1"/>
  <c r="AY81" i="1"/>
  <c r="AT81" i="1"/>
  <c r="AS81" i="1"/>
  <c r="AR81" i="1"/>
  <c r="AP81" i="1"/>
  <c r="AQ81" i="1" s="1"/>
  <c r="O81" i="1"/>
  <c r="M81" i="1"/>
  <c r="F81" i="1"/>
  <c r="BB78" i="1"/>
  <c r="AY78" i="1"/>
  <c r="AZ78" i="1" s="1"/>
  <c r="BC78" i="1" s="1"/>
  <c r="AT78" i="1"/>
  <c r="AS78" i="1"/>
  <c r="AR78" i="1"/>
  <c r="AQ78" i="1"/>
  <c r="AP78" i="1"/>
  <c r="M78" i="1"/>
  <c r="O78" i="1" s="1"/>
  <c r="BH78" i="1" s="1"/>
  <c r="I78" i="1"/>
  <c r="F78" i="1"/>
  <c r="BC75" i="1"/>
  <c r="BB75" i="1"/>
  <c r="AZ75" i="1"/>
  <c r="AY75" i="1"/>
  <c r="AU75" i="1"/>
  <c r="K75" i="1" s="1"/>
  <c r="AV75" i="1" s="1"/>
  <c r="AT75" i="1"/>
  <c r="AS75" i="1"/>
  <c r="AR75" i="1"/>
  <c r="AP75" i="1"/>
  <c r="AQ75" i="1" s="1"/>
  <c r="O75" i="1"/>
  <c r="M75" i="1"/>
  <c r="F75" i="1"/>
  <c r="BB73" i="1"/>
  <c r="AY73" i="1"/>
  <c r="AZ73" i="1" s="1"/>
  <c r="BC73" i="1" s="1"/>
  <c r="AT73" i="1"/>
  <c r="AS73" i="1"/>
  <c r="AR73" i="1"/>
  <c r="AQ73" i="1"/>
  <c r="I73" i="1" s="1"/>
  <c r="AP73" i="1"/>
  <c r="M73" i="1"/>
  <c r="O73" i="1" s="1"/>
  <c r="BH73" i="1" s="1"/>
  <c r="F73" i="1"/>
  <c r="BC71" i="1"/>
  <c r="BB71" i="1"/>
  <c r="AZ71" i="1"/>
  <c r="AY71" i="1"/>
  <c r="AT71" i="1"/>
  <c r="AS71" i="1"/>
  <c r="AR71" i="1"/>
  <c r="AP71" i="1"/>
  <c r="AQ71" i="1" s="1"/>
  <c r="AU71" i="1" s="1"/>
  <c r="K71" i="1" s="1"/>
  <c r="AV71" i="1" s="1"/>
  <c r="O71" i="1"/>
  <c r="M71" i="1"/>
  <c r="F71" i="1"/>
  <c r="BB69" i="1"/>
  <c r="AY69" i="1"/>
  <c r="AZ69" i="1" s="1"/>
  <c r="BC69" i="1" s="1"/>
  <c r="AT69" i="1"/>
  <c r="AS69" i="1"/>
  <c r="AR69" i="1"/>
  <c r="AQ69" i="1"/>
  <c r="AP69" i="1"/>
  <c r="M69" i="1"/>
  <c r="O69" i="1" s="1"/>
  <c r="BH69" i="1" s="1"/>
  <c r="I69" i="1"/>
  <c r="F69" i="1"/>
  <c r="BC67" i="1"/>
  <c r="BB67" i="1"/>
  <c r="AZ67" i="1"/>
  <c r="AY67" i="1"/>
  <c r="AU67" i="1"/>
  <c r="K67" i="1" s="1"/>
  <c r="AV67" i="1" s="1"/>
  <c r="AT67" i="1"/>
  <c r="AS67" i="1"/>
  <c r="AR67" i="1"/>
  <c r="AP67" i="1"/>
  <c r="AQ67" i="1" s="1"/>
  <c r="O67" i="1"/>
  <c r="M67" i="1"/>
  <c r="F67" i="1"/>
  <c r="BB65" i="1"/>
  <c r="AY65" i="1"/>
  <c r="AZ65" i="1" s="1"/>
  <c r="BC65" i="1" s="1"/>
  <c r="AT65" i="1"/>
  <c r="AS65" i="1"/>
  <c r="AR65" i="1"/>
  <c r="AQ65" i="1"/>
  <c r="AP65" i="1"/>
  <c r="M65" i="1"/>
  <c r="O65" i="1" s="1"/>
  <c r="BH65" i="1" s="1"/>
  <c r="I65" i="1"/>
  <c r="F65" i="1"/>
  <c r="BE64" i="1"/>
  <c r="BC64" i="1"/>
  <c r="BB64" i="1"/>
  <c r="AZ64" i="1"/>
  <c r="AY64" i="1"/>
  <c r="AW64" i="1"/>
  <c r="AX64" i="1" s="1"/>
  <c r="BA64" i="1" s="1"/>
  <c r="G64" i="1" s="1"/>
  <c r="BD64" i="1" s="1"/>
  <c r="H64" i="1" s="1"/>
  <c r="BF64" i="1" s="1"/>
  <c r="AU64" i="1"/>
  <c r="AT64" i="1"/>
  <c r="AS64" i="1"/>
  <c r="AR64" i="1"/>
  <c r="AP64" i="1"/>
  <c r="AQ64" i="1" s="1"/>
  <c r="O64" i="1"/>
  <c r="M64" i="1"/>
  <c r="K64" i="1"/>
  <c r="AV64" i="1" s="1"/>
  <c r="J64" i="1" s="1"/>
  <c r="F64" i="1"/>
  <c r="BB61" i="1"/>
  <c r="AY61" i="1"/>
  <c r="AZ61" i="1" s="1"/>
  <c r="BC61" i="1" s="1"/>
  <c r="AT61" i="1"/>
  <c r="AS61" i="1"/>
  <c r="AR61" i="1"/>
  <c r="AQ61" i="1"/>
  <c r="I61" i="1" s="1"/>
  <c r="AP61" i="1"/>
  <c r="M61" i="1"/>
  <c r="O61" i="1" s="1"/>
  <c r="BH61" i="1" s="1"/>
  <c r="F61" i="1"/>
  <c r="BC59" i="1"/>
  <c r="BB59" i="1"/>
  <c r="AZ59" i="1"/>
  <c r="AY59" i="1"/>
  <c r="AT59" i="1"/>
  <c r="AS59" i="1"/>
  <c r="AR59" i="1"/>
  <c r="AP59" i="1"/>
  <c r="AQ59" i="1" s="1"/>
  <c r="O59" i="1"/>
  <c r="M59" i="1"/>
  <c r="F59" i="1"/>
  <c r="BB56" i="1"/>
  <c r="AY56" i="1"/>
  <c r="AZ56" i="1" s="1"/>
  <c r="BC56" i="1" s="1"/>
  <c r="AT56" i="1"/>
  <c r="AU56" i="1" s="1"/>
  <c r="K56" i="1" s="1"/>
  <c r="AV56" i="1" s="1"/>
  <c r="AS56" i="1"/>
  <c r="AR56" i="1"/>
  <c r="AQ56" i="1"/>
  <c r="AP56" i="1"/>
  <c r="M56" i="1"/>
  <c r="O56" i="1" s="1"/>
  <c r="BH56" i="1" s="1"/>
  <c r="I56" i="1"/>
  <c r="F56" i="1"/>
  <c r="BC54" i="1"/>
  <c r="BB54" i="1"/>
  <c r="AZ54" i="1"/>
  <c r="AY54" i="1"/>
  <c r="AU54" i="1"/>
  <c r="K54" i="1" s="1"/>
  <c r="AV54" i="1" s="1"/>
  <c r="AT54" i="1"/>
  <c r="AS54" i="1"/>
  <c r="AR54" i="1"/>
  <c r="AP54" i="1"/>
  <c r="AQ54" i="1" s="1"/>
  <c r="O54" i="1"/>
  <c r="M54" i="1"/>
  <c r="F54" i="1"/>
  <c r="BB51" i="1"/>
  <c r="AY51" i="1"/>
  <c r="AZ51" i="1" s="1"/>
  <c r="BC51" i="1" s="1"/>
  <c r="AT51" i="1"/>
  <c r="AS51" i="1"/>
  <c r="AR51" i="1"/>
  <c r="AQ51" i="1"/>
  <c r="AP51" i="1"/>
  <c r="M51" i="1"/>
  <c r="O51" i="1" s="1"/>
  <c r="BH51" i="1" s="1"/>
  <c r="F51" i="1"/>
  <c r="BC50" i="1"/>
  <c r="BB50" i="1"/>
  <c r="AZ50" i="1"/>
  <c r="AY50" i="1"/>
  <c r="AT50" i="1"/>
  <c r="AS50" i="1"/>
  <c r="AR50" i="1"/>
  <c r="AP50" i="1"/>
  <c r="AQ50" i="1" s="1"/>
  <c r="AU50" i="1" s="1"/>
  <c r="K50" i="1" s="1"/>
  <c r="AV50" i="1" s="1"/>
  <c r="O50" i="1"/>
  <c r="M50" i="1"/>
  <c r="F50" i="1"/>
  <c r="BB47" i="1"/>
  <c r="AY47" i="1"/>
  <c r="AZ47" i="1" s="1"/>
  <c r="BC47" i="1" s="1"/>
  <c r="AT47" i="1"/>
  <c r="AU47" i="1" s="1"/>
  <c r="K47" i="1" s="1"/>
  <c r="AV47" i="1" s="1"/>
  <c r="AS47" i="1"/>
  <c r="AR47" i="1"/>
  <c r="AQ47" i="1"/>
  <c r="AP47" i="1"/>
  <c r="M47" i="1"/>
  <c r="O47" i="1" s="1"/>
  <c r="I47" i="1"/>
  <c r="F47" i="1"/>
  <c r="BC45" i="1"/>
  <c r="BB45" i="1"/>
  <c r="AZ45" i="1"/>
  <c r="AY45" i="1"/>
  <c r="AT45" i="1"/>
  <c r="AS45" i="1"/>
  <c r="AR45" i="1"/>
  <c r="AP45" i="1"/>
  <c r="AQ45" i="1" s="1"/>
  <c r="O45" i="1"/>
  <c r="M45" i="1"/>
  <c r="F45" i="1"/>
  <c r="BB41" i="1"/>
  <c r="AY41" i="1"/>
  <c r="AZ41" i="1" s="1"/>
  <c r="BC41" i="1" s="1"/>
  <c r="AT41" i="1"/>
  <c r="AS41" i="1"/>
  <c r="AR41" i="1"/>
  <c r="AP41" i="1"/>
  <c r="F41" i="1" s="1"/>
  <c r="M41" i="1"/>
  <c r="O41" i="1" s="1"/>
  <c r="BC39" i="1"/>
  <c r="BB39" i="1"/>
  <c r="AZ39" i="1"/>
  <c r="AY39" i="1"/>
  <c r="AT39" i="1"/>
  <c r="AU39" i="1" s="1"/>
  <c r="K39" i="1" s="1"/>
  <c r="AV39" i="1" s="1"/>
  <c r="AS39" i="1"/>
  <c r="AR39" i="1"/>
  <c r="AP39" i="1"/>
  <c r="AQ39" i="1" s="1"/>
  <c r="O39" i="1"/>
  <c r="M39" i="1"/>
  <c r="F39" i="1"/>
  <c r="BB37" i="1"/>
  <c r="AZ37" i="1"/>
  <c r="BC37" i="1" s="1"/>
  <c r="AY37" i="1"/>
  <c r="AT37" i="1"/>
  <c r="AS37" i="1"/>
  <c r="AR37" i="1"/>
  <c r="AP37" i="1"/>
  <c r="F37" i="1" s="1"/>
  <c r="M37" i="1"/>
  <c r="O37" i="1" s="1"/>
  <c r="BB35" i="1"/>
  <c r="AZ35" i="1"/>
  <c r="BC35" i="1" s="1"/>
  <c r="AY35" i="1"/>
  <c r="AT35" i="1"/>
  <c r="AS35" i="1"/>
  <c r="AR35" i="1"/>
  <c r="AP35" i="1"/>
  <c r="AQ35" i="1" s="1"/>
  <c r="M35" i="1"/>
  <c r="O35" i="1" s="1"/>
  <c r="BB32" i="1"/>
  <c r="AZ32" i="1"/>
  <c r="BC32" i="1" s="1"/>
  <c r="AY32" i="1"/>
  <c r="AT32" i="1"/>
  <c r="AS32" i="1"/>
  <c r="AR32" i="1"/>
  <c r="AP32" i="1"/>
  <c r="F32" i="1" s="1"/>
  <c r="M32" i="1"/>
  <c r="O32" i="1" s="1"/>
  <c r="BB30" i="1"/>
  <c r="BC30" i="1" s="1"/>
  <c r="AZ30" i="1"/>
  <c r="AY30" i="1"/>
  <c r="AT30" i="1"/>
  <c r="AU30" i="1" s="1"/>
  <c r="K30" i="1" s="1"/>
  <c r="AV30" i="1" s="1"/>
  <c r="AS30" i="1"/>
  <c r="AR30" i="1"/>
  <c r="AP30" i="1"/>
  <c r="AQ30" i="1" s="1"/>
  <c r="M30" i="1"/>
  <c r="O30" i="1" s="1"/>
  <c r="F30" i="1"/>
  <c r="BB28" i="1"/>
  <c r="AZ28" i="1"/>
  <c r="BC28" i="1" s="1"/>
  <c r="AY28" i="1"/>
  <c r="AT28" i="1"/>
  <c r="AS28" i="1"/>
  <c r="AR28" i="1"/>
  <c r="AP28" i="1"/>
  <c r="F28" i="1" s="1"/>
  <c r="M28" i="1"/>
  <c r="O28" i="1" s="1"/>
  <c r="BB26" i="1"/>
  <c r="AY26" i="1"/>
  <c r="AZ26" i="1" s="1"/>
  <c r="BC26" i="1" s="1"/>
  <c r="AT26" i="1"/>
  <c r="AU26" i="1" s="1"/>
  <c r="K26" i="1" s="1"/>
  <c r="AV26" i="1" s="1"/>
  <c r="AS26" i="1"/>
  <c r="AR26" i="1"/>
  <c r="AP26" i="1"/>
  <c r="AQ26" i="1" s="1"/>
  <c r="M26" i="1"/>
  <c r="O26" i="1" s="1"/>
  <c r="F26" i="1"/>
  <c r="BH26" i="1" s="1"/>
  <c r="BB24" i="1"/>
  <c r="BC24" i="1" s="1"/>
  <c r="AZ24" i="1"/>
  <c r="AY24" i="1"/>
  <c r="AT24" i="1"/>
  <c r="AS24" i="1"/>
  <c r="AR24" i="1"/>
  <c r="AP24" i="1"/>
  <c r="F24" i="1" s="1"/>
  <c r="M24" i="1"/>
  <c r="O24" i="1" s="1"/>
  <c r="BB21" i="1"/>
  <c r="AY21" i="1"/>
  <c r="AZ21" i="1" s="1"/>
  <c r="BC21" i="1" s="1"/>
  <c r="AT21" i="1"/>
  <c r="AU21" i="1" s="1"/>
  <c r="K21" i="1" s="1"/>
  <c r="AV21" i="1" s="1"/>
  <c r="AS21" i="1"/>
  <c r="AR21" i="1"/>
  <c r="AP21" i="1"/>
  <c r="AQ21" i="1" s="1"/>
  <c r="M21" i="1"/>
  <c r="O21" i="1" s="1"/>
  <c r="BB20" i="1"/>
  <c r="BC20" i="1" s="1"/>
  <c r="AZ20" i="1"/>
  <c r="AY20" i="1"/>
  <c r="AT20" i="1"/>
  <c r="AU20" i="1" s="1"/>
  <c r="K20" i="1" s="1"/>
  <c r="AV20" i="1" s="1"/>
  <c r="AS20" i="1"/>
  <c r="AR20" i="1"/>
  <c r="AP20" i="1"/>
  <c r="AQ20" i="1" s="1"/>
  <c r="M20" i="1"/>
  <c r="O20" i="1" s="1"/>
  <c r="F20" i="1"/>
  <c r="BB18" i="1"/>
  <c r="AY18" i="1"/>
  <c r="AZ18" i="1" s="1"/>
  <c r="BC18" i="1" s="1"/>
  <c r="AT18" i="1"/>
  <c r="AU18" i="1" s="1"/>
  <c r="K18" i="1" s="1"/>
  <c r="AV18" i="1" s="1"/>
  <c r="AS18" i="1"/>
  <c r="AR18" i="1"/>
  <c r="AP18" i="1"/>
  <c r="AQ18" i="1" s="1"/>
  <c r="M18" i="1"/>
  <c r="O18" i="1" s="1"/>
  <c r="BB17" i="1"/>
  <c r="BC17" i="1" s="1"/>
  <c r="AZ17" i="1"/>
  <c r="AY17" i="1"/>
  <c r="AT17" i="1"/>
  <c r="AS17" i="1"/>
  <c r="AR17" i="1"/>
  <c r="AP17" i="1"/>
  <c r="F17" i="1" s="1"/>
  <c r="M17" i="1"/>
  <c r="O17" i="1" s="1"/>
  <c r="AW18" i="1" l="1"/>
  <c r="AX18" i="1" s="1"/>
  <c r="BA18" i="1" s="1"/>
  <c r="G18" i="1" s="1"/>
  <c r="BD18" i="1" s="1"/>
  <c r="J18" i="1"/>
  <c r="AW26" i="1"/>
  <c r="AX26" i="1" s="1"/>
  <c r="BA26" i="1" s="1"/>
  <c r="G26" i="1" s="1"/>
  <c r="BD26" i="1" s="1"/>
  <c r="H26" i="1" s="1"/>
  <c r="J26" i="1"/>
  <c r="J67" i="1"/>
  <c r="AW67" i="1"/>
  <c r="AX67" i="1" s="1"/>
  <c r="BA67" i="1" s="1"/>
  <c r="G67" i="1" s="1"/>
  <c r="BD67" i="1" s="1"/>
  <c r="H67" i="1" s="1"/>
  <c r="J71" i="1"/>
  <c r="AW71" i="1"/>
  <c r="AX71" i="1" s="1"/>
  <c r="BA71" i="1" s="1"/>
  <c r="G71" i="1" s="1"/>
  <c r="BD71" i="1" s="1"/>
  <c r="H71" i="1" s="1"/>
  <c r="J75" i="1"/>
  <c r="AW75" i="1"/>
  <c r="AX75" i="1" s="1"/>
  <c r="BA75" i="1" s="1"/>
  <c r="G75" i="1" s="1"/>
  <c r="BD75" i="1" s="1"/>
  <c r="H75" i="1" s="1"/>
  <c r="AW30" i="1"/>
  <c r="AX30" i="1" s="1"/>
  <c r="BA30" i="1" s="1"/>
  <c r="G30" i="1" s="1"/>
  <c r="BD30" i="1" s="1"/>
  <c r="H30" i="1" s="1"/>
  <c r="J30" i="1"/>
  <c r="J95" i="1"/>
  <c r="AW95" i="1"/>
  <c r="AX95" i="1" s="1"/>
  <c r="BA95" i="1" s="1"/>
  <c r="G95" i="1" s="1"/>
  <c r="BD95" i="1" s="1"/>
  <c r="H95" i="1" s="1"/>
  <c r="BH28" i="1"/>
  <c r="J20" i="1"/>
  <c r="AW20" i="1"/>
  <c r="AX20" i="1" s="1"/>
  <c r="BA20" i="1" s="1"/>
  <c r="G20" i="1" s="1"/>
  <c r="BD20" i="1" s="1"/>
  <c r="H20" i="1" s="1"/>
  <c r="BH41" i="1"/>
  <c r="I20" i="1"/>
  <c r="BG26" i="1"/>
  <c r="I26" i="1"/>
  <c r="BH37" i="1"/>
  <c r="AU17" i="1"/>
  <c r="K17" i="1" s="1"/>
  <c r="AV17" i="1" s="1"/>
  <c r="AW21" i="1"/>
  <c r="AX21" i="1" s="1"/>
  <c r="BA21" i="1" s="1"/>
  <c r="G21" i="1" s="1"/>
  <c r="BD21" i="1" s="1"/>
  <c r="H21" i="1" s="1"/>
  <c r="J21" i="1"/>
  <c r="AW39" i="1"/>
  <c r="AX39" i="1" s="1"/>
  <c r="BA39" i="1" s="1"/>
  <c r="G39" i="1" s="1"/>
  <c r="BD39" i="1" s="1"/>
  <c r="H39" i="1" s="1"/>
  <c r="J39" i="1"/>
  <c r="BH24" i="1"/>
  <c r="BH17" i="1"/>
  <c r="BG18" i="1"/>
  <c r="I18" i="1"/>
  <c r="I21" i="1"/>
  <c r="BH32" i="1"/>
  <c r="J50" i="1"/>
  <c r="AW50" i="1"/>
  <c r="AX50" i="1" s="1"/>
  <c r="BA50" i="1" s="1"/>
  <c r="G50" i="1" s="1"/>
  <c r="BD50" i="1" s="1"/>
  <c r="H50" i="1" s="1"/>
  <c r="J54" i="1"/>
  <c r="AW54" i="1"/>
  <c r="AX54" i="1" s="1"/>
  <c r="BA54" i="1" s="1"/>
  <c r="G54" i="1" s="1"/>
  <c r="BD54" i="1" s="1"/>
  <c r="H54" i="1" s="1"/>
  <c r="F18" i="1"/>
  <c r="F21" i="1"/>
  <c r="AQ41" i="1"/>
  <c r="I45" i="1"/>
  <c r="AU51" i="1"/>
  <c r="K51" i="1" s="1"/>
  <c r="AV51" i="1" s="1"/>
  <c r="I81" i="1"/>
  <c r="AU87" i="1"/>
  <c r="K87" i="1" s="1"/>
  <c r="AV87" i="1" s="1"/>
  <c r="AW56" i="1"/>
  <c r="AX56" i="1" s="1"/>
  <c r="BA56" i="1" s="1"/>
  <c r="G56" i="1" s="1"/>
  <c r="BD56" i="1" s="1"/>
  <c r="H56" i="1" s="1"/>
  <c r="J56" i="1"/>
  <c r="I85" i="1"/>
  <c r="I59" i="1"/>
  <c r="BG56" i="1"/>
  <c r="BI56" i="1" s="1"/>
  <c r="I67" i="1"/>
  <c r="AU73" i="1"/>
  <c r="K73" i="1" s="1"/>
  <c r="AV73" i="1" s="1"/>
  <c r="AU85" i="1"/>
  <c r="K85" i="1" s="1"/>
  <c r="AV85" i="1" s="1"/>
  <c r="BI26" i="1"/>
  <c r="AQ28" i="1"/>
  <c r="AQ37" i="1"/>
  <c r="AU37" i="1" s="1"/>
  <c r="K37" i="1" s="1"/>
  <c r="AV37" i="1" s="1"/>
  <c r="I35" i="1"/>
  <c r="AU65" i="1"/>
  <c r="K65" i="1" s="1"/>
  <c r="AV65" i="1" s="1"/>
  <c r="AQ17" i="1"/>
  <c r="AQ24" i="1"/>
  <c r="BH30" i="1"/>
  <c r="AQ32" i="1"/>
  <c r="I39" i="1"/>
  <c r="BG39" i="1"/>
  <c r="I51" i="1"/>
  <c r="I54" i="1"/>
  <c r="BG54" i="1"/>
  <c r="BI54" i="1" s="1"/>
  <c r="AU61" i="1"/>
  <c r="K61" i="1" s="1"/>
  <c r="AV61" i="1" s="1"/>
  <c r="I87" i="1"/>
  <c r="I95" i="1"/>
  <c r="BI39" i="1"/>
  <c r="BH39" i="1"/>
  <c r="BI50" i="1"/>
  <c r="BH20" i="1"/>
  <c r="I30" i="1"/>
  <c r="AU35" i="1"/>
  <c r="K35" i="1" s="1"/>
  <c r="AV35" i="1" s="1"/>
  <c r="BH47" i="1"/>
  <c r="AW47" i="1"/>
  <c r="AX47" i="1" s="1"/>
  <c r="BA47" i="1" s="1"/>
  <c r="G47" i="1" s="1"/>
  <c r="J47" i="1"/>
  <c r="AU59" i="1"/>
  <c r="K59" i="1" s="1"/>
  <c r="AV59" i="1" s="1"/>
  <c r="I75" i="1"/>
  <c r="BG75" i="1"/>
  <c r="BI75" i="1" s="1"/>
  <c r="AU83" i="1"/>
  <c r="K83" i="1" s="1"/>
  <c r="AV83" i="1" s="1"/>
  <c r="I50" i="1"/>
  <c r="BG50" i="1"/>
  <c r="I71" i="1"/>
  <c r="BG71" i="1"/>
  <c r="BI71" i="1" s="1"/>
  <c r="AU78" i="1"/>
  <c r="K78" i="1" s="1"/>
  <c r="AV78" i="1" s="1"/>
  <c r="F35" i="1"/>
  <c r="AU45" i="1"/>
  <c r="K45" i="1" s="1"/>
  <c r="AV45" i="1" s="1"/>
  <c r="I64" i="1"/>
  <c r="BG64" i="1"/>
  <c r="BI64" i="1" s="1"/>
  <c r="AU69" i="1"/>
  <c r="K69" i="1" s="1"/>
  <c r="AV69" i="1" s="1"/>
  <c r="AU81" i="1"/>
  <c r="K81" i="1" s="1"/>
  <c r="AV81" i="1" s="1"/>
  <c r="BH45" i="1"/>
  <c r="BH50" i="1"/>
  <c r="BH54" i="1"/>
  <c r="BH59" i="1"/>
  <c r="BH64" i="1"/>
  <c r="BH67" i="1"/>
  <c r="BH71" i="1"/>
  <c r="BH75" i="1"/>
  <c r="BH81" i="1"/>
  <c r="BH95" i="1"/>
  <c r="AW37" i="1" l="1"/>
  <c r="AX37" i="1" s="1"/>
  <c r="BA37" i="1" s="1"/>
  <c r="G37" i="1" s="1"/>
  <c r="BD37" i="1" s="1"/>
  <c r="H37" i="1" s="1"/>
  <c r="J37" i="1"/>
  <c r="BF71" i="1"/>
  <c r="BE71" i="1"/>
  <c r="I24" i="1"/>
  <c r="I41" i="1"/>
  <c r="BF67" i="1"/>
  <c r="BE67" i="1"/>
  <c r="J45" i="1"/>
  <c r="AW45" i="1"/>
  <c r="AX45" i="1" s="1"/>
  <c r="BA45" i="1" s="1"/>
  <c r="G45" i="1" s="1"/>
  <c r="I17" i="1"/>
  <c r="BG17" i="1"/>
  <c r="BI17" i="1" s="1"/>
  <c r="AW87" i="1"/>
  <c r="AX87" i="1" s="1"/>
  <c r="BA87" i="1" s="1"/>
  <c r="G87" i="1" s="1"/>
  <c r="J87" i="1"/>
  <c r="BI21" i="1"/>
  <c r="BH21" i="1"/>
  <c r="BF20" i="1"/>
  <c r="BE20" i="1"/>
  <c r="I32" i="1"/>
  <c r="I28" i="1"/>
  <c r="AW61" i="1"/>
  <c r="AX61" i="1" s="1"/>
  <c r="BA61" i="1" s="1"/>
  <c r="G61" i="1" s="1"/>
  <c r="BD61" i="1" s="1"/>
  <c r="H61" i="1" s="1"/>
  <c r="J61" i="1"/>
  <c r="AW83" i="1"/>
  <c r="AX83" i="1" s="1"/>
  <c r="BA83" i="1" s="1"/>
  <c r="G83" i="1" s="1"/>
  <c r="BD83" i="1" s="1"/>
  <c r="H83" i="1" s="1"/>
  <c r="J83" i="1"/>
  <c r="BG83" i="1"/>
  <c r="BI83" i="1" s="1"/>
  <c r="J85" i="1"/>
  <c r="AW85" i="1"/>
  <c r="AX85" i="1" s="1"/>
  <c r="BA85" i="1" s="1"/>
  <c r="G85" i="1" s="1"/>
  <c r="BD85" i="1" s="1"/>
  <c r="H85" i="1" s="1"/>
  <c r="BH18" i="1"/>
  <c r="BI18" i="1" s="1"/>
  <c r="BG21" i="1"/>
  <c r="BF30" i="1"/>
  <c r="BE30" i="1"/>
  <c r="BE21" i="1"/>
  <c r="BF21" i="1"/>
  <c r="AU28" i="1"/>
  <c r="K28" i="1" s="1"/>
  <c r="AV28" i="1" s="1"/>
  <c r="AW65" i="1"/>
  <c r="AX65" i="1" s="1"/>
  <c r="BA65" i="1" s="1"/>
  <c r="G65" i="1" s="1"/>
  <c r="BD65" i="1" s="1"/>
  <c r="H65" i="1" s="1"/>
  <c r="J65" i="1"/>
  <c r="BH35" i="1"/>
  <c r="J35" i="1"/>
  <c r="AW35" i="1"/>
  <c r="AX35" i="1" s="1"/>
  <c r="BA35" i="1" s="1"/>
  <c r="G35" i="1" s="1"/>
  <c r="BD35" i="1" s="1"/>
  <c r="H35" i="1" s="1"/>
  <c r="AU32" i="1"/>
  <c r="K32" i="1" s="1"/>
  <c r="AV32" i="1" s="1"/>
  <c r="BF54" i="1"/>
  <c r="BE54" i="1"/>
  <c r="AU24" i="1"/>
  <c r="K24" i="1" s="1"/>
  <c r="AV24" i="1" s="1"/>
  <c r="BE26" i="1"/>
  <c r="BF26" i="1"/>
  <c r="AW69" i="1"/>
  <c r="AX69" i="1" s="1"/>
  <c r="BA69" i="1" s="1"/>
  <c r="G69" i="1" s="1"/>
  <c r="BD69" i="1" s="1"/>
  <c r="H69" i="1" s="1"/>
  <c r="J69" i="1"/>
  <c r="BG37" i="1"/>
  <c r="BI37" i="1" s="1"/>
  <c r="I37" i="1"/>
  <c r="BD47" i="1"/>
  <c r="H47" i="1" s="1"/>
  <c r="BG47" i="1"/>
  <c r="BI47" i="1" s="1"/>
  <c r="J81" i="1"/>
  <c r="AW81" i="1"/>
  <c r="AX81" i="1" s="1"/>
  <c r="BA81" i="1" s="1"/>
  <c r="G81" i="1" s="1"/>
  <c r="BG30" i="1"/>
  <c r="BI30" i="1" s="1"/>
  <c r="BG95" i="1"/>
  <c r="BI95" i="1" s="1"/>
  <c r="AW73" i="1"/>
  <c r="AX73" i="1" s="1"/>
  <c r="BA73" i="1" s="1"/>
  <c r="G73" i="1" s="1"/>
  <c r="BD73" i="1" s="1"/>
  <c r="H73" i="1" s="1"/>
  <c r="J73" i="1"/>
  <c r="BG85" i="1"/>
  <c r="BI85" i="1" s="1"/>
  <c r="BE39" i="1"/>
  <c r="BF39" i="1"/>
  <c r="BF75" i="1"/>
  <c r="BE75" i="1"/>
  <c r="BF95" i="1"/>
  <c r="BE95" i="1"/>
  <c r="J17" i="1"/>
  <c r="AW17" i="1"/>
  <c r="AX17" i="1" s="1"/>
  <c r="BA17" i="1" s="1"/>
  <c r="G17" i="1" s="1"/>
  <c r="BD17" i="1" s="1"/>
  <c r="H17" i="1" s="1"/>
  <c r="BE56" i="1"/>
  <c r="BF56" i="1"/>
  <c r="AU41" i="1"/>
  <c r="K41" i="1" s="1"/>
  <c r="AV41" i="1" s="1"/>
  <c r="AW78" i="1"/>
  <c r="AX78" i="1" s="1"/>
  <c r="BA78" i="1" s="1"/>
  <c r="G78" i="1" s="1"/>
  <c r="BD78" i="1" s="1"/>
  <c r="H78" i="1" s="1"/>
  <c r="J78" i="1"/>
  <c r="J59" i="1"/>
  <c r="AW59" i="1"/>
  <c r="AX59" i="1" s="1"/>
  <c r="BA59" i="1" s="1"/>
  <c r="G59" i="1" s="1"/>
  <c r="BG67" i="1"/>
  <c r="BI67" i="1" s="1"/>
  <c r="AW51" i="1"/>
  <c r="AX51" i="1" s="1"/>
  <c r="BA51" i="1" s="1"/>
  <c r="G51" i="1" s="1"/>
  <c r="J51" i="1"/>
  <c r="BF50" i="1"/>
  <c r="BE50" i="1"/>
  <c r="BG20" i="1"/>
  <c r="BI20" i="1" s="1"/>
  <c r="H18" i="1"/>
  <c r="AW32" i="1" l="1"/>
  <c r="AX32" i="1" s="1"/>
  <c r="BA32" i="1" s="1"/>
  <c r="G32" i="1" s="1"/>
  <c r="BD32" i="1" s="1"/>
  <c r="H32" i="1" s="1"/>
  <c r="J32" i="1"/>
  <c r="BD59" i="1"/>
  <c r="H59" i="1" s="1"/>
  <c r="BG59" i="1"/>
  <c r="BI59" i="1" s="1"/>
  <c r="AW24" i="1"/>
  <c r="AX24" i="1" s="1"/>
  <c r="BA24" i="1" s="1"/>
  <c r="G24" i="1" s="1"/>
  <c r="J24" i="1"/>
  <c r="BE83" i="1"/>
  <c r="BF83" i="1"/>
  <c r="BD45" i="1"/>
  <c r="H45" i="1" s="1"/>
  <c r="BG45" i="1"/>
  <c r="BI45" i="1" s="1"/>
  <c r="AW41" i="1"/>
  <c r="AX41" i="1" s="1"/>
  <c r="BA41" i="1" s="1"/>
  <c r="G41" i="1" s="1"/>
  <c r="BD41" i="1" s="1"/>
  <c r="H41" i="1" s="1"/>
  <c r="J41" i="1"/>
  <c r="BD87" i="1"/>
  <c r="H87" i="1" s="1"/>
  <c r="BG87" i="1"/>
  <c r="BI87" i="1" s="1"/>
  <c r="BF17" i="1"/>
  <c r="BE17" i="1"/>
  <c r="BE18" i="1"/>
  <c r="BF18" i="1"/>
  <c r="BG73" i="1"/>
  <c r="BI73" i="1" s="1"/>
  <c r="BE47" i="1"/>
  <c r="BF47" i="1"/>
  <c r="BG65" i="1"/>
  <c r="BI65" i="1" s="1"/>
  <c r="BG61" i="1"/>
  <c r="BI61" i="1" s="1"/>
  <c r="BE35" i="1"/>
  <c r="BF35" i="1"/>
  <c r="BG78" i="1"/>
  <c r="BI78" i="1" s="1"/>
  <c r="BE69" i="1"/>
  <c r="BF69" i="1"/>
  <c r="BD81" i="1"/>
  <c r="H81" i="1" s="1"/>
  <c r="BG81" i="1"/>
  <c r="BI81" i="1" s="1"/>
  <c r="BE73" i="1"/>
  <c r="BF73" i="1"/>
  <c r="BE65" i="1"/>
  <c r="BF65" i="1"/>
  <c r="BE61" i="1"/>
  <c r="BF61" i="1"/>
  <c r="BE37" i="1"/>
  <c r="BF37" i="1"/>
  <c r="BD51" i="1"/>
  <c r="H51" i="1" s="1"/>
  <c r="BG51" i="1"/>
  <c r="BI51" i="1" s="1"/>
  <c r="BE78" i="1"/>
  <c r="BF78" i="1"/>
  <c r="BG35" i="1"/>
  <c r="BI35" i="1" s="1"/>
  <c r="AW28" i="1"/>
  <c r="AX28" i="1" s="1"/>
  <c r="BA28" i="1" s="1"/>
  <c r="G28" i="1" s="1"/>
  <c r="J28" i="1"/>
  <c r="BF85" i="1"/>
  <c r="BE85" i="1"/>
  <c r="BG41" i="1"/>
  <c r="BI41" i="1" s="1"/>
  <c r="BG69" i="1"/>
  <c r="BI69" i="1" s="1"/>
  <c r="BD28" i="1" l="1"/>
  <c r="H28" i="1" s="1"/>
  <c r="BG28" i="1"/>
  <c r="BI28" i="1" s="1"/>
  <c r="BE87" i="1"/>
  <c r="BF87" i="1"/>
  <c r="BD24" i="1"/>
  <c r="H24" i="1" s="1"/>
  <c r="BG24" i="1"/>
  <c r="BI24" i="1" s="1"/>
  <c r="BF59" i="1"/>
  <c r="BE59" i="1"/>
  <c r="BE51" i="1"/>
  <c r="BF51" i="1"/>
  <c r="BE41" i="1"/>
  <c r="BF41" i="1"/>
  <c r="BG32" i="1"/>
  <c r="BI32" i="1" s="1"/>
  <c r="BF81" i="1"/>
  <c r="BE81" i="1"/>
  <c r="BF45" i="1"/>
  <c r="BE45" i="1"/>
  <c r="BE32" i="1"/>
  <c r="BF32" i="1"/>
  <c r="BF24" i="1" l="1"/>
  <c r="BE24" i="1"/>
  <c r="BE28" i="1"/>
  <c r="BF28" i="1"/>
</calcChain>
</file>

<file path=xl/sharedStrings.xml><?xml version="1.0" encoding="utf-8"?>
<sst xmlns="http://schemas.openxmlformats.org/spreadsheetml/2006/main" count="301" uniqueCount="192">
  <si>
    <t>OPEN 6.3.4</t>
  </si>
  <si>
    <t>Thr Aug 17 2023 10:33:36</t>
  </si>
  <si>
    <t>Unit=</t>
  </si>
  <si>
    <t>PSC-1491</t>
  </si>
  <si>
    <t>LCF=</t>
  </si>
  <si>
    <t>LCF-0388</t>
  </si>
  <si>
    <t>LCFCals=</t>
  </si>
  <si>
    <t>LightSource=</t>
  </si>
  <si>
    <t>6400-40 Fluorometer</t>
  </si>
  <si>
    <t>A/D AvgTime=</t>
  </si>
  <si>
    <t>Config=</t>
  </si>
  <si>
    <t>/User/Configs/UserPrefs/FactoryDefault_6.3.xml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</si>
  <si>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</si>
  <si>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</si>
  <si>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</si>
  <si>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</si>
  <si>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</si>
  <si>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</si>
  <si>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</si>
  <si>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</si>
  <si>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</si>
  <si>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</si>
  <si>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</si>
  <si>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</si>
  <si>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</si>
  <si>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</si>
  <si>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</si>
  <si>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</si>
  <si>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</si>
  <si>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</si>
  <si>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</si>
  <si>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</si>
  <si>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</si>
  <si>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</si>
  <si>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</si>
  <si>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</si>
  <si>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</si>
  <si>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</si>
  <si>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</si>
  <si>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</si>
  <si>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</si>
  <si>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</si>
  <si>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</si>
  <si>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</si>
  <si>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</si>
  <si>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</si>
  <si>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</si>
  <si>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</si>
  <si>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</si>
  <si>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</si>
  <si>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</si>
  <si>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</si>
  <si>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</si>
  <si>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</si>
  <si>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</si>
  <si>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</si>
  <si>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</si>
  <si>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</si>
  <si>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</si>
  <si>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</si>
  <si>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</si>
  <si>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</si>
  <si>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</si>
  <si>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</si>
  <si>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</si>
  <si>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</si>
  <si>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</si>
  <si>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</si>
  <si>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</si>
  <si>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</si>
  <si>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</si>
  <si>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</si>
  <si>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</si>
  <si>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</si>
  <si>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</si>
  <si>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ID</t>
  </si>
  <si>
    <t>out</t>
  </si>
  <si>
    <t xml:space="preserve">"10:42:57 Flow: Fixed -&gt; 500 umol/s"
</t>
  </si>
  <si>
    <t xml:space="preserve">"10:43:22 CO2 Mixer: CO2R -&gt; 410 uml"
</t>
  </si>
  <si>
    <t xml:space="preserve">"10:43:36 LCF Lamp: ParIn -&gt; 700 uml, with blue = 10 percent, actinic on"
</t>
  </si>
  <si>
    <t xml:space="preserve">"10:47:58 LCF Lamp: ParIn -&gt; 400 uml, with blue = 10 percent, actinic on"
</t>
  </si>
  <si>
    <t>10:50:45</t>
  </si>
  <si>
    <t>LCOR-308</t>
  </si>
  <si>
    <t>10:55:17</t>
  </si>
  <si>
    <t>LCOR-070</t>
  </si>
  <si>
    <t xml:space="preserve">"10:56:53 LCF Lamp: ParIn -&gt; 930 uml, with blue = 10 percent, actinic on"
</t>
  </si>
  <si>
    <t>10:59:49</t>
  </si>
  <si>
    <t>LCOR-282</t>
  </si>
  <si>
    <t>10:59:50</t>
  </si>
  <si>
    <t xml:space="preserve">"11:02:49 LCF Lamp: ParIn -&gt; 300 uml, with blue = 10 percent, actinic on"
</t>
  </si>
  <si>
    <t xml:space="preserve">"11:03:44 Flow: Fixed -&gt; 500 umol/s"
</t>
  </si>
  <si>
    <t>11:04:53</t>
  </si>
  <si>
    <t>LCOR-314</t>
  </si>
  <si>
    <t xml:space="preserve">"11:08:06 LCF Lamp: ParIn -&gt; 500 uml, with blue = 10 percent, actinic on"
</t>
  </si>
  <si>
    <t>11:10:27</t>
  </si>
  <si>
    <t>LCOR-251</t>
  </si>
  <si>
    <t xml:space="preserve">"11:12:19 LCF Lamp: ParIn -&gt; 1050 uml, with blue = 10 percent, actinic on"
</t>
  </si>
  <si>
    <t>11:14:24</t>
  </si>
  <si>
    <t>LCOR-250</t>
  </si>
  <si>
    <t xml:space="preserve">"11:16:00 LCF Lamp: ParIn -&gt; 680 uml, with blue = 10 percent, actinic on"
</t>
  </si>
  <si>
    <t>11:17:54</t>
  </si>
  <si>
    <t>LCOR-163</t>
  </si>
  <si>
    <t xml:space="preserve">"11:19:11 LCF Lamp: ParIn -&gt; 350 uml, with blue = 10 percent, actinic on"
</t>
  </si>
  <si>
    <t>11:21:09</t>
  </si>
  <si>
    <t>LCOR-217</t>
  </si>
  <si>
    <t xml:space="preserve">"11:23:16 LCF Lamp: ParIn -&gt; 1300 uml, with blue = 10 percent, actinic on"
</t>
  </si>
  <si>
    <t xml:space="preserve">"11:24:13 Flow: Fixed -&gt; 500 umol/s"
</t>
  </si>
  <si>
    <t>11:25:33</t>
  </si>
  <si>
    <t>LCOR-164</t>
  </si>
  <si>
    <t xml:space="preserve">"11:27:55 LCF Lamp: ParIn -&gt; 1150 uml, with blue = 10 percent, actinic on"
</t>
  </si>
  <si>
    <t>11:30:31</t>
  </si>
  <si>
    <t>LCOR-507</t>
  </si>
  <si>
    <t xml:space="preserve">"11:31:45 LCF Lamp: ParIn -&gt; 1400 uml, with blue = 10 percent, actinic on"
</t>
  </si>
  <si>
    <t>11:34:13</t>
  </si>
  <si>
    <t>LCOR-611</t>
  </si>
  <si>
    <t xml:space="preserve">"11:35:44 LCF Lamp: ParIn -&gt; 1000 uml, with blue = 10 percent, actinic on"
</t>
  </si>
  <si>
    <t>11:37:50</t>
  </si>
  <si>
    <t>LCOR-098</t>
  </si>
  <si>
    <t xml:space="preserve">"11:38:20 Flow: Fixed -&gt; 500 umol/s"
</t>
  </si>
  <si>
    <t xml:space="preserve">"11:39:17 Flow: Fixed -&gt; 500 umol/s"
</t>
  </si>
  <si>
    <t xml:space="preserve">"11:41:29 LCF Lamp: ParIn -&gt; 740 uml, with blue = 10 percent, actinic on"
</t>
  </si>
  <si>
    <t>11:44:55</t>
  </si>
  <si>
    <t>LCOR-450</t>
  </si>
  <si>
    <t xml:space="preserve">"11:48:14 LCF Lamp: ParIn -&gt; 275 uml, with blue = 10 percent, actinic on"
</t>
  </si>
  <si>
    <t>11:50:31</t>
  </si>
  <si>
    <t>LCOR-290</t>
  </si>
  <si>
    <t xml:space="preserve">"11:51:45 LCF Lamp: ParIn -&gt; 400 uml, with blue = 10 percent, actinic on"
</t>
  </si>
  <si>
    <t xml:space="preserve">"11:53:22 Flow: Fixed -&gt; 500 umol/s"
</t>
  </si>
  <si>
    <t>11:54:27</t>
  </si>
  <si>
    <t>LCOR-309</t>
  </si>
  <si>
    <t>11:58:18</t>
  </si>
  <si>
    <t>LCOR-160</t>
  </si>
  <si>
    <t xml:space="preserve">"12:00:01 LCF Lamp: ParIn -&gt; 580 uml, with blue = 10 percent, actinic on"
</t>
  </si>
  <si>
    <t xml:space="preserve">"12:01:22 Flow: Fixed -&gt; 500 umol/s"
</t>
  </si>
  <si>
    <t>12:02:51</t>
  </si>
  <si>
    <t>LCOR-301</t>
  </si>
  <si>
    <t xml:space="preserve">"12:04:03 LCF Lamp: ParIn -&gt; 800 uml, with blue = 10 percent, actinic on"
</t>
  </si>
  <si>
    <t>12:06:02</t>
  </si>
  <si>
    <t>LCOR-613</t>
  </si>
  <si>
    <t xml:space="preserve">"12:08:04 LCF Lamp: ParIn -&gt; 800 uml, with blue = 10 percent, actinic on"
</t>
  </si>
  <si>
    <t xml:space="preserve">"12:08:48 Flow: Fixed -&gt; 500 umol/s"
</t>
  </si>
  <si>
    <t>12:10:22</t>
  </si>
  <si>
    <t>LCOR-096</t>
  </si>
  <si>
    <t xml:space="preserve">"12:13:03 LCF Lamp: ParIn -&gt; 1030 uml, with blue = 10 percent, actinic on"
</t>
  </si>
  <si>
    <t>12:15:06</t>
  </si>
  <si>
    <t xml:space="preserve">"12:16:42 LCF Lamp: ParIn -&gt; 1200 uml, with blue = 10 percent, actinic on"
</t>
  </si>
  <si>
    <t xml:space="preserve">"12:17:31 Flow: Fixed -&gt; 500 umol/s"
</t>
  </si>
  <si>
    <t>12:17:31</t>
  </si>
  <si>
    <t>12:19:34</t>
  </si>
  <si>
    <t xml:space="preserve">"12:21:08 LCF Lamp: ParIn -&gt; 1150 uml, with blue = 10 percent, actinic on"
</t>
  </si>
  <si>
    <t>12:23:16</t>
  </si>
  <si>
    <t>LCOR-297</t>
  </si>
  <si>
    <t xml:space="preserve">"12:29:53 LCF Lamp: ParIn -&gt; 950 uml, with blue = 10 percent, actinic on"
</t>
  </si>
  <si>
    <t>12:32:38</t>
  </si>
  <si>
    <t>LCOR-461</t>
  </si>
  <si>
    <t xml:space="preserve">"12:35:55 Flow: Fixed -&gt; 500 umol/s"
</t>
  </si>
  <si>
    <t>12:38:00</t>
  </si>
  <si>
    <t>LCOR-102</t>
  </si>
  <si>
    <t xml:space="preserve">"12:39:18 LCF Lamp: ParIn -&gt; 800 uml, with blue = 10 percent, actinic on"
</t>
  </si>
  <si>
    <t>12:41:54</t>
  </si>
  <si>
    <t>LCOR-159</t>
  </si>
  <si>
    <t xml:space="preserve">"12:43:19 LCF Lamp: ParIn -&gt; 1150 uml, with blue = 10 percent, actinic on"
</t>
  </si>
  <si>
    <t>12:46:33</t>
  </si>
  <si>
    <t xml:space="preserve">"12:47:57 LCF Lamp: ParIn -&gt; 1200 uml, with blue = 10 percent, actinic on"
</t>
  </si>
  <si>
    <t xml:space="preserve">"12:49:10 Flow: Fixed -&gt; 500 umol/s"
</t>
  </si>
  <si>
    <t>12:50:28</t>
  </si>
  <si>
    <t xml:space="preserve">"12:53:16 LCF Lamp: ParIn -&gt; 1150 uml, with blue = 10 percent, actinic on"
</t>
  </si>
  <si>
    <t xml:space="preserve">"12:56:02 Flow: Fixed -&gt; 500 umol/s"
</t>
  </si>
  <si>
    <t>12:58:20</t>
  </si>
  <si>
    <t>LCOR-509</t>
  </si>
  <si>
    <t xml:space="preserve">"13:00:03 LCF Lamp: ParIn -&gt; 1100 uml, with blue = 10 percent, actinic on"
</t>
  </si>
  <si>
    <t>13:02:17</t>
  </si>
  <si>
    <t xml:space="preserve">"13:04:28 LCF Lamp: ParIn -&gt; 800 uml, with blue = 10 percent, actinic on"
</t>
  </si>
  <si>
    <t>13:07:27</t>
  </si>
  <si>
    <t xml:space="preserve">"13:09:21 LCF Lamp: ParIn -&gt; 750 uml, with blue = 10 percent, actinic on"
</t>
  </si>
  <si>
    <t>13:12:08</t>
  </si>
  <si>
    <t>LCOR-215</t>
  </si>
  <si>
    <t xml:space="preserve">"13:14:17 LCF Lamp: ParIn -&gt; 600 uml, with blue = 10 percent, actinic on"
</t>
  </si>
  <si>
    <t xml:space="preserve">"13:15:28 Flow: Fixed -&gt; 500 umol/s"
</t>
  </si>
  <si>
    <t xml:space="preserve">"13:15:30 LCF Lamp: ParIn -&gt; 600 uml, with blue = 10 percent, actinic on"
</t>
  </si>
  <si>
    <t xml:space="preserve">"13:15:30 CO2 Mixer: CO2R -&gt; 410 uml"
</t>
  </si>
  <si>
    <t xml:space="preserve">"13:15:30 Coolers: Off"
</t>
  </si>
  <si>
    <t xml:space="preserve">"13:15:30 Flow: Fixed -&gt; 500 umol/s"
</t>
  </si>
  <si>
    <t xml:space="preserve">"13:15:59 Flow: Fixed -&gt; 500 umol/s"
</t>
  </si>
  <si>
    <t>13:19:21</t>
  </si>
  <si>
    <t>LCOR-288</t>
  </si>
  <si>
    <t>LCOR-083</t>
  </si>
  <si>
    <t>LCOR-086</t>
  </si>
  <si>
    <t>LCOR-223</t>
  </si>
  <si>
    <t>LCOR-419</t>
  </si>
  <si>
    <t>LCOR-505</t>
  </si>
  <si>
    <t>LCOR-615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</si>
</sst>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0B54-6886-4887-B5A2-DBC25B0A4865}">
  <dimension ref="A1:BI95"/>
  <sheetViews>
    <sheetView tabSelected="1" workbookViewId="0">
      <selection activeCell="E11" sqref="E11"/>
    </sheetView>
  </sheetViews>
  <sheetFormatPr defaultRowHeight="15" x14ac:dyDescent="0.25"/>
  <sheetData>
    <row r="1" spans="1:61" x14ac:dyDescent="0.25">
      <c r="A1" s="1" t="s">
        <v>0</v>
      </c>
    </row>
    <row r="2" spans="1:61" x14ac:dyDescent="0.25">
      <c r="A2" s="1" t="s">
        <v>1</v>
      </c>
    </row>
    <row r="3" spans="1:61" x14ac:dyDescent="0.25">
      <c r="A3" s="1" t="s">
        <v>2</v>
      </c>
      <c r="B3" s="1" t="s">
        <v>3</v>
      </c>
    </row>
    <row r="4" spans="1:61" x14ac:dyDescent="0.25">
      <c r="A4" s="1" t="s">
        <v>4</v>
      </c>
      <c r="B4" s="1" t="s">
        <v>5</v>
      </c>
    </row>
    <row r="5" spans="1:61" x14ac:dyDescent="0.25">
      <c r="A5" s="1" t="s">
        <v>6</v>
      </c>
      <c r="B5" s="1">
        <v>-2.6600000858306885</v>
      </c>
      <c r="C5" s="1">
        <v>-2.2300000190734863</v>
      </c>
      <c r="D5" s="1">
        <v>-2923</v>
      </c>
      <c r="E5" s="1"/>
    </row>
    <row r="6" spans="1:61" x14ac:dyDescent="0.25">
      <c r="A6" s="1" t="s">
        <v>7</v>
      </c>
      <c r="B6" s="1" t="s">
        <v>8</v>
      </c>
      <c r="C6" s="1">
        <v>1</v>
      </c>
      <c r="D6" s="1">
        <v>0.15999999642372131</v>
      </c>
      <c r="E6" s="1"/>
    </row>
    <row r="7" spans="1:61" x14ac:dyDescent="0.25">
      <c r="A7" s="1" t="s">
        <v>9</v>
      </c>
      <c r="B7" s="1">
        <v>4</v>
      </c>
    </row>
    <row r="8" spans="1:61" x14ac:dyDescent="0.25">
      <c r="A8" s="1" t="s">
        <v>10</v>
      </c>
      <c r="B8" s="1" t="s">
        <v>11</v>
      </c>
    </row>
    <row r="9" spans="1:61" x14ac:dyDescent="0.25">
      <c r="A9" s="1" t="s">
        <v>12</v>
      </c>
      <c r="B9" s="1" t="s">
        <v>13</v>
      </c>
    </row>
    <row r="11" spans="1:61" x14ac:dyDescent="0.25">
      <c r="A11" s="1" t="s">
        <v>14</v>
      </c>
      <c r="B11" s="1" t="s">
        <v>15</v>
      </c>
      <c r="C11" s="1" t="s">
        <v>16</v>
      </c>
      <c r="D11" s="1" t="s">
        <v>17</v>
      </c>
      <c r="E11" s="1" t="s">
        <v>75</v>
      </c>
      <c r="F11" s="1" t="s">
        <v>18</v>
      </c>
      <c r="G11" s="1" t="s">
        <v>19</v>
      </c>
      <c r="H11" s="1" t="s">
        <v>20</v>
      </c>
      <c r="I11" s="1" t="s">
        <v>21</v>
      </c>
      <c r="J11" s="1" t="s">
        <v>22</v>
      </c>
      <c r="K11" s="1" t="s">
        <v>23</v>
      </c>
      <c r="L11" s="1" t="s">
        <v>24</v>
      </c>
      <c r="M11" s="1" t="s">
        <v>25</v>
      </c>
      <c r="N11" s="1" t="s">
        <v>26</v>
      </c>
      <c r="O11" s="1" t="s">
        <v>27</v>
      </c>
      <c r="P11" s="1" t="s">
        <v>28</v>
      </c>
      <c r="Q11" s="1" t="s">
        <v>29</v>
      </c>
      <c r="R11" s="1" t="s">
        <v>30</v>
      </c>
      <c r="S11" s="1" t="s">
        <v>31</v>
      </c>
      <c r="T11" s="1" t="s">
        <v>32</v>
      </c>
      <c r="U11" s="1" t="s">
        <v>33</v>
      </c>
      <c r="V11" s="1" t="s">
        <v>34</v>
      </c>
      <c r="W11" s="1" t="s">
        <v>35</v>
      </c>
      <c r="X11" s="1" t="s">
        <v>36</v>
      </c>
      <c r="Y11" s="1" t="s">
        <v>37</v>
      </c>
      <c r="Z11" s="1" t="s">
        <v>38</v>
      </c>
      <c r="AA11" s="1" t="s">
        <v>39</v>
      </c>
      <c r="AB11" s="1" t="s">
        <v>40</v>
      </c>
      <c r="AC11" s="1" t="s">
        <v>41</v>
      </c>
      <c r="AD11" s="1" t="s">
        <v>42</v>
      </c>
      <c r="AE11" s="1" t="s">
        <v>43</v>
      </c>
      <c r="AF11" s="1" t="s">
        <v>44</v>
      </c>
      <c r="AG11" s="1" t="s">
        <v>45</v>
      </c>
      <c r="AH11" s="1" t="s">
        <v>46</v>
      </c>
      <c r="AI11" s="1" t="s">
        <v>47</v>
      </c>
      <c r="AJ11" s="1" t="s">
        <v>48</v>
      </c>
      <c r="AK11" s="1" t="s">
        <v>49</v>
      </c>
      <c r="AL11" s="1" t="s">
        <v>50</v>
      </c>
      <c r="AM11" s="1" t="s">
        <v>51</v>
      </c>
      <c r="AN11" s="1" t="s">
        <v>52</v>
      </c>
      <c r="AO11" s="1" t="s">
        <v>53</v>
      </c>
      <c r="AP11" s="1" t="s">
        <v>54</v>
      </c>
      <c r="AQ11" s="1" t="s">
        <v>55</v>
      </c>
      <c r="AR11" s="1" t="s">
        <v>56</v>
      </c>
      <c r="AS11" s="1" t="s">
        <v>57</v>
      </c>
      <c r="AT11" s="1" t="s">
        <v>58</v>
      </c>
      <c r="AU11" s="1" t="s">
        <v>59</v>
      </c>
      <c r="AV11" s="1" t="s">
        <v>60</v>
      </c>
      <c r="AW11" s="1" t="s">
        <v>61</v>
      </c>
      <c r="AX11" s="1" t="s">
        <v>62</v>
      </c>
      <c r="AY11" s="1" t="s">
        <v>63</v>
      </c>
      <c r="AZ11" s="1" t="s">
        <v>64</v>
      </c>
      <c r="BA11" s="1" t="s">
        <v>65</v>
      </c>
      <c r="BB11" s="1" t="s">
        <v>66</v>
      </c>
      <c r="BC11" s="1" t="s">
        <v>67</v>
      </c>
      <c r="BD11" s="1" t="s">
        <v>68</v>
      </c>
      <c r="BE11" s="1" t="s">
        <v>69</v>
      </c>
      <c r="BF11" s="1" t="s">
        <v>70</v>
      </c>
      <c r="BG11" s="1" t="s">
        <v>71</v>
      </c>
      <c r="BH11" s="1" t="s">
        <v>72</v>
      </c>
      <c r="BI11" s="1" t="s">
        <v>73</v>
      </c>
    </row>
    <row r="12" spans="1:61" x14ac:dyDescent="0.25">
      <c r="A12" s="1" t="s">
        <v>74</v>
      </c>
      <c r="B12" s="1" t="s">
        <v>74</v>
      </c>
      <c r="C12" s="1" t="s">
        <v>74</v>
      </c>
      <c r="D12" s="1" t="s">
        <v>74</v>
      </c>
      <c r="E12" s="1"/>
      <c r="F12" s="1" t="s">
        <v>76</v>
      </c>
      <c r="G12" s="1" t="s">
        <v>76</v>
      </c>
      <c r="H12" s="1" t="s">
        <v>76</v>
      </c>
      <c r="I12" s="1" t="s">
        <v>76</v>
      </c>
      <c r="J12" s="1" t="s">
        <v>76</v>
      </c>
      <c r="K12" s="1" t="s">
        <v>76</v>
      </c>
      <c r="L12" s="1" t="s">
        <v>74</v>
      </c>
      <c r="M12" s="1" t="s">
        <v>76</v>
      </c>
      <c r="N12" s="1" t="s">
        <v>74</v>
      </c>
      <c r="O12" s="1" t="s">
        <v>76</v>
      </c>
      <c r="P12" s="1" t="s">
        <v>74</v>
      </c>
      <c r="Q12" s="1" t="s">
        <v>74</v>
      </c>
      <c r="R12" s="1" t="s">
        <v>74</v>
      </c>
      <c r="S12" s="1" t="s">
        <v>74</v>
      </c>
      <c r="T12" s="1" t="s">
        <v>74</v>
      </c>
      <c r="U12" s="1" t="s">
        <v>74</v>
      </c>
      <c r="V12" s="1" t="s">
        <v>74</v>
      </c>
      <c r="W12" s="1" t="s">
        <v>74</v>
      </c>
      <c r="X12" s="1" t="s">
        <v>74</v>
      </c>
      <c r="Y12" s="1" t="s">
        <v>74</v>
      </c>
      <c r="Z12" s="1" t="s">
        <v>74</v>
      </c>
      <c r="AA12" s="1" t="s">
        <v>74</v>
      </c>
      <c r="AB12" s="1" t="s">
        <v>74</v>
      </c>
      <c r="AC12" s="1" t="s">
        <v>74</v>
      </c>
      <c r="AD12" s="1" t="s">
        <v>74</v>
      </c>
      <c r="AE12" s="1" t="s">
        <v>74</v>
      </c>
      <c r="AF12" s="1" t="s">
        <v>74</v>
      </c>
      <c r="AG12" s="1" t="s">
        <v>74</v>
      </c>
      <c r="AH12" s="1" t="s">
        <v>74</v>
      </c>
      <c r="AI12" s="1" t="s">
        <v>74</v>
      </c>
      <c r="AJ12" s="1" t="s">
        <v>74</v>
      </c>
      <c r="AK12" s="1" t="s">
        <v>74</v>
      </c>
      <c r="AL12" s="1" t="s">
        <v>74</v>
      </c>
      <c r="AM12" s="1" t="s">
        <v>74</v>
      </c>
      <c r="AN12" s="1" t="s">
        <v>74</v>
      </c>
      <c r="AO12" s="1" t="s">
        <v>74</v>
      </c>
      <c r="AP12" s="1" t="s">
        <v>76</v>
      </c>
      <c r="AQ12" s="1" t="s">
        <v>76</v>
      </c>
      <c r="AR12" s="1" t="s">
        <v>76</v>
      </c>
      <c r="AS12" s="1" t="s">
        <v>76</v>
      </c>
      <c r="AT12" s="1" t="s">
        <v>76</v>
      </c>
      <c r="AU12" s="1" t="s">
        <v>76</v>
      </c>
      <c r="AV12" s="1" t="s">
        <v>76</v>
      </c>
      <c r="AW12" s="1" t="s">
        <v>76</v>
      </c>
      <c r="AX12" s="1" t="s">
        <v>76</v>
      </c>
      <c r="AY12" s="1" t="s">
        <v>76</v>
      </c>
      <c r="AZ12" s="1" t="s">
        <v>76</v>
      </c>
      <c r="BA12" s="1" t="s">
        <v>76</v>
      </c>
      <c r="BB12" s="1" t="s">
        <v>76</v>
      </c>
      <c r="BC12" s="1" t="s">
        <v>76</v>
      </c>
      <c r="BD12" s="1" t="s">
        <v>76</v>
      </c>
      <c r="BE12" s="1" t="s">
        <v>76</v>
      </c>
      <c r="BF12" s="1" t="s">
        <v>76</v>
      </c>
      <c r="BG12" s="1" t="s">
        <v>76</v>
      </c>
      <c r="BH12" s="1" t="s">
        <v>76</v>
      </c>
      <c r="BI12" s="1" t="s">
        <v>76</v>
      </c>
    </row>
    <row r="13" spans="1:61" x14ac:dyDescent="0.25">
      <c r="A13" s="1" t="s">
        <v>12</v>
      </c>
      <c r="B13" s="1" t="s">
        <v>77</v>
      </c>
    </row>
    <row r="14" spans="1:61" x14ac:dyDescent="0.25">
      <c r="A14" s="1" t="s">
        <v>12</v>
      </c>
      <c r="B14" s="1" t="s">
        <v>78</v>
      </c>
    </row>
    <row r="15" spans="1:61" x14ac:dyDescent="0.25">
      <c r="A15" s="1" t="s">
        <v>12</v>
      </c>
      <c r="B15" s="1" t="s">
        <v>79</v>
      </c>
    </row>
    <row r="16" spans="1:61" x14ac:dyDescent="0.25">
      <c r="A16" s="1" t="s">
        <v>12</v>
      </c>
      <c r="B16" s="1" t="s">
        <v>80</v>
      </c>
    </row>
    <row r="17" spans="1:61" x14ac:dyDescent="0.25">
      <c r="A17" s="1">
        <v>1</v>
      </c>
      <c r="B17" s="1" t="s">
        <v>81</v>
      </c>
      <c r="C17" s="1">
        <v>1045.4999679187313</v>
      </c>
      <c r="D17" s="1">
        <v>0</v>
      </c>
      <c r="E17" s="1" t="s">
        <v>82</v>
      </c>
      <c r="F17">
        <f>(S17-T17*(1000-U17)/(1000-V17))*AP17</f>
        <v>-1.4043654431180894</v>
      </c>
      <c r="G17">
        <f>IF(BA17&lt;&gt;0,1/(1/BA17-1/O17),0)</f>
        <v>-1.0471296303561115E-2</v>
      </c>
      <c r="H17">
        <f>((BD17-AQ17/2)*T17-F17)/(BD17+AQ17/2)</f>
        <v>190.95395826178711</v>
      </c>
      <c r="I17">
        <f>AQ17*1000</f>
        <v>-0.15120265788567813</v>
      </c>
      <c r="J17">
        <f>(AV17-BB17)</f>
        <v>1.400633770415634</v>
      </c>
      <c r="K17">
        <f>(Q17+AU17*D17)</f>
        <v>27.87321662902832</v>
      </c>
      <c r="L17" s="1">
        <v>6</v>
      </c>
      <c r="M17">
        <f>(L17*AJ17+AK17)</f>
        <v>1.4200000166893005</v>
      </c>
      <c r="N17" s="1">
        <v>1</v>
      </c>
      <c r="O17">
        <f>M17*(N17+1)*(N17+1)/(N17*N17+1)</f>
        <v>2.8400000333786011</v>
      </c>
      <c r="P17" s="1">
        <v>27.832082748413086</v>
      </c>
      <c r="Q17" s="1">
        <v>27.87321662902832</v>
      </c>
      <c r="R17" s="1">
        <v>27.849992752075195</v>
      </c>
      <c r="S17" s="1">
        <v>410.04196166992188</v>
      </c>
      <c r="T17" s="1">
        <v>411.80258178710938</v>
      </c>
      <c r="U17" s="1">
        <v>23.739774703979492</v>
      </c>
      <c r="V17" s="1">
        <v>23.562540054321289</v>
      </c>
      <c r="W17" s="1">
        <v>63.441780090332031</v>
      </c>
      <c r="X17" s="1">
        <v>62.9681396484375</v>
      </c>
      <c r="Y17" s="1">
        <v>499.811767578125</v>
      </c>
      <c r="Z17" s="1">
        <v>400.047607421875</v>
      </c>
      <c r="AA17" s="1">
        <v>526.6463623046875</v>
      </c>
      <c r="AB17" s="1">
        <v>100.42416381835938</v>
      </c>
      <c r="AC17" s="1">
        <v>2.8009805828332901E-2</v>
      </c>
      <c r="AD17" s="1">
        <v>1.4017940759658813</v>
      </c>
      <c r="AE17" s="1">
        <v>0.12824060022830963</v>
      </c>
      <c r="AF17" s="1">
        <v>6.5810768865048885E-3</v>
      </c>
      <c r="AG17" s="1">
        <v>5.0233334302902222E-2</v>
      </c>
      <c r="AH17" s="1">
        <v>7.2648436762392521E-3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0.15999999642372131</v>
      </c>
      <c r="AO17" s="1">
        <v>111115</v>
      </c>
      <c r="AP17">
        <f>Y17*0.000001/(L17*0.0001)</f>
        <v>0.83301961263020818</v>
      </c>
      <c r="AQ17">
        <f>(V17-U17)/(1000-V17)*AP17</f>
        <v>-1.5120265788567814E-4</v>
      </c>
      <c r="AR17">
        <f>(Q17+273.15)</f>
        <v>301.0232166290283</v>
      </c>
      <c r="AS17">
        <f>(P17+273.15)</f>
        <v>300.98208274841306</v>
      </c>
      <c r="AT17">
        <f>(Z17*AL17+AA17*AM17)*AN17</f>
        <v>64.007615756818268</v>
      </c>
      <c r="AU17">
        <f>((AT17+0.00000010773*(AS17^4-AR17^4))-AQ17*44100)/(M17*0.92*2*29.3+0.00000043092*AR17^3)</f>
        <v>0.79484519548511945</v>
      </c>
      <c r="AV17">
        <f>0.61365*EXP(17.502*K17/(240.97+K17))</f>
        <v>3.7668821528074496</v>
      </c>
      <c r="AW17">
        <f>AV17*1000/AB17</f>
        <v>37.50971887225009</v>
      </c>
      <c r="AX17">
        <f>(AW17-V17)</f>
        <v>13.947178817928801</v>
      </c>
      <c r="AY17">
        <f>IF(D17,Q17,(P17+Q17)/2)</f>
        <v>27.852649688720703</v>
      </c>
      <c r="AZ17">
        <f>0.61365*EXP(17.502*AY17/(240.97+AY17))</f>
        <v>3.7623638342944803</v>
      </c>
      <c r="BA17">
        <f>IF(AX17&lt;&gt;0,(1000-(AW17+V17)/2)/AX17*AQ17,0)</f>
        <v>-1.0510047649267652E-2</v>
      </c>
      <c r="BB17">
        <f>V17*AB17/1000</f>
        <v>2.3662483823918157</v>
      </c>
      <c r="BC17">
        <f>(AZ17-BB17)</f>
        <v>1.3961154519026646</v>
      </c>
      <c r="BD17">
        <f>1/(1.6/G17+1.37/O17)</f>
        <v>-6.5652871882560127E-3</v>
      </c>
      <c r="BE17">
        <f>H17*AB17*0.001</f>
        <v>19.176391586245867</v>
      </c>
      <c r="BF17">
        <f>H17/T17</f>
        <v>0.4637026738227325</v>
      </c>
      <c r="BG17">
        <f>(1-AQ17*AB17/AV17/G17)*100</f>
        <v>61.504038856896571</v>
      </c>
      <c r="BH17">
        <f>(T17-F17/(O17/1.35))</f>
        <v>412.47014985961886</v>
      </c>
      <c r="BI17">
        <f>F17*BG17/100/BH17</f>
        <v>-2.0940702451368795E-3</v>
      </c>
    </row>
    <row r="18" spans="1:61" x14ac:dyDescent="0.25">
      <c r="A18" s="1">
        <v>2</v>
      </c>
      <c r="B18" s="1" t="s">
        <v>83</v>
      </c>
      <c r="C18" s="1">
        <v>1317.9999491386116</v>
      </c>
      <c r="D18" s="1">
        <v>0</v>
      </c>
      <c r="E18" s="1" t="s">
        <v>84</v>
      </c>
      <c r="F18">
        <f>(S18-T18*(1000-U18)/(1000-V18))*AP18</f>
        <v>0.35634897842739804</v>
      </c>
      <c r="G18">
        <f>IF(BA18&lt;&gt;0,1/(1/BA18-1/O18),0)</f>
        <v>1.6957163829249202E-3</v>
      </c>
      <c r="H18">
        <f>((BD18-AQ18/2)*T18-F18)/(BD18+AQ18/2)</f>
        <v>67.777901561800547</v>
      </c>
      <c r="I18">
        <f>AQ18*1000</f>
        <v>2.4091831190525867E-2</v>
      </c>
      <c r="J18">
        <f>(AV18-BB18)</f>
        <v>1.3838251432669031</v>
      </c>
      <c r="K18">
        <f>(Q18+AU18*D18)</f>
        <v>27.917852401733398</v>
      </c>
      <c r="L18" s="1">
        <v>6</v>
      </c>
      <c r="M18">
        <f>(L18*AJ18+AK18)</f>
        <v>1.4200000166893005</v>
      </c>
      <c r="N18" s="1">
        <v>1</v>
      </c>
      <c r="O18">
        <f>M18*(N18+1)*(N18+1)/(N18*N18+1)</f>
        <v>2.8400000333786011</v>
      </c>
      <c r="P18" s="1">
        <v>28.531887054443359</v>
      </c>
      <c r="Q18" s="1">
        <v>27.917852401733398</v>
      </c>
      <c r="R18" s="1">
        <v>28.570993423461914</v>
      </c>
      <c r="S18" s="1">
        <v>410.05270385742188</v>
      </c>
      <c r="T18" s="1">
        <v>409.61309814453125</v>
      </c>
      <c r="U18" s="1">
        <v>23.79859733581543</v>
      </c>
      <c r="V18" s="1">
        <v>23.826828002929688</v>
      </c>
      <c r="W18" s="1">
        <v>61.062255859375</v>
      </c>
      <c r="X18" s="1">
        <v>61.134685516357422</v>
      </c>
      <c r="Y18" s="1">
        <v>499.83514404296875</v>
      </c>
      <c r="Z18" s="1">
        <v>398.72482299804688</v>
      </c>
      <c r="AA18" s="1">
        <v>696.22515869140625</v>
      </c>
      <c r="AB18" s="1">
        <v>100.42794036865234</v>
      </c>
      <c r="AC18" s="1">
        <v>2.8009805828332901E-2</v>
      </c>
      <c r="AD18" s="1">
        <v>1.4017940759658813</v>
      </c>
      <c r="AE18" s="1">
        <v>0.12824060022830963</v>
      </c>
      <c r="AF18" s="1">
        <v>6.5810768865048885E-3</v>
      </c>
      <c r="AG18" s="1">
        <v>5.0233334302902222E-2</v>
      </c>
      <c r="AH18" s="1">
        <v>7.2648436762392521E-3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0.15999999642372131</v>
      </c>
      <c r="AO18" s="1">
        <v>111115</v>
      </c>
      <c r="AP18">
        <f>Y18*0.000001/(L18*0.0001)</f>
        <v>0.83305857340494782</v>
      </c>
      <c r="AQ18">
        <f>(V18-U18)/(1000-V18)*AP18</f>
        <v>2.4091831190525865E-5</v>
      </c>
      <c r="AR18">
        <f>(Q18+273.15)</f>
        <v>301.06785240173338</v>
      </c>
      <c r="AS18">
        <f>(P18+273.15)</f>
        <v>301.68188705444334</v>
      </c>
      <c r="AT18">
        <f>(Z18*AL18+AA18*AM18)*AN18</f>
        <v>63.795970253736414</v>
      </c>
      <c r="AU18">
        <f>((AT18+0.00000010773*(AS18^4-AR18^4))-AQ18*44100)/(M18*0.92*2*29.3+0.00000043092*AR18^3)</f>
        <v>0.79235396681737769</v>
      </c>
      <c r="AV18">
        <f>0.61365*EXP(17.502*K18/(240.97+K18))</f>
        <v>3.7767044051192618</v>
      </c>
      <c r="AW18">
        <f>AV18*1000/AB18</f>
        <v>37.606112315513791</v>
      </c>
      <c r="AX18">
        <f>(AW18-V18)</f>
        <v>13.779284312584103</v>
      </c>
      <c r="AY18">
        <f>IF(D18,Q18,(P18+Q18)/2)</f>
        <v>28.224869728088379</v>
      </c>
      <c r="AZ18">
        <f>0.61365*EXP(17.502*AY18/(240.97+AY18))</f>
        <v>3.8448721331774851</v>
      </c>
      <c r="BA18">
        <f>IF(AX18&lt;&gt;0,(1000-(AW18+V18)/2)/AX18*AQ18,0)</f>
        <v>1.6947045032922887E-3</v>
      </c>
      <c r="BB18">
        <f>V18*AB18/1000</f>
        <v>2.3928792618523587</v>
      </c>
      <c r="BC18">
        <f>(AZ18-BB18)</f>
        <v>1.4519928713251264</v>
      </c>
      <c r="BD18">
        <f>1/(1.6/G18+1.37/O18)</f>
        <v>1.0592811791636663E-3</v>
      </c>
      <c r="BE18">
        <f>H18*AB18*0.001</f>
        <v>6.8067950563608939</v>
      </c>
      <c r="BF18">
        <f>H18/T18</f>
        <v>0.16546810116380906</v>
      </c>
      <c r="BG18">
        <f>(1-AQ18*AB18/AV18/G18)*100</f>
        <v>62.220330305335317</v>
      </c>
      <c r="BH18">
        <f>(T18-F18/(O18/1.35))</f>
        <v>409.4437069067767</v>
      </c>
      <c r="BI18">
        <f>F18*BG18/100/BH18</f>
        <v>5.4151891377755943E-4</v>
      </c>
    </row>
    <row r="19" spans="1:61" x14ac:dyDescent="0.25">
      <c r="A19" s="1" t="s">
        <v>12</v>
      </c>
      <c r="B19" s="1" t="s">
        <v>85</v>
      </c>
    </row>
    <row r="20" spans="1:61" x14ac:dyDescent="0.25">
      <c r="A20" s="1">
        <v>3</v>
      </c>
      <c r="B20" s="1" t="s">
        <v>86</v>
      </c>
      <c r="C20" s="1">
        <v>1590.9999303240329</v>
      </c>
      <c r="D20" s="1">
        <v>0</v>
      </c>
      <c r="E20" s="1" t="s">
        <v>87</v>
      </c>
      <c r="F20">
        <f>(S20-T20*(1000-U20)/(1000-V20))*AP20</f>
        <v>-0.50237889226460675</v>
      </c>
      <c r="G20">
        <f>IF(BA20&lt;&gt;0,1/(1/BA20-1/O20),0)</f>
        <v>-4.344159581682403E-3</v>
      </c>
      <c r="H20">
        <f>((BD20-AQ20/2)*T20-F20)/(BD20+AQ20/2)</f>
        <v>215.7857799238169</v>
      </c>
      <c r="I20">
        <f>AQ20*1000</f>
        <v>-8.8614508171253201E-2</v>
      </c>
      <c r="J20">
        <f>(AV20-BB20)</f>
        <v>1.9765028626547938</v>
      </c>
      <c r="K20">
        <f>(Q20+AU20*D20)</f>
        <v>30.463445663452148</v>
      </c>
      <c r="L20" s="1">
        <v>6</v>
      </c>
      <c r="M20">
        <f>(L20*AJ20+AK20)</f>
        <v>1.4200000166893005</v>
      </c>
      <c r="N20" s="1">
        <v>1</v>
      </c>
      <c r="O20">
        <f>M20*(N20+1)*(N20+1)/(N20*N20+1)</f>
        <v>2.8400000333786011</v>
      </c>
      <c r="P20" s="1">
        <v>29.277843475341797</v>
      </c>
      <c r="Q20" s="1">
        <v>30.463445663452148</v>
      </c>
      <c r="R20" s="1">
        <v>29.306459426879883</v>
      </c>
      <c r="S20" s="1">
        <v>410.13970947265625</v>
      </c>
      <c r="T20" s="1">
        <v>410.78643798828125</v>
      </c>
      <c r="U20" s="1">
        <v>23.988035202026367</v>
      </c>
      <c r="V20" s="1">
        <v>23.884206771850586</v>
      </c>
      <c r="W20" s="1">
        <v>58.947334289550781</v>
      </c>
      <c r="X20" s="1">
        <v>58.692192077636719</v>
      </c>
      <c r="Y20" s="1">
        <v>499.85165405273438</v>
      </c>
      <c r="Z20" s="1">
        <v>930.28619384765625</v>
      </c>
      <c r="AA20" s="1">
        <v>279.6209716796875</v>
      </c>
      <c r="AB20" s="1">
        <v>100.42971038818359</v>
      </c>
      <c r="AC20" s="1">
        <v>2.8009805828332901E-2</v>
      </c>
      <c r="AD20" s="1">
        <v>1.4017940759658813</v>
      </c>
      <c r="AE20" s="1">
        <v>0.12824060022830963</v>
      </c>
      <c r="AF20" s="1">
        <v>6.5810768865048885E-3</v>
      </c>
      <c r="AG20" s="1">
        <v>5.0233334302902222E-2</v>
      </c>
      <c r="AH20" s="1">
        <v>7.2648436762392521E-3</v>
      </c>
      <c r="AI20" s="1">
        <v>1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0.15999999642372131</v>
      </c>
      <c r="AO20" s="1">
        <v>111115</v>
      </c>
      <c r="AP20">
        <f>Y20*0.000001/(L20*0.0001)</f>
        <v>0.83308609008789047</v>
      </c>
      <c r="AQ20">
        <f>(V20-U20)/(1000-V20)*AP20</f>
        <v>-8.8614508171253194E-5</v>
      </c>
      <c r="AR20">
        <f>(Q20+273.15)</f>
        <v>303.61344566345213</v>
      </c>
      <c r="AS20">
        <f>(P20+273.15)</f>
        <v>302.42784347534177</v>
      </c>
      <c r="AT20">
        <f>(Z20*AL20+AA20*AM20)*AN20</f>
        <v>148.84578768866231</v>
      </c>
      <c r="AU20">
        <f>((AT20+0.00000010773*(AS20^4-AR20^4))-AQ20*44100)/(M20*0.92*2*29.3+0.00000043092*AR20^3)</f>
        <v>1.5633680008486279</v>
      </c>
      <c r="AV20">
        <f>0.61365*EXP(17.502*K20/(240.97+K20))</f>
        <v>4.3751868316032416</v>
      </c>
      <c r="AW20">
        <f>AV20*1000/AB20</f>
        <v>43.564666418853072</v>
      </c>
      <c r="AX20">
        <f>(AW20-V20)</f>
        <v>19.680459647002486</v>
      </c>
      <c r="AY20">
        <f>IF(D20,Q20,(P20+Q20)/2)</f>
        <v>29.870644569396973</v>
      </c>
      <c r="AZ20">
        <f>0.61365*EXP(17.502*AY20/(240.97+AY20))</f>
        <v>4.228896636158912</v>
      </c>
      <c r="BA20">
        <f>IF(AX20&lt;&gt;0,(1000-(AW20+V20)/2)/AX20*AQ20,0)</f>
        <v>-4.3508147342506357E-3</v>
      </c>
      <c r="BB20">
        <f>V20*AB20/1000</f>
        <v>2.3986839689484478</v>
      </c>
      <c r="BC20">
        <f>(AZ20-BB20)</f>
        <v>1.8302126672104642</v>
      </c>
      <c r="BD20">
        <f>1/(1.6/G20+1.37/O20)</f>
        <v>-2.7186605008859819E-3</v>
      </c>
      <c r="BE20">
        <f>H20*AB20*0.001</f>
        <v>21.671303383637252</v>
      </c>
      <c r="BF20">
        <f>H20/T20</f>
        <v>0.52529918217497906</v>
      </c>
      <c r="BG20">
        <f>(1-AQ20*AB20/AV20/G20)*100</f>
        <v>53.17641435868272</v>
      </c>
      <c r="BH20">
        <f>(T20-F20/(O20/1.35))</f>
        <v>411.02524485327638</v>
      </c>
      <c r="BI20">
        <f>F20*BG20/100/BH20</f>
        <v>-6.4995297672421797E-4</v>
      </c>
    </row>
    <row r="21" spans="1:61" x14ac:dyDescent="0.25">
      <c r="A21" s="1">
        <v>4</v>
      </c>
      <c r="B21" s="1" t="s">
        <v>88</v>
      </c>
      <c r="C21" s="1">
        <v>1591.499930289574</v>
      </c>
      <c r="D21" s="1">
        <v>0</v>
      </c>
      <c r="E21" s="1" t="s">
        <v>87</v>
      </c>
      <c r="F21">
        <f>(S21-T21*(1000-U21)/(1000-V21))*AP21</f>
        <v>-0.65061215481280255</v>
      </c>
      <c r="G21">
        <f>IF(BA21&lt;&gt;0,1/(1/BA21-1/O21),0)</f>
        <v>-4.4606212750821243E-3</v>
      </c>
      <c r="H21">
        <f>((BD21-AQ21/2)*T21-F21)/(BD21+AQ21/2)</f>
        <v>168.46601806475041</v>
      </c>
      <c r="I21">
        <f>AQ21*1000</f>
        <v>-9.1010165016376876E-2</v>
      </c>
      <c r="J21">
        <f>(AV21-BB21)</f>
        <v>1.9768594070135528</v>
      </c>
      <c r="K21">
        <f>(Q21+AU21*D21)</f>
        <v>30.464065551757813</v>
      </c>
      <c r="L21" s="1">
        <v>6</v>
      </c>
      <c r="M21">
        <f>(L21*AJ21+AK21)</f>
        <v>1.4200000166893005</v>
      </c>
      <c r="N21" s="1">
        <v>1</v>
      </c>
      <c r="O21">
        <f>M21*(N21+1)*(N21+1)/(N21*N21+1)</f>
        <v>2.8400000333786011</v>
      </c>
      <c r="P21" s="1">
        <v>29.277956008911133</v>
      </c>
      <c r="Q21" s="1">
        <v>30.464065551757813</v>
      </c>
      <c r="R21" s="1">
        <v>29.306526184082031</v>
      </c>
      <c r="S21" s="1">
        <v>410.142333984375</v>
      </c>
      <c r="T21" s="1">
        <v>410.96817016601563</v>
      </c>
      <c r="U21" s="1">
        <v>23.988803863525391</v>
      </c>
      <c r="V21" s="1">
        <v>23.882171630859375</v>
      </c>
      <c r="W21" s="1">
        <v>58.948917388916016</v>
      </c>
      <c r="X21" s="1">
        <v>58.686885833740234</v>
      </c>
      <c r="Y21" s="1">
        <v>499.86749267578125</v>
      </c>
      <c r="Z21" s="1">
        <v>930.40631103515625</v>
      </c>
      <c r="AA21" s="1">
        <v>280.32073974609375</v>
      </c>
      <c r="AB21" s="1">
        <v>100.42984008789063</v>
      </c>
      <c r="AC21" s="1">
        <v>2.8009805828332901E-2</v>
      </c>
      <c r="AD21" s="1">
        <v>1.4017940759658813</v>
      </c>
      <c r="AE21" s="1">
        <v>0.12824060022830963</v>
      </c>
      <c r="AF21" s="1">
        <v>6.5810768865048885E-3</v>
      </c>
      <c r="AG21" s="1">
        <v>5.0233334302902222E-2</v>
      </c>
      <c r="AH21" s="1">
        <v>7.2648436762392521E-3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0.15999999642372131</v>
      </c>
      <c r="AO21" s="1">
        <v>111115</v>
      </c>
      <c r="AP21">
        <f>Y21*0.000001/(L21*0.0001)</f>
        <v>0.83311248779296865</v>
      </c>
      <c r="AQ21">
        <f>(V21-U21)/(1000-V21)*AP21</f>
        <v>-9.1010165016376876E-5</v>
      </c>
      <c r="AR21">
        <f>(Q21+273.15)</f>
        <v>303.61406555175779</v>
      </c>
      <c r="AS21">
        <f>(P21+273.15)</f>
        <v>302.42795600891111</v>
      </c>
      <c r="AT21">
        <f>(Z21*AL21+AA21*AM21)*AN21</f>
        <v>148.86500643823274</v>
      </c>
      <c r="AU21">
        <f>((AT21+0.00000010773*(AS21^4-AR21^4))-AQ21*44100)/(M21*0.92*2*29.3+0.00000043092*AR21^3)</f>
        <v>1.5647065596107153</v>
      </c>
      <c r="AV21">
        <f>0.61365*EXP(17.502*K21/(240.97+K21))</f>
        <v>4.3753420848523179</v>
      </c>
      <c r="AW21">
        <f>AV21*1000/AB21</f>
        <v>43.566156045088405</v>
      </c>
      <c r="AX21">
        <f>(AW21-V21)</f>
        <v>19.68398441422903</v>
      </c>
      <c r="AY21">
        <f>IF(D21,Q21,(P21+Q21)/2)</f>
        <v>29.871010780334473</v>
      </c>
      <c r="AZ21">
        <f>0.61365*EXP(17.502*AY21/(240.97+AY21))</f>
        <v>4.2289856761987821</v>
      </c>
      <c r="BA21">
        <f>IF(AX21&lt;&gt;0,(1000-(AW21+V21)/2)/AX21*AQ21,0)</f>
        <v>-4.4676383322511358E-3</v>
      </c>
      <c r="BB21">
        <f>V21*AB21/1000</f>
        <v>2.3984826778387651</v>
      </c>
      <c r="BC21">
        <f>(AZ21-BB21)</f>
        <v>1.830502998360017</v>
      </c>
      <c r="BD21">
        <f>1/(1.6/G21+1.37/O21)</f>
        <v>-2.7916426699323166E-3</v>
      </c>
      <c r="BE21">
        <f>H21*AB21*0.001</f>
        <v>16.919015254486578</v>
      </c>
      <c r="BF21">
        <f>H21/T21</f>
        <v>0.40992473455230488</v>
      </c>
      <c r="BG21">
        <f>(1-AQ21*AB21/AV21/G21)*100</f>
        <v>53.167719349569786</v>
      </c>
      <c r="BH21">
        <f>(T21-F21/(O21/1.35))</f>
        <v>411.27744002470376</v>
      </c>
      <c r="BI21">
        <f>F21*BG21/100/BH21</f>
        <v>-8.4107614680805644E-4</v>
      </c>
    </row>
    <row r="22" spans="1:61" x14ac:dyDescent="0.25">
      <c r="A22" s="1" t="s">
        <v>12</v>
      </c>
      <c r="B22" s="1" t="s">
        <v>89</v>
      </c>
    </row>
    <row r="23" spans="1:61" x14ac:dyDescent="0.25">
      <c r="A23" s="1" t="s">
        <v>12</v>
      </c>
      <c r="B23" s="1" t="s">
        <v>90</v>
      </c>
    </row>
    <row r="24" spans="1:61" x14ac:dyDescent="0.25">
      <c r="A24" s="1">
        <v>5</v>
      </c>
      <c r="B24" s="1" t="s">
        <v>91</v>
      </c>
      <c r="C24" s="1">
        <v>1892.9999954514205</v>
      </c>
      <c r="D24" s="1">
        <v>0</v>
      </c>
      <c r="E24" s="1" t="s">
        <v>92</v>
      </c>
      <c r="F24">
        <f>(S24-T24*(1000-U24)/(1000-V24))*AP24</f>
        <v>3.1797875249116729</v>
      </c>
      <c r="G24">
        <f>IF(BA24&lt;&gt;0,1/(1/BA24-1/O24),0)</f>
        <v>2.7853963664385188E-2</v>
      </c>
      <c r="H24">
        <f>((BD24-AQ24/2)*T24-F24)/(BD24+AQ24/2)</f>
        <v>215.80826345337704</v>
      </c>
      <c r="I24">
        <f>AQ24*1000</f>
        <v>0.34320195297778561</v>
      </c>
      <c r="J24">
        <f>(AV24-BB24)</f>
        <v>1.2107600450981888</v>
      </c>
      <c r="K24">
        <f>(Q24+AU24*D24)</f>
        <v>27.668251037597656</v>
      </c>
      <c r="L24" s="1">
        <v>6</v>
      </c>
      <c r="M24">
        <f>(L24*AJ24+AK24)</f>
        <v>1.4200000166893005</v>
      </c>
      <c r="N24" s="1">
        <v>1</v>
      </c>
      <c r="O24">
        <f>M24*(N24+1)*(N24+1)/(N24*N24+1)</f>
        <v>2.8400000333786011</v>
      </c>
      <c r="P24" s="1">
        <v>29.286647796630859</v>
      </c>
      <c r="Q24" s="1">
        <v>27.668251037597656</v>
      </c>
      <c r="R24" s="1">
        <v>29.404407501220703</v>
      </c>
      <c r="S24" s="1">
        <v>410.16488647460938</v>
      </c>
      <c r="T24" s="1">
        <v>406.17950439453125</v>
      </c>
      <c r="U24" s="1">
        <v>24.604610443115234</v>
      </c>
      <c r="V24" s="1">
        <v>25.006391525268555</v>
      </c>
      <c r="W24" s="1">
        <v>60.429817199707031</v>
      </c>
      <c r="X24" s="1">
        <v>61.416599273681641</v>
      </c>
      <c r="Y24" s="1">
        <v>499.70452880859375</v>
      </c>
      <c r="Z24" s="1">
        <v>300.9632568359375</v>
      </c>
      <c r="AA24" s="1">
        <v>947.550537109375</v>
      </c>
      <c r="AB24" s="1">
        <v>100.42649841308594</v>
      </c>
      <c r="AC24" s="1">
        <v>-1.1745628118515015</v>
      </c>
      <c r="AD24" s="1">
        <v>1.5346256494522095</v>
      </c>
      <c r="AE24" s="1">
        <v>8.5188299417495728E-2</v>
      </c>
      <c r="AF24" s="1">
        <v>4.5540329068899155E-2</v>
      </c>
      <c r="AG24" s="1">
        <v>3.1475607305765152E-2</v>
      </c>
      <c r="AH24" s="1">
        <v>6.1052996665239334E-2</v>
      </c>
      <c r="AI24" s="1">
        <v>0.66666668653488159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0.15999999642372131</v>
      </c>
      <c r="AO24" s="1">
        <v>111115</v>
      </c>
      <c r="AP24">
        <f>Y24*0.000001/(L24*0.0001)</f>
        <v>0.8328408813476561</v>
      </c>
      <c r="AQ24">
        <f>(V24-U24)/(1000-V24)*AP24</f>
        <v>3.4320195297778562E-4</v>
      </c>
      <c r="AR24">
        <f>(Q24+273.15)</f>
        <v>300.81825103759763</v>
      </c>
      <c r="AS24">
        <f>(P24+273.15)</f>
        <v>302.43664779663084</v>
      </c>
      <c r="AT24">
        <f>(Z24*AL24+AA24*AM24)*AN24</f>
        <v>48.154120017421519</v>
      </c>
      <c r="AU24">
        <f>((AT24+0.00000010773*(AS24^4-AR24^4))-AQ24*44100)/(M24*0.92*2*29.3+0.00000043092*AR24^3)</f>
        <v>0.59077699527837824</v>
      </c>
      <c r="AV24">
        <f>0.61365*EXP(17.502*K24/(240.97+K24))</f>
        <v>3.7220643839275769</v>
      </c>
      <c r="AW24">
        <f>AV24*1000/AB24</f>
        <v>37.062572555477828</v>
      </c>
      <c r="AX24">
        <f>(AW24-V24)</f>
        <v>12.056181030209274</v>
      </c>
      <c r="AY24">
        <f>IF(D24,Q24,(P24+Q24)/2)</f>
        <v>28.477449417114258</v>
      </c>
      <c r="AZ24">
        <f>0.61365*EXP(17.502*AY24/(240.97+AY24))</f>
        <v>3.9017552111986253</v>
      </c>
      <c r="BA24">
        <f>IF(AX24&lt;&gt;0,(1000-(AW24+V24)/2)/AX24*AQ24,0)</f>
        <v>2.7583432705481119E-2</v>
      </c>
      <c r="BB24">
        <f>V24*AB24/1000</f>
        <v>2.5113043388293881</v>
      </c>
      <c r="BC24">
        <f>(AZ24-BB24)</f>
        <v>1.3904508723692373</v>
      </c>
      <c r="BD24">
        <f>1/(1.6/G24+1.37/O24)</f>
        <v>1.7263748542010193E-2</v>
      </c>
      <c r="BE24">
        <f>H24*AB24*0.001</f>
        <v>21.672868227231401</v>
      </c>
      <c r="BF24">
        <f>H24/T24</f>
        <v>0.53131253822142055</v>
      </c>
      <c r="BG24">
        <f>(1-AQ24*AB24/AV24/G24)*100</f>
        <v>66.754935115986399</v>
      </c>
      <c r="BH24">
        <f>(T24-F24/(O24/1.35))</f>
        <v>404.66798569446843</v>
      </c>
      <c r="BI24">
        <f>F24*BG24/100/BH24</f>
        <v>5.2454485507130461E-3</v>
      </c>
    </row>
    <row r="25" spans="1:61" x14ac:dyDescent="0.25">
      <c r="A25" s="1" t="s">
        <v>12</v>
      </c>
      <c r="B25" s="1" t="s">
        <v>93</v>
      </c>
    </row>
    <row r="26" spans="1:61" x14ac:dyDescent="0.25">
      <c r="A26" s="1">
        <v>6</v>
      </c>
      <c r="B26" s="1" t="s">
        <v>94</v>
      </c>
      <c r="C26" s="1">
        <v>2227.4999723983929</v>
      </c>
      <c r="D26" s="1">
        <v>0</v>
      </c>
      <c r="E26" s="1" t="s">
        <v>95</v>
      </c>
      <c r="F26">
        <f>(S26-T26*(1000-U26)/(1000-V26))*AP26</f>
        <v>2.2769289374610708</v>
      </c>
      <c r="G26">
        <f>IF(BA26&lt;&gt;0,1/(1/BA26-1/O26),0)</f>
        <v>1.6754146188541132E-2</v>
      </c>
      <c r="H26">
        <f>((BD26-AQ26/2)*T26-F26)/(BD26+AQ26/2)</f>
        <v>180.59030806590033</v>
      </c>
      <c r="I26">
        <f>AQ26*1000</f>
        <v>0.28365271382936597</v>
      </c>
      <c r="J26">
        <f>(AV26-BB26)</f>
        <v>1.6541996111515087</v>
      </c>
      <c r="K26">
        <f>(Q26+AU26*D26)</f>
        <v>29.439836502075195</v>
      </c>
      <c r="L26" s="1">
        <v>6</v>
      </c>
      <c r="M26">
        <f>(L26*AJ26+AK26)</f>
        <v>1.4200000166893005</v>
      </c>
      <c r="N26" s="1">
        <v>1</v>
      </c>
      <c r="O26">
        <f>M26*(N26+1)*(N26+1)/(N26*N26+1)</f>
        <v>2.8400000333786011</v>
      </c>
      <c r="P26" s="1">
        <v>29.821374893188477</v>
      </c>
      <c r="Q26" s="1">
        <v>29.439836502075195</v>
      </c>
      <c r="R26" s="1">
        <v>29.986564636230469</v>
      </c>
      <c r="S26" s="1">
        <v>410.0045166015625</v>
      </c>
      <c r="T26" s="1">
        <v>407.13302612304688</v>
      </c>
      <c r="U26" s="1">
        <v>24.272483825683594</v>
      </c>
      <c r="V26" s="1">
        <v>24.604560852050781</v>
      </c>
      <c r="W26" s="1">
        <v>57.808013916015625</v>
      </c>
      <c r="X26" s="1">
        <v>58.598896026611328</v>
      </c>
      <c r="Y26" s="1">
        <v>499.896484375</v>
      </c>
      <c r="Z26" s="1">
        <v>500.09848022460938</v>
      </c>
      <c r="AA26" s="1">
        <v>667.79339599609375</v>
      </c>
      <c r="AB26" s="1">
        <v>100.43161010742188</v>
      </c>
      <c r="AC26" s="1">
        <v>-1.1745628118515015</v>
      </c>
      <c r="AD26" s="1">
        <v>1.5346256494522095</v>
      </c>
      <c r="AE26" s="1">
        <v>8.5188299417495728E-2</v>
      </c>
      <c r="AF26" s="1">
        <v>4.5540329068899155E-2</v>
      </c>
      <c r="AG26" s="1">
        <v>3.1475607305765152E-2</v>
      </c>
      <c r="AH26" s="1">
        <v>6.1052996665239334E-2</v>
      </c>
      <c r="AI26" s="1">
        <v>0.66666668653488159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0.15999999642372131</v>
      </c>
      <c r="AO26" s="1">
        <v>111115</v>
      </c>
      <c r="AP26">
        <f>Y26*0.000001/(L26*0.0001)</f>
        <v>0.83316080729166653</v>
      </c>
      <c r="AQ26">
        <f>(V26-U26)/(1000-V26)*AP26</f>
        <v>2.8365271382936597E-4</v>
      </c>
      <c r="AR26">
        <f>(Q26+273.15)</f>
        <v>302.58983650207517</v>
      </c>
      <c r="AS26">
        <f>(P26+273.15)</f>
        <v>302.97137489318845</v>
      </c>
      <c r="AT26">
        <f>(Z26*AL26+AA26*AM26)*AN26</f>
        <v>80.015755047445964</v>
      </c>
      <c r="AU26">
        <f>((AT26+0.00000010773*(AS26^4-AR26^4))-AQ26*44100)/(M26*0.92*2*29.3+0.00000043092*AR26^3)</f>
        <v>0.81441165692538875</v>
      </c>
      <c r="AV26">
        <f>0.61365*EXP(17.502*K26/(240.97+K26))</f>
        <v>4.1252752735090086</v>
      </c>
      <c r="AW26">
        <f>AV26*1000/AB26</f>
        <v>41.075466868415283</v>
      </c>
      <c r="AX26">
        <f>(AW26-V26)</f>
        <v>16.470906016364502</v>
      </c>
      <c r="AY26">
        <f>IF(D26,Q26,(P26+Q26)/2)</f>
        <v>29.630605697631836</v>
      </c>
      <c r="AZ26">
        <f>0.61365*EXP(17.502*AY26/(240.97+AY26))</f>
        <v>4.1708842555450865</v>
      </c>
      <c r="BA26">
        <f>IF(AX26&lt;&gt;0,(1000-(AW26+V26)/2)/AX26*AQ26,0)</f>
        <v>1.6655887326607992E-2</v>
      </c>
      <c r="BB26">
        <f>V26*AB26/1000</f>
        <v>2.4710756623574999</v>
      </c>
      <c r="BC26">
        <f>(AZ26-BB26)</f>
        <v>1.6998085931875866</v>
      </c>
      <c r="BD26">
        <f>1/(1.6/G26+1.37/O26)</f>
        <v>1.0418713155138568E-2</v>
      </c>
      <c r="BE26">
        <f>H26*AB26*0.001</f>
        <v>18.136975408853704</v>
      </c>
      <c r="BF26">
        <f>H26/T26</f>
        <v>0.4435658531207462</v>
      </c>
      <c r="BG26">
        <f>(1-AQ26*AB26/AV26/G26)*100</f>
        <v>58.782453737262365</v>
      </c>
      <c r="BH26">
        <f>(T26-F26/(O26/1.35))</f>
        <v>406.0506831549323</v>
      </c>
      <c r="BI26">
        <f>F26*BG26/100/BH26</f>
        <v>3.2962257048652758E-3</v>
      </c>
    </row>
    <row r="27" spans="1:61" x14ac:dyDescent="0.25">
      <c r="A27" s="1" t="s">
        <v>12</v>
      </c>
      <c r="B27" s="1" t="s">
        <v>96</v>
      </c>
    </row>
    <row r="28" spans="1:61" x14ac:dyDescent="0.25">
      <c r="A28" s="1">
        <v>7</v>
      </c>
      <c r="B28" s="1" t="s">
        <v>97</v>
      </c>
      <c r="C28" s="1">
        <v>2464.9999560303986</v>
      </c>
      <c r="D28" s="1">
        <v>0</v>
      </c>
      <c r="E28" s="1" t="s">
        <v>98</v>
      </c>
      <c r="F28">
        <f>(S28-T28*(1000-U28)/(1000-V28))*AP28</f>
        <v>4.1175792957756654</v>
      </c>
      <c r="G28">
        <f>IF(BA28&lt;&gt;0,1/(1/BA28-1/O28),0)</f>
        <v>3.7717226972236007E-2</v>
      </c>
      <c r="H28">
        <f>((BD28-AQ28/2)*T28-F28)/(BD28+AQ28/2)</f>
        <v>219.13387695257398</v>
      </c>
      <c r="I28">
        <f>AQ28*1000</f>
        <v>0.65810529200833467</v>
      </c>
      <c r="J28">
        <f>(AV28-BB28)</f>
        <v>1.713755773955826</v>
      </c>
      <c r="K28">
        <f>(Q28+AU28*D28)</f>
        <v>30.365108489990234</v>
      </c>
      <c r="L28" s="1">
        <v>6</v>
      </c>
      <c r="M28">
        <f>(L28*AJ28+AK28)</f>
        <v>1.4200000166893005</v>
      </c>
      <c r="N28" s="1">
        <v>1</v>
      </c>
      <c r="O28">
        <f>M28*(N28+1)*(N28+1)/(N28*N28+1)</f>
        <v>2.8400000333786011</v>
      </c>
      <c r="P28" s="1">
        <v>30.088157653808594</v>
      </c>
      <c r="Q28" s="1">
        <v>30.365108489990234</v>
      </c>
      <c r="R28" s="1">
        <v>30.157573699951172</v>
      </c>
      <c r="S28" s="1">
        <v>409.859130859375</v>
      </c>
      <c r="T28" s="1">
        <v>404.59722900390625</v>
      </c>
      <c r="U28" s="1">
        <v>25.487876892089844</v>
      </c>
      <c r="V28" s="1">
        <v>26.257055282592773</v>
      </c>
      <c r="W28" s="1">
        <v>59.775238037109375</v>
      </c>
      <c r="X28" s="1">
        <v>61.579151153564453</v>
      </c>
      <c r="Y28" s="1">
        <v>499.87783813476563</v>
      </c>
      <c r="Z28" s="1">
        <v>1048.042724609375</v>
      </c>
      <c r="AA28" s="1">
        <v>4.3272756040096283E-2</v>
      </c>
      <c r="AB28" s="1">
        <v>100.4249267578125</v>
      </c>
      <c r="AC28" s="1">
        <v>-1.1745628118515015</v>
      </c>
      <c r="AD28" s="1">
        <v>1.5346256494522095</v>
      </c>
      <c r="AE28" s="1">
        <v>8.5188299417495728E-2</v>
      </c>
      <c r="AF28" s="1">
        <v>4.5540329068899155E-2</v>
      </c>
      <c r="AG28" s="1">
        <v>3.1475607305765152E-2</v>
      </c>
      <c r="AH28" s="1">
        <v>6.1052996665239334E-2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0.15999999642372131</v>
      </c>
      <c r="AO28" s="1">
        <v>111115</v>
      </c>
      <c r="AP28">
        <f>Y28*0.000001/(L28*0.0001)</f>
        <v>0.83312973022460923</v>
      </c>
      <c r="AQ28">
        <f>(V28-U28)/(1000-V28)*AP28</f>
        <v>6.581052920083347E-4</v>
      </c>
      <c r="AR28">
        <f>(Q28+273.15)</f>
        <v>303.51510848999021</v>
      </c>
      <c r="AS28">
        <f>(P28+273.15)</f>
        <v>303.23815765380857</v>
      </c>
      <c r="AT28">
        <f>(Z28*AL28+AA28*AM28)*AN28</f>
        <v>167.68683218940714</v>
      </c>
      <c r="AU28">
        <f>((AT28+0.00000010773*(AS28^4-AR28^4))-AQ28*44100)/(M28*0.92*2*29.3+0.00000043092*AR28^3)</f>
        <v>1.5273868161819626</v>
      </c>
      <c r="AV28">
        <f>0.61365*EXP(17.502*K28/(240.97+K28))</f>
        <v>4.350618627586039</v>
      </c>
      <c r="AW28">
        <f>AV28*1000/AB28</f>
        <v>43.322099084803021</v>
      </c>
      <c r="AX28">
        <f>(AW28-V28)</f>
        <v>17.065043802210248</v>
      </c>
      <c r="AY28">
        <f>IF(D28,Q28,(P28+Q28)/2)</f>
        <v>30.226633071899414</v>
      </c>
      <c r="AZ28">
        <f>0.61365*EXP(17.502*AY28/(240.97+AY28))</f>
        <v>4.3162262811306604</v>
      </c>
      <c r="BA28">
        <f>IF(AX28&lt;&gt;0,(1000-(AW28+V28)/2)/AX28*AQ28,0)</f>
        <v>3.7222880557431615E-2</v>
      </c>
      <c r="BB28">
        <f>V28*AB28/1000</f>
        <v>2.636862853630213</v>
      </c>
      <c r="BC28">
        <f>(AZ28-BB28)</f>
        <v>1.6793634275004474</v>
      </c>
      <c r="BD28">
        <f>1/(1.6/G28+1.37/O28)</f>
        <v>2.3308214904847007E-2</v>
      </c>
      <c r="BE28">
        <f>H28*AB28*0.001</f>
        <v>22.006503543117738</v>
      </c>
      <c r="BF28">
        <f>H28/T28</f>
        <v>0.54160993018184589</v>
      </c>
      <c r="BG28">
        <f>(1-AQ28*AB28/AV28/G28)*100</f>
        <v>59.724018145493808</v>
      </c>
      <c r="BH28">
        <f>(T28-F28/(O28/1.35))</f>
        <v>402.6399290095523</v>
      </c>
      <c r="BI28">
        <f>F28*BG28/100/BH28</f>
        <v>6.1076501076618569E-3</v>
      </c>
    </row>
    <row r="29" spans="1:61" x14ac:dyDescent="0.25">
      <c r="A29" s="1" t="s">
        <v>12</v>
      </c>
      <c r="B29" s="1" t="s">
        <v>99</v>
      </c>
    </row>
    <row r="30" spans="1:61" x14ac:dyDescent="0.25">
      <c r="A30" s="1">
        <v>8</v>
      </c>
      <c r="B30" s="1" t="s">
        <v>100</v>
      </c>
      <c r="C30" s="1">
        <v>2674.9999415576458</v>
      </c>
      <c r="D30" s="1">
        <v>0</v>
      </c>
      <c r="E30" s="1" t="s">
        <v>101</v>
      </c>
      <c r="F30">
        <f>(S30-T30*(1000-U30)/(1000-V30))*AP30</f>
        <v>4.328269259291746</v>
      </c>
      <c r="G30">
        <f>IF(BA30&lt;&gt;0,1/(1/BA30-1/O30),0)</f>
        <v>4.4424130376774881E-2</v>
      </c>
      <c r="H30">
        <f>((BD30-AQ30/2)*T30-F30)/(BD30+AQ30/2)</f>
        <v>238.26219226718104</v>
      </c>
      <c r="I30">
        <f>AQ30*1000</f>
        <v>0.70296735736163785</v>
      </c>
      <c r="J30">
        <f>(AV30-BB30)</f>
        <v>1.5592636426474815</v>
      </c>
      <c r="K30">
        <f>(Q30+AU30*D30)</f>
        <v>29.677993774414063</v>
      </c>
      <c r="L30" s="1">
        <v>6</v>
      </c>
      <c r="M30">
        <f>(L30*AJ30+AK30)</f>
        <v>1.4200000166893005</v>
      </c>
      <c r="N30" s="1">
        <v>1</v>
      </c>
      <c r="O30">
        <f>M30*(N30+1)*(N30+1)/(N30*N30+1)</f>
        <v>2.8400000333786011</v>
      </c>
      <c r="P30" s="1">
        <v>30.228603363037109</v>
      </c>
      <c r="Q30" s="1">
        <v>29.677993774414063</v>
      </c>
      <c r="R30" s="1">
        <v>30.293388366699219</v>
      </c>
      <c r="S30" s="1">
        <v>410.02093505859375</v>
      </c>
      <c r="T30" s="1">
        <v>404.48471069335938</v>
      </c>
      <c r="U30" s="1">
        <v>25.29802131652832</v>
      </c>
      <c r="V30" s="1">
        <v>26.119710922241211</v>
      </c>
      <c r="W30" s="1">
        <v>58.852676391601563</v>
      </c>
      <c r="X30" s="1">
        <v>60.764232635498047</v>
      </c>
      <c r="Y30" s="1">
        <v>499.90121459960938</v>
      </c>
      <c r="Z30" s="1">
        <v>680.144287109375</v>
      </c>
      <c r="AA30" s="1">
        <v>799.934814453125</v>
      </c>
      <c r="AB30" s="1">
        <v>100.42293548583984</v>
      </c>
      <c r="AC30" s="1">
        <v>-1.1745628118515015</v>
      </c>
      <c r="AD30" s="1">
        <v>1.5346256494522095</v>
      </c>
      <c r="AE30" s="1">
        <v>8.5188299417495728E-2</v>
      </c>
      <c r="AF30" s="1">
        <v>4.5540329068899155E-2</v>
      </c>
      <c r="AG30" s="1">
        <v>3.1475607305765152E-2</v>
      </c>
      <c r="AH30" s="1">
        <v>6.1052996665239334E-2</v>
      </c>
      <c r="AI30" s="1">
        <v>1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0.15999999642372131</v>
      </c>
      <c r="AO30" s="1">
        <v>111115</v>
      </c>
      <c r="AP30">
        <f>Y30*0.000001/(L30*0.0001)</f>
        <v>0.83316869099934876</v>
      </c>
      <c r="AQ30">
        <f>(V30-U30)/(1000-V30)*AP30</f>
        <v>7.0296735736163787E-4</v>
      </c>
      <c r="AR30">
        <f>(Q30+273.15)</f>
        <v>302.82799377441404</v>
      </c>
      <c r="AS30">
        <f>(P30+273.15)</f>
        <v>303.37860336303709</v>
      </c>
      <c r="AT30">
        <f>(Z30*AL30+AA30*AM30)*AN30</f>
        <v>108.82308350511448</v>
      </c>
      <c r="AU30">
        <f>((AT30+0.00000010773*(AS30^4-AR30^4))-AQ30*44100)/(M30*0.92*2*29.3+0.00000043092*AR30^3)</f>
        <v>0.95376661217134362</v>
      </c>
      <c r="AV30">
        <f>0.61365*EXP(17.502*K30/(240.97+K30))</f>
        <v>4.1822816875004971</v>
      </c>
      <c r="AW30">
        <f>AV30*1000/AB30</f>
        <v>41.646678293826824</v>
      </c>
      <c r="AX30">
        <f>(AW30-V30)</f>
        <v>15.526967371585613</v>
      </c>
      <c r="AY30">
        <f>IF(D30,Q30,(P30+Q30)/2)</f>
        <v>29.953298568725586</v>
      </c>
      <c r="AZ30">
        <f>0.61365*EXP(17.502*AY30/(240.97+AY30))</f>
        <v>4.2490345003819128</v>
      </c>
      <c r="BA30">
        <f>IF(AX30&lt;&gt;0,(1000-(AW30+V30)/2)/AX30*AQ30,0)</f>
        <v>4.3739937190304244E-2</v>
      </c>
      <c r="BB30">
        <f>V30*AB30/1000</f>
        <v>2.6230180448530156</v>
      </c>
      <c r="BC30">
        <f>(AZ30-BB30)</f>
        <v>1.6260164555288972</v>
      </c>
      <c r="BD30">
        <f>1/(1.6/G30+1.37/O30)</f>
        <v>2.739811878874639E-2</v>
      </c>
      <c r="BE30">
        <f>H30*AB30*0.001</f>
        <v>23.926988762761887</v>
      </c>
      <c r="BF30">
        <f>H30/T30</f>
        <v>0.58905117046020572</v>
      </c>
      <c r="BG30">
        <f>(1-AQ30*AB30/AV30/G30)*100</f>
        <v>62.004177022697448</v>
      </c>
      <c r="BH30">
        <f>(T30-F30/(O30/1.35))</f>
        <v>402.4272587809055</v>
      </c>
      <c r="BI30">
        <f>F30*BG30/100/BH30</f>
        <v>6.6688020629620121E-3</v>
      </c>
    </row>
    <row r="31" spans="1:61" x14ac:dyDescent="0.25">
      <c r="A31" s="1" t="s">
        <v>12</v>
      </c>
      <c r="B31" s="1" t="s">
        <v>102</v>
      </c>
    </row>
    <row r="32" spans="1:61" x14ac:dyDescent="0.25">
      <c r="A32" s="1">
        <v>9</v>
      </c>
      <c r="B32" s="1" t="s">
        <v>103</v>
      </c>
      <c r="C32" s="1">
        <v>2870.9999280497432</v>
      </c>
      <c r="D32" s="1">
        <v>0</v>
      </c>
      <c r="E32" s="1" t="s">
        <v>104</v>
      </c>
      <c r="F32">
        <f>(S32-T32*(1000-U32)/(1000-V32))*AP32</f>
        <v>1.0415235686661599</v>
      </c>
      <c r="G32">
        <f>IF(BA32&lt;&gt;0,1/(1/BA32-1/O32),0)</f>
        <v>4.0502553411148803E-3</v>
      </c>
      <c r="H32">
        <f>((BD32-AQ32/2)*T32-F32)/(BD32+AQ32/2)</f>
        <v>-8.5180069424083467</v>
      </c>
      <c r="I32">
        <f>AQ32*1000</f>
        <v>6.7241786466633952E-2</v>
      </c>
      <c r="J32">
        <f>(AV32-BB32)</f>
        <v>1.6145366186901184</v>
      </c>
      <c r="K32">
        <f>(Q32+AU32*D32)</f>
        <v>29.40802001953125</v>
      </c>
      <c r="L32" s="1">
        <v>6</v>
      </c>
      <c r="M32">
        <f>(L32*AJ32+AK32)</f>
        <v>1.4200000166893005</v>
      </c>
      <c r="N32" s="1">
        <v>1</v>
      </c>
      <c r="O32">
        <f>M32*(N32+1)*(N32+1)/(N32*N32+1)</f>
        <v>2.8400000333786011</v>
      </c>
      <c r="P32" s="1">
        <v>29.891347885131836</v>
      </c>
      <c r="Q32" s="1">
        <v>29.40802001953125</v>
      </c>
      <c r="R32" s="1">
        <v>29.989917755126953</v>
      </c>
      <c r="S32" s="1">
        <v>410.0299072265625</v>
      </c>
      <c r="T32" s="1">
        <v>408.7467041015625</v>
      </c>
      <c r="U32" s="1">
        <v>24.847784042358398</v>
      </c>
      <c r="V32" s="1">
        <v>24.926486968994141</v>
      </c>
      <c r="W32" s="1">
        <v>58.935062408447266</v>
      </c>
      <c r="X32" s="1">
        <v>59.121726989746094</v>
      </c>
      <c r="Y32" s="1">
        <v>499.84686279296875</v>
      </c>
      <c r="Z32" s="1">
        <v>348.5203857421875</v>
      </c>
      <c r="AA32" s="1">
        <v>693.57159423828125</v>
      </c>
      <c r="AB32" s="1">
        <v>100.42227172851563</v>
      </c>
      <c r="AC32" s="1">
        <v>-1.1745628118515015</v>
      </c>
      <c r="AD32" s="1">
        <v>1.5346256494522095</v>
      </c>
      <c r="AE32" s="1">
        <v>8.5188299417495728E-2</v>
      </c>
      <c r="AF32" s="1">
        <v>4.5540329068899155E-2</v>
      </c>
      <c r="AG32" s="1">
        <v>3.1475607305765152E-2</v>
      </c>
      <c r="AH32" s="1">
        <v>6.1052996665239334E-2</v>
      </c>
      <c r="AI32" s="1">
        <v>1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0.15999999642372131</v>
      </c>
      <c r="AO32" s="1">
        <v>111115</v>
      </c>
      <c r="AP32">
        <f>Y32*0.000001/(L32*0.0001)</f>
        <v>0.83307810465494792</v>
      </c>
      <c r="AQ32">
        <f>(V32-U32)/(1000-V32)*AP32</f>
        <v>6.7241786466633953E-5</v>
      </c>
      <c r="AR32">
        <f>(Q32+273.15)</f>
        <v>302.55802001953123</v>
      </c>
      <c r="AS32">
        <f>(P32+273.15)</f>
        <v>303.04134788513181</v>
      </c>
      <c r="AT32">
        <f>(Z32*AL32+AA32*AM32)*AN32</f>
        <v>55.763260472343973</v>
      </c>
      <c r="AU32">
        <f>((AT32+0.00000010773*(AS32^4-AR32^4))-AQ32*44100)/(M32*0.92*2*29.3+0.00000043092*AR32^3)</f>
        <v>0.66199824647607353</v>
      </c>
      <c r="AV32">
        <f>0.61365*EXP(17.502*K32/(240.97+K32))</f>
        <v>4.1177110663277521</v>
      </c>
      <c r="AW32">
        <f>AV32*1000/AB32</f>
        <v>41.003962521976071</v>
      </c>
      <c r="AX32">
        <f>(AW32-V32)</f>
        <v>16.07747555298193</v>
      </c>
      <c r="AY32">
        <f>IF(D32,Q32,(P32+Q32)/2)</f>
        <v>29.649683952331543</v>
      </c>
      <c r="AZ32">
        <f>0.61365*EXP(17.502*AY32/(240.97+AY32))</f>
        <v>4.1754695571197518</v>
      </c>
      <c r="BA32">
        <f>IF(AX32&lt;&gt;0,(1000-(AW32+V32)/2)/AX32*AQ32,0)</f>
        <v>4.0444873107838789E-3</v>
      </c>
      <c r="BB32">
        <f>V32*AB32/1000</f>
        <v>2.5031744476376336</v>
      </c>
      <c r="BC32">
        <f>(AZ32-BB32)</f>
        <v>1.6722951094821181</v>
      </c>
      <c r="BD32">
        <f>1/(1.6/G32+1.37/O32)</f>
        <v>2.5283221586670074E-3</v>
      </c>
      <c r="BE32">
        <f>H32*AB32*0.001</f>
        <v>-0.85539760775591356</v>
      </c>
      <c r="BF32">
        <f>H32/T32</f>
        <v>-2.0839328750383888E-2</v>
      </c>
      <c r="BG32">
        <f>(1-AQ32*AB32/AV32/G32)*100</f>
        <v>59.511562988695552</v>
      </c>
      <c r="BH32">
        <f>(T32-F32/(O32/1.35))</f>
        <v>408.25161367861392</v>
      </c>
      <c r="BI32">
        <f>F32*BG32/100/BH32</f>
        <v>1.5182474088070968E-3</v>
      </c>
    </row>
    <row r="33" spans="1:61" x14ac:dyDescent="0.25">
      <c r="A33" s="1" t="s">
        <v>12</v>
      </c>
      <c r="B33" s="1" t="s">
        <v>105</v>
      </c>
    </row>
    <row r="34" spans="1:61" x14ac:dyDescent="0.25">
      <c r="A34" s="1" t="s">
        <v>12</v>
      </c>
      <c r="B34" s="1" t="s">
        <v>106</v>
      </c>
    </row>
    <row r="35" spans="1:61" x14ac:dyDescent="0.25">
      <c r="A35" s="1">
        <v>10</v>
      </c>
      <c r="B35" s="1" t="s">
        <v>107</v>
      </c>
      <c r="C35" s="1">
        <v>3133.499994658865</v>
      </c>
      <c r="D35" s="1">
        <v>0</v>
      </c>
      <c r="E35" s="1" t="s">
        <v>108</v>
      </c>
      <c r="F35">
        <f>(S35-T35*(1000-U35)/(1000-V35))*AP35</f>
        <v>1.1977519681805122</v>
      </c>
      <c r="G35">
        <f>IF(BA35&lt;&gt;0,1/(1/BA35-1/O35),0)</f>
        <v>1.0656951782458235E-2</v>
      </c>
      <c r="H35">
        <f>((BD35-AQ35/2)*T35-F35)/(BD35+AQ35/2)</f>
        <v>216.65408490921916</v>
      </c>
      <c r="I35">
        <f>AQ35*1000</f>
        <v>0.24748874509866559</v>
      </c>
      <c r="J35">
        <f>(AV35-BB35)</f>
        <v>2.2535984638218456</v>
      </c>
      <c r="K35">
        <f>(Q35+AU35*D35)</f>
        <v>32.336860656738281</v>
      </c>
      <c r="L35" s="1">
        <v>6</v>
      </c>
      <c r="M35">
        <f>(L35*AJ35+AK35)</f>
        <v>1.4200000166893005</v>
      </c>
      <c r="N35" s="1">
        <v>1</v>
      </c>
      <c r="O35">
        <f>M35*(N35+1)*(N35+1)/(N35*N35+1)</f>
        <v>2.8400000333786011</v>
      </c>
      <c r="P35" s="1">
        <v>30.720281600952148</v>
      </c>
      <c r="Q35" s="1">
        <v>32.336860656738281</v>
      </c>
      <c r="R35" s="1">
        <v>30.745084762573242</v>
      </c>
      <c r="S35" s="1">
        <v>410.27328491210938</v>
      </c>
      <c r="T35" s="1">
        <v>408.7142333984375</v>
      </c>
      <c r="U35" s="1">
        <v>25.734762191772461</v>
      </c>
      <c r="V35" s="1">
        <v>26.024087905883789</v>
      </c>
      <c r="W35" s="1">
        <v>58.2044677734375</v>
      </c>
      <c r="X35" s="1">
        <v>58.858840942382813</v>
      </c>
      <c r="Y35" s="1">
        <v>499.8824462890625</v>
      </c>
      <c r="Z35" s="1">
        <v>1298.6746826171875</v>
      </c>
      <c r="AA35" s="1">
        <v>6.7452587187290192E-2</v>
      </c>
      <c r="AB35" s="1">
        <v>100.41804504394531</v>
      </c>
      <c r="AC35" s="1">
        <v>-1.0867011547088623</v>
      </c>
      <c r="AD35" s="1">
        <v>1.5699925422668457</v>
      </c>
      <c r="AE35" s="1">
        <v>0.11603204905986786</v>
      </c>
      <c r="AF35" s="1">
        <v>5.5298969149589539E-2</v>
      </c>
      <c r="AG35" s="1">
        <v>2.6653461158275604E-2</v>
      </c>
      <c r="AH35" s="1">
        <v>6.0425139963626862E-2</v>
      </c>
      <c r="AI35" s="1">
        <v>0.66666668653488159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0.15999999642372131</v>
      </c>
      <c r="AO35" s="1">
        <v>111115</v>
      </c>
      <c r="AP35">
        <f>Y35*0.000001/(L35*0.0001)</f>
        <v>0.8331374104817707</v>
      </c>
      <c r="AQ35">
        <f>(V35-U35)/(1000-V35)*AP35</f>
        <v>2.4748874509866557E-4</v>
      </c>
      <c r="AR35">
        <f>(Q35+273.15)</f>
        <v>305.48686065673826</v>
      </c>
      <c r="AS35">
        <f>(P35+273.15)</f>
        <v>303.87028160095213</v>
      </c>
      <c r="AT35">
        <f>(Z35*AL35+AA35*AM35)*AN35</f>
        <v>207.78794457432741</v>
      </c>
      <c r="AU35">
        <f>((AT35+0.00000010773*(AS35^4-AR35^4))-AQ35*44100)/(M35*0.92*2*29.3+0.00000043092*AR35^3)</f>
        <v>1.9942718670737352</v>
      </c>
      <c r="AV35">
        <f>0.61365*EXP(17.502*K35/(240.97+K35))</f>
        <v>4.8668864953824764</v>
      </c>
      <c r="AW35">
        <f>AV35*1000/AB35</f>
        <v>48.466254180238344</v>
      </c>
      <c r="AX35">
        <f>(AW35-V35)</f>
        <v>22.442166274354555</v>
      </c>
      <c r="AY35">
        <f>IF(D35,Q35,(P35+Q35)/2)</f>
        <v>31.528571128845215</v>
      </c>
      <c r="AZ35">
        <f>0.61365*EXP(17.502*AY35/(240.97+AY35))</f>
        <v>4.6491392626313237</v>
      </c>
      <c r="BA35">
        <f>IF(AX35&lt;&gt;0,(1000-(AW35+V35)/2)/AX35*AQ35,0)</f>
        <v>1.0617111625650584E-2</v>
      </c>
      <c r="BB35">
        <f>V35*AB35/1000</f>
        <v>2.6132880315606308</v>
      </c>
      <c r="BC35">
        <f>(AZ35-BB35)</f>
        <v>2.0358512310706929</v>
      </c>
      <c r="BD35">
        <f>1/(1.6/G35+1.37/O35)</f>
        <v>6.639262691256885E-3</v>
      </c>
      <c r="BE35">
        <f>H35*AB35*0.001</f>
        <v>21.755979657368723</v>
      </c>
      <c r="BF35">
        <f>H35/T35</f>
        <v>0.53008695857678301</v>
      </c>
      <c r="BG35">
        <f>(1-AQ35*AB35/AV35/G35)*100</f>
        <v>52.083730695020769</v>
      </c>
      <c r="BH35">
        <f>(T35-F35/(O35/1.35))</f>
        <v>408.14487947659262</v>
      </c>
      <c r="BI35">
        <f>F35*BG35/100/BH35</f>
        <v>1.5284619282776675E-3</v>
      </c>
    </row>
    <row r="36" spans="1:61" x14ac:dyDescent="0.25">
      <c r="A36" s="1" t="s">
        <v>12</v>
      </c>
      <c r="B36" s="1" t="s">
        <v>109</v>
      </c>
    </row>
    <row r="37" spans="1:61" x14ac:dyDescent="0.25">
      <c r="A37" s="1">
        <v>11</v>
      </c>
      <c r="B37" s="1" t="s">
        <v>110</v>
      </c>
      <c r="C37" s="1">
        <v>3431.9999740868807</v>
      </c>
      <c r="D37" s="1">
        <v>0</v>
      </c>
      <c r="E37" s="1" t="s">
        <v>111</v>
      </c>
      <c r="F37">
        <f>(S37-T37*(1000-U37)/(1000-V37))*AP37</f>
        <v>8.635541947971552E-2</v>
      </c>
      <c r="G37">
        <f>IF(BA37&lt;&gt;0,1/(1/BA37-1/O37),0)</f>
        <v>-1.0594729456540012E-3</v>
      </c>
      <c r="H37">
        <f>((BD37-AQ37/2)*T37-F37)/(BD37+AQ37/2)</f>
        <v>523.13214193579643</v>
      </c>
      <c r="I37">
        <f>AQ37*1000</f>
        <v>-2.3995301834843434E-2</v>
      </c>
      <c r="J37">
        <f>(AV37-BB37)</f>
        <v>2.1853607255247174</v>
      </c>
      <c r="K37">
        <f>(Q37+AU37*D37)</f>
        <v>32.737903594970703</v>
      </c>
      <c r="L37" s="1">
        <v>6</v>
      </c>
      <c r="M37">
        <f>(L37*AJ37+AK37)</f>
        <v>1.4200000166893005</v>
      </c>
      <c r="N37" s="1">
        <v>1</v>
      </c>
      <c r="O37">
        <f>M37*(N37+1)*(N37+1)/(N37*N37+1)</f>
        <v>2.8400000333786011</v>
      </c>
      <c r="P37" s="1">
        <v>31.246999740600586</v>
      </c>
      <c r="Q37" s="1">
        <v>32.737903594970703</v>
      </c>
      <c r="R37" s="1">
        <v>31.256175994873047</v>
      </c>
      <c r="S37" s="1">
        <v>409.74850463867188</v>
      </c>
      <c r="T37" s="1">
        <v>409.65664672851563</v>
      </c>
      <c r="U37" s="1">
        <v>27.841472625732422</v>
      </c>
      <c r="V37" s="1">
        <v>27.813470840454102</v>
      </c>
      <c r="W37" s="1">
        <v>61.102642059326172</v>
      </c>
      <c r="X37" s="1">
        <v>61.041187286376953</v>
      </c>
      <c r="Y37" s="1">
        <v>499.85189819335938</v>
      </c>
      <c r="Z37" s="1">
        <v>1148.9801025390625</v>
      </c>
      <c r="AA37" s="1">
        <v>208.02178955078125</v>
      </c>
      <c r="AB37" s="1">
        <v>100.41250610351563</v>
      </c>
      <c r="AC37" s="1">
        <v>-1.0867011547088623</v>
      </c>
      <c r="AD37" s="1">
        <v>1.5699925422668457</v>
      </c>
      <c r="AE37" s="1">
        <v>0.11603204905986786</v>
      </c>
      <c r="AF37" s="1">
        <v>5.5298969149589539E-2</v>
      </c>
      <c r="AG37" s="1">
        <v>2.6653461158275604E-2</v>
      </c>
      <c r="AH37" s="1">
        <v>6.0425139963626862E-2</v>
      </c>
      <c r="AI37" s="1">
        <v>1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0.15999999642372131</v>
      </c>
      <c r="AO37" s="1">
        <v>111115</v>
      </c>
      <c r="AP37">
        <f>Y37*0.000001/(L37*0.0001)</f>
        <v>0.83308649698893222</v>
      </c>
      <c r="AQ37">
        <f>(V37-U37)/(1000-V37)*AP37</f>
        <v>-2.3995301834843435E-5</v>
      </c>
      <c r="AR37">
        <f>(Q37+273.15)</f>
        <v>305.88790359497068</v>
      </c>
      <c r="AS37">
        <f>(P37+273.15)</f>
        <v>304.39699974060056</v>
      </c>
      <c r="AT37">
        <f>(Z37*AL37+AA37*AM37)*AN37</f>
        <v>183.83681229717695</v>
      </c>
      <c r="AU37">
        <f>((AT37+0.00000010773*(AS37^4-AR37^4))-AQ37*44100)/(M37*0.92*2*29.3+0.00000043092*AR37^3)</f>
        <v>1.8747209119487436</v>
      </c>
      <c r="AV37">
        <f>0.61365*EXP(17.502*K37/(240.97+K37))</f>
        <v>4.9781810360517689</v>
      </c>
      <c r="AW37">
        <f>AV37*1000/AB37</f>
        <v>49.577300968066112</v>
      </c>
      <c r="AX37">
        <f>(AW37-V37)</f>
        <v>21.76383012761201</v>
      </c>
      <c r="AY37">
        <f>IF(D37,Q37,(P37+Q37)/2)</f>
        <v>31.992451667785645</v>
      </c>
      <c r="AZ37">
        <f>0.61365*EXP(17.502*AY37/(240.97+AY37))</f>
        <v>4.7730435011735262</v>
      </c>
      <c r="BA37">
        <f>IF(AX37&lt;&gt;0,(1000-(AW37+V37)/2)/AX37*AQ37,0)</f>
        <v>-1.0598683336160519E-3</v>
      </c>
      <c r="BB37">
        <f>V37*AB37/1000</f>
        <v>2.7928203105270515</v>
      </c>
      <c r="BC37">
        <f>(AZ37-BB37)</f>
        <v>1.9802231906464747</v>
      </c>
      <c r="BD37">
        <f>1/(1.6/G37+1.37/O37)</f>
        <v>-6.6238217402212938E-4</v>
      </c>
      <c r="BE37">
        <f>H37*AB37*0.001</f>
        <v>52.529009395073366</v>
      </c>
      <c r="BF37">
        <f>H37/T37</f>
        <v>1.2770014745604319</v>
      </c>
      <c r="BG37">
        <f>(1-AQ37*AB37/AV37/G37)*100</f>
        <v>54.317120957042839</v>
      </c>
      <c r="BH37">
        <f>(T37-F37/(O37/1.35))</f>
        <v>409.61559749790734</v>
      </c>
      <c r="BI37">
        <f>F37*BG37/100/BH37</f>
        <v>1.145116981342451E-4</v>
      </c>
    </row>
    <row r="38" spans="1:61" x14ac:dyDescent="0.25">
      <c r="A38" s="1" t="s">
        <v>12</v>
      </c>
      <c r="B38" s="1" t="s">
        <v>112</v>
      </c>
    </row>
    <row r="39" spans="1:61" x14ac:dyDescent="0.25">
      <c r="A39" s="1">
        <v>12</v>
      </c>
      <c r="B39" s="1" t="s">
        <v>113</v>
      </c>
      <c r="C39" s="1">
        <v>3654.4999587526545</v>
      </c>
      <c r="D39" s="1">
        <v>0</v>
      </c>
      <c r="E39" s="1" t="s">
        <v>114</v>
      </c>
      <c r="F39">
        <f>(S39-T39*(1000-U39)/(1000-V39))*AP39</f>
        <v>2.879413004155376</v>
      </c>
      <c r="G39">
        <f>IF(BA39&lt;&gt;0,1/(1/BA39-1/O39),0)</f>
        <v>2.110360609913154E-2</v>
      </c>
      <c r="H39">
        <f>((BD39-AQ39/2)*T39-F39)/(BD39+AQ39/2)</f>
        <v>176.54917878502488</v>
      </c>
      <c r="I39">
        <f>AQ39*1000</f>
        <v>0.44838978394464335</v>
      </c>
      <c r="J39">
        <f>(AV39-BB39)</f>
        <v>2.0654690228324233</v>
      </c>
      <c r="K39">
        <f>(Q39+AU39*D39)</f>
        <v>32.6544189453125</v>
      </c>
      <c r="L39" s="1">
        <v>6</v>
      </c>
      <c r="M39">
        <f>(L39*AJ39+AK39)</f>
        <v>1.4200000166893005</v>
      </c>
      <c r="N39" s="1">
        <v>1</v>
      </c>
      <c r="O39">
        <f>M39*(N39+1)*(N39+1)/(N39*N39+1)</f>
        <v>2.8400000333786011</v>
      </c>
      <c r="P39" s="1">
        <v>31.514507293701172</v>
      </c>
      <c r="Q39" s="1">
        <v>32.6544189453125</v>
      </c>
      <c r="R39" s="1">
        <v>31.520307540893555</v>
      </c>
      <c r="S39" s="1">
        <v>409.88861083984375</v>
      </c>
      <c r="T39" s="1">
        <v>406.213623046875</v>
      </c>
      <c r="U39" s="1">
        <v>28.250898361206055</v>
      </c>
      <c r="V39" s="1">
        <v>28.773643493652344</v>
      </c>
      <c r="W39" s="1">
        <v>61.068031311035156</v>
      </c>
      <c r="X39" s="1">
        <v>62.198017120361328</v>
      </c>
      <c r="Y39" s="1">
        <v>499.84738159179688</v>
      </c>
      <c r="Z39" s="1">
        <v>1399.6221923828125</v>
      </c>
      <c r="AA39" s="1">
        <v>277.02267456054688</v>
      </c>
      <c r="AB39" s="1">
        <v>100.41700744628906</v>
      </c>
      <c r="AC39" s="1">
        <v>-1.0867011547088623</v>
      </c>
      <c r="AD39" s="1">
        <v>1.5699925422668457</v>
      </c>
      <c r="AE39" s="1">
        <v>0.11603204905986786</v>
      </c>
      <c r="AF39" s="1">
        <v>5.5298969149589539E-2</v>
      </c>
      <c r="AG39" s="1">
        <v>2.6653461158275604E-2</v>
      </c>
      <c r="AH39" s="1">
        <v>6.0425139963626862E-2</v>
      </c>
      <c r="AI39" s="1">
        <v>1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0.15999999642372131</v>
      </c>
      <c r="AO39" s="1">
        <v>111115</v>
      </c>
      <c r="AP39">
        <f>Y39*0.000001/(L39*0.0001)</f>
        <v>0.83307896931966141</v>
      </c>
      <c r="AQ39">
        <f>(V39-U39)/(1000-V39)*AP39</f>
        <v>4.4838978394464335E-4</v>
      </c>
      <c r="AR39">
        <f>(Q39+273.15)</f>
        <v>305.80441894531248</v>
      </c>
      <c r="AS39">
        <f>(P39+273.15)</f>
        <v>304.66450729370115</v>
      </c>
      <c r="AT39">
        <f>(Z39*AL39+AA39*AM39)*AN39</f>
        <v>223.93954577581098</v>
      </c>
      <c r="AU39">
        <f>((AT39+0.00000010773*(AS39^4-AR39^4))-AQ39*44100)/(M39*0.92*2*29.3+0.00000043092*AR39^3)</f>
        <v>2.1399628659394652</v>
      </c>
      <c r="AV39">
        <f>0.61365*EXP(17.502*K39/(240.97+K39))</f>
        <v>4.9548321957913775</v>
      </c>
      <c r="AW39">
        <f>AV39*1000/AB39</f>
        <v>49.342559809319283</v>
      </c>
      <c r="AX39">
        <f>(AW39-V39)</f>
        <v>20.568916315666939</v>
      </c>
      <c r="AY39">
        <f>IF(D39,Q39,(P39+Q39)/2)</f>
        <v>32.084463119506836</v>
      </c>
      <c r="AZ39">
        <f>0.61365*EXP(17.502*AY39/(240.97+AY39))</f>
        <v>4.7979588399135267</v>
      </c>
      <c r="BA39">
        <f>IF(AX39&lt;&gt;0,(1000-(AW39+V39)/2)/AX39*AQ39,0)</f>
        <v>2.0947945121234001E-2</v>
      </c>
      <c r="BB39">
        <f>V39*AB39/1000</f>
        <v>2.8893631729589542</v>
      </c>
      <c r="BC39">
        <f>(AZ39-BB39)</f>
        <v>1.9085956669545725</v>
      </c>
      <c r="BD39">
        <f>1/(1.6/G39+1.37/O39)</f>
        <v>1.3106362446446709E-2</v>
      </c>
      <c r="BE39">
        <f>H39*AB39*0.001</f>
        <v>17.728540200692063</v>
      </c>
      <c r="BF39">
        <f>H39/T39</f>
        <v>0.4346215113633744</v>
      </c>
      <c r="BG39">
        <f>(1-AQ39*AB39/AV39/G39)*100</f>
        <v>56.939669305901283</v>
      </c>
      <c r="BH39">
        <f>(T39-F39/(O39/1.35))</f>
        <v>404.84488800816962</v>
      </c>
      <c r="BI39">
        <f>F39*BG39/100/BH39</f>
        <v>4.0497689141726391E-3</v>
      </c>
    </row>
    <row r="40" spans="1:61" x14ac:dyDescent="0.25">
      <c r="A40" s="1" t="s">
        <v>12</v>
      </c>
      <c r="B40" s="1" t="s">
        <v>115</v>
      </c>
    </row>
    <row r="41" spans="1:61" x14ac:dyDescent="0.25">
      <c r="A41" s="1">
        <v>13</v>
      </c>
      <c r="B41" s="1" t="s">
        <v>116</v>
      </c>
      <c r="C41" s="1">
        <v>3870.9999438319355</v>
      </c>
      <c r="D41" s="1">
        <v>0</v>
      </c>
      <c r="E41" s="1" t="s">
        <v>117</v>
      </c>
      <c r="F41">
        <f>(S41-T41*(1000-U41)/(1000-V41))*AP41</f>
        <v>4.861767651167531</v>
      </c>
      <c r="G41">
        <f>IF(BA41&lt;&gt;0,1/(1/BA41-1/O41),0)</f>
        <v>3.8790005219851049E-2</v>
      </c>
      <c r="H41">
        <f>((BD41-AQ41/2)*T41-F41)/(BD41+AQ41/2)</f>
        <v>192.69273932650694</v>
      </c>
      <c r="I41">
        <f>AQ41*1000</f>
        <v>0.64565951708000191</v>
      </c>
      <c r="J41">
        <f>(AV41-BB41)</f>
        <v>1.6296976994161785</v>
      </c>
      <c r="K41">
        <f>(Q41+AU41*D41)</f>
        <v>31.502965927124023</v>
      </c>
      <c r="L41" s="1">
        <v>6</v>
      </c>
      <c r="M41">
        <f>(L41*AJ41+AK41)</f>
        <v>1.4200000166893005</v>
      </c>
      <c r="N41" s="1">
        <v>1</v>
      </c>
      <c r="O41">
        <f>M41*(N41+1)*(N41+1)/(N41*N41+1)</f>
        <v>2.8400000333786011</v>
      </c>
      <c r="P41" s="1">
        <v>31.750724792480469</v>
      </c>
      <c r="Q41" s="1">
        <v>31.502965927124023</v>
      </c>
      <c r="R41" s="1">
        <v>31.801036834716797</v>
      </c>
      <c r="S41" s="1">
        <v>409.75631713867188</v>
      </c>
      <c r="T41" s="1">
        <v>403.608154296875</v>
      </c>
      <c r="U41" s="1">
        <v>29.249902725219727</v>
      </c>
      <c r="V41" s="1">
        <v>30.001611709594727</v>
      </c>
      <c r="W41" s="1">
        <v>62.385795593261719</v>
      </c>
      <c r="X41" s="1">
        <v>63.989078521728516</v>
      </c>
      <c r="Y41" s="1">
        <v>499.89187622070313</v>
      </c>
      <c r="Z41" s="1">
        <v>1000.4409790039063</v>
      </c>
      <c r="AA41" s="1">
        <v>1095.3348388671875</v>
      </c>
      <c r="AB41" s="1">
        <v>100.41742706298828</v>
      </c>
      <c r="AC41" s="1">
        <v>-1.0867011547088623</v>
      </c>
      <c r="AD41" s="1">
        <v>1.5699925422668457</v>
      </c>
      <c r="AE41" s="1">
        <v>0.11603204905986786</v>
      </c>
      <c r="AF41" s="1">
        <v>5.5298969149589539E-2</v>
      </c>
      <c r="AG41" s="1">
        <v>2.6653461158275604E-2</v>
      </c>
      <c r="AH41" s="1">
        <v>6.0425139963626862E-2</v>
      </c>
      <c r="AI41" s="1">
        <v>1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0.15999999642372131</v>
      </c>
      <c r="AO41" s="1">
        <v>111115</v>
      </c>
      <c r="AP41">
        <f>Y41*0.000001/(L41*0.0001)</f>
        <v>0.83315312703450517</v>
      </c>
      <c r="AQ41">
        <f>(V41-U41)/(1000-V41)*AP41</f>
        <v>6.456595170800019E-4</v>
      </c>
      <c r="AR41">
        <f>(Q41+273.15)</f>
        <v>304.652965927124</v>
      </c>
      <c r="AS41">
        <f>(P41+273.15)</f>
        <v>304.90072479248045</v>
      </c>
      <c r="AT41">
        <f>(Z41*AL41+AA41*AM41)*AN41</f>
        <v>160.07055306276925</v>
      </c>
      <c r="AU41">
        <f>((AT41+0.00000010773*(AS41^4-AR41^4))-AQ41*44100)/(M41*0.92*2*29.3+0.00000043092*AR41^3)</f>
        <v>1.5170158126475308</v>
      </c>
      <c r="AV41">
        <f>0.61365*EXP(17.502*K41/(240.97+K41))</f>
        <v>4.642382355036502</v>
      </c>
      <c r="AW41">
        <f>AV41*1000/AB41</f>
        <v>46.230843498155963</v>
      </c>
      <c r="AX41">
        <f>(AW41-V41)</f>
        <v>16.229231788561236</v>
      </c>
      <c r="AY41">
        <f>IF(D41,Q41,(P41+Q41)/2)</f>
        <v>31.626845359802246</v>
      </c>
      <c r="AZ41">
        <f>0.61365*EXP(17.502*AY41/(240.97+AY41))</f>
        <v>4.6751522347693424</v>
      </c>
      <c r="BA41">
        <f>IF(AX41&lt;&gt;0,(1000-(AW41+V41)/2)/AX41*AQ41,0)</f>
        <v>3.8267332678685588E-2</v>
      </c>
      <c r="BB41">
        <f>V41*AB41/1000</f>
        <v>3.0126846556203235</v>
      </c>
      <c r="BC41">
        <f>(AZ41-BB41)</f>
        <v>1.6624675791490189</v>
      </c>
      <c r="BD41">
        <f>1/(1.6/G41+1.37/O41)</f>
        <v>2.3963498947591092E-2</v>
      </c>
      <c r="BE41">
        <f>H41*AB41*0.001</f>
        <v>19.349709096886922</v>
      </c>
      <c r="BF41">
        <f>H41/T41</f>
        <v>0.47742528805493684</v>
      </c>
      <c r="BG41">
        <f>(1-AQ41*AB41/AV41/G41)*100</f>
        <v>63.995904785675009</v>
      </c>
      <c r="BH41">
        <f>(T41-F41/(O41/1.35))</f>
        <v>401.29710279971425</v>
      </c>
      <c r="BI41">
        <f>F41*BG41/100/BH41</f>
        <v>7.7531887851549595E-3</v>
      </c>
    </row>
    <row r="42" spans="1:61" x14ac:dyDescent="0.25">
      <c r="A42" s="1" t="s">
        <v>12</v>
      </c>
      <c r="B42" s="1" t="s">
        <v>118</v>
      </c>
    </row>
    <row r="43" spans="1:61" x14ac:dyDescent="0.25">
      <c r="A43" s="1" t="s">
        <v>12</v>
      </c>
      <c r="B43" s="1" t="s">
        <v>119</v>
      </c>
    </row>
    <row r="44" spans="1:61" x14ac:dyDescent="0.25">
      <c r="A44" s="1" t="s">
        <v>12</v>
      </c>
      <c r="B44" s="1" t="s">
        <v>120</v>
      </c>
    </row>
    <row r="45" spans="1:61" x14ac:dyDescent="0.25">
      <c r="A45" s="1">
        <v>14</v>
      </c>
      <c r="B45" s="1" t="s">
        <v>121</v>
      </c>
      <c r="C45" s="1">
        <v>4295.4999768780544</v>
      </c>
      <c r="D45" s="1">
        <v>0</v>
      </c>
      <c r="E45" s="1" t="s">
        <v>122</v>
      </c>
      <c r="F45">
        <f>(S45-T45*(1000-U45)/(1000-V45))*AP45</f>
        <v>-0.24960503859042812</v>
      </c>
      <c r="G45">
        <f>IF(BA45&lt;&gt;0,1/(1/BA45-1/O45),0)</f>
        <v>1.9028369167591241E-3</v>
      </c>
      <c r="H45">
        <f>((BD45-AQ45/2)*T45-F45)/(BD45+AQ45/2)</f>
        <v>604.17767177551514</v>
      </c>
      <c r="I45">
        <f>AQ45*1000</f>
        <v>3.792031858681455E-2</v>
      </c>
      <c r="J45">
        <f>(AV45-BB45)</f>
        <v>1.925827335101014</v>
      </c>
      <c r="K45">
        <f>(Q45+AU45*D45)</f>
        <v>32.101100921630859</v>
      </c>
      <c r="L45" s="1">
        <v>6</v>
      </c>
      <c r="M45">
        <f>(L45*AJ45+AK45)</f>
        <v>1.4200000166893005</v>
      </c>
      <c r="N45" s="1">
        <v>1</v>
      </c>
      <c r="O45">
        <f>M45*(N45+1)*(N45+1)/(N45*N45+1)</f>
        <v>2.8400000333786011</v>
      </c>
      <c r="P45" s="1">
        <v>31.693157196044922</v>
      </c>
      <c r="Q45" s="1">
        <v>32.101100921630859</v>
      </c>
      <c r="R45" s="1">
        <v>31.811429977416992</v>
      </c>
      <c r="S45" s="1">
        <v>410.0797119140625</v>
      </c>
      <c r="T45" s="1">
        <v>410.36062622070313</v>
      </c>
      <c r="U45" s="1">
        <v>28.60406494140625</v>
      </c>
      <c r="V45" s="1">
        <v>28.648275375366211</v>
      </c>
      <c r="W45" s="1">
        <v>61.204910278320313</v>
      </c>
      <c r="X45" s="1">
        <v>61.299510955810547</v>
      </c>
      <c r="Y45" s="1">
        <v>499.89059448242188</v>
      </c>
      <c r="Z45" s="1">
        <v>739.76055908203125</v>
      </c>
      <c r="AA45" s="1">
        <v>528.28656005859375</v>
      </c>
      <c r="AB45" s="1">
        <v>100.41263580322266</v>
      </c>
      <c r="AC45" s="1">
        <v>-0.8305518627166748</v>
      </c>
      <c r="AD45" s="1">
        <v>1.6594512462615967</v>
      </c>
      <c r="AE45" s="1">
        <v>0.1375013142824173</v>
      </c>
      <c r="AF45" s="1">
        <v>2.7840154245495796E-2</v>
      </c>
      <c r="AG45" s="1">
        <v>1.0183806531131268E-2</v>
      </c>
      <c r="AH45" s="1">
        <v>2.3158928379416466E-2</v>
      </c>
      <c r="AI45" s="1">
        <v>1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0.15999999642372131</v>
      </c>
      <c r="AO45" s="1">
        <v>111115</v>
      </c>
      <c r="AP45">
        <f>Y45*0.000001/(L45*0.0001)</f>
        <v>0.83315099080403632</v>
      </c>
      <c r="AQ45">
        <f>(V45-U45)/(1000-V45)*AP45</f>
        <v>3.7920318586814552E-5</v>
      </c>
      <c r="AR45">
        <f>(Q45+273.15)</f>
        <v>305.25110092163084</v>
      </c>
      <c r="AS45">
        <f>(P45+273.15)</f>
        <v>304.8431571960449</v>
      </c>
      <c r="AT45">
        <f>(Z45*AL45+AA45*AM45)*AN45</f>
        <v>118.36168680753508</v>
      </c>
      <c r="AU45">
        <f>((AT45+0.00000010773*(AS45^4-AR45^4))-AQ45*44100)/(M45*0.92*2*29.3+0.00000043092*AR45^3)</f>
        <v>1.2577122556739142</v>
      </c>
      <c r="AV45">
        <f>0.61365*EXP(17.502*K45/(240.97+K45))</f>
        <v>4.802476176758093</v>
      </c>
      <c r="AW45">
        <f>AV45*1000/AB45</f>
        <v>47.827408755302905</v>
      </c>
      <c r="AX45">
        <f>(AW45-V45)</f>
        <v>19.179133379936694</v>
      </c>
      <c r="AY45">
        <f>IF(D45,Q45,(P45+Q45)/2)</f>
        <v>31.897129058837891</v>
      </c>
      <c r="AZ45">
        <f>0.61365*EXP(17.502*AY45/(240.97+AY45))</f>
        <v>4.7473504126180419</v>
      </c>
      <c r="BA45">
        <f>IF(AX45&lt;&gt;0,(1000-(AW45+V45)/2)/AX45*AQ45,0)</f>
        <v>1.901562844949835E-3</v>
      </c>
      <c r="BB45">
        <f>V45*AB45/1000</f>
        <v>2.876648841657079</v>
      </c>
      <c r="BC45">
        <f>(AZ45-BB45)</f>
        <v>1.8707015709609629</v>
      </c>
      <c r="BD45">
        <f>1/(1.6/G45+1.37/O45)</f>
        <v>1.1885911798506321E-3</v>
      </c>
      <c r="BE45">
        <f>H45*AB45*0.001</f>
        <v>60.667072516433798</v>
      </c>
      <c r="BF45">
        <f>H45/T45</f>
        <v>1.4723090695611034</v>
      </c>
      <c r="BG45">
        <f>(1-AQ45*AB45/AV45/G45)*100</f>
        <v>58.332872934934834</v>
      </c>
      <c r="BH45">
        <f>(T45-F45/(O45/1.35))</f>
        <v>410.47927650173716</v>
      </c>
      <c r="BI45">
        <f>F45*BG45/100/BH45</f>
        <v>-3.5471167080838807E-4</v>
      </c>
    </row>
    <row r="46" spans="1:61" x14ac:dyDescent="0.25">
      <c r="A46" s="1" t="s">
        <v>12</v>
      </c>
      <c r="B46" s="1" t="s">
        <v>123</v>
      </c>
    </row>
    <row r="47" spans="1:61" x14ac:dyDescent="0.25">
      <c r="A47" s="1">
        <v>15</v>
      </c>
      <c r="B47" s="1" t="s">
        <v>124</v>
      </c>
      <c r="C47" s="1">
        <v>4632.4999536527321</v>
      </c>
      <c r="D47" s="1">
        <v>0</v>
      </c>
      <c r="E47" s="1" t="s">
        <v>125</v>
      </c>
      <c r="F47">
        <f>(S47-T47*(1000-U47)/(1000-V47))*AP47</f>
        <v>2.7936870646846419</v>
      </c>
      <c r="G47">
        <f>IF(BA47&lt;&gt;0,1/(1/BA47-1/O47),0)</f>
        <v>2.9572396752421279E-2</v>
      </c>
      <c r="H47">
        <f>((BD47-AQ47/2)*T47-F47)/(BD47+AQ47/2)</f>
        <v>246.55571328130245</v>
      </c>
      <c r="I47">
        <f>AQ47*1000</f>
        <v>0.41323564560102533</v>
      </c>
      <c r="J47">
        <f>(AV47-BB47)</f>
        <v>1.3674669087752318</v>
      </c>
      <c r="K47">
        <f>(Q47+AU47*D47)</f>
        <v>29.929380416870117</v>
      </c>
      <c r="L47" s="1">
        <v>6</v>
      </c>
      <c r="M47">
        <f>(L47*AJ47+AK47)</f>
        <v>1.4200000166893005</v>
      </c>
      <c r="N47" s="1">
        <v>1</v>
      </c>
      <c r="O47">
        <f>M47*(N47+1)*(N47+1)/(N47*N47+1)</f>
        <v>2.8400000333786011</v>
      </c>
      <c r="P47" s="1">
        <v>31.107822418212891</v>
      </c>
      <c r="Q47" s="1">
        <v>29.929380416870117</v>
      </c>
      <c r="R47" s="1">
        <v>31.228767395019531</v>
      </c>
      <c r="S47" s="1">
        <v>409.97393798828125</v>
      </c>
      <c r="T47" s="1">
        <v>406.41909790039063</v>
      </c>
      <c r="U47" s="1">
        <v>28.157793045043945</v>
      </c>
      <c r="V47" s="1">
        <v>28.639593124389648</v>
      </c>
      <c r="W47" s="1">
        <v>62.287654876708984</v>
      </c>
      <c r="X47" s="1">
        <v>63.353446960449219</v>
      </c>
      <c r="Y47" s="1">
        <v>499.87631225585938</v>
      </c>
      <c r="Z47" s="1">
        <v>274.67529296875</v>
      </c>
      <c r="AA47" s="1">
        <v>203.33042907714844</v>
      </c>
      <c r="AB47" s="1">
        <v>100.41104888916016</v>
      </c>
      <c r="AC47" s="1">
        <v>-0.8305518627166748</v>
      </c>
      <c r="AD47" s="1">
        <v>1.6594512462615967</v>
      </c>
      <c r="AE47" s="1">
        <v>0.1375013142824173</v>
      </c>
      <c r="AF47" s="1">
        <v>2.7840154245495796E-2</v>
      </c>
      <c r="AG47" s="1">
        <v>1.0183806531131268E-2</v>
      </c>
      <c r="AH47" s="1">
        <v>2.3158928379416466E-2</v>
      </c>
      <c r="AI47" s="1">
        <v>1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0.15999999642372131</v>
      </c>
      <c r="AO47" s="1">
        <v>111115</v>
      </c>
      <c r="AP47">
        <f>Y47*0.000001/(L47*0.0001)</f>
        <v>0.83312718709309874</v>
      </c>
      <c r="AQ47">
        <f>(V47-U47)/(1000-V47)*AP47</f>
        <v>4.132356456010253E-4</v>
      </c>
      <c r="AR47">
        <f>(Q47+273.15)</f>
        <v>303.07938041687009</v>
      </c>
      <c r="AS47">
        <f>(P47+273.15)</f>
        <v>304.25782241821287</v>
      </c>
      <c r="AT47">
        <f>(Z47*AL47+AA47*AM47)*AN47</f>
        <v>43.948045892684604</v>
      </c>
      <c r="AU47">
        <f>((AT47+0.00000010773*(AS47^4-AR47^4))-AQ47*44100)/(M47*0.92*2*29.3+0.00000043092*AR47^3)</f>
        <v>0.45108677149491383</v>
      </c>
      <c r="AV47">
        <f>0.61365*EXP(17.502*K47/(240.97+K47))</f>
        <v>4.243198494153976</v>
      </c>
      <c r="AW47">
        <f>AV47*1000/AB47</f>
        <v>42.258282739759821</v>
      </c>
      <c r="AX47">
        <f>(AW47-V47)</f>
        <v>13.618689615370172</v>
      </c>
      <c r="AY47">
        <f>IF(D47,Q47,(P47+Q47)/2)</f>
        <v>30.518601417541504</v>
      </c>
      <c r="AZ47">
        <f>0.61365*EXP(17.502*AY47/(240.97+AY47))</f>
        <v>4.3890195891616317</v>
      </c>
      <c r="BA47">
        <f>IF(AX47&lt;&gt;0,(1000-(AW47+V47)/2)/AX47*AQ47,0)</f>
        <v>2.9267638231430509E-2</v>
      </c>
      <c r="BB47">
        <f>V47*AB47/1000</f>
        <v>2.8757315853787442</v>
      </c>
      <c r="BC47">
        <f>(AZ47-BB47)</f>
        <v>1.5132880037828875</v>
      </c>
      <c r="BD47">
        <f>1/(1.6/G47+1.37/O47)</f>
        <v>1.8319412575260176E-2</v>
      </c>
      <c r="BE47">
        <f>H47*AB47*0.001</f>
        <v>24.756917780190616</v>
      </c>
      <c r="BF47">
        <f>H47/T47</f>
        <v>0.60665385695465235</v>
      </c>
      <c r="BG47">
        <f>(1-AQ47*AB47/AV47/G47)*100</f>
        <v>66.932648806105519</v>
      </c>
      <c r="BH47">
        <f>(T47-F47/(O47/1.35))</f>
        <v>405.09111286764488</v>
      </c>
      <c r="BI47">
        <f>F47*BG47/100/BH47</f>
        <v>4.6159708084188861E-3</v>
      </c>
    </row>
    <row r="48" spans="1:61" x14ac:dyDescent="0.25">
      <c r="A48" s="1" t="s">
        <v>12</v>
      </c>
      <c r="B48" s="1" t="s">
        <v>126</v>
      </c>
    </row>
    <row r="49" spans="1:61" x14ac:dyDescent="0.25">
      <c r="A49" s="1" t="s">
        <v>12</v>
      </c>
      <c r="B49" s="1" t="s">
        <v>127</v>
      </c>
    </row>
    <row r="50" spans="1:61" x14ac:dyDescent="0.25">
      <c r="A50" s="1">
        <v>16</v>
      </c>
      <c r="B50" s="1" t="s">
        <v>128</v>
      </c>
      <c r="C50" s="1">
        <v>4867.4999956926331</v>
      </c>
      <c r="D50" s="1">
        <v>0</v>
      </c>
      <c r="E50" s="1" t="s">
        <v>129</v>
      </c>
      <c r="F50">
        <f>(S50-T50*(1000-U50)/(1000-V50))*AP50</f>
        <v>0.15004678535176008</v>
      </c>
      <c r="G50">
        <f>IF(BA50&lt;&gt;0,1/(1/BA50-1/O50),0)</f>
        <v>-8.1453267775520727E-3</v>
      </c>
      <c r="H50">
        <f>((BD50-AQ50/2)*T50-F50)/(BD50+AQ50/2)</f>
        <v>427.56751428622368</v>
      </c>
      <c r="I50">
        <f>AQ50*1000</f>
        <v>-0.14259979107068782</v>
      </c>
      <c r="J50">
        <f>(AV50-BB50)</f>
        <v>1.6886767104236169</v>
      </c>
      <c r="K50">
        <f>(Q50+AU50*D50)</f>
        <v>31.019636154174805</v>
      </c>
      <c r="L50" s="1">
        <v>6</v>
      </c>
      <c r="M50">
        <f>(L50*AJ50+AK50)</f>
        <v>1.4200000166893005</v>
      </c>
      <c r="N50" s="1">
        <v>1</v>
      </c>
      <c r="O50">
        <f>M50*(N50+1)*(N50+1)/(N50*N50+1)</f>
        <v>2.8400000333786011</v>
      </c>
      <c r="P50" s="1">
        <v>31.231655120849609</v>
      </c>
      <c r="Q50" s="1">
        <v>31.019636154174805</v>
      </c>
      <c r="R50" s="1">
        <v>31.329093933105469</v>
      </c>
      <c r="S50" s="1">
        <v>409.975830078125</v>
      </c>
      <c r="T50" s="1">
        <v>409.86587524414063</v>
      </c>
      <c r="U50" s="1">
        <v>28.329261779785156</v>
      </c>
      <c r="V50" s="1">
        <v>28.162908554077148</v>
      </c>
      <c r="W50" s="1">
        <v>62.224128723144531</v>
      </c>
      <c r="X50" s="1">
        <v>61.858737945556641</v>
      </c>
      <c r="Y50" s="1">
        <v>499.84158325195313</v>
      </c>
      <c r="Z50" s="1">
        <v>399.81268310546875</v>
      </c>
      <c r="AA50" s="1">
        <v>283.43643188476563</v>
      </c>
      <c r="AB50" s="1">
        <v>100.40706634521484</v>
      </c>
      <c r="AC50" s="1">
        <v>-1.0615333318710327</v>
      </c>
      <c r="AD50" s="1">
        <v>1.6159230470657349</v>
      </c>
      <c r="AE50" s="1">
        <v>0.22744585573673248</v>
      </c>
      <c r="AF50" s="1">
        <v>5.0169918686151505E-2</v>
      </c>
      <c r="AG50" s="1">
        <v>4.4502608478069305E-2</v>
      </c>
      <c r="AH50" s="1">
        <v>6.2173124402761459E-2</v>
      </c>
      <c r="AI50" s="1">
        <v>1</v>
      </c>
      <c r="AJ50" s="1">
        <v>-0.21956524252891541</v>
      </c>
      <c r="AK50" s="1">
        <v>2.737391471862793</v>
      </c>
      <c r="AL50" s="1">
        <v>1</v>
      </c>
      <c r="AM50" s="1">
        <v>0</v>
      </c>
      <c r="AN50" s="1">
        <v>0.15999999642372131</v>
      </c>
      <c r="AO50" s="1">
        <v>111115</v>
      </c>
      <c r="AP50">
        <f>Y50*0.000001/(L50*0.0001)</f>
        <v>0.83306930541992186</v>
      </c>
      <c r="AQ50">
        <f>(V50-U50)/(1000-V50)*AP50</f>
        <v>-1.4259979107068783E-4</v>
      </c>
      <c r="AR50">
        <f>(Q50+273.15)</f>
        <v>304.16963615417478</v>
      </c>
      <c r="AS50">
        <f>(P50+273.15)</f>
        <v>304.38165512084959</v>
      </c>
      <c r="AT50">
        <f>(Z50*AL50+AA50*AM50)*AN50</f>
        <v>63.970027867033423</v>
      </c>
      <c r="AU50">
        <f>((AT50+0.00000010773*(AS50^4-AR50^4))-AQ50*44100)/(M50*0.92*2*29.3+0.00000043092*AR50^3)</f>
        <v>0.82127877425487816</v>
      </c>
      <c r="AV50">
        <f>0.61365*EXP(17.502*K50/(240.97+K50))</f>
        <v>4.5164317380870598</v>
      </c>
      <c r="AW50">
        <f>AV50*1000/AB50</f>
        <v>44.981213997019665</v>
      </c>
      <c r="AX50">
        <f>(AW50-V50)</f>
        <v>16.818305442942517</v>
      </c>
      <c r="AY50">
        <f>IF(D50,Q50,(P50+Q50)/2)</f>
        <v>31.125645637512207</v>
      </c>
      <c r="AZ50">
        <f>0.61365*EXP(17.502*AY50/(240.97+AY50))</f>
        <v>4.5437988748642715</v>
      </c>
      <c r="BA50">
        <f>IF(AX50&lt;&gt;0,(1000-(AW50+V50)/2)/AX50*AQ50,0)</f>
        <v>-8.1687553624150092E-3</v>
      </c>
      <c r="BB50">
        <f>V50*AB50/1000</f>
        <v>2.8277550276634429</v>
      </c>
      <c r="BC50">
        <f>(AZ50-BB50)</f>
        <v>1.7160438472008286</v>
      </c>
      <c r="BD50">
        <f>1/(1.6/G50+1.37/O50)</f>
        <v>-5.1033620076463603E-3</v>
      </c>
      <c r="BE50">
        <f>H50*AB50*0.001</f>
        <v>42.93079977399546</v>
      </c>
      <c r="BF50">
        <f>H50/T50</f>
        <v>1.0431888578953759</v>
      </c>
      <c r="BG50">
        <f>(1-AQ50*AB50/AV50/G50)*100</f>
        <v>61.079428869517983</v>
      </c>
      <c r="BH50">
        <f>(T50-F50/(O50/1.35))</f>
        <v>409.79455018856169</v>
      </c>
      <c r="BI50">
        <f>F50*BG50/100/BH50</f>
        <v>2.2364309014787068E-4</v>
      </c>
    </row>
    <row r="51" spans="1:61" x14ac:dyDescent="0.25">
      <c r="A51" s="1">
        <v>17</v>
      </c>
      <c r="B51" s="1" t="s">
        <v>130</v>
      </c>
      <c r="C51" s="1">
        <v>5098.9999797381461</v>
      </c>
      <c r="D51" s="1">
        <v>0</v>
      </c>
      <c r="E51" s="1" t="s">
        <v>131</v>
      </c>
      <c r="F51">
        <f>(S51-T51*(1000-U51)/(1000-V51))*AP51</f>
        <v>0.54261808423339308</v>
      </c>
      <c r="G51">
        <f>IF(BA51&lt;&gt;0,1/(1/BA51-1/O51),0)</f>
        <v>-9.6299798760467979E-3</v>
      </c>
      <c r="H51">
        <f>((BD51-AQ51/2)*T51-F51)/(BD51+AQ51/2)</f>
        <v>486.36668749498858</v>
      </c>
      <c r="I51">
        <f>AQ51*1000</f>
        <v>-0.17523592789614623</v>
      </c>
      <c r="J51">
        <f>(AV51-BB51)</f>
        <v>1.7536112630208023</v>
      </c>
      <c r="K51">
        <f>(Q51+AU51*D51)</f>
        <v>31.289056777954102</v>
      </c>
      <c r="L51" s="1">
        <v>6</v>
      </c>
      <c r="M51">
        <f>(L51*AJ51+AK51)</f>
        <v>1.4200000166893005</v>
      </c>
      <c r="N51" s="1">
        <v>1</v>
      </c>
      <c r="O51">
        <f>M51*(N51+1)*(N51+1)/(N51*N51+1)</f>
        <v>2.8400000333786011</v>
      </c>
      <c r="P51" s="1">
        <v>31.444374084472656</v>
      </c>
      <c r="Q51" s="1">
        <v>31.289056777954102</v>
      </c>
      <c r="R51" s="1">
        <v>31.560937881469727</v>
      </c>
      <c r="S51" s="1">
        <v>410.042236328125</v>
      </c>
      <c r="T51" s="1">
        <v>409.47705078125</v>
      </c>
      <c r="U51" s="1">
        <v>28.41644287109375</v>
      </c>
      <c r="V51" s="1">
        <v>28.212038040161133</v>
      </c>
      <c r="W51" s="1">
        <v>61.664340972900391</v>
      </c>
      <c r="X51" s="1">
        <v>61.220775604248047</v>
      </c>
      <c r="Y51" s="1">
        <v>499.86734008789063</v>
      </c>
      <c r="Z51" s="1">
        <v>400.37527465820313</v>
      </c>
      <c r="AA51" s="1">
        <v>688.90380859375</v>
      </c>
      <c r="AB51" s="1">
        <v>100.40594482421875</v>
      </c>
      <c r="AC51" s="1">
        <v>-1.0615333318710327</v>
      </c>
      <c r="AD51" s="1">
        <v>1.6159230470657349</v>
      </c>
      <c r="AE51" s="1">
        <v>0.22744585573673248</v>
      </c>
      <c r="AF51" s="1">
        <v>5.0169918686151505E-2</v>
      </c>
      <c r="AG51" s="1">
        <v>4.4502608478069305E-2</v>
      </c>
      <c r="AH51" s="1">
        <v>6.2173124402761459E-2</v>
      </c>
      <c r="AI51" s="1">
        <v>1</v>
      </c>
      <c r="AJ51" s="1">
        <v>-0.21956524252891541</v>
      </c>
      <c r="AK51" s="1">
        <v>2.737391471862793</v>
      </c>
      <c r="AL51" s="1">
        <v>1</v>
      </c>
      <c r="AM51" s="1">
        <v>0</v>
      </c>
      <c r="AN51" s="1">
        <v>0.15999999642372131</v>
      </c>
      <c r="AO51" s="1">
        <v>111115</v>
      </c>
      <c r="AP51">
        <f>Y51*0.000001/(L51*0.0001)</f>
        <v>0.83311223347981755</v>
      </c>
      <c r="AQ51">
        <f>(V51-U51)/(1000-V51)*AP51</f>
        <v>-1.7523592789614622E-4</v>
      </c>
      <c r="AR51">
        <f>(Q51+273.15)</f>
        <v>304.43905677795408</v>
      </c>
      <c r="AS51">
        <f>(P51+273.15)</f>
        <v>304.59437408447263</v>
      </c>
      <c r="AT51">
        <f>(Z51*AL51+AA51*AM51)*AN51</f>
        <v>64.060042513458939</v>
      </c>
      <c r="AU51">
        <f>((AT51+0.00000010773*(AS51^4-AR51^4))-AQ51*44100)/(M51*0.92*2*29.3+0.00000043092*AR51^3)</f>
        <v>0.8305099956809765</v>
      </c>
      <c r="AV51">
        <f>0.61365*EXP(17.502*K51/(240.97+K51))</f>
        <v>4.5862675978599814</v>
      </c>
      <c r="AW51">
        <f>AV51*1000/AB51</f>
        <v>45.677251540127294</v>
      </c>
      <c r="AX51">
        <f>(AW51-V51)</f>
        <v>17.465213499966161</v>
      </c>
      <c r="AY51">
        <f>IF(D51,Q51,(P51+Q51)/2)</f>
        <v>31.366715431213379</v>
      </c>
      <c r="AZ51">
        <f>0.61365*EXP(17.502*AY51/(240.97+AY51))</f>
        <v>4.6065710982913766</v>
      </c>
      <c r="BA51">
        <f>IF(AX51&lt;&gt;0,(1000-(AW51+V51)/2)/AX51*AQ51,0)</f>
        <v>-9.6627446773484178E-3</v>
      </c>
      <c r="BB51">
        <f>V51*AB51/1000</f>
        <v>2.8326563348391791</v>
      </c>
      <c r="BC51">
        <f>(AZ51-BB51)</f>
        <v>1.7739147634521975</v>
      </c>
      <c r="BD51">
        <f>1/(1.6/G51+1.37/O51)</f>
        <v>-6.0362631390488671E-3</v>
      </c>
      <c r="BE51">
        <f>H51*AB51*0.001</f>
        <v>48.834106788959865</v>
      </c>
      <c r="BF51">
        <f>H51/T51</f>
        <v>1.1877752039266649</v>
      </c>
      <c r="BG51">
        <f>(1-AQ51*AB51/AV51/G51)*100</f>
        <v>60.161974154335418</v>
      </c>
      <c r="BH51">
        <f>(T51-F51/(O51/1.35))</f>
        <v>409.21911613156493</v>
      </c>
      <c r="BI51">
        <f>F51*BG51/100/BH51</f>
        <v>7.9773827449519631E-4</v>
      </c>
    </row>
    <row r="52" spans="1:61" x14ac:dyDescent="0.25">
      <c r="A52" s="1" t="s">
        <v>12</v>
      </c>
      <c r="B52" s="1" t="s">
        <v>132</v>
      </c>
    </row>
    <row r="53" spans="1:61" x14ac:dyDescent="0.25">
      <c r="A53" s="1" t="s">
        <v>12</v>
      </c>
      <c r="B53" s="1" t="s">
        <v>133</v>
      </c>
    </row>
    <row r="54" spans="1:61" x14ac:dyDescent="0.25">
      <c r="A54" s="1">
        <v>18</v>
      </c>
      <c r="B54" s="1" t="s">
        <v>134</v>
      </c>
      <c r="C54" s="1">
        <v>5371.9999940041453</v>
      </c>
      <c r="D54" s="1">
        <v>0</v>
      </c>
      <c r="E54" s="1" t="s">
        <v>135</v>
      </c>
      <c r="F54">
        <f>(S54-T54*(1000-U54)/(1000-V54))*AP54</f>
        <v>0.34108333150543368</v>
      </c>
      <c r="G54">
        <f>IF(BA54&lt;&gt;0,1/(1/BA54-1/O54),0)</f>
        <v>-1.3448608560927262E-3</v>
      </c>
      <c r="H54">
        <f>((BD54-AQ54/2)*T54-F54)/(BD54+AQ54/2)</f>
        <v>797.45120717310704</v>
      </c>
      <c r="I54">
        <f>AQ54*1000</f>
        <v>-2.4528951639700383E-2</v>
      </c>
      <c r="J54">
        <f>(AV54-BB54)</f>
        <v>1.7615701869716882</v>
      </c>
      <c r="K54">
        <f>(Q54+AU54*D54)</f>
        <v>31.549592971801758</v>
      </c>
      <c r="L54" s="1">
        <v>6</v>
      </c>
      <c r="M54">
        <f>(L54*AJ54+AK54)</f>
        <v>1.4200000166893005</v>
      </c>
      <c r="N54" s="1">
        <v>1</v>
      </c>
      <c r="O54">
        <f>M54*(N54+1)*(N54+1)/(N54*N54+1)</f>
        <v>2.8400000333786011</v>
      </c>
      <c r="P54" s="1">
        <v>31.443037033081055</v>
      </c>
      <c r="Q54" s="1">
        <v>31.549592971801758</v>
      </c>
      <c r="R54" s="1">
        <v>31.571233749389648</v>
      </c>
      <c r="S54" s="1">
        <v>409.8240966796875</v>
      </c>
      <c r="T54" s="1">
        <v>409.4267578125</v>
      </c>
      <c r="U54" s="1">
        <v>28.843944549560547</v>
      </c>
      <c r="V54" s="1">
        <v>28.815351486206055</v>
      </c>
      <c r="W54" s="1">
        <v>62.594409942626953</v>
      </c>
      <c r="X54" s="1">
        <v>62.532360076904297</v>
      </c>
      <c r="Y54" s="1">
        <v>499.88644409179688</v>
      </c>
      <c r="Z54" s="1">
        <v>579.04730224609375</v>
      </c>
      <c r="AA54" s="1">
        <v>801.48455810546875</v>
      </c>
      <c r="AB54" s="1">
        <v>100.40213775634766</v>
      </c>
      <c r="AC54" s="1">
        <v>-0.60252302885055542</v>
      </c>
      <c r="AD54" s="1">
        <v>1.6374330520629883</v>
      </c>
      <c r="AE54" s="1">
        <v>0.14131234586238861</v>
      </c>
      <c r="AF54" s="1">
        <v>2.6534458622336388E-2</v>
      </c>
      <c r="AG54" s="1">
        <v>1.4957861974835396E-2</v>
      </c>
      <c r="AH54" s="1">
        <v>3.9445281028747559E-2</v>
      </c>
      <c r="AI54" s="1">
        <v>1</v>
      </c>
      <c r="AJ54" s="1">
        <v>-0.21956524252891541</v>
      </c>
      <c r="AK54" s="1">
        <v>2.737391471862793</v>
      </c>
      <c r="AL54" s="1">
        <v>1</v>
      </c>
      <c r="AM54" s="1">
        <v>0</v>
      </c>
      <c r="AN54" s="1">
        <v>0.15999999642372131</v>
      </c>
      <c r="AO54" s="1">
        <v>111115</v>
      </c>
      <c r="AP54">
        <f>Y54*0.000001/(L54*0.0001)</f>
        <v>0.83314407348632791</v>
      </c>
      <c r="AQ54">
        <f>(V54-U54)/(1000-V54)*AP54</f>
        <v>-2.4528951639700384E-5</v>
      </c>
      <c r="AR54">
        <f>(Q54+273.15)</f>
        <v>304.69959297180174</v>
      </c>
      <c r="AS54">
        <f>(P54+273.15)</f>
        <v>304.59303703308103</v>
      </c>
      <c r="AT54">
        <f>(Z54*AL54+AA54*AM54)*AN54</f>
        <v>92.647566288540474</v>
      </c>
      <c r="AU54">
        <f>((AT54+0.00000010773*(AS54^4-AR54^4))-AQ54*44100)/(M54*0.92*2*29.3+0.00000043092*AR54^3)</f>
        <v>1.0415317897477734</v>
      </c>
      <c r="AV54">
        <f>0.61365*EXP(17.502*K54/(240.97+K54))</f>
        <v>4.6546930763873258</v>
      </c>
      <c r="AW54">
        <f>AV54*1000/AB54</f>
        <v>46.360497698596518</v>
      </c>
      <c r="AX54">
        <f>(AW54-V54)</f>
        <v>17.545146212390463</v>
      </c>
      <c r="AY54">
        <f>IF(D54,Q54,(P54+Q54)/2)</f>
        <v>31.496315002441406</v>
      </c>
      <c r="AZ54">
        <f>0.61365*EXP(17.502*AY54/(240.97+AY54))</f>
        <v>4.6406286549865401</v>
      </c>
      <c r="BA54">
        <f>IF(AX54&lt;&gt;0,(1000-(AW54+V54)/2)/AX54*AQ54,0)</f>
        <v>-1.3454980066490028E-3</v>
      </c>
      <c r="BB54">
        <f>V54*AB54/1000</f>
        <v>2.8931228894156376</v>
      </c>
      <c r="BC54">
        <f>(AZ54-BB54)</f>
        <v>1.7475057655709025</v>
      </c>
      <c r="BD54">
        <f>1/(1.6/G54+1.37/O54)</f>
        <v>-8.408789869401522E-4</v>
      </c>
      <c r="BE54">
        <f>H54*AB54*0.001</f>
        <v>80.065805956560027</v>
      </c>
      <c r="BF54">
        <f>H54/T54</f>
        <v>1.9477261609225494</v>
      </c>
      <c r="BG54">
        <f>(1-AQ54*AB54/AV54/G54)*100</f>
        <v>60.658261779346191</v>
      </c>
      <c r="BH54">
        <f>(T54-F54/(O54/1.35))</f>
        <v>409.26462313217587</v>
      </c>
      <c r="BI54">
        <f>F54*BG54/100/BH54</f>
        <v>5.0552920632835241E-4</v>
      </c>
    </row>
    <row r="55" spans="1:61" x14ac:dyDescent="0.25">
      <c r="A55" s="1" t="s">
        <v>12</v>
      </c>
      <c r="B55" s="1" t="s">
        <v>136</v>
      </c>
    </row>
    <row r="56" spans="1:61" x14ac:dyDescent="0.25">
      <c r="A56" s="1">
        <v>19</v>
      </c>
      <c r="B56" s="1" t="s">
        <v>137</v>
      </c>
      <c r="C56" s="1">
        <v>5562.4999808752909</v>
      </c>
      <c r="D56" s="1">
        <v>0</v>
      </c>
      <c r="E56" s="1" t="s">
        <v>138</v>
      </c>
      <c r="F56">
        <f>(S56-T56*(1000-U56)/(1000-V56))*AP56</f>
        <v>2.4904370861439222</v>
      </c>
      <c r="G56">
        <f>IF(BA56&lt;&gt;0,1/(1/BA56-1/O56),0)</f>
        <v>7.1702849170902465E-3</v>
      </c>
      <c r="H56">
        <f>((BD56-AQ56/2)*T56-F56)/(BD56+AQ56/2)</f>
        <v>-153.75717803259914</v>
      </c>
      <c r="I56">
        <f>AQ56*1000</f>
        <v>0.13402179755841592</v>
      </c>
      <c r="J56">
        <f>(AV56-BB56)</f>
        <v>1.8089796305215544</v>
      </c>
      <c r="K56">
        <f>(Q56+AU56*D56)</f>
        <v>31.956888198852539</v>
      </c>
      <c r="L56" s="1">
        <v>6</v>
      </c>
      <c r="M56">
        <f>(L56*AJ56+AK56)</f>
        <v>1.4200000166893005</v>
      </c>
      <c r="N56" s="1">
        <v>1</v>
      </c>
      <c r="O56">
        <f>M56*(N56+1)*(N56+1)/(N56*N56+1)</f>
        <v>2.8400000333786011</v>
      </c>
      <c r="P56" s="1">
        <v>31.685216903686523</v>
      </c>
      <c r="Q56" s="1">
        <v>31.956888198852539</v>
      </c>
      <c r="R56" s="1">
        <v>31.838813781738281</v>
      </c>
      <c r="S56" s="1">
        <v>410.01724243164063</v>
      </c>
      <c r="T56" s="1">
        <v>406.96255493164063</v>
      </c>
      <c r="U56" s="1">
        <v>29.271614074707031</v>
      </c>
      <c r="V56" s="1">
        <v>29.427743911743164</v>
      </c>
      <c r="W56" s="1">
        <v>62.651889801025391</v>
      </c>
      <c r="X56" s="1">
        <v>62.986064910888672</v>
      </c>
      <c r="Y56" s="1">
        <v>499.88333129882813</v>
      </c>
      <c r="Z56" s="1">
        <v>799.135009765625</v>
      </c>
      <c r="AA56" s="1">
        <v>1035.2276611328125</v>
      </c>
      <c r="AB56" s="1">
        <v>100.39723205566406</v>
      </c>
      <c r="AC56" s="1">
        <v>-0.60252302885055542</v>
      </c>
      <c r="AD56" s="1">
        <v>1.6374330520629883</v>
      </c>
      <c r="AE56" s="1">
        <v>0.14131234586238861</v>
      </c>
      <c r="AF56" s="1">
        <v>2.6534458622336388E-2</v>
      </c>
      <c r="AG56" s="1">
        <v>1.4957861974835396E-2</v>
      </c>
      <c r="AH56" s="1">
        <v>3.9445281028747559E-2</v>
      </c>
      <c r="AI56" s="1">
        <v>0.66666668653488159</v>
      </c>
      <c r="AJ56" s="1">
        <v>-0.21956524252891541</v>
      </c>
      <c r="AK56" s="1">
        <v>2.737391471862793</v>
      </c>
      <c r="AL56" s="1">
        <v>1</v>
      </c>
      <c r="AM56" s="1">
        <v>0</v>
      </c>
      <c r="AN56" s="1">
        <v>0.15999999642372131</v>
      </c>
      <c r="AO56" s="1">
        <v>111115</v>
      </c>
      <c r="AP56">
        <f>Y56*0.000001/(L56*0.0001)</f>
        <v>0.83313888549804682</v>
      </c>
      <c r="AQ56">
        <f>(V56-U56)/(1000-V56)*AP56</f>
        <v>1.3402179755841591E-4</v>
      </c>
      <c r="AR56">
        <f>(Q56+273.15)</f>
        <v>305.10688819885252</v>
      </c>
      <c r="AS56">
        <f>(P56+273.15)</f>
        <v>304.8352169036865</v>
      </c>
      <c r="AT56">
        <f>(Z56*AL56+AA56*AM56)*AN56</f>
        <v>127.8615987045705</v>
      </c>
      <c r="AU56">
        <f>((AT56+0.00000010773*(AS56^4-AR56^4))-AQ56*44100)/(M56*0.92*2*29.3+0.00000043092*AR56^3)</f>
        <v>1.3360174128229738</v>
      </c>
      <c r="AV56">
        <f>0.61365*EXP(17.502*K56/(240.97+K56))</f>
        <v>4.7634436649034884</v>
      </c>
      <c r="AW56">
        <f>AV56*1000/AB56</f>
        <v>47.445966062714291</v>
      </c>
      <c r="AX56">
        <f>(AW56-V56)</f>
        <v>18.018222150971127</v>
      </c>
      <c r="AY56">
        <f>IF(D56,Q56,(P56+Q56)/2)</f>
        <v>31.821052551269531</v>
      </c>
      <c r="AZ56">
        <f>0.61365*EXP(17.502*AY56/(240.97+AY56))</f>
        <v>4.7269313636641108</v>
      </c>
      <c r="BA56">
        <f>IF(AX56&lt;&gt;0,(1000-(AW56+V56)/2)/AX56*AQ56,0)</f>
        <v>7.1522273441161693E-3</v>
      </c>
      <c r="BB56">
        <f>V56*AB56/1000</f>
        <v>2.9544640343819339</v>
      </c>
      <c r="BC56">
        <f>(AZ56-BB56)</f>
        <v>1.7724673292821769</v>
      </c>
      <c r="BD56">
        <f>1/(1.6/G56+1.37/O56)</f>
        <v>4.4717609504667929E-3</v>
      </c>
      <c r="BE56">
        <f>H56*AB56*0.001</f>
        <v>-15.436795083162909</v>
      </c>
      <c r="BF56">
        <f>H56/T56</f>
        <v>-0.37781652431985158</v>
      </c>
      <c r="BG56">
        <f>(1-AQ56*AB56/AV56/G56)*100</f>
        <v>60.605124559366089</v>
      </c>
      <c r="BH56">
        <f>(T56-F56/(O56/1.35))</f>
        <v>405.77872041516895</v>
      </c>
      <c r="BI56">
        <f>F56*BG56/100/BH56</f>
        <v>3.7195949964697783E-3</v>
      </c>
    </row>
    <row r="57" spans="1:61" x14ac:dyDescent="0.25">
      <c r="A57" s="1" t="s">
        <v>12</v>
      </c>
      <c r="B57" s="1" t="s">
        <v>139</v>
      </c>
    </row>
    <row r="58" spans="1:61" x14ac:dyDescent="0.25">
      <c r="A58" s="1" t="s">
        <v>12</v>
      </c>
      <c r="B58" s="1" t="s">
        <v>140</v>
      </c>
    </row>
    <row r="59" spans="1:61" x14ac:dyDescent="0.25">
      <c r="A59" s="1">
        <v>20</v>
      </c>
      <c r="B59" s="1" t="s">
        <v>141</v>
      </c>
      <c r="C59" s="1">
        <v>5822.4999936940148</v>
      </c>
      <c r="D59" s="1">
        <v>0</v>
      </c>
      <c r="E59" s="1" t="s">
        <v>142</v>
      </c>
      <c r="F59">
        <f>(S59-T59*(1000-U59)/(1000-V59))*AP59</f>
        <v>2.7328330634924815E-2</v>
      </c>
      <c r="G59">
        <f>IF(BA59&lt;&gt;0,1/(1/BA59-1/O59),0)</f>
        <v>-3.7047514770491268E-3</v>
      </c>
      <c r="H59">
        <f>((BD59-AQ59/2)*T59-F59)/(BD59+AQ59/2)</f>
        <v>408.19196975156319</v>
      </c>
      <c r="I59">
        <f>AQ59*1000</f>
        <v>-7.7311000535773666E-2</v>
      </c>
      <c r="J59">
        <f>(AV59-BB59)</f>
        <v>2.0091119746488024</v>
      </c>
      <c r="K59">
        <f>(Q59+AU59*D59)</f>
        <v>32.795318603515625</v>
      </c>
      <c r="L59" s="1">
        <v>6</v>
      </c>
      <c r="M59">
        <f>(L59*AJ59+AK59)</f>
        <v>1.4200000166893005</v>
      </c>
      <c r="N59" s="1">
        <v>1</v>
      </c>
      <c r="O59">
        <f>M59*(N59+1)*(N59+1)/(N59*N59+1)</f>
        <v>2.8400000333786011</v>
      </c>
      <c r="P59" s="1">
        <v>32.064891815185547</v>
      </c>
      <c r="Q59" s="1">
        <v>32.795318603515625</v>
      </c>
      <c r="R59" s="1">
        <v>32.163394927978516</v>
      </c>
      <c r="S59" s="1">
        <v>410.04220581054688</v>
      </c>
      <c r="T59" s="1">
        <v>410.04745483398438</v>
      </c>
      <c r="U59" s="1">
        <v>29.825197219848633</v>
      </c>
      <c r="V59" s="1">
        <v>29.73515510559082</v>
      </c>
      <c r="W59" s="1">
        <v>62.475292205810547</v>
      </c>
      <c r="X59" s="1">
        <v>62.286678314208984</v>
      </c>
      <c r="Y59" s="1">
        <v>499.84707641601563</v>
      </c>
      <c r="Z59" s="1">
        <v>801.4912109375</v>
      </c>
      <c r="AA59" s="1">
        <v>349.6148681640625</v>
      </c>
      <c r="AB59" s="1">
        <v>100.39235687255859</v>
      </c>
      <c r="AC59" s="1">
        <v>-0.55697554349899292</v>
      </c>
      <c r="AD59" s="1">
        <v>1.6339317560195923</v>
      </c>
      <c r="AE59" s="1">
        <v>0.20304121077060699</v>
      </c>
      <c r="AF59" s="1">
        <v>4.0187545120716095E-2</v>
      </c>
      <c r="AG59" s="1">
        <v>1.4517080970108509E-2</v>
      </c>
      <c r="AH59" s="1">
        <v>4.2733527719974518E-2</v>
      </c>
      <c r="AI59" s="1">
        <v>0.66666668653488159</v>
      </c>
      <c r="AJ59" s="1">
        <v>-0.21956524252891541</v>
      </c>
      <c r="AK59" s="1">
        <v>2.737391471862793</v>
      </c>
      <c r="AL59" s="1">
        <v>1</v>
      </c>
      <c r="AM59" s="1">
        <v>0</v>
      </c>
      <c r="AN59" s="1">
        <v>0.15999999642372131</v>
      </c>
      <c r="AO59" s="1">
        <v>111115</v>
      </c>
      <c r="AP59">
        <f>Y59*0.000001/(L59*0.0001)</f>
        <v>0.83307846069335934</v>
      </c>
      <c r="AQ59">
        <f>(V59-U59)/(1000-V59)*AP59</f>
        <v>-7.7311000535773661E-5</v>
      </c>
      <c r="AR59">
        <f>(Q59+273.15)</f>
        <v>305.9453186035156</v>
      </c>
      <c r="AS59">
        <f>(P59+273.15)</f>
        <v>305.21489181518552</v>
      </c>
      <c r="AT59">
        <f>(Z59*AL59+AA59*AM59)*AN59</f>
        <v>128.23859088364406</v>
      </c>
      <c r="AU59">
        <f>((AT59+0.00000010773*(AS59^4-AR59^4))-AQ59*44100)/(M59*0.92*2*29.3+0.00000043092*AR59^3)</f>
        <v>1.3798969130985201</v>
      </c>
      <c r="AV59">
        <f>0.61365*EXP(17.502*K59/(240.97+K59))</f>
        <v>4.9942942776701589</v>
      </c>
      <c r="AW59">
        <f>AV59*1000/AB59</f>
        <v>49.747754044763418</v>
      </c>
      <c r="AX59">
        <f>(AW59-V59)</f>
        <v>20.012598939172598</v>
      </c>
      <c r="AY59">
        <f>IF(D59,Q59,(P59+Q59)/2)</f>
        <v>32.430105209350586</v>
      </c>
      <c r="AZ59">
        <f>0.61365*EXP(17.502*AY59/(240.97+AY59))</f>
        <v>4.8925679405116238</v>
      </c>
      <c r="BA59">
        <f>IF(AX59&lt;&gt;0,(1000-(AW59+V59)/2)/AX59*AQ59,0)</f>
        <v>-3.7095906006743284E-3</v>
      </c>
      <c r="BB59">
        <f>V59*AB59/1000</f>
        <v>2.9851823030213565</v>
      </c>
      <c r="BC59">
        <f>(AZ59-BB59)</f>
        <v>1.9073856374902673</v>
      </c>
      <c r="BD59">
        <f>1/(1.6/G59+1.37/O59)</f>
        <v>-2.3180588742459599E-3</v>
      </c>
      <c r="BE59">
        <f>H59*AB59*0.001</f>
        <v>40.979353899811578</v>
      </c>
      <c r="BF59">
        <f>H59/T59</f>
        <v>0.99547495037331124</v>
      </c>
      <c r="BG59">
        <f>(1-AQ59*AB59/AV59/G59)*100</f>
        <v>58.052243776038857</v>
      </c>
      <c r="BH59">
        <f>(T59-F59/(O59/1.35))</f>
        <v>410.03446425443383</v>
      </c>
      <c r="BI59">
        <f>F59*BG59/100/BH59</f>
        <v>3.869116014175853E-5</v>
      </c>
    </row>
    <row r="60" spans="1:61" x14ac:dyDescent="0.25">
      <c r="A60" s="1" t="s">
        <v>12</v>
      </c>
      <c r="B60" s="1" t="s">
        <v>143</v>
      </c>
    </row>
    <row r="61" spans="1:61" x14ac:dyDescent="0.25">
      <c r="A61" s="1">
        <v>21</v>
      </c>
      <c r="B61" s="1" t="s">
        <v>144</v>
      </c>
      <c r="C61" s="1">
        <v>6107.4999740524217</v>
      </c>
      <c r="D61" s="1">
        <v>0</v>
      </c>
      <c r="E61" s="1" t="s">
        <v>186</v>
      </c>
      <c r="F61">
        <f>(S61-T61*(1000-U61)/(1000-V61))*AP61</f>
        <v>0.30805529242098018</v>
      </c>
      <c r="G61">
        <f>IF(BA61&lt;&gt;0,1/(1/BA61-1/O61),0)</f>
        <v>-1.0909826671426448E-3</v>
      </c>
      <c r="H61">
        <f>((BD61-AQ61/2)*T61-F61)/(BD61+AQ61/2)</f>
        <v>838.02820131050908</v>
      </c>
      <c r="I61">
        <f>AQ61*1000</f>
        <v>-2.5570430988707732E-2</v>
      </c>
      <c r="J61">
        <f>(AV61-BB61)</f>
        <v>2.2545398019340022</v>
      </c>
      <c r="K61">
        <f>(Q61+AU61*D61)</f>
        <v>33.817584991455078</v>
      </c>
      <c r="L61" s="1">
        <v>6</v>
      </c>
      <c r="M61">
        <f>(L61*AJ61+AK61)</f>
        <v>1.4200000166893005</v>
      </c>
      <c r="N61" s="1">
        <v>1</v>
      </c>
      <c r="O61">
        <f>M61*(N61+1)*(N61+1)/(N61*N61+1)</f>
        <v>2.8400000333786011</v>
      </c>
      <c r="P61" s="1">
        <v>32.665275573730469</v>
      </c>
      <c r="Q61" s="1">
        <v>33.817584991455078</v>
      </c>
      <c r="R61" s="1">
        <v>32.703311920166016</v>
      </c>
      <c r="S61" s="1">
        <v>410.13925170898438</v>
      </c>
      <c r="T61" s="1">
        <v>409.78207397460938</v>
      </c>
      <c r="U61" s="1">
        <v>30.25523567199707</v>
      </c>
      <c r="V61" s="1">
        <v>30.225471496582031</v>
      </c>
      <c r="W61" s="1">
        <v>61.262935638427734</v>
      </c>
      <c r="X61" s="1">
        <v>61.202663421630859</v>
      </c>
      <c r="Y61" s="1">
        <v>499.88052368164063</v>
      </c>
      <c r="Z61" s="1">
        <v>1031.02734375</v>
      </c>
      <c r="AA61" s="1">
        <v>1201.915283203125</v>
      </c>
      <c r="AB61" s="1">
        <v>100.39030456542969</v>
      </c>
      <c r="AC61" s="1">
        <v>-0.55697554349899292</v>
      </c>
      <c r="AD61" s="1">
        <v>1.6339317560195923</v>
      </c>
      <c r="AE61" s="1">
        <v>0.20304121077060699</v>
      </c>
      <c r="AF61" s="1">
        <v>4.0187545120716095E-2</v>
      </c>
      <c r="AG61" s="1">
        <v>1.4517080970108509E-2</v>
      </c>
      <c r="AH61" s="1">
        <v>4.2733527719974518E-2</v>
      </c>
      <c r="AI61" s="1">
        <v>1</v>
      </c>
      <c r="AJ61" s="1">
        <v>-0.21956524252891541</v>
      </c>
      <c r="AK61" s="1">
        <v>2.737391471862793</v>
      </c>
      <c r="AL61" s="1">
        <v>1</v>
      </c>
      <c r="AM61" s="1">
        <v>0</v>
      </c>
      <c r="AN61" s="1">
        <v>0.15999999642372131</v>
      </c>
      <c r="AO61" s="1">
        <v>111115</v>
      </c>
      <c r="AP61">
        <f>Y61*0.000001/(L61*0.0001)</f>
        <v>0.83313420613606748</v>
      </c>
      <c r="AQ61">
        <f>(V61-U61)/(1000-V61)*AP61</f>
        <v>-2.5570430988707733E-5</v>
      </c>
      <c r="AR61">
        <f>(Q61+273.15)</f>
        <v>306.96758499145506</v>
      </c>
      <c r="AS61">
        <f>(P61+273.15)</f>
        <v>305.81527557373045</v>
      </c>
      <c r="AT61">
        <f>(Z61*AL61+AA61*AM61)*AN61</f>
        <v>164.96437131275889</v>
      </c>
      <c r="AU61">
        <f>((AT61+0.00000010773*(AS61^4-AR61^4))-AQ61*44100)/(M61*0.92*2*29.3+0.00000043092*AR61^3)</f>
        <v>1.7053535802720803</v>
      </c>
      <c r="AV61">
        <f>0.61365*EXP(17.502*K61/(240.97+K61))</f>
        <v>5.288884091109586</v>
      </c>
      <c r="AW61">
        <f>AV61*1000/AB61</f>
        <v>52.683215914167683</v>
      </c>
      <c r="AX61">
        <f>(AW61-V61)</f>
        <v>22.457744417585651</v>
      </c>
      <c r="AY61">
        <f>IF(D61,Q61,(P61+Q61)/2)</f>
        <v>33.241430282592773</v>
      </c>
      <c r="AZ61">
        <f>0.61365*EXP(17.502*AY61/(240.97+AY61))</f>
        <v>5.1210472313177995</v>
      </c>
      <c r="BA61">
        <f>IF(AX61&lt;&gt;0,(1000-(AW61+V61)/2)/AX61*AQ61,0)</f>
        <v>-1.0914019279075176E-3</v>
      </c>
      <c r="BB61">
        <f>V61*AB61/1000</f>
        <v>3.0343442891755839</v>
      </c>
      <c r="BC61">
        <f>(AZ61-BB61)</f>
        <v>2.0867029421422156</v>
      </c>
      <c r="BD61">
        <f>1/(1.6/G61+1.37/O61)</f>
        <v>-6.8208852458875272E-4</v>
      </c>
      <c r="BE61">
        <f>H61*AB61*0.001</f>
        <v>84.12990636398122</v>
      </c>
      <c r="BF61">
        <f>H61/T61</f>
        <v>2.0450582261498202</v>
      </c>
      <c r="BG61">
        <f>(1-AQ61*AB61/AV61/G61)*100</f>
        <v>55.511483949645935</v>
      </c>
      <c r="BH61">
        <f>(T61-F61/(O61/1.35))</f>
        <v>409.63563924225707</v>
      </c>
      <c r="BI61">
        <f>F61*BG61/100/BH61</f>
        <v>4.1745895089751909E-4</v>
      </c>
    </row>
    <row r="62" spans="1:61" x14ac:dyDescent="0.25">
      <c r="A62" s="1" t="s">
        <v>12</v>
      </c>
      <c r="B62" s="1" t="s">
        <v>145</v>
      </c>
    </row>
    <row r="63" spans="1:61" x14ac:dyDescent="0.25">
      <c r="A63" s="1" t="s">
        <v>12</v>
      </c>
      <c r="B63" s="1" t="s">
        <v>146</v>
      </c>
    </row>
    <row r="64" spans="1:61" x14ac:dyDescent="0.25">
      <c r="A64" s="1">
        <v>22</v>
      </c>
      <c r="B64" s="1" t="s">
        <v>147</v>
      </c>
      <c r="C64" s="1">
        <v>6251.4999986561015</v>
      </c>
      <c r="D64" s="1">
        <v>0</v>
      </c>
      <c r="E64" s="1" t="s">
        <v>187</v>
      </c>
      <c r="F64">
        <f>(S64-T64*(1000-U64)/(1000-V64))*AP64</f>
        <v>0.39947342507291445</v>
      </c>
      <c r="G64">
        <f>IF(BA64&lt;&gt;0,1/(1/BA64-1/O64),0)</f>
        <v>-1.2181521931080676E-3</v>
      </c>
      <c r="H64">
        <f>((BD64-AQ64/2)*T64-F64)/(BD64+AQ64/2)</f>
        <v>907.34965962257559</v>
      </c>
      <c r="I64">
        <f>AQ64*1000</f>
        <v>-3.126970135695304E-2</v>
      </c>
      <c r="J64">
        <f>(AV64-BB64)</f>
        <v>2.4670296919804438</v>
      </c>
      <c r="K64">
        <f>(Q64+AU64*D64)</f>
        <v>34.430561065673828</v>
      </c>
      <c r="L64" s="1">
        <v>6</v>
      </c>
      <c r="M64">
        <f>(L64*AJ64+AK64)</f>
        <v>1.4200000166893005</v>
      </c>
      <c r="N64" s="1">
        <v>1</v>
      </c>
      <c r="O64">
        <f>M64*(N64+1)*(N64+1)/(N64*N64+1)</f>
        <v>2.8400000333786011</v>
      </c>
      <c r="P64" s="1">
        <v>32.969181060791016</v>
      </c>
      <c r="Q64" s="1">
        <v>34.430561065673828</v>
      </c>
      <c r="R64" s="1">
        <v>32.953758239746094</v>
      </c>
      <c r="S64" s="1">
        <v>410.35281372070313</v>
      </c>
      <c r="T64" s="1">
        <v>409.88873291015625</v>
      </c>
      <c r="U64" s="1">
        <v>29.977104187011719</v>
      </c>
      <c r="V64" s="1">
        <v>29.940696716308594</v>
      </c>
      <c r="W64" s="1">
        <v>59.668594360351563</v>
      </c>
      <c r="X64" s="1">
        <v>59.596126556396484</v>
      </c>
      <c r="Y64" s="1">
        <v>499.89956665039063</v>
      </c>
      <c r="Z64" s="1">
        <v>1198.184326171875</v>
      </c>
      <c r="AA64" s="1">
        <v>1029.6893310546875</v>
      </c>
      <c r="AB64" s="1">
        <v>100.38677978515625</v>
      </c>
      <c r="AC64" s="1">
        <v>-0.12672804296016693</v>
      </c>
      <c r="AD64" s="1">
        <v>1.6337176561355591</v>
      </c>
      <c r="AE64" s="1">
        <v>0.6417165994644165</v>
      </c>
      <c r="AF64" s="1">
        <v>0.16386602818965912</v>
      </c>
      <c r="AG64" s="1">
        <v>0.49402761459350586</v>
      </c>
      <c r="AH64" s="1">
        <v>0.17757849395275116</v>
      </c>
      <c r="AI64" s="1">
        <v>0.3333333432674408</v>
      </c>
      <c r="AJ64" s="1">
        <v>-0.21956524252891541</v>
      </c>
      <c r="AK64" s="1">
        <v>2.737391471862793</v>
      </c>
      <c r="AL64" s="1">
        <v>1</v>
      </c>
      <c r="AM64" s="1">
        <v>0</v>
      </c>
      <c r="AN64" s="1">
        <v>0.15999999642372131</v>
      </c>
      <c r="AO64" s="1">
        <v>111115</v>
      </c>
      <c r="AP64">
        <f>Y64*0.000001/(L64*0.0001)</f>
        <v>0.83316594441731762</v>
      </c>
      <c r="AQ64">
        <f>(V64-U64)/(1000-V64)*AP64</f>
        <v>-3.1269701356953039E-5</v>
      </c>
      <c r="AR64">
        <f>(Q64+273.15)</f>
        <v>307.58056106567381</v>
      </c>
      <c r="AS64">
        <f>(P64+273.15)</f>
        <v>306.11918106079099</v>
      </c>
      <c r="AT64">
        <f>(Z64*AL64+AA64*AM64)*AN64</f>
        <v>191.70948790245893</v>
      </c>
      <c r="AU64">
        <f>((AT64+0.00000010773*(AS64^4-AR64^4))-AQ64*44100)/(M64*0.92*2*29.3+0.00000043092*AR64^3)</f>
        <v>1.9630200962865334</v>
      </c>
      <c r="AV64">
        <f>0.61365*EXP(17.502*K64/(240.97+K64))</f>
        <v>5.4726798198546653</v>
      </c>
      <c r="AW64">
        <f>AV64*1000/AB64</f>
        <v>54.515941556916907</v>
      </c>
      <c r="AX64">
        <f>(AW64-V64)</f>
        <v>24.575244840608313</v>
      </c>
      <c r="AY64">
        <f>IF(D64,Q64,(P64+Q64)/2)</f>
        <v>33.699871063232422</v>
      </c>
      <c r="AZ64">
        <f>0.61365*EXP(17.502*AY64/(240.97+AY64))</f>
        <v>5.2542098556517862</v>
      </c>
      <c r="BA64">
        <f>IF(AX64&lt;&gt;0,(1000-(AW64+V64)/2)/AX64*AQ64,0)</f>
        <v>-1.2186749154684605E-3</v>
      </c>
      <c r="BB64">
        <f>V64*AB64/1000</f>
        <v>3.0056501278742216</v>
      </c>
      <c r="BC64">
        <f>(AZ64-BB64)</f>
        <v>2.2485597277775646</v>
      </c>
      <c r="BD64">
        <f>1/(1.6/G64+1.37/O64)</f>
        <v>-7.6162484157622562E-4</v>
      </c>
      <c r="BE64">
        <f>H64*AB64*0.001</f>
        <v>91.085910468667976</v>
      </c>
      <c r="BF64">
        <f>H64/T64</f>
        <v>2.2136486972464748</v>
      </c>
      <c r="BG64">
        <f>(1-AQ64*AB64/AV64/G64)*100</f>
        <v>52.913255530429737</v>
      </c>
      <c r="BH64">
        <f>(T64-F64/(O64/1.35))</f>
        <v>409.6988423758217</v>
      </c>
      <c r="BI64">
        <f>F64*BG64/100/BH64</f>
        <v>5.1592626661877338E-4</v>
      </c>
    </row>
    <row r="65" spans="1:61" x14ac:dyDescent="0.25">
      <c r="A65" s="1">
        <v>23</v>
      </c>
      <c r="B65" s="1" t="s">
        <v>148</v>
      </c>
      <c r="C65" s="1">
        <v>6374.4999916953966</v>
      </c>
      <c r="D65" s="1">
        <v>0</v>
      </c>
      <c r="E65" s="1" t="s">
        <v>187</v>
      </c>
      <c r="F65">
        <f>(S65-T65*(1000-U65)/(1000-V65))*AP65</f>
        <v>0.25362682841636336</v>
      </c>
      <c r="G65">
        <f>IF(BA65&lt;&gt;0,1/(1/BA65-1/O65),0)</f>
        <v>-8.3276010442290069E-6</v>
      </c>
      <c r="H65">
        <f>((BD65-AQ65/2)*T65-F65)/(BD65+AQ65/2)</f>
        <v>48130.908444085981</v>
      </c>
      <c r="I65">
        <f>AQ65*1000</f>
        <v>-2.1636628403475869E-4</v>
      </c>
      <c r="J65">
        <f>(AV65-BB65)</f>
        <v>2.4962755171808975</v>
      </c>
      <c r="K65">
        <f>(Q65+AU65*D65)</f>
        <v>34.693618774414063</v>
      </c>
      <c r="L65" s="1">
        <v>6</v>
      </c>
      <c r="M65">
        <f>(L65*AJ65+AK65)</f>
        <v>1.4200000166893005</v>
      </c>
      <c r="N65" s="1">
        <v>1</v>
      </c>
      <c r="O65">
        <f>M65*(N65+1)*(N65+1)/(N65*N65+1)</f>
        <v>2.8400000333786011</v>
      </c>
      <c r="P65" s="1">
        <v>33.283798217773438</v>
      </c>
      <c r="Q65" s="1">
        <v>34.693618774414063</v>
      </c>
      <c r="R65" s="1">
        <v>33.261867523193359</v>
      </c>
      <c r="S65" s="1">
        <v>410.40878295898438</v>
      </c>
      <c r="T65" s="1">
        <v>410.1044921875</v>
      </c>
      <c r="U65" s="1">
        <v>30.453245162963867</v>
      </c>
      <c r="V65" s="1">
        <v>30.452993392944336</v>
      </c>
      <c r="W65" s="1">
        <v>59.553005218505859</v>
      </c>
      <c r="X65" s="1">
        <v>59.552513122558594</v>
      </c>
      <c r="Y65" s="1">
        <v>499.92596435546875</v>
      </c>
      <c r="Z65" s="1">
        <v>1198.85888671875</v>
      </c>
      <c r="AA65" s="1">
        <v>1087.0555419921875</v>
      </c>
      <c r="AB65" s="1">
        <v>100.38314056396484</v>
      </c>
      <c r="AC65" s="1">
        <v>-0.12672804296016693</v>
      </c>
      <c r="AD65" s="1">
        <v>1.6337176561355591</v>
      </c>
      <c r="AE65" s="1">
        <v>0.6417165994644165</v>
      </c>
      <c r="AF65" s="1">
        <v>0.16386602818965912</v>
      </c>
      <c r="AG65" s="1">
        <v>0.49402761459350586</v>
      </c>
      <c r="AH65" s="1">
        <v>0.17757849395275116</v>
      </c>
      <c r="AI65" s="1">
        <v>0.66666668653488159</v>
      </c>
      <c r="AJ65" s="1">
        <v>-0.21956524252891541</v>
      </c>
      <c r="AK65" s="1">
        <v>2.737391471862793</v>
      </c>
      <c r="AL65" s="1">
        <v>1</v>
      </c>
      <c r="AM65" s="1">
        <v>0</v>
      </c>
      <c r="AN65" s="1">
        <v>0.15999999642372131</v>
      </c>
      <c r="AO65" s="1">
        <v>111115</v>
      </c>
      <c r="AP65">
        <f>Y65*0.000001/(L65*0.0001)</f>
        <v>0.83320994059244791</v>
      </c>
      <c r="AQ65">
        <f>(V65-U65)/(1000-V65)*AP65</f>
        <v>-2.163662840347587E-7</v>
      </c>
      <c r="AR65">
        <f>(Q65+273.15)</f>
        <v>307.84361877441404</v>
      </c>
      <c r="AS65">
        <f>(P65+273.15)</f>
        <v>306.43379821777341</v>
      </c>
      <c r="AT65">
        <f>(Z65*AL65+AA65*AM65)*AN65</f>
        <v>191.81741758754652</v>
      </c>
      <c r="AU65">
        <f>((AT65+0.00000010773*(AS65^4-AR65^4))-AQ65*44100)/(M65*0.92*2*29.3+0.00000043092*AR65^3)</f>
        <v>1.954802433876492</v>
      </c>
      <c r="AV65">
        <f>0.61365*EXP(17.502*K65/(240.97+K65))</f>
        <v>5.5532426335383214</v>
      </c>
      <c r="AW65">
        <f>AV65*1000/AB65</f>
        <v>55.32047117015388</v>
      </c>
      <c r="AX65">
        <f>(AW65-V65)</f>
        <v>24.867477777209544</v>
      </c>
      <c r="AY65">
        <f>IF(D65,Q65,(P65+Q65)/2)</f>
        <v>33.98870849609375</v>
      </c>
      <c r="AZ65">
        <f>0.61365*EXP(17.502*AY65/(240.97+AY65))</f>
        <v>5.3396457298976152</v>
      </c>
      <c r="BA65">
        <f>IF(AX65&lt;&gt;0,(1000-(AW65+V65)/2)/AX65*AQ65,0)</f>
        <v>-8.327625462940868E-6</v>
      </c>
      <c r="BB65">
        <f>V65*AB65/1000</f>
        <v>3.0569671163574239</v>
      </c>
      <c r="BC65">
        <f>(AZ65-BB65)</f>
        <v>2.2826786135401913</v>
      </c>
      <c r="BD65">
        <f>1/(1.6/G65+1.37/O65)</f>
        <v>-5.2047637204638905E-6</v>
      </c>
      <c r="BE65">
        <f>H65*AB65*0.001</f>
        <v>4831.531747814005</v>
      </c>
      <c r="BF65">
        <f>H65/T65</f>
        <v>117.36254871863365</v>
      </c>
      <c r="BG65">
        <f>(1-AQ65*AB65/AV65/G65)*100</f>
        <v>53.033974990829513</v>
      </c>
      <c r="BH65">
        <f>(T65-F65/(O65/1.35))</f>
        <v>409.98393014019791</v>
      </c>
      <c r="BI65">
        <f>F65*BG65/100/BH65</f>
        <v>3.2808209996516646E-4</v>
      </c>
    </row>
    <row r="66" spans="1:61" x14ac:dyDescent="0.25">
      <c r="A66" s="1" t="s">
        <v>12</v>
      </c>
      <c r="B66" s="1" t="s">
        <v>149</v>
      </c>
    </row>
    <row r="67" spans="1:61" x14ac:dyDescent="0.25">
      <c r="A67" s="1">
        <v>24</v>
      </c>
      <c r="B67" s="1" t="s">
        <v>150</v>
      </c>
      <c r="C67" s="1">
        <v>6596.4999763956293</v>
      </c>
      <c r="D67" s="1">
        <v>0</v>
      </c>
      <c r="E67" s="1" t="s">
        <v>151</v>
      </c>
      <c r="F67">
        <f>(S67-T67*(1000-U67)/(1000-V67))*AP67</f>
        <v>0.10867153601541059</v>
      </c>
      <c r="G67">
        <f>IF(BA67&lt;&gt;0,1/(1/BA67-1/O67),0)</f>
        <v>-2.1577003794722421E-3</v>
      </c>
      <c r="H67">
        <f>((BD67-AQ67/2)*T67-F67)/(BD67+AQ67/2)</f>
        <v>470.45672149397996</v>
      </c>
      <c r="I67">
        <f>AQ67*1000</f>
        <v>-6.1445990917511434E-2</v>
      </c>
      <c r="J67">
        <f>(AV67-BB67)</f>
        <v>2.7296455723900244</v>
      </c>
      <c r="K67">
        <f>(Q67+AU67*D67)</f>
        <v>35.533657073974609</v>
      </c>
      <c r="L67" s="1">
        <v>6</v>
      </c>
      <c r="M67">
        <f>(L67*AJ67+AK67)</f>
        <v>1.4200000166893005</v>
      </c>
      <c r="N67" s="1">
        <v>1</v>
      </c>
      <c r="O67">
        <f>M67*(N67+1)*(N67+1)/(N67*N67+1)</f>
        <v>2.8400000333786011</v>
      </c>
      <c r="P67" s="1">
        <v>33.86407470703125</v>
      </c>
      <c r="Q67" s="1">
        <v>35.533657073974609</v>
      </c>
      <c r="R67" s="1">
        <v>33.906780242919922</v>
      </c>
      <c r="S67" s="1">
        <v>410.07098388671875</v>
      </c>
      <c r="T67" s="1">
        <v>409.97079467773438</v>
      </c>
      <c r="U67" s="1">
        <v>30.833230972290039</v>
      </c>
      <c r="V67" s="1">
        <v>30.761754989624023</v>
      </c>
      <c r="W67" s="1">
        <v>58.366874694824219</v>
      </c>
      <c r="X67" s="1">
        <v>58.231571197509766</v>
      </c>
      <c r="Y67" s="1">
        <v>499.93692016601563</v>
      </c>
      <c r="Z67" s="1">
        <v>1150.6783447265625</v>
      </c>
      <c r="AA67" s="1">
        <v>1044.355712890625</v>
      </c>
      <c r="AB67" s="1">
        <v>100.37809753417969</v>
      </c>
      <c r="AC67" s="1">
        <v>-0.12672804296016693</v>
      </c>
      <c r="AD67" s="1">
        <v>1.6337176561355591</v>
      </c>
      <c r="AE67" s="1">
        <v>0.6417165994644165</v>
      </c>
      <c r="AF67" s="1">
        <v>0.16386602818965912</v>
      </c>
      <c r="AG67" s="1">
        <v>0.49402761459350586</v>
      </c>
      <c r="AH67" s="1">
        <v>0.17757849395275116</v>
      </c>
      <c r="AI67" s="1">
        <v>0.66666668653488159</v>
      </c>
      <c r="AJ67" s="1">
        <v>-0.21956524252891541</v>
      </c>
      <c r="AK67" s="1">
        <v>2.737391471862793</v>
      </c>
      <c r="AL67" s="1">
        <v>1</v>
      </c>
      <c r="AM67" s="1">
        <v>0</v>
      </c>
      <c r="AN67" s="1">
        <v>0.15999999642372131</v>
      </c>
      <c r="AO67" s="1">
        <v>111115</v>
      </c>
      <c r="AP67">
        <f>Y67*0.000001/(L67*0.0001)</f>
        <v>0.83322820027669264</v>
      </c>
      <c r="AQ67">
        <f>(V67-U67)/(1000-V67)*AP67</f>
        <v>-6.1445990917511435E-5</v>
      </c>
      <c r="AR67">
        <f>(Q67+273.15)</f>
        <v>308.68365707397459</v>
      </c>
      <c r="AS67">
        <f>(P67+273.15)</f>
        <v>307.01407470703123</v>
      </c>
      <c r="AT67">
        <f>(Z67*AL67+AA67*AM67)*AN67</f>
        <v>184.10853104110356</v>
      </c>
      <c r="AU67">
        <f>((AT67+0.00000010773*(AS67^4-AR67^4))-AQ67*44100)/(M67*0.92*2*29.3+0.00000043092*AR67^3)</f>
        <v>1.8584377945948136</v>
      </c>
      <c r="AV67">
        <f>0.61365*EXP(17.502*K67/(240.97+K67))</f>
        <v>5.8174520150610434</v>
      </c>
      <c r="AW67">
        <f>AV67*1000/AB67</f>
        <v>57.9553922416207</v>
      </c>
      <c r="AX67">
        <f>(AW67-V67)</f>
        <v>27.193637251996677</v>
      </c>
      <c r="AY67">
        <f>IF(D67,Q67,(P67+Q67)/2)</f>
        <v>34.69886589050293</v>
      </c>
      <c r="AZ67">
        <f>0.61365*EXP(17.502*AY67/(240.97+AY67))</f>
        <v>5.5548600208925079</v>
      </c>
      <c r="BA67">
        <f>IF(AX67&lt;&gt;0,(1000-(AW67+V67)/2)/AX67*AQ67,0)</f>
        <v>-2.1593409466289996E-3</v>
      </c>
      <c r="BB67">
        <f>V67*AB67/1000</f>
        <v>3.087806442671019</v>
      </c>
      <c r="BC67">
        <f>(AZ67-BB67)</f>
        <v>2.4670535782214889</v>
      </c>
      <c r="BD67">
        <f>1/(1.6/G67+1.37/O67)</f>
        <v>-1.3494406009892034E-3</v>
      </c>
      <c r="BE67">
        <f>H67*AB67*0.001</f>
        <v>47.223550675733129</v>
      </c>
      <c r="BF67">
        <f>H67/T67</f>
        <v>1.1475371602111115</v>
      </c>
      <c r="BG67">
        <f>(1-AQ67*AB67/AV67/G67)*100</f>
        <v>50.863008228428484</v>
      </c>
      <c r="BH67">
        <f>(T67-F67/(O67/1.35))</f>
        <v>409.91913743410885</v>
      </c>
      <c r="BI67">
        <f>F67*BG67/100/BH67</f>
        <v>1.3484028252855771E-4</v>
      </c>
    </row>
    <row r="68" spans="1:61" x14ac:dyDescent="0.25">
      <c r="A68" s="1" t="s">
        <v>12</v>
      </c>
      <c r="B68" s="1" t="s">
        <v>152</v>
      </c>
    </row>
    <row r="69" spans="1:61" x14ac:dyDescent="0.25">
      <c r="A69" s="1">
        <v>25</v>
      </c>
      <c r="B69" s="1" t="s">
        <v>153</v>
      </c>
      <c r="C69" s="1">
        <v>7159.4999375948682</v>
      </c>
      <c r="D69" s="1">
        <v>0</v>
      </c>
      <c r="E69" s="1" t="s">
        <v>154</v>
      </c>
      <c r="F69">
        <f>(S69-T69*(1000-U69)/(1000-V69))*AP69</f>
        <v>3.4590966500162237</v>
      </c>
      <c r="G69">
        <f>IF(BA69&lt;&gt;0,1/(1/BA69-1/O69),0)</f>
        <v>1.3576882568209776E-2</v>
      </c>
      <c r="H69">
        <f>((BD69-AQ69/2)*T69-F69)/(BD69+AQ69/2)</f>
        <v>-9.8520959711145029</v>
      </c>
      <c r="I69">
        <f>AQ69*1000</f>
        <v>0.27226777190660018</v>
      </c>
      <c r="J69">
        <f>(AV69-BB69)</f>
        <v>1.9357026434702411</v>
      </c>
      <c r="K69">
        <f>(Q69+AU69*D69)</f>
        <v>33.835132598876953</v>
      </c>
      <c r="L69" s="1">
        <v>6</v>
      </c>
      <c r="M69">
        <f>(L69*AJ69+AK69)</f>
        <v>1.4200000166893005</v>
      </c>
      <c r="N69" s="1">
        <v>1</v>
      </c>
      <c r="O69">
        <f>M69*(N69+1)*(N69+1)/(N69*N69+1)</f>
        <v>2.8400000333786011</v>
      </c>
      <c r="P69" s="1">
        <v>34.508506774902344</v>
      </c>
      <c r="Q69" s="1">
        <v>33.835132598876953</v>
      </c>
      <c r="R69" s="1">
        <v>34.635852813720703</v>
      </c>
      <c r="S69" s="1">
        <v>410.12564086914063</v>
      </c>
      <c r="T69" s="1">
        <v>405.84088134765625</v>
      </c>
      <c r="U69" s="1">
        <v>33.136470794677734</v>
      </c>
      <c r="V69" s="1">
        <v>33.452354431152344</v>
      </c>
      <c r="W69" s="1">
        <v>60.523761749267578</v>
      </c>
      <c r="X69" s="1">
        <v>61.100723266601563</v>
      </c>
      <c r="Y69" s="1">
        <v>499.85452270507813</v>
      </c>
      <c r="Z69" s="1">
        <v>948.64300537109375</v>
      </c>
      <c r="AA69" s="1">
        <v>1280.3985595703125</v>
      </c>
      <c r="AB69" s="1">
        <v>100.39255523681641</v>
      </c>
      <c r="AC69" s="1">
        <v>-0.12672804296016693</v>
      </c>
      <c r="AD69" s="1">
        <v>1.6337176561355591</v>
      </c>
      <c r="AE69" s="1">
        <v>0.6417165994644165</v>
      </c>
      <c r="AF69" s="1">
        <v>0.16386602818965912</v>
      </c>
      <c r="AG69" s="1">
        <v>0.49402761459350586</v>
      </c>
      <c r="AH69" s="1">
        <v>0.17757849395275116</v>
      </c>
      <c r="AI69" s="1">
        <v>1</v>
      </c>
      <c r="AJ69" s="1">
        <v>-0.21956524252891541</v>
      </c>
      <c r="AK69" s="1">
        <v>2.737391471862793</v>
      </c>
      <c r="AL69" s="1">
        <v>1</v>
      </c>
      <c r="AM69" s="1">
        <v>0</v>
      </c>
      <c r="AN69" s="1">
        <v>0.15999999642372131</v>
      </c>
      <c r="AO69" s="1">
        <v>111115</v>
      </c>
      <c r="AP69">
        <f>Y69*0.000001/(L69*0.0001)</f>
        <v>0.83309087117513014</v>
      </c>
      <c r="AQ69">
        <f>(V69-U69)/(1000-V69)*AP69</f>
        <v>2.7226777190660019E-4</v>
      </c>
      <c r="AR69">
        <f>(Q69+273.15)</f>
        <v>306.98513259887693</v>
      </c>
      <c r="AS69">
        <f>(P69+273.15)</f>
        <v>307.65850677490232</v>
      </c>
      <c r="AT69">
        <f>(Z69*AL69+AA69*AM69)*AN69</f>
        <v>151.78287746676324</v>
      </c>
      <c r="AU69">
        <f>((AT69+0.00000010773*(AS69^4-AR69^4))-AQ69*44100)/(M69*0.92*2*29.3+0.00000043092*AR69^3)</f>
        <v>1.6647434967213719</v>
      </c>
      <c r="AV69">
        <f>0.61365*EXP(17.502*K69/(240.97+K69))</f>
        <v>5.294069983501263</v>
      </c>
      <c r="AW69">
        <f>AV69*1000/AB69</f>
        <v>52.733690969545101</v>
      </c>
      <c r="AX69">
        <f>(AW69-V69)</f>
        <v>19.281336538392758</v>
      </c>
      <c r="AY69">
        <f>IF(D69,Q69,(P69+Q69)/2)</f>
        <v>34.171819686889648</v>
      </c>
      <c r="AZ69">
        <f>0.61365*EXP(17.502*AY69/(240.97+AY69))</f>
        <v>5.3944320880384753</v>
      </c>
      <c r="BA69">
        <f>IF(AX69&lt;&gt;0,(1000-(AW69+V69)/2)/AX69*AQ69,0)</f>
        <v>1.3512285837264538E-2</v>
      </c>
      <c r="BB69">
        <f>V69*AB69/1000</f>
        <v>3.3583673400310219</v>
      </c>
      <c r="BC69">
        <f>(AZ69-BB69)</f>
        <v>2.0360647480074534</v>
      </c>
      <c r="BD69">
        <f>1/(1.6/G69+1.37/O69)</f>
        <v>8.450958601279283E-3</v>
      </c>
      <c r="BE69">
        <f>H69*AB69*0.001</f>
        <v>-0.98907708897852908</v>
      </c>
      <c r="BF69">
        <f>H69/T69</f>
        <v>-2.4275760338384647E-2</v>
      </c>
      <c r="BG69">
        <f>(1-AQ69*AB69/AV69/G69)*100</f>
        <v>61.971604157402837</v>
      </c>
      <c r="BH69">
        <f>(T69-F69/(O69/1.35))</f>
        <v>404.19659246644574</v>
      </c>
      <c r="BI69">
        <f>F69*BG69/100/BH69</f>
        <v>5.3035026106707994E-3</v>
      </c>
    </row>
    <row r="70" spans="1:61" x14ac:dyDescent="0.25">
      <c r="A70" s="1" t="s">
        <v>12</v>
      </c>
      <c r="B70" s="1" t="s">
        <v>155</v>
      </c>
    </row>
    <row r="71" spans="1:61" x14ac:dyDescent="0.25">
      <c r="A71" s="1">
        <v>26</v>
      </c>
      <c r="B71" s="1" t="s">
        <v>156</v>
      </c>
      <c r="C71" s="1">
        <v>7479.9999915920198</v>
      </c>
      <c r="D71" s="1">
        <v>0</v>
      </c>
      <c r="E71" s="1" t="s">
        <v>157</v>
      </c>
      <c r="F71">
        <f>(S71-T71*(1000-U71)/(1000-V71))*AP71</f>
        <v>3.7304404017832096</v>
      </c>
      <c r="G71">
        <f>IF(BA71&lt;&gt;0,1/(1/BA71-1/O71),0)</f>
        <v>3.4952317397081052E-2</v>
      </c>
      <c r="H71">
        <f>((BD71-AQ71/2)*T71-F71)/(BD71+AQ71/2)</f>
        <v>223.84032418115493</v>
      </c>
      <c r="I71">
        <f>AQ71*1000</f>
        <v>0.61604644595025637</v>
      </c>
      <c r="J71">
        <f>(AV71-BB71)</f>
        <v>1.7109739658575527</v>
      </c>
      <c r="K71">
        <f>(Q71+AU71*D71)</f>
        <v>34.040225982666016</v>
      </c>
      <c r="L71" s="1">
        <v>6</v>
      </c>
      <c r="M71">
        <f>(L71*AJ71+AK71)</f>
        <v>1.4200000166893005</v>
      </c>
      <c r="N71" s="1">
        <v>1</v>
      </c>
      <c r="O71">
        <f>M71*(N71+1)*(N71+1)/(N71*N71+1)</f>
        <v>2.8400000333786011</v>
      </c>
      <c r="P71" s="1">
        <v>34.587669372558594</v>
      </c>
      <c r="Q71" s="1">
        <v>34.040225982666016</v>
      </c>
      <c r="R71" s="1">
        <v>34.732959747314453</v>
      </c>
      <c r="S71" s="1">
        <v>410.14968872070313</v>
      </c>
      <c r="T71" s="1">
        <v>405.37249755859375</v>
      </c>
      <c r="U71" s="1">
        <v>35.584781646728516</v>
      </c>
      <c r="V71" s="1">
        <v>36.297351837158203</v>
      </c>
      <c r="W71" s="1">
        <v>64.7113037109375</v>
      </c>
      <c r="X71" s="1">
        <v>66.007118225097656</v>
      </c>
      <c r="Y71" s="1">
        <v>499.89651489257813</v>
      </c>
      <c r="Z71" s="1">
        <v>949.3297119140625</v>
      </c>
      <c r="AA71" s="1">
        <v>1.9139031171798706</v>
      </c>
      <c r="AB71" s="1">
        <v>100.39400482177734</v>
      </c>
      <c r="AC71" s="1">
        <v>0.47802659869194031</v>
      </c>
      <c r="AD71" s="1">
        <v>1.7548030614852905</v>
      </c>
      <c r="AE71" s="1">
        <v>0.15129026770591736</v>
      </c>
      <c r="AF71" s="1">
        <v>0.10619523376226425</v>
      </c>
      <c r="AG71" s="1">
        <v>2.3305404931306839E-2</v>
      </c>
      <c r="AH71" s="1">
        <v>9.8582588136196136E-2</v>
      </c>
      <c r="AI71" s="1">
        <v>0.66666668653488159</v>
      </c>
      <c r="AJ71" s="1">
        <v>-0.21956524252891541</v>
      </c>
      <c r="AK71" s="1">
        <v>2.737391471862793</v>
      </c>
      <c r="AL71" s="1">
        <v>1</v>
      </c>
      <c r="AM71" s="1">
        <v>0</v>
      </c>
      <c r="AN71" s="1">
        <v>0.15999999642372131</v>
      </c>
      <c r="AO71" s="1">
        <v>111115</v>
      </c>
      <c r="AP71">
        <f>Y71*0.000001/(L71*0.0001)</f>
        <v>0.83316085815429675</v>
      </c>
      <c r="AQ71">
        <f>(V71-U71)/(1000-V71)*AP71</f>
        <v>6.1604644595025641E-4</v>
      </c>
      <c r="AR71">
        <f>(Q71+273.15)</f>
        <v>307.19022598266599</v>
      </c>
      <c r="AS71">
        <f>(P71+273.15)</f>
        <v>307.73766937255857</v>
      </c>
      <c r="AT71">
        <f>(Z71*AL71+AA71*AM71)*AN71</f>
        <v>151.89275051118238</v>
      </c>
      <c r="AU71">
        <f>((AT71+0.00000010773*(AS71^4-AR71^4))-AQ71*44100)/(M71*0.92*2*29.3+0.00000043092*AR71^3)</f>
        <v>1.4776731193911241</v>
      </c>
      <c r="AV71">
        <f>0.61365*EXP(17.502*K71/(240.97+K71))</f>
        <v>5.3550104812149621</v>
      </c>
      <c r="AW71">
        <f>AV71*1000/AB71</f>
        <v>53.339942865326954</v>
      </c>
      <c r="AX71">
        <f>(AW71-V71)</f>
        <v>17.042591028168751</v>
      </c>
      <c r="AY71">
        <f>IF(D71,Q71,(P71+Q71)/2)</f>
        <v>34.313947677612305</v>
      </c>
      <c r="AZ71">
        <f>0.61365*EXP(17.502*AY71/(240.97+AY71))</f>
        <v>5.4372926769921239</v>
      </c>
      <c r="BA71">
        <f>IF(AX71&lt;&gt;0,(1000-(AW71+V71)/2)/AX71*AQ71,0)</f>
        <v>3.4527383574752941E-2</v>
      </c>
      <c r="BB71">
        <f>V71*AB71/1000</f>
        <v>3.6440365153574095</v>
      </c>
      <c r="BC71">
        <f>(AZ71-BB71)</f>
        <v>1.7932561616347145</v>
      </c>
      <c r="BD71">
        <f>1/(1.6/G71+1.37/O71)</f>
        <v>2.1617394261641533E-2</v>
      </c>
      <c r="BE71">
        <f>H71*AB71*0.001</f>
        <v>22.47222658515107</v>
      </c>
      <c r="BF71">
        <f>H71/T71</f>
        <v>0.55218428859693514</v>
      </c>
      <c r="BG71">
        <f>(1-AQ71*AB71/AV71/G71)*100</f>
        <v>66.95658424292408</v>
      </c>
      <c r="BH71">
        <f>(T71-F71/(O71/1.35))</f>
        <v>403.59922485323528</v>
      </c>
      <c r="BI71">
        <f>F71*BG71/100/BH71</f>
        <v>6.1887519014942128E-3</v>
      </c>
    </row>
    <row r="72" spans="1:61" x14ac:dyDescent="0.25">
      <c r="A72" s="1" t="s">
        <v>12</v>
      </c>
      <c r="B72" s="1" t="s">
        <v>158</v>
      </c>
    </row>
    <row r="73" spans="1:61" x14ac:dyDescent="0.25">
      <c r="A73" s="1">
        <v>27</v>
      </c>
      <c r="B73" s="1" t="s">
        <v>159</v>
      </c>
      <c r="C73" s="1">
        <v>7714.4999754307792</v>
      </c>
      <c r="D73" s="1">
        <v>0</v>
      </c>
      <c r="E73" s="1" t="s">
        <v>160</v>
      </c>
      <c r="F73">
        <f>(S73-T73*(1000-U73)/(1000-V73))*AP73</f>
        <v>2.5429456991510118</v>
      </c>
      <c r="G73">
        <f>IF(BA73&lt;&gt;0,1/(1/BA73-1/O73),0)</f>
        <v>1.365708808284108E-3</v>
      </c>
      <c r="H73">
        <f>((BD73-AQ73/2)*T73-F73)/(BD73+AQ73/2)</f>
        <v>-2542.0220115153229</v>
      </c>
      <c r="I73">
        <f>AQ73*1000</f>
        <v>2.520277878582311E-2</v>
      </c>
      <c r="J73">
        <f>(AV73-BB73)</f>
        <v>1.770158835358437</v>
      </c>
      <c r="K73">
        <f>(Q73+AU73*D73)</f>
        <v>34.186283111572266</v>
      </c>
      <c r="L73" s="1">
        <v>6</v>
      </c>
      <c r="M73">
        <f>(L73*AJ73+AK73)</f>
        <v>1.4200000166893005</v>
      </c>
      <c r="N73" s="1">
        <v>1</v>
      </c>
      <c r="O73">
        <f>M73*(N73+1)*(N73+1)/(N73*N73+1)</f>
        <v>2.8400000333786011</v>
      </c>
      <c r="P73" s="1">
        <v>34.420928955078125</v>
      </c>
      <c r="Q73" s="1">
        <v>34.186283111572266</v>
      </c>
      <c r="R73" s="1">
        <v>34.574836730957031</v>
      </c>
      <c r="S73" s="1">
        <v>409.92959594726563</v>
      </c>
      <c r="T73" s="1">
        <v>406.86517333984375</v>
      </c>
      <c r="U73" s="1">
        <v>36.115943908691406</v>
      </c>
      <c r="V73" s="1">
        <v>36.145099639892578</v>
      </c>
      <c r="W73" s="1">
        <v>66.286300659179688</v>
      </c>
      <c r="X73" s="1">
        <v>66.339805603027344</v>
      </c>
      <c r="Y73" s="1">
        <v>499.9049072265625</v>
      </c>
      <c r="Z73" s="1">
        <v>800.73260498046875</v>
      </c>
      <c r="AA73" s="1">
        <v>1234.3104248046875</v>
      </c>
      <c r="AB73" s="1">
        <v>100.39041137695313</v>
      </c>
      <c r="AC73" s="1">
        <v>0.47802659869194031</v>
      </c>
      <c r="AD73" s="1">
        <v>1.7548030614852905</v>
      </c>
      <c r="AE73" s="1">
        <v>0.15129026770591736</v>
      </c>
      <c r="AF73" s="1">
        <v>0.10619523376226425</v>
      </c>
      <c r="AG73" s="1">
        <v>2.3305404931306839E-2</v>
      </c>
      <c r="AH73" s="1">
        <v>9.8582588136196136E-2</v>
      </c>
      <c r="AI73" s="1">
        <v>1</v>
      </c>
      <c r="AJ73" s="1">
        <v>-0.21956524252891541</v>
      </c>
      <c r="AK73" s="1">
        <v>2.737391471862793</v>
      </c>
      <c r="AL73" s="1">
        <v>1</v>
      </c>
      <c r="AM73" s="1">
        <v>0</v>
      </c>
      <c r="AN73" s="1">
        <v>0.15999999642372131</v>
      </c>
      <c r="AO73" s="1">
        <v>111115</v>
      </c>
      <c r="AP73">
        <f>Y73*0.000001/(L73*0.0001)</f>
        <v>0.833174845377604</v>
      </c>
      <c r="AQ73">
        <f>(V73-U73)/(1000-V73)*AP73</f>
        <v>2.5202778785823109E-5</v>
      </c>
      <c r="AR73">
        <f>(Q73+273.15)</f>
        <v>307.33628311157224</v>
      </c>
      <c r="AS73">
        <f>(P73+273.15)</f>
        <v>307.5709289550781</v>
      </c>
      <c r="AT73">
        <f>(Z73*AL73+AA73*AM73)*AN73</f>
        <v>128.11721393323205</v>
      </c>
      <c r="AU73">
        <f>((AT73+0.00000010773*(AS73^4-AR73^4))-AQ73*44100)/(M73*0.92*2*29.3+0.00000043092*AR73^3)</f>
        <v>1.4589925337134744</v>
      </c>
      <c r="AV73">
        <f>0.61365*EXP(17.502*K73/(240.97+K73))</f>
        <v>5.3987802574682133</v>
      </c>
      <c r="AW73">
        <f>AV73*1000/AB73</f>
        <v>53.777847738829216</v>
      </c>
      <c r="AX73">
        <f>(AW73-V73)</f>
        <v>17.632748098936638</v>
      </c>
      <c r="AY73">
        <f>IF(D73,Q73,(P73+Q73)/2)</f>
        <v>34.303606033325195</v>
      </c>
      <c r="AZ73">
        <f>0.61365*EXP(17.502*AY73/(240.97+AY73))</f>
        <v>5.434164059080608</v>
      </c>
      <c r="BA73">
        <f>IF(AX73&lt;&gt;0,(1000-(AW73+V73)/2)/AX73*AQ73,0)</f>
        <v>1.3650523772863903E-3</v>
      </c>
      <c r="BB73">
        <f>V73*AB73/1000</f>
        <v>3.6286214221097763</v>
      </c>
      <c r="BC73">
        <f>(AZ73-BB73)</f>
        <v>1.8055426369708316</v>
      </c>
      <c r="BD73">
        <f>1/(1.6/G73+1.37/O73)</f>
        <v>8.5321668775260341E-4</v>
      </c>
      <c r="BE73">
        <f>H73*AB73*0.001</f>
        <v>-255.19463546529315</v>
      </c>
      <c r="BF73">
        <f>H73/T73</f>
        <v>-6.247824041189288</v>
      </c>
      <c r="BG73">
        <f>(1-AQ73*AB73/AV73/G73)*100</f>
        <v>65.684771128247021</v>
      </c>
      <c r="BH73">
        <f>(T73-F73/(O73/1.35))</f>
        <v>405.65637874353882</v>
      </c>
      <c r="BI73">
        <f>F73*BG73/100/BH73</f>
        <v>4.1175934853447628E-3</v>
      </c>
    </row>
    <row r="74" spans="1:61" x14ac:dyDescent="0.25">
      <c r="A74" s="1" t="s">
        <v>12</v>
      </c>
      <c r="B74" s="1" t="s">
        <v>161</v>
      </c>
    </row>
    <row r="75" spans="1:61" x14ac:dyDescent="0.25">
      <c r="A75" s="1">
        <v>28</v>
      </c>
      <c r="B75" s="1" t="s">
        <v>162</v>
      </c>
      <c r="C75" s="1">
        <v>7993.9999561682343</v>
      </c>
      <c r="D75" s="1">
        <v>0</v>
      </c>
      <c r="E75" s="1" t="s">
        <v>188</v>
      </c>
      <c r="F75">
        <f>(S75-T75*(1000-U75)/(1000-V75))*AP75</f>
        <v>5.0412092545878178</v>
      </c>
      <c r="G75">
        <f>IF(BA75&lt;&gt;0,1/(1/BA75-1/O75),0)</f>
        <v>5.046979210628199E-2</v>
      </c>
      <c r="H75">
        <f>((BD75-AQ75/2)*T75-F75)/(BD75+AQ75/2)</f>
        <v>232.34424431305351</v>
      </c>
      <c r="I75">
        <f>AQ75*1000</f>
        <v>0.8899045432733439</v>
      </c>
      <c r="J75">
        <f>(AV75-BB75)</f>
        <v>1.7194478475680888</v>
      </c>
      <c r="K75">
        <f>(Q75+AU75*D75)</f>
        <v>34.344814300537109</v>
      </c>
      <c r="L75" s="1">
        <v>6</v>
      </c>
      <c r="M75">
        <f>(L75*AJ75+AK75)</f>
        <v>1.4200000166893005</v>
      </c>
      <c r="N75" s="1">
        <v>1</v>
      </c>
      <c r="O75">
        <f>M75*(N75+1)*(N75+1)/(N75*N75+1)</f>
        <v>2.8400000333786011</v>
      </c>
      <c r="P75" s="1">
        <v>34.826686859130859</v>
      </c>
      <c r="Q75" s="1">
        <v>34.344814300537109</v>
      </c>
      <c r="R75" s="1">
        <v>34.929035186767578</v>
      </c>
      <c r="S75" s="1">
        <v>410.183349609375</v>
      </c>
      <c r="T75" s="1">
        <v>403.70172119140625</v>
      </c>
      <c r="U75" s="1">
        <v>36.094837188720703</v>
      </c>
      <c r="V75" s="1">
        <v>37.123249053955078</v>
      </c>
      <c r="W75" s="1">
        <v>64.77813720703125</v>
      </c>
      <c r="X75" s="1">
        <v>66.623786926269531</v>
      </c>
      <c r="Y75" s="1">
        <v>499.91744995117188</v>
      </c>
      <c r="Z75" s="1">
        <v>1151.0323486328125</v>
      </c>
      <c r="AA75" s="1">
        <v>1224.7532958984375</v>
      </c>
      <c r="AB75" s="1">
        <v>100.40048217773438</v>
      </c>
      <c r="AC75" s="1">
        <v>0.47802659869194031</v>
      </c>
      <c r="AD75" s="1">
        <v>1.7548030614852905</v>
      </c>
      <c r="AE75" s="1">
        <v>0.15129026770591736</v>
      </c>
      <c r="AF75" s="1">
        <v>0.10619523376226425</v>
      </c>
      <c r="AG75" s="1">
        <v>2.3305404931306839E-2</v>
      </c>
      <c r="AH75" s="1">
        <v>9.8582588136196136E-2</v>
      </c>
      <c r="AI75" s="1">
        <v>1</v>
      </c>
      <c r="AJ75" s="1">
        <v>-0.21956524252891541</v>
      </c>
      <c r="AK75" s="1">
        <v>2.737391471862793</v>
      </c>
      <c r="AL75" s="1">
        <v>1</v>
      </c>
      <c r="AM75" s="1">
        <v>0</v>
      </c>
      <c r="AN75" s="1">
        <v>0.15999999642372131</v>
      </c>
      <c r="AO75" s="1">
        <v>111115</v>
      </c>
      <c r="AP75">
        <f>Y75*0.000001/(L75*0.0001)</f>
        <v>0.83319574991861955</v>
      </c>
      <c r="AQ75">
        <f>(V75-U75)/(1000-V75)*AP75</f>
        <v>8.8990454327334391E-4</v>
      </c>
      <c r="AR75">
        <f>(Q75+273.15)</f>
        <v>307.49481430053709</v>
      </c>
      <c r="AS75">
        <f>(P75+273.15)</f>
        <v>307.97668685913084</v>
      </c>
      <c r="AT75">
        <f>(Z75*AL75+AA75*AM75)*AN75</f>
        <v>184.16517166483754</v>
      </c>
      <c r="AU75">
        <f>((AT75+0.00000010773*(AS75^4-AR75^4))-AQ75*44100)/(M75*0.92*2*29.3+0.00000043092*AR75^3)</f>
        <v>1.6947164751608899</v>
      </c>
      <c r="AV75">
        <f>0.61365*EXP(17.502*K75/(240.97+K75))</f>
        <v>5.4466399525893001</v>
      </c>
      <c r="AW75">
        <f>AV75*1000/AB75</f>
        <v>54.249141383079845</v>
      </c>
      <c r="AX75">
        <f>(AW75-V75)</f>
        <v>17.125892329124767</v>
      </c>
      <c r="AY75">
        <f>IF(D75,Q75,(P75+Q75)/2)</f>
        <v>34.585750579833984</v>
      </c>
      <c r="AZ75">
        <f>0.61365*EXP(17.502*AY75/(240.97+AY75))</f>
        <v>5.5200835944889963</v>
      </c>
      <c r="BA75">
        <f>IF(AX75&lt;&gt;0,(1000-(AW75+V75)/2)/AX75*AQ75,0)</f>
        <v>4.9588551315323713E-2</v>
      </c>
      <c r="BB75">
        <f>V75*AB75/1000</f>
        <v>3.7271921050212113</v>
      </c>
      <c r="BC75">
        <f>(AZ75-BB75)</f>
        <v>1.792891489467785</v>
      </c>
      <c r="BD75">
        <f>1/(1.6/G75+1.37/O75)</f>
        <v>3.1070831858618281E-2</v>
      </c>
      <c r="BE75">
        <f>H75*AB75*0.001</f>
        <v>23.327474160251892</v>
      </c>
      <c r="BF75">
        <f>H75/T75</f>
        <v>0.57553444069388204</v>
      </c>
      <c r="BG75">
        <f>(1-AQ75*AB75/AV75/G75)*100</f>
        <v>67.497329936264691</v>
      </c>
      <c r="BH75">
        <f>(T75-F75/(O75/1.35))</f>
        <v>401.30537174996022</v>
      </c>
      <c r="BI75">
        <f>F75*BG75/100/BH75</f>
        <v>8.4790333817578323E-3</v>
      </c>
    </row>
    <row r="76" spans="1:61" x14ac:dyDescent="0.25">
      <c r="A76" s="1" t="s">
        <v>12</v>
      </c>
      <c r="B76" s="1" t="s">
        <v>163</v>
      </c>
    </row>
    <row r="77" spans="1:61" x14ac:dyDescent="0.25">
      <c r="A77" s="1" t="s">
        <v>12</v>
      </c>
      <c r="B77" s="1" t="s">
        <v>164</v>
      </c>
    </row>
    <row r="78" spans="1:61" x14ac:dyDescent="0.25">
      <c r="A78" s="1">
        <v>29</v>
      </c>
      <c r="B78" s="1" t="s">
        <v>165</v>
      </c>
      <c r="C78" s="1">
        <v>8228.4999947967008</v>
      </c>
      <c r="D78" s="1">
        <v>0</v>
      </c>
      <c r="E78" s="1" t="s">
        <v>189</v>
      </c>
      <c r="F78">
        <f>(S78-T78*(1000-U78)/(1000-V78))*AP78</f>
        <v>2.4704028716662592</v>
      </c>
      <c r="G78">
        <f>IF(BA78&lt;&gt;0,1/(1/BA78-1/O78),0)</f>
        <v>1.1596660307493579E-2</v>
      </c>
      <c r="H78">
        <f>((BD78-AQ78/2)*T78-F78)/(BD78+AQ78/2)</f>
        <v>56.112671301171503</v>
      </c>
      <c r="I78">
        <f>AQ78*1000</f>
        <v>0.28077393057709421</v>
      </c>
      <c r="J78">
        <f>(AV78-BB78)</f>
        <v>2.3226534253487872</v>
      </c>
      <c r="K78">
        <f>(Q78+AU78*D78)</f>
        <v>36.143974304199219</v>
      </c>
      <c r="L78" s="1">
        <v>6</v>
      </c>
      <c r="M78">
        <f>(L78*AJ78+AK78)</f>
        <v>1.4200000166893005</v>
      </c>
      <c r="N78" s="1">
        <v>1</v>
      </c>
      <c r="O78">
        <f>M78*(N78+1)*(N78+1)/(N78*N78+1)</f>
        <v>2.8400000333786011</v>
      </c>
      <c r="P78" s="1">
        <v>35.156593322753906</v>
      </c>
      <c r="Q78" s="1">
        <v>36.143974304199219</v>
      </c>
      <c r="R78" s="1">
        <v>35.226409912109375</v>
      </c>
      <c r="S78" s="1">
        <v>410.25408935546875</v>
      </c>
      <c r="T78" s="1">
        <v>407.1522216796875</v>
      </c>
      <c r="U78" s="1">
        <v>36.465152740478516</v>
      </c>
      <c r="V78" s="1">
        <v>36.789707183837891</v>
      </c>
      <c r="W78" s="1">
        <v>64.255119323730469</v>
      </c>
      <c r="X78" s="1">
        <v>64.827011108398438</v>
      </c>
      <c r="Y78" s="1">
        <v>499.96728515625</v>
      </c>
      <c r="Z78" s="1">
        <v>1201.518310546875</v>
      </c>
      <c r="AA78" s="1">
        <v>1279.770751953125</v>
      </c>
      <c r="AB78" s="1">
        <v>100.39609527587891</v>
      </c>
      <c r="AC78" s="1">
        <v>0.43556442856788635</v>
      </c>
      <c r="AD78" s="1">
        <v>1.7861100435256958</v>
      </c>
      <c r="AE78" s="1">
        <v>0.1193990558385849</v>
      </c>
      <c r="AF78" s="1">
        <v>6.8348079919815063E-2</v>
      </c>
      <c r="AG78" s="1">
        <v>7.3364101350307465E-2</v>
      </c>
      <c r="AH78" s="1">
        <v>7.3087945580482483E-2</v>
      </c>
      <c r="AI78" s="1">
        <v>0.66666668653488159</v>
      </c>
      <c r="AJ78" s="1">
        <v>-0.21956524252891541</v>
      </c>
      <c r="AK78" s="1">
        <v>2.737391471862793</v>
      </c>
      <c r="AL78" s="1">
        <v>1</v>
      </c>
      <c r="AM78" s="1">
        <v>0</v>
      </c>
      <c r="AN78" s="1">
        <v>0.15999999642372131</v>
      </c>
      <c r="AO78" s="1">
        <v>111115</v>
      </c>
      <c r="AP78">
        <f>Y78*0.000001/(L78*0.0001)</f>
        <v>0.83327880859374992</v>
      </c>
      <c r="AQ78">
        <f>(V78-U78)/(1000-V78)*AP78</f>
        <v>2.8077393057709423E-4</v>
      </c>
      <c r="AR78">
        <f>(Q78+273.15)</f>
        <v>309.2939743041992</v>
      </c>
      <c r="AS78">
        <f>(P78+273.15)</f>
        <v>308.30659332275388</v>
      </c>
      <c r="AT78">
        <f>(Z78*AL78+AA78*AM78)*AN78</f>
        <v>192.24292539053567</v>
      </c>
      <c r="AU78">
        <f>((AT78+0.00000010773*(AS78^4-AR78^4))-AQ78*44100)/(M78*0.92*2*29.3+0.00000043092*AR78^3)</f>
        <v>1.8737102692749934</v>
      </c>
      <c r="AV78">
        <f>0.61365*EXP(17.502*K78/(240.97+K78))</f>
        <v>6.0161963729490626</v>
      </c>
      <c r="AW78">
        <f>AV78*1000/AB78</f>
        <v>59.924605199207477</v>
      </c>
      <c r="AX78">
        <f>(AW78-V78)</f>
        <v>23.134898015369586</v>
      </c>
      <c r="AY78">
        <f>IF(D78,Q78,(P78+Q78)/2)</f>
        <v>35.650283813476563</v>
      </c>
      <c r="AZ78">
        <f>0.61365*EXP(17.502*AY78/(240.97+AY78))</f>
        <v>5.854983338094061</v>
      </c>
      <c r="BA78">
        <f>IF(AX78&lt;&gt;0,(1000-(AW78+V78)/2)/AX78*AQ78,0)</f>
        <v>1.1549499876081533E-2</v>
      </c>
      <c r="BB78">
        <f>V78*AB78/1000</f>
        <v>3.6935429476002755</v>
      </c>
      <c r="BC78">
        <f>(AZ78-BB78)</f>
        <v>2.1614403904937856</v>
      </c>
      <c r="BD78">
        <f>1/(1.6/G78+1.37/O78)</f>
        <v>7.2226597298870555E-3</v>
      </c>
      <c r="BE78">
        <f>H78*AB78*0.001</f>
        <v>5.6334930941364902</v>
      </c>
      <c r="BF78">
        <f>H78/T78</f>
        <v>0.13781742629250873</v>
      </c>
      <c r="BG78">
        <f>(1-AQ78*AB78/AV78/G78)*100</f>
        <v>59.596530102897482</v>
      </c>
      <c r="BH78">
        <f>(T78-F78/(O78/1.35))</f>
        <v>405.97791046928165</v>
      </c>
      <c r="BI78">
        <f>F78*BG78/100/BH78</f>
        <v>3.6264889125952231E-3</v>
      </c>
    </row>
    <row r="79" spans="1:61" x14ac:dyDescent="0.25">
      <c r="A79" s="1" t="s">
        <v>12</v>
      </c>
      <c r="B79" s="1" t="s">
        <v>166</v>
      </c>
    </row>
    <row r="80" spans="1:61" x14ac:dyDescent="0.25">
      <c r="A80" s="1" t="s">
        <v>12</v>
      </c>
      <c r="B80" s="1" t="s">
        <v>167</v>
      </c>
    </row>
    <row r="81" spans="1:61" x14ac:dyDescent="0.25">
      <c r="A81" s="1">
        <v>30</v>
      </c>
      <c r="B81" s="1" t="s">
        <v>168</v>
      </c>
      <c r="C81" s="1">
        <v>8700.4999906616285</v>
      </c>
      <c r="D81" s="1">
        <v>0</v>
      </c>
      <c r="E81" s="1" t="s">
        <v>169</v>
      </c>
      <c r="F81">
        <f>(S81-T81*(1000-U81)/(1000-V81))*AP81</f>
        <v>0.53221588372958217</v>
      </c>
      <c r="G81">
        <f>IF(BA81&lt;&gt;0,1/(1/BA81-1/O81),0)</f>
        <v>-6.0516543856423653E-2</v>
      </c>
      <c r="H81">
        <f>((BD81-AQ81/2)*T81-F81)/(BD81+AQ81/2)</f>
        <v>411.43822636109201</v>
      </c>
      <c r="I81">
        <f>AQ81*1000</f>
        <v>-1.1373894121564669</v>
      </c>
      <c r="J81">
        <f>(AV81-BB81)</f>
        <v>1.7481565437699063</v>
      </c>
      <c r="K81">
        <f>(Q81+AU81*D81)</f>
        <v>36.814533233642578</v>
      </c>
      <c r="L81" s="1">
        <v>6</v>
      </c>
      <c r="M81">
        <f>(L81*AJ81+AK81)</f>
        <v>1.4200000166893005</v>
      </c>
      <c r="N81" s="1">
        <v>1</v>
      </c>
      <c r="O81">
        <f>M81*(N81+1)*(N81+1)/(N81*N81+1)</f>
        <v>2.8400000333786011</v>
      </c>
      <c r="P81" s="1">
        <v>35.683773040771484</v>
      </c>
      <c r="Q81" s="1">
        <v>36.814533233642578</v>
      </c>
      <c r="R81" s="1">
        <v>35.743179321289063</v>
      </c>
      <c r="S81" s="1">
        <v>409.82492065429688</v>
      </c>
      <c r="T81" s="1">
        <v>409.74551391601563</v>
      </c>
      <c r="U81" s="1">
        <v>46.053913116455078</v>
      </c>
      <c r="V81" s="1">
        <v>44.750190734863281</v>
      </c>
      <c r="W81" s="1">
        <v>78.831153869628906</v>
      </c>
      <c r="X81" s="1">
        <v>76.59954833984375</v>
      </c>
      <c r="Y81" s="1">
        <v>500.025634765625</v>
      </c>
      <c r="Z81" s="1">
        <v>1150.6846923828125</v>
      </c>
      <c r="AA81" s="1">
        <v>1533.1705322265625</v>
      </c>
      <c r="AB81" s="1">
        <v>100.40573883056641</v>
      </c>
      <c r="AC81" s="1">
        <v>0.65410840511322021</v>
      </c>
      <c r="AD81" s="1">
        <v>1.8690627813339233</v>
      </c>
      <c r="AE81" s="1">
        <v>0.12628103792667389</v>
      </c>
      <c r="AF81" s="1">
        <v>2.122717909514904E-2</v>
      </c>
      <c r="AG81" s="1">
        <v>5.1895797252655029E-2</v>
      </c>
      <c r="AH81" s="1">
        <v>2.7272640727460384E-3</v>
      </c>
      <c r="AI81" s="1">
        <v>0.66666668653488159</v>
      </c>
      <c r="AJ81" s="1">
        <v>-0.21956524252891541</v>
      </c>
      <c r="AK81" s="1">
        <v>2.737391471862793</v>
      </c>
      <c r="AL81" s="1">
        <v>1</v>
      </c>
      <c r="AM81" s="1">
        <v>0</v>
      </c>
      <c r="AN81" s="1">
        <v>0.15999999642372131</v>
      </c>
      <c r="AO81" s="1">
        <v>111115</v>
      </c>
      <c r="AP81">
        <f>Y81*0.000001/(L81*0.0001)</f>
        <v>0.8333760579427083</v>
      </c>
      <c r="AQ81">
        <f>(V81-U81)/(1000-V81)*AP81</f>
        <v>-1.1373894121564669E-3</v>
      </c>
      <c r="AR81">
        <f>(Q81+273.15)</f>
        <v>309.96453323364256</v>
      </c>
      <c r="AS81">
        <f>(P81+273.15)</f>
        <v>308.83377304077146</v>
      </c>
      <c r="AT81">
        <f>(Z81*AL81+AA81*AM81)*AN81</f>
        <v>184.10954666608086</v>
      </c>
      <c r="AU81">
        <f>((AT81+0.00000010773*(AS81^4-AR81^4))-AQ81*44100)/(M81*0.92*2*29.3+0.00000043092*AR81^3)</f>
        <v>2.4593459140138831</v>
      </c>
      <c r="AV81">
        <f>0.61365*EXP(17.502*K81/(240.97+K81))</f>
        <v>6.2413325073126211</v>
      </c>
      <c r="AW81">
        <f>AV81*1000/AB81</f>
        <v>62.161113298959947</v>
      </c>
      <c r="AX81">
        <f>(AW81-V81)</f>
        <v>17.410922564096666</v>
      </c>
      <c r="AY81">
        <f>IF(D81,Q81,(P81+Q81)/2)</f>
        <v>36.249153137207031</v>
      </c>
      <c r="AZ81">
        <f>0.61365*EXP(17.502*AY81/(240.97+AY81))</f>
        <v>6.0510360258830973</v>
      </c>
      <c r="BA81">
        <f>IF(AX81&lt;&gt;0,(1000-(AW81+V81)/2)/AX81*AQ81,0)</f>
        <v>-6.1834145523831298E-2</v>
      </c>
      <c r="BB81">
        <f>V81*AB81/1000</f>
        <v>4.4931759635427149</v>
      </c>
      <c r="BC81">
        <f>(AZ81-BB81)</f>
        <v>1.5578600623403824</v>
      </c>
      <c r="BD81">
        <f>1/(1.6/G81+1.37/O81)</f>
        <v>-3.8525762663442438E-2</v>
      </c>
      <c r="BE81">
        <f>H81*AB81*0.001</f>
        <v>41.310759100923264</v>
      </c>
      <c r="BF81">
        <f>H81/T81</f>
        <v>1.0041311311230692</v>
      </c>
      <c r="BG81">
        <f>(1-AQ81*AB81/AV81/G81)*100</f>
        <v>69.764560913927625</v>
      </c>
      <c r="BH81">
        <f>(T81-F81/(O81/1.35))</f>
        <v>409.4925239742584</v>
      </c>
      <c r="BI81">
        <f>F81*BG81/100/BH81</f>
        <v>9.0672735803465669E-4</v>
      </c>
    </row>
    <row r="82" spans="1:61" x14ac:dyDescent="0.25">
      <c r="A82" s="1" t="s">
        <v>12</v>
      </c>
      <c r="B82" s="1" t="s">
        <v>170</v>
      </c>
    </row>
    <row r="83" spans="1:61" x14ac:dyDescent="0.25">
      <c r="A83" s="1">
        <v>31</v>
      </c>
      <c r="B83" s="1" t="s">
        <v>171</v>
      </c>
      <c r="C83" s="1">
        <v>8937.4999743280932</v>
      </c>
      <c r="D83" s="1">
        <v>0</v>
      </c>
      <c r="E83" s="1" t="s">
        <v>190</v>
      </c>
      <c r="F83">
        <f>(S83-T83*(1000-U83)/(1000-V83))*AP83</f>
        <v>1.6196208678183237</v>
      </c>
      <c r="G83">
        <f>IF(BA83&lt;&gt;0,1/(1/BA83-1/O83),0)</f>
        <v>-2.7280406305376637E-2</v>
      </c>
      <c r="H83">
        <f>((BD83-AQ83/2)*T83-F83)/(BD83+AQ83/2)</f>
        <v>490.60667472802078</v>
      </c>
      <c r="I83">
        <f>AQ83*1000</f>
        <v>-0.43505409142615276</v>
      </c>
      <c r="J83">
        <f>(AV83-BB83)</f>
        <v>1.498945961239861</v>
      </c>
      <c r="K83">
        <f>(Q83+AU83*D83)</f>
        <v>36.828262329101563</v>
      </c>
      <c r="L83" s="1">
        <v>6</v>
      </c>
      <c r="M83">
        <f>(L83*AJ83+AK83)</f>
        <v>1.4200000166893005</v>
      </c>
      <c r="N83" s="1">
        <v>1</v>
      </c>
      <c r="O83">
        <f>M83*(N83+1)*(N83+1)/(N83*N83+1)</f>
        <v>2.8400000333786011</v>
      </c>
      <c r="P83" s="1">
        <v>35.786354064941406</v>
      </c>
      <c r="Q83" s="1">
        <v>36.828262329101563</v>
      </c>
      <c r="R83" s="1">
        <v>35.816612243652344</v>
      </c>
      <c r="S83" s="1">
        <v>409.4951171875</v>
      </c>
      <c r="T83" s="1">
        <v>407.76409912109375</v>
      </c>
      <c r="U83" s="1">
        <v>47.778717041015625</v>
      </c>
      <c r="V83" s="1">
        <v>47.281234741210938</v>
      </c>
      <c r="W83" s="1">
        <v>81.318672180175781</v>
      </c>
      <c r="X83" s="1">
        <v>80.471961975097656</v>
      </c>
      <c r="Y83" s="1">
        <v>499.89822387695313</v>
      </c>
      <c r="Z83" s="1">
        <v>1098.568603515625</v>
      </c>
      <c r="AA83" s="1">
        <v>864.97088623046875</v>
      </c>
      <c r="AB83" s="1">
        <v>100.40074920654297</v>
      </c>
      <c r="AC83" s="1">
        <v>0.65410840511322021</v>
      </c>
      <c r="AD83" s="1">
        <v>1.8690627813339233</v>
      </c>
      <c r="AE83" s="1">
        <v>0.12628103792667389</v>
      </c>
      <c r="AF83" s="1">
        <v>2.122717909514904E-2</v>
      </c>
      <c r="AG83" s="1">
        <v>5.1895797252655029E-2</v>
      </c>
      <c r="AH83" s="1">
        <v>2.7272640727460384E-3</v>
      </c>
      <c r="AI83" s="1">
        <v>0.3333333432674408</v>
      </c>
      <c r="AJ83" s="1">
        <v>-0.21956524252891541</v>
      </c>
      <c r="AK83" s="1">
        <v>2.737391471862793</v>
      </c>
      <c r="AL83" s="1">
        <v>1</v>
      </c>
      <c r="AM83" s="1">
        <v>0</v>
      </c>
      <c r="AN83" s="1">
        <v>0.15999999642372131</v>
      </c>
      <c r="AO83" s="1">
        <v>111115</v>
      </c>
      <c r="AP83">
        <f>Y83*0.000001/(L83*0.0001)</f>
        <v>0.83316370646158844</v>
      </c>
      <c r="AQ83">
        <f>(V83-U83)/(1000-V83)*AP83</f>
        <v>-4.3505409142615277E-4</v>
      </c>
      <c r="AR83">
        <f>(Q83+273.15)</f>
        <v>309.97826232910154</v>
      </c>
      <c r="AS83">
        <f>(P83+273.15)</f>
        <v>308.93635406494138</v>
      </c>
      <c r="AT83">
        <f>(Z83*AL83+AA83*AM83)*AN83</f>
        <v>175.77097263371252</v>
      </c>
      <c r="AU83">
        <f>((AT83+0.00000010773*(AS83^4-AR83^4))-AQ83*44100)/(M83*0.92*2*29.3+0.00000043092*AR83^3)</f>
        <v>2.0321250098098349</v>
      </c>
      <c r="AV83">
        <f>0.61365*EXP(17.502*K83/(240.97+K83))</f>
        <v>6.2460173526678666</v>
      </c>
      <c r="AW83">
        <f>AV83*1000/AB83</f>
        <v>62.21086398288373</v>
      </c>
      <c r="AX83">
        <f>(AW83-V83)</f>
        <v>14.929629241672792</v>
      </c>
      <c r="AY83">
        <f>IF(D83,Q83,(P83+Q83)/2)</f>
        <v>36.307308197021484</v>
      </c>
      <c r="AZ83">
        <f>0.61365*EXP(17.502*AY83/(240.97+AY83))</f>
        <v>6.0703745532783531</v>
      </c>
      <c r="BA83">
        <f>IF(AX83&lt;&gt;0,(1000-(AW83+V83)/2)/AX83*AQ83,0)</f>
        <v>-2.7544997401134318E-2</v>
      </c>
      <c r="BB83">
        <f>V83*AB83/1000</f>
        <v>4.7470713914280056</v>
      </c>
      <c r="BC83">
        <f>(AZ83-BB83)</f>
        <v>1.3233031618503475</v>
      </c>
      <c r="BD83">
        <f>1/(1.6/G83+1.37/O83)</f>
        <v>-1.7191654375710498E-2</v>
      </c>
      <c r="BE83">
        <f>H83*AB83*0.001</f>
        <v>49.257277708424013</v>
      </c>
      <c r="BF83">
        <f>H83/T83</f>
        <v>1.203162994941164</v>
      </c>
      <c r="BG83">
        <f>(1-AQ83*AB83/AV83/G83)*100</f>
        <v>74.365420952404904</v>
      </c>
      <c r="BH83">
        <f>(T83-F83/(O83/1.35))</f>
        <v>406.9942089288906</v>
      </c>
      <c r="BI83">
        <f>F83*BG83/100/BH83</f>
        <v>2.9593489287129573E-3</v>
      </c>
    </row>
    <row r="84" spans="1:61" x14ac:dyDescent="0.25">
      <c r="A84" s="1" t="s">
        <v>12</v>
      </c>
      <c r="B84" s="1" t="s">
        <v>172</v>
      </c>
    </row>
    <row r="85" spans="1:61" x14ac:dyDescent="0.25">
      <c r="A85" s="1">
        <v>32</v>
      </c>
      <c r="B85" s="1" t="s">
        <v>173</v>
      </c>
      <c r="C85" s="1">
        <v>9248.4999528946355</v>
      </c>
      <c r="D85" s="1">
        <v>0</v>
      </c>
      <c r="E85" s="1" t="s">
        <v>191</v>
      </c>
      <c r="F85">
        <f>(S85-T85*(1000-U85)/(1000-V85))*AP85</f>
        <v>2.0797897122271216</v>
      </c>
      <c r="G85">
        <f>IF(BA85&lt;&gt;0,1/(1/BA85-1/O85),0)</f>
        <v>-3.7597914617162526E-2</v>
      </c>
      <c r="H85">
        <f>((BD85-AQ85/2)*T85-F85)/(BD85+AQ85/2)</f>
        <v>484.13126187663875</v>
      </c>
      <c r="I85">
        <f>AQ85*1000</f>
        <v>-0.59737996999364174</v>
      </c>
      <c r="J85">
        <f>(AV85-BB85)</f>
        <v>1.4956186908592839</v>
      </c>
      <c r="K85">
        <f>(Q85+AU85*D85)</f>
        <v>35.367477416992188</v>
      </c>
      <c r="L85" s="1">
        <v>6</v>
      </c>
      <c r="M85">
        <f>(L85*AJ85+AK85)</f>
        <v>1.4200000166893005</v>
      </c>
      <c r="N85" s="1">
        <v>1</v>
      </c>
      <c r="O85">
        <f>M85*(N85+1)*(N85+1)/(N85*N85+1)</f>
        <v>2.8400000333786011</v>
      </c>
      <c r="P85" s="1">
        <v>35.161712646484375</v>
      </c>
      <c r="Q85" s="1">
        <v>35.367477416992188</v>
      </c>
      <c r="R85" s="1">
        <v>35.181285858154297</v>
      </c>
      <c r="S85" s="1">
        <v>410.04083251953125</v>
      </c>
      <c r="T85" s="1">
        <v>407.837158203125</v>
      </c>
      <c r="U85" s="1">
        <v>43.19903564453125</v>
      </c>
      <c r="V85" s="1">
        <v>42.512565612792969</v>
      </c>
      <c r="W85" s="1">
        <v>76.110389709472656</v>
      </c>
      <c r="X85" s="1">
        <v>74.900932312011719</v>
      </c>
      <c r="Y85" s="1">
        <v>499.93484497070313</v>
      </c>
      <c r="Z85" s="1">
        <v>798.18951416015625</v>
      </c>
      <c r="AA85" s="1">
        <v>228.6048583984375</v>
      </c>
      <c r="AB85" s="1">
        <v>100.41070556640625</v>
      </c>
      <c r="AC85" s="1">
        <v>0.65410840511322021</v>
      </c>
      <c r="AD85" s="1">
        <v>1.8690627813339233</v>
      </c>
      <c r="AE85" s="1">
        <v>0.12628103792667389</v>
      </c>
      <c r="AF85" s="1">
        <v>2.122717909514904E-2</v>
      </c>
      <c r="AG85" s="1">
        <v>5.1895797252655029E-2</v>
      </c>
      <c r="AH85" s="1">
        <v>2.7272640727460384E-3</v>
      </c>
      <c r="AI85" s="1">
        <v>0.66666668653488159</v>
      </c>
      <c r="AJ85" s="1">
        <v>-0.21956524252891541</v>
      </c>
      <c r="AK85" s="1">
        <v>2.737391471862793</v>
      </c>
      <c r="AL85" s="1">
        <v>1</v>
      </c>
      <c r="AM85" s="1">
        <v>0</v>
      </c>
      <c r="AN85" s="1">
        <v>0.15999999642372131</v>
      </c>
      <c r="AO85" s="1">
        <v>111115</v>
      </c>
      <c r="AP85">
        <f>Y85*0.000001/(L85*0.0001)</f>
        <v>0.83322474161783833</v>
      </c>
      <c r="AQ85">
        <f>(V85-U85)/(1000-V85)*AP85</f>
        <v>-5.9737996999364171E-4</v>
      </c>
      <c r="AR85">
        <f>(Q85+273.15)</f>
        <v>308.51747741699216</v>
      </c>
      <c r="AS85">
        <f>(P85+273.15)</f>
        <v>308.31171264648435</v>
      </c>
      <c r="AT85">
        <f>(Z85*AL85+AA85*AM85)*AN85</f>
        <v>127.71031941107685</v>
      </c>
      <c r="AU85">
        <f>((AT85+0.00000010773*(AS85^4-AR85^4))-AQ85*44100)/(M85*0.92*2*29.3+0.00000043092*AR85^3)</f>
        <v>1.6977335439682062</v>
      </c>
      <c r="AV85">
        <f>0.61365*EXP(17.502*K85/(240.97+K85))</f>
        <v>5.7643353994779654</v>
      </c>
      <c r="AW85">
        <f>AV85*1000/AB85</f>
        <v>57.40757787690022</v>
      </c>
      <c r="AX85">
        <f>(AW85-V85)</f>
        <v>14.895012264107251</v>
      </c>
      <c r="AY85">
        <f>IF(D85,Q85,(P85+Q85)/2)</f>
        <v>35.264595031738281</v>
      </c>
      <c r="AZ85">
        <f>0.61365*EXP(17.502*AY85/(240.97+AY85))</f>
        <v>5.7316623755224869</v>
      </c>
      <c r="BA85">
        <f>IF(AX85&lt;&gt;0,(1000-(AW85+V85)/2)/AX85*AQ85,0)</f>
        <v>-3.8102340150563206E-2</v>
      </c>
      <c r="BB85">
        <f>V85*AB85/1000</f>
        <v>4.2687167086186815</v>
      </c>
      <c r="BC85">
        <f>(AZ85-BB85)</f>
        <v>1.4629456669038055</v>
      </c>
      <c r="BD85">
        <f>1/(1.6/G85+1.37/O85)</f>
        <v>-2.3768123497142378E-2</v>
      </c>
      <c r="BE85">
        <f>H85*AB85*0.001</f>
        <v>48.611961591787889</v>
      </c>
      <c r="BF85">
        <f>H85/T85</f>
        <v>1.1870700159094261</v>
      </c>
      <c r="BG85">
        <f>(1-AQ85*AB85/AV85/G85)*100</f>
        <v>72.323085264982282</v>
      </c>
      <c r="BH85">
        <f>(T85-F85/(O85/1.35))</f>
        <v>406.84852578111531</v>
      </c>
      <c r="BI85">
        <f>F85*BG85/100/BH85</f>
        <v>3.6971206520128672E-3</v>
      </c>
    </row>
    <row r="86" spans="1:61" x14ac:dyDescent="0.25">
      <c r="A86" s="1" t="s">
        <v>12</v>
      </c>
      <c r="B86" s="1" t="s">
        <v>174</v>
      </c>
    </row>
    <row r="87" spans="1:61" x14ac:dyDescent="0.25">
      <c r="A87" s="1">
        <v>33</v>
      </c>
      <c r="B87" s="1" t="s">
        <v>175</v>
      </c>
      <c r="C87" s="1">
        <v>9529.4999335287139</v>
      </c>
      <c r="D87" s="1">
        <v>0</v>
      </c>
      <c r="E87" s="1" t="s">
        <v>176</v>
      </c>
      <c r="F87">
        <f>(S87-T87*(1000-U87)/(1000-V87))*AP87</f>
        <v>3.7905060468054499</v>
      </c>
      <c r="G87">
        <f>IF(BA87&lt;&gt;0,1/(1/BA87-1/O87),0)</f>
        <v>-7.5626616705511227E-2</v>
      </c>
      <c r="H87">
        <f>((BD87-AQ87/2)*T87-F87)/(BD87+AQ87/2)</f>
        <v>476.75425201093282</v>
      </c>
      <c r="I87">
        <f>AQ87*1000</f>
        <v>-0.85701146720425414</v>
      </c>
      <c r="J87">
        <f>(AV87-BB87)</f>
        <v>1.0503042501804716</v>
      </c>
      <c r="K87">
        <f>(Q87+AU87*D87)</f>
        <v>35.203708648681641</v>
      </c>
      <c r="L87" s="1">
        <v>6</v>
      </c>
      <c r="M87">
        <f>(L87*AJ87+AK87)</f>
        <v>1.4200000166893005</v>
      </c>
      <c r="N87" s="1">
        <v>1</v>
      </c>
      <c r="O87">
        <f>M87*(N87+1)*(N87+1)/(N87*N87+1)</f>
        <v>2.8400000333786011</v>
      </c>
      <c r="P87" s="1">
        <v>35.283012390136719</v>
      </c>
      <c r="Q87" s="1">
        <v>35.203708648681641</v>
      </c>
      <c r="R87" s="1">
        <v>35.383583068847656</v>
      </c>
      <c r="S87" s="1">
        <v>410.34262084960938</v>
      </c>
      <c r="T87" s="1">
        <v>406.21084594726563</v>
      </c>
      <c r="U87" s="1">
        <v>47.413108825683594</v>
      </c>
      <c r="V87" s="1">
        <v>46.432228088378906</v>
      </c>
      <c r="W87" s="1">
        <v>82.973167419433594</v>
      </c>
      <c r="X87" s="1">
        <v>81.256622314453125</v>
      </c>
      <c r="Y87" s="1">
        <v>499.88861083984375</v>
      </c>
      <c r="Z87" s="1">
        <v>748.96649169921875</v>
      </c>
      <c r="AA87" s="1">
        <v>1143.7703857421875</v>
      </c>
      <c r="AB87" s="1">
        <v>100.40650939941406</v>
      </c>
      <c r="AC87" s="1">
        <v>0.65410840511322021</v>
      </c>
      <c r="AD87" s="1">
        <v>1.8690627813339233</v>
      </c>
      <c r="AE87" s="1">
        <v>0.12628103792667389</v>
      </c>
      <c r="AF87" s="1">
        <v>2.122717909514904E-2</v>
      </c>
      <c r="AG87" s="1">
        <v>5.1895797252655029E-2</v>
      </c>
      <c r="AH87" s="1">
        <v>2.7272640727460384E-3</v>
      </c>
      <c r="AI87" s="1">
        <v>0.66666668653488159</v>
      </c>
      <c r="AJ87" s="1">
        <v>-0.21956524252891541</v>
      </c>
      <c r="AK87" s="1">
        <v>2.737391471862793</v>
      </c>
      <c r="AL87" s="1">
        <v>1</v>
      </c>
      <c r="AM87" s="1">
        <v>0</v>
      </c>
      <c r="AN87" s="1">
        <v>0.15999999642372131</v>
      </c>
      <c r="AO87" s="1">
        <v>111115</v>
      </c>
      <c r="AP87">
        <f>Y87*0.000001/(L87*0.0001)</f>
        <v>0.83314768473307288</v>
      </c>
      <c r="AQ87">
        <f>(V87-U87)/(1000-V87)*AP87</f>
        <v>-8.570114672042541E-4</v>
      </c>
      <c r="AR87">
        <f>(Q87+273.15)</f>
        <v>308.35370864868162</v>
      </c>
      <c r="AS87">
        <f>(P87+273.15)</f>
        <v>308.4330123901367</v>
      </c>
      <c r="AT87">
        <f>(Z87*AL87+AA87*AM87)*AN87</f>
        <v>119.8346359933621</v>
      </c>
      <c r="AU87">
        <f>((AT87+0.00000010773*(AS87^4-AR87^4))-AQ87*44100)/(M87*0.92*2*29.3+0.00000043092*AR87^3)</f>
        <v>1.778592825649709</v>
      </c>
      <c r="AV87">
        <f>0.61365*EXP(17.502*K87/(240.97+K87))</f>
        <v>5.7124021961720262</v>
      </c>
      <c r="AW87">
        <f>AV87*1000/AB87</f>
        <v>56.892747595161019</v>
      </c>
      <c r="AX87">
        <f>(AW87-V87)</f>
        <v>10.460519506782113</v>
      </c>
      <c r="AY87">
        <f>IF(D87,Q87,(P87+Q87)/2)</f>
        <v>35.24336051940918</v>
      </c>
      <c r="AZ87">
        <f>0.61365*EXP(17.502*AY87/(240.97+AY87))</f>
        <v>5.7249388671352461</v>
      </c>
      <c r="BA87">
        <f>IF(AX87&lt;&gt;0,(1000-(AW87+V87)/2)/AX87*AQ87,0)</f>
        <v>-7.7695579284816282E-2</v>
      </c>
      <c r="BB87">
        <f>V87*AB87/1000</f>
        <v>4.6620979459915546</v>
      </c>
      <c r="BC87">
        <f>(AZ87-BB87)</f>
        <v>1.0628409211436916</v>
      </c>
      <c r="BD87">
        <f>1/(1.6/G87+1.37/O87)</f>
        <v>-4.8369516446090645E-2</v>
      </c>
      <c r="BE87">
        <f>H87*AB87*0.001</f>
        <v>47.869230285746347</v>
      </c>
      <c r="BF87">
        <f>H87/T87</f>
        <v>1.1736620446437442</v>
      </c>
      <c r="BG87">
        <f>(1-AQ87*AB87/AV87/G87)*100</f>
        <v>80.081572329036504</v>
      </c>
      <c r="BH87">
        <f>(T87-F87/(O87/1.35))</f>
        <v>404.40902091098218</v>
      </c>
      <c r="BI87">
        <f>F87*BG87/100/BH87</f>
        <v>7.5060067519541734E-3</v>
      </c>
    </row>
    <row r="88" spans="1:61" x14ac:dyDescent="0.25">
      <c r="A88" s="1" t="s">
        <v>12</v>
      </c>
      <c r="B88" s="1" t="s">
        <v>177</v>
      </c>
    </row>
    <row r="89" spans="1:61" x14ac:dyDescent="0.25">
      <c r="A89" s="1" t="s">
        <v>12</v>
      </c>
      <c r="B89" s="1" t="s">
        <v>178</v>
      </c>
    </row>
    <row r="90" spans="1:61" x14ac:dyDescent="0.25">
      <c r="A90" s="1" t="s">
        <v>12</v>
      </c>
      <c r="B90" s="1" t="s">
        <v>179</v>
      </c>
    </row>
    <row r="91" spans="1:61" x14ac:dyDescent="0.25">
      <c r="A91" s="1" t="s">
        <v>12</v>
      </c>
      <c r="B91" s="1" t="s">
        <v>180</v>
      </c>
    </row>
    <row r="92" spans="1:61" x14ac:dyDescent="0.25">
      <c r="A92" s="1" t="s">
        <v>12</v>
      </c>
      <c r="B92" s="1" t="s">
        <v>181</v>
      </c>
    </row>
    <row r="93" spans="1:61" x14ac:dyDescent="0.25">
      <c r="A93" s="1" t="s">
        <v>12</v>
      </c>
      <c r="B93" s="1" t="s">
        <v>182</v>
      </c>
    </row>
    <row r="94" spans="1:61" x14ac:dyDescent="0.25">
      <c r="A94" s="1" t="s">
        <v>12</v>
      </c>
      <c r="B94" s="1" t="s">
        <v>183</v>
      </c>
    </row>
    <row r="95" spans="1:61" x14ac:dyDescent="0.25">
      <c r="A95" s="1">
        <v>34</v>
      </c>
      <c r="B95" s="1" t="s">
        <v>184</v>
      </c>
      <c r="C95" s="1">
        <v>9961.4999862508848</v>
      </c>
      <c r="D95" s="1">
        <v>0</v>
      </c>
      <c r="E95" s="1" t="s">
        <v>185</v>
      </c>
      <c r="F95">
        <f>(S95-T95*(1000-U95)/(1000-V95))*AP95</f>
        <v>2.5240903146611147</v>
      </c>
      <c r="G95">
        <f>IF(BA95&lt;&gt;0,1/(1/BA95-1/O95),0)</f>
        <v>-5.8250982342310881E-2</v>
      </c>
      <c r="H95">
        <f>((BD95-AQ95/2)*T95-F95)/(BD95+AQ95/2)</f>
        <v>468.18485960549958</v>
      </c>
      <c r="I95">
        <f>AQ95*1000</f>
        <v>-0.63441706857018709</v>
      </c>
      <c r="J95">
        <f>(AV95-BB95)</f>
        <v>1.0201660642896018</v>
      </c>
      <c r="K95">
        <f>(Q95+AU95*D95)</f>
        <v>33.787750244140625</v>
      </c>
      <c r="L95" s="1">
        <v>6</v>
      </c>
      <c r="M95">
        <f>(L95*AJ95+AK95)</f>
        <v>1.4200000166893005</v>
      </c>
      <c r="N95" s="1">
        <v>1</v>
      </c>
      <c r="O95">
        <f>M95*(N95+1)*(N95+1)/(N95*N95+1)</f>
        <v>2.8400000333786011</v>
      </c>
      <c r="P95" s="1">
        <v>34.451942443847656</v>
      </c>
      <c r="Q95" s="1">
        <v>33.787750244140625</v>
      </c>
      <c r="R95" s="1">
        <v>34.574016571044922</v>
      </c>
      <c r="S95" s="1">
        <v>410.2882080078125</v>
      </c>
      <c r="T95" s="1">
        <v>407.5687255859375</v>
      </c>
      <c r="U95" s="1">
        <v>43.158111572265625</v>
      </c>
      <c r="V95" s="1">
        <v>42.428882598876953</v>
      </c>
      <c r="W95" s="1">
        <v>79.083343505859375</v>
      </c>
      <c r="X95" s="1">
        <v>77.747093200683594</v>
      </c>
      <c r="Y95" s="1">
        <v>499.84255981445313</v>
      </c>
      <c r="Z95" s="1">
        <v>600.691162109375</v>
      </c>
      <c r="AA95" s="1">
        <v>840.438720703125</v>
      </c>
      <c r="AB95" s="1">
        <v>100.40120697021484</v>
      </c>
      <c r="AC95" s="1">
        <v>-1.8928765784949064E-3</v>
      </c>
      <c r="AD95" s="1">
        <v>1.8620386123657227</v>
      </c>
      <c r="AE95" s="1">
        <v>0.12283351272344589</v>
      </c>
      <c r="AF95" s="1">
        <v>4.2391017079353333E-2</v>
      </c>
      <c r="AG95" s="1">
        <v>2.5495702400803566E-2</v>
      </c>
      <c r="AH95" s="1">
        <v>3.8581036031246185E-2</v>
      </c>
      <c r="AI95" s="1">
        <v>0.3333333432674408</v>
      </c>
      <c r="AJ95" s="1">
        <v>-0.21956524252891541</v>
      </c>
      <c r="AK95" s="1">
        <v>2.737391471862793</v>
      </c>
      <c r="AL95" s="1">
        <v>1</v>
      </c>
      <c r="AM95" s="1">
        <v>0</v>
      </c>
      <c r="AN95" s="1">
        <v>0.15999999642372131</v>
      </c>
      <c r="AO95" s="1">
        <v>111115</v>
      </c>
      <c r="AP95">
        <f>Y95*0.000001/(L95*0.0001)</f>
        <v>0.8330709330240883</v>
      </c>
      <c r="AQ95">
        <f>(V95-U95)/(1000-V95)*AP95</f>
        <v>-6.3441706857018704E-4</v>
      </c>
      <c r="AR95">
        <f>(Q95+273.15)</f>
        <v>306.9377502441406</v>
      </c>
      <c r="AS95">
        <f>(P95+273.15)</f>
        <v>307.60194244384763</v>
      </c>
      <c r="AT95">
        <f>(Z95*AL95+AA95*AM95)*AN95</f>
        <v>96.110583789261</v>
      </c>
      <c r="AU95">
        <f>((AT95+0.00000010773*(AS95^4-AR95^4))-AQ95*44100)/(M95*0.92*2*29.3+0.00000043092*AR95^3)</f>
        <v>1.4872814283469031</v>
      </c>
      <c r="AV95">
        <f>0.61365*EXP(17.502*K95/(240.97+K95))</f>
        <v>5.2800770876143934</v>
      </c>
      <c r="AW95">
        <f>AV95*1000/AB95</f>
        <v>52.58977702509879</v>
      </c>
      <c r="AX95">
        <f>(AW95-V95)</f>
        <v>10.160894426221837</v>
      </c>
      <c r="AY95">
        <f>IF(D95,Q95,(P95+Q95)/2)</f>
        <v>34.119846343994141</v>
      </c>
      <c r="AZ95">
        <f>0.61365*EXP(17.502*AY95/(240.97+AY95))</f>
        <v>5.3788323550956978</v>
      </c>
      <c r="BA95">
        <f>IF(AX95&lt;&gt;0,(1000-(AW95+V95)/2)/AX95*AQ95,0)</f>
        <v>-5.9470782145093284E-2</v>
      </c>
      <c r="BB95">
        <f>V95*AB95/1000</f>
        <v>4.2599110233247917</v>
      </c>
      <c r="BC95">
        <f>(AZ95-BB95)</f>
        <v>1.1189213317709061</v>
      </c>
      <c r="BD95">
        <f>1/(1.6/G95+1.37/O95)</f>
        <v>-3.7057688350476063E-2</v>
      </c>
      <c r="BE95">
        <f>H95*AB95*0.001</f>
        <v>47.006324989572747</v>
      </c>
      <c r="BF95">
        <f>H95/T95</f>
        <v>1.1487261662003576</v>
      </c>
      <c r="BG95">
        <f>(1-AQ95*AB95/AV95/G95)*100</f>
        <v>79.290468427346411</v>
      </c>
      <c r="BH95">
        <f>(T95-F95/(O95/1.35))</f>
        <v>406.36889393637983</v>
      </c>
      <c r="BI95">
        <f>F95*BG95/100/BH95</f>
        <v>4.9249907261292702E-3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Hart, Chaney Michael</dc:creator>
  <cp:lastModifiedBy>Hart, Chaney Michael</cp:lastModifiedBy>
  <dcterms:created xsi:type="dcterms:W3CDTF">2023-08-18T22:47:13Z</dcterms:created>
  <dcterms:modified xsi:type="dcterms:W3CDTF">2023-08-18T23:20:38Z</dcterms:modified>
</cp:coreProperties>
</file>