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LiCOR/RNA_metabolite_phys/Li6800/"/>
    </mc:Choice>
  </mc:AlternateContent>
  <xr:revisionPtr revIDLastSave="0" documentId="13_ncr:1_{0128FCC0-6E4B-7F48-B0F3-227C8FD33B1D}" xr6:coauthVersionLast="47" xr6:coauthVersionMax="47" xr10:uidLastSave="{00000000-0000-0000-0000-000000000000}"/>
  <bookViews>
    <workbookView xWindow="3820" yWindow="520" windowWidth="23600" windowHeight="12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47" i="1" l="1"/>
  <c r="CO47" i="1"/>
  <c r="CM47" i="1"/>
  <c r="CN47" i="1" s="1"/>
  <c r="BE47" i="1" s="1"/>
  <c r="BR47" i="1"/>
  <c r="BQ47" i="1"/>
  <c r="BM47" i="1"/>
  <c r="BP47" i="1" s="1"/>
  <c r="BI47" i="1"/>
  <c r="BC47" i="1"/>
  <c r="AW47" i="1"/>
  <c r="BJ47" i="1" s="1"/>
  <c r="AR47" i="1"/>
  <c r="AP47" i="1"/>
  <c r="T47" i="1" s="1"/>
  <c r="AH47" i="1"/>
  <c r="AF47" i="1" s="1"/>
  <c r="AG47" i="1"/>
  <c r="AB47" i="1"/>
  <c r="Y47" i="1"/>
  <c r="CP46" i="1"/>
  <c r="CO46" i="1"/>
  <c r="CM46" i="1"/>
  <c r="BR46" i="1"/>
  <c r="BQ46" i="1"/>
  <c r="BM46" i="1"/>
  <c r="BO46" i="1" s="1"/>
  <c r="BS46" i="1" s="1"/>
  <c r="BT46" i="1" s="1"/>
  <c r="BJ46" i="1"/>
  <c r="BI46" i="1"/>
  <c r="BC46" i="1"/>
  <c r="AW46" i="1"/>
  <c r="AR46" i="1"/>
  <c r="AP46" i="1"/>
  <c r="AH46" i="1"/>
  <c r="AG46" i="1"/>
  <c r="Y46" i="1"/>
  <c r="CP45" i="1"/>
  <c r="AB45" i="1" s="1"/>
  <c r="CO45" i="1"/>
  <c r="CM45" i="1"/>
  <c r="BR45" i="1"/>
  <c r="BQ45" i="1"/>
  <c r="BM45" i="1"/>
  <c r="BN45" i="1" s="1"/>
  <c r="BI45" i="1"/>
  <c r="BC45" i="1"/>
  <c r="AW45" i="1"/>
  <c r="BJ45" i="1" s="1"/>
  <c r="AR45" i="1"/>
  <c r="AP45" i="1"/>
  <c r="S45" i="1" s="1"/>
  <c r="R45" i="1" s="1"/>
  <c r="AH45" i="1"/>
  <c r="AG45" i="1"/>
  <c r="Y45" i="1"/>
  <c r="T45" i="1"/>
  <c r="CP44" i="1"/>
  <c r="CO44" i="1"/>
  <c r="CM44" i="1"/>
  <c r="CN44" i="1" s="1"/>
  <c r="BE44" i="1" s="1"/>
  <c r="BR44" i="1"/>
  <c r="BQ44" i="1"/>
  <c r="BM44" i="1"/>
  <c r="BI44" i="1"/>
  <c r="BC44" i="1"/>
  <c r="AW44" i="1"/>
  <c r="BJ44" i="1" s="1"/>
  <c r="AR44" i="1"/>
  <c r="AP44" i="1" s="1"/>
  <c r="AH44" i="1"/>
  <c r="AG44" i="1"/>
  <c r="AF44" i="1"/>
  <c r="Y44" i="1"/>
  <c r="W44" i="1"/>
  <c r="CP43" i="1"/>
  <c r="AB43" i="1" s="1"/>
  <c r="CO43" i="1"/>
  <c r="CM43" i="1"/>
  <c r="CN43" i="1" s="1"/>
  <c r="BE43" i="1" s="1"/>
  <c r="BR43" i="1"/>
  <c r="BQ43" i="1"/>
  <c r="BP43" i="1"/>
  <c r="BO43" i="1"/>
  <c r="BS43" i="1" s="1"/>
  <c r="BT43" i="1" s="1"/>
  <c r="BN43" i="1"/>
  <c r="BM43" i="1"/>
  <c r="BI43" i="1"/>
  <c r="BC43" i="1"/>
  <c r="AW43" i="1"/>
  <c r="BJ43" i="1" s="1"/>
  <c r="AR43" i="1"/>
  <c r="AP43" i="1" s="1"/>
  <c r="AH43" i="1"/>
  <c r="AF43" i="1" s="1"/>
  <c r="AG43" i="1"/>
  <c r="Y43" i="1"/>
  <c r="T43" i="1"/>
  <c r="CP42" i="1"/>
  <c r="CO42" i="1"/>
  <c r="CM42" i="1"/>
  <c r="CN42" i="1" s="1"/>
  <c r="BE42" i="1" s="1"/>
  <c r="BG42" i="1" s="1"/>
  <c r="BR42" i="1"/>
  <c r="BQ42" i="1"/>
  <c r="BM42" i="1"/>
  <c r="BI42" i="1"/>
  <c r="BC42" i="1"/>
  <c r="AW42" i="1"/>
  <c r="BJ42" i="1" s="1"/>
  <c r="AR42" i="1"/>
  <c r="AP42" i="1" s="1"/>
  <c r="S42" i="1" s="1"/>
  <c r="R42" i="1" s="1"/>
  <c r="AJ42" i="1" s="1"/>
  <c r="AH42" i="1"/>
  <c r="AG42" i="1"/>
  <c r="AF42" i="1"/>
  <c r="Y42" i="1"/>
  <c r="P42" i="1"/>
  <c r="BF42" i="1" s="1"/>
  <c r="BH42" i="1" s="1"/>
  <c r="CP41" i="1"/>
  <c r="CO41" i="1"/>
  <c r="CN41" i="1"/>
  <c r="BE41" i="1" s="1"/>
  <c r="CM41" i="1"/>
  <c r="BR41" i="1"/>
  <c r="BQ41" i="1"/>
  <c r="BP41" i="1"/>
  <c r="BO41" i="1"/>
  <c r="BS41" i="1" s="1"/>
  <c r="BT41" i="1" s="1"/>
  <c r="BM41" i="1"/>
  <c r="BN41" i="1" s="1"/>
  <c r="BJ41" i="1"/>
  <c r="BI41" i="1"/>
  <c r="BC41" i="1"/>
  <c r="AW41" i="1"/>
  <c r="AR41" i="1"/>
  <c r="AP41" i="1" s="1"/>
  <c r="AH41" i="1"/>
  <c r="AF41" i="1" s="1"/>
  <c r="AG41" i="1"/>
  <c r="AB41" i="1"/>
  <c r="Y41" i="1"/>
  <c r="CP40" i="1"/>
  <c r="CO40" i="1"/>
  <c r="CM40" i="1"/>
  <c r="BT40" i="1"/>
  <c r="BR40" i="1"/>
  <c r="BQ40" i="1"/>
  <c r="BP40" i="1"/>
  <c r="BN40" i="1"/>
  <c r="BM40" i="1"/>
  <c r="BO40" i="1" s="1"/>
  <c r="BS40" i="1" s="1"/>
  <c r="BI40" i="1"/>
  <c r="BC40" i="1"/>
  <c r="AW40" i="1"/>
  <c r="BJ40" i="1" s="1"/>
  <c r="AR40" i="1"/>
  <c r="AP40" i="1" s="1"/>
  <c r="AH40" i="1"/>
  <c r="AG40" i="1"/>
  <c r="Y40" i="1"/>
  <c r="T40" i="1"/>
  <c r="CP39" i="1"/>
  <c r="CO39" i="1"/>
  <c r="CN39" i="1"/>
  <c r="BE39" i="1" s="1"/>
  <c r="CM39" i="1"/>
  <c r="BR39" i="1"/>
  <c r="BQ39" i="1"/>
  <c r="BP39" i="1"/>
  <c r="BM39" i="1"/>
  <c r="BO39" i="1" s="1"/>
  <c r="BS39" i="1" s="1"/>
  <c r="BT39" i="1" s="1"/>
  <c r="BJ39" i="1"/>
  <c r="BI39" i="1"/>
  <c r="BC39" i="1"/>
  <c r="AW39" i="1"/>
  <c r="AR39" i="1"/>
  <c r="AP39" i="1" s="1"/>
  <c r="S39" i="1" s="1"/>
  <c r="R39" i="1" s="1"/>
  <c r="AH39" i="1"/>
  <c r="AG39" i="1"/>
  <c r="AB39" i="1"/>
  <c r="Y39" i="1"/>
  <c r="CP38" i="1"/>
  <c r="CO38" i="1"/>
  <c r="CM38" i="1"/>
  <c r="BR38" i="1"/>
  <c r="BQ38" i="1"/>
  <c r="BM38" i="1"/>
  <c r="BO38" i="1" s="1"/>
  <c r="BS38" i="1" s="1"/>
  <c r="BT38" i="1" s="1"/>
  <c r="BI38" i="1"/>
  <c r="BC38" i="1"/>
  <c r="AW38" i="1"/>
  <c r="BJ38" i="1" s="1"/>
  <c r="AR38" i="1"/>
  <c r="AP38" i="1"/>
  <c r="AH38" i="1"/>
  <c r="AG38" i="1"/>
  <c r="Y38" i="1"/>
  <c r="T38" i="1"/>
  <c r="CP37" i="1"/>
  <c r="AB37" i="1" s="1"/>
  <c r="CO37" i="1"/>
  <c r="CN37" i="1" s="1"/>
  <c r="BE37" i="1" s="1"/>
  <c r="CM37" i="1"/>
  <c r="BR37" i="1"/>
  <c r="BQ37" i="1"/>
  <c r="BP37" i="1"/>
  <c r="BM37" i="1"/>
  <c r="BO37" i="1" s="1"/>
  <c r="BS37" i="1" s="1"/>
  <c r="BT37" i="1" s="1"/>
  <c r="BI37" i="1"/>
  <c r="BC37" i="1"/>
  <c r="AW37" i="1"/>
  <c r="BJ37" i="1" s="1"/>
  <c r="AR37" i="1"/>
  <c r="AP37" i="1" s="1"/>
  <c r="S37" i="1" s="1"/>
  <c r="R37" i="1" s="1"/>
  <c r="AH37" i="1"/>
  <c r="AG37" i="1"/>
  <c r="Y37" i="1"/>
  <c r="CP36" i="1"/>
  <c r="CO36" i="1"/>
  <c r="CN36" i="1" s="1"/>
  <c r="BE36" i="1" s="1"/>
  <c r="BG36" i="1" s="1"/>
  <c r="CM36" i="1"/>
  <c r="BR36" i="1"/>
  <c r="BQ36" i="1"/>
  <c r="BM36" i="1"/>
  <c r="BI36" i="1"/>
  <c r="BC36" i="1"/>
  <c r="AW36" i="1"/>
  <c r="BJ36" i="1" s="1"/>
  <c r="AR36" i="1"/>
  <c r="AP36" i="1" s="1"/>
  <c r="AQ36" i="1" s="1"/>
  <c r="AH36" i="1"/>
  <c r="AG36" i="1"/>
  <c r="AB36" i="1"/>
  <c r="Y36" i="1"/>
  <c r="S36" i="1"/>
  <c r="R36" i="1" s="1"/>
  <c r="CP35" i="1"/>
  <c r="CO35" i="1"/>
  <c r="CM35" i="1"/>
  <c r="CN35" i="1" s="1"/>
  <c r="BE35" i="1" s="1"/>
  <c r="BG35" i="1" s="1"/>
  <c r="BR35" i="1"/>
  <c r="BQ35" i="1"/>
  <c r="BM35" i="1"/>
  <c r="BI35" i="1"/>
  <c r="BC35" i="1"/>
  <c r="AW35" i="1"/>
  <c r="BJ35" i="1" s="1"/>
  <c r="AR35" i="1"/>
  <c r="AP35" i="1"/>
  <c r="T35" i="1" s="1"/>
  <c r="AH35" i="1"/>
  <c r="AG35" i="1"/>
  <c r="AF35" i="1" s="1"/>
  <c r="Y35" i="1"/>
  <c r="CP34" i="1"/>
  <c r="CO34" i="1"/>
  <c r="CM34" i="1"/>
  <c r="BR34" i="1"/>
  <c r="BQ34" i="1"/>
  <c r="BO34" i="1"/>
  <c r="BS34" i="1" s="1"/>
  <c r="BT34" i="1" s="1"/>
  <c r="BM34" i="1"/>
  <c r="BN34" i="1" s="1"/>
  <c r="BI34" i="1"/>
  <c r="BC34" i="1"/>
  <c r="AW34" i="1"/>
  <c r="BJ34" i="1" s="1"/>
  <c r="AR34" i="1"/>
  <c r="AP34" i="1" s="1"/>
  <c r="AQ34" i="1" s="1"/>
  <c r="AH34" i="1"/>
  <c r="AG34" i="1"/>
  <c r="Y34" i="1"/>
  <c r="T34" i="1"/>
  <c r="P34" i="1"/>
  <c r="BF34" i="1" s="1"/>
  <c r="S34" i="1"/>
  <c r="R34" i="1" s="1"/>
  <c r="CP33" i="1"/>
  <c r="CO33" i="1"/>
  <c r="CM33" i="1"/>
  <c r="BR33" i="1"/>
  <c r="BQ33" i="1"/>
  <c r="BP33" i="1"/>
  <c r="BM33" i="1"/>
  <c r="BI33" i="1"/>
  <c r="BC33" i="1"/>
  <c r="AW33" i="1"/>
  <c r="BJ33" i="1" s="1"/>
  <c r="AR33" i="1"/>
  <c r="AP33" i="1" s="1"/>
  <c r="AH33" i="1"/>
  <c r="AG33" i="1"/>
  <c r="Y33" i="1"/>
  <c r="CP32" i="1"/>
  <c r="CO32" i="1"/>
  <c r="CM32" i="1"/>
  <c r="AB32" i="1" s="1"/>
  <c r="BR32" i="1"/>
  <c r="BQ32" i="1"/>
  <c r="BO32" i="1"/>
  <c r="BS32" i="1" s="1"/>
  <c r="BT32" i="1" s="1"/>
  <c r="BN32" i="1"/>
  <c r="BM32" i="1"/>
  <c r="BP32" i="1" s="1"/>
  <c r="BI32" i="1"/>
  <c r="BC32" i="1"/>
  <c r="AW32" i="1"/>
  <c r="BJ32" i="1" s="1"/>
  <c r="AR32" i="1"/>
  <c r="AP32" i="1" s="1"/>
  <c r="AH32" i="1"/>
  <c r="AG32" i="1"/>
  <c r="Y32" i="1"/>
  <c r="CP31" i="1"/>
  <c r="CO31" i="1"/>
  <c r="CM31" i="1"/>
  <c r="BR31" i="1"/>
  <c r="BQ31" i="1"/>
  <c r="BM31" i="1"/>
  <c r="BI31" i="1"/>
  <c r="BC31" i="1"/>
  <c r="AW31" i="1"/>
  <c r="BJ31" i="1" s="1"/>
  <c r="AR31" i="1"/>
  <c r="AP31" i="1" s="1"/>
  <c r="AH31" i="1"/>
  <c r="AG31" i="1"/>
  <c r="AF31" i="1" s="1"/>
  <c r="Y31" i="1"/>
  <c r="P31" i="1"/>
  <c r="BF31" i="1" s="1"/>
  <c r="CP30" i="1"/>
  <c r="CO30" i="1"/>
  <c r="CN30" i="1"/>
  <c r="BE30" i="1" s="1"/>
  <c r="CM30" i="1"/>
  <c r="BR30" i="1"/>
  <c r="BQ30" i="1"/>
  <c r="BO30" i="1"/>
  <c r="BS30" i="1" s="1"/>
  <c r="BT30" i="1" s="1"/>
  <c r="BN30" i="1"/>
  <c r="BM30" i="1"/>
  <c r="BP30" i="1" s="1"/>
  <c r="BI30" i="1"/>
  <c r="BC30" i="1"/>
  <c r="AW30" i="1"/>
  <c r="BJ30" i="1" s="1"/>
  <c r="AR30" i="1"/>
  <c r="AP30" i="1"/>
  <c r="S30" i="1" s="1"/>
  <c r="R30" i="1" s="1"/>
  <c r="AH30" i="1"/>
  <c r="AG30" i="1"/>
  <c r="AB30" i="1"/>
  <c r="AC30" i="1" s="1"/>
  <c r="AD30" i="1" s="1"/>
  <c r="Y30" i="1"/>
  <c r="CP29" i="1"/>
  <c r="CO29" i="1"/>
  <c r="CM29" i="1"/>
  <c r="BR29" i="1"/>
  <c r="BQ29" i="1"/>
  <c r="BM29" i="1"/>
  <c r="BN29" i="1" s="1"/>
  <c r="BI29" i="1"/>
  <c r="BC29" i="1"/>
  <c r="AW29" i="1"/>
  <c r="BJ29" i="1" s="1"/>
  <c r="AR29" i="1"/>
  <c r="AP29" i="1" s="1"/>
  <c r="W29" i="1" s="1"/>
  <c r="AH29" i="1"/>
  <c r="AG29" i="1"/>
  <c r="Y29" i="1"/>
  <c r="CP28" i="1"/>
  <c r="CO28" i="1"/>
  <c r="CM28" i="1"/>
  <c r="BR28" i="1"/>
  <c r="BQ28" i="1"/>
  <c r="BP28" i="1"/>
  <c r="BM28" i="1"/>
  <c r="BO28" i="1" s="1"/>
  <c r="BS28" i="1" s="1"/>
  <c r="BT28" i="1" s="1"/>
  <c r="BI28" i="1"/>
  <c r="BC28" i="1"/>
  <c r="AW28" i="1"/>
  <c r="BJ28" i="1" s="1"/>
  <c r="AR28" i="1"/>
  <c r="AP28" i="1" s="1"/>
  <c r="AH28" i="1"/>
  <c r="AG28" i="1"/>
  <c r="Y28" i="1"/>
  <c r="S28" i="1"/>
  <c r="R28" i="1" s="1"/>
  <c r="AJ28" i="1" s="1"/>
  <c r="CP27" i="1"/>
  <c r="CO27" i="1"/>
  <c r="CN27" i="1" s="1"/>
  <c r="BE27" i="1" s="1"/>
  <c r="CM27" i="1"/>
  <c r="BR27" i="1"/>
  <c r="BQ27" i="1"/>
  <c r="BO27" i="1"/>
  <c r="BS27" i="1" s="1"/>
  <c r="BT27" i="1" s="1"/>
  <c r="BM27" i="1"/>
  <c r="BP27" i="1" s="1"/>
  <c r="BI27" i="1"/>
  <c r="BC27" i="1"/>
  <c r="AW27" i="1"/>
  <c r="BJ27" i="1" s="1"/>
  <c r="AR27" i="1"/>
  <c r="AP27" i="1"/>
  <c r="T27" i="1" s="1"/>
  <c r="AH27" i="1"/>
  <c r="AF27" i="1" s="1"/>
  <c r="AG27" i="1"/>
  <c r="AB27" i="1"/>
  <c r="Y27" i="1"/>
  <c r="CP26" i="1"/>
  <c r="CO26" i="1"/>
  <c r="CM26" i="1"/>
  <c r="BR26" i="1"/>
  <c r="BQ26" i="1"/>
  <c r="BM26" i="1"/>
  <c r="BI26" i="1"/>
  <c r="BC26" i="1"/>
  <c r="AW26" i="1"/>
  <c r="BJ26" i="1" s="1"/>
  <c r="AR26" i="1"/>
  <c r="AP26" i="1" s="1"/>
  <c r="AH26" i="1"/>
  <c r="AG26" i="1"/>
  <c r="AF26" i="1" s="1"/>
  <c r="Y26" i="1"/>
  <c r="P26" i="1"/>
  <c r="BF26" i="1" s="1"/>
  <c r="CP23" i="1"/>
  <c r="CO23" i="1"/>
  <c r="CN23" i="1"/>
  <c r="BE23" i="1" s="1"/>
  <c r="CM23" i="1"/>
  <c r="AB23" i="1" s="1"/>
  <c r="BR23" i="1"/>
  <c r="BQ23" i="1"/>
  <c r="BO23" i="1"/>
  <c r="BS23" i="1" s="1"/>
  <c r="BT23" i="1" s="1"/>
  <c r="BN23" i="1"/>
  <c r="BM23" i="1"/>
  <c r="BP23" i="1" s="1"/>
  <c r="BI23" i="1"/>
  <c r="BC23" i="1"/>
  <c r="AW23" i="1"/>
  <c r="BJ23" i="1" s="1"/>
  <c r="AR23" i="1"/>
  <c r="AP23" i="1"/>
  <c r="AQ23" i="1" s="1"/>
  <c r="AH23" i="1"/>
  <c r="AG23" i="1"/>
  <c r="AF23" i="1" s="1"/>
  <c r="Y23" i="1"/>
  <c r="CP20" i="1"/>
  <c r="CO20" i="1"/>
  <c r="CM20" i="1"/>
  <c r="BR20" i="1"/>
  <c r="BQ20" i="1"/>
  <c r="BM20" i="1"/>
  <c r="BP20" i="1" s="1"/>
  <c r="BJ20" i="1"/>
  <c r="BI20" i="1"/>
  <c r="BC20" i="1"/>
  <c r="AW20" i="1"/>
  <c r="AR20" i="1"/>
  <c r="AP20" i="1" s="1"/>
  <c r="AH20" i="1"/>
  <c r="AG20" i="1"/>
  <c r="Y20" i="1"/>
  <c r="W20" i="1"/>
  <c r="P20" i="1"/>
  <c r="BF20" i="1" s="1"/>
  <c r="S20" i="1"/>
  <c r="R20" i="1" s="1"/>
  <c r="AJ20" i="1" s="1"/>
  <c r="CP19" i="1"/>
  <c r="CO19" i="1"/>
  <c r="CN19" i="1"/>
  <c r="BE19" i="1" s="1"/>
  <c r="CM19" i="1"/>
  <c r="BR19" i="1"/>
  <c r="BQ19" i="1"/>
  <c r="BO19" i="1"/>
  <c r="BS19" i="1" s="1"/>
  <c r="BT19" i="1" s="1"/>
  <c r="BN19" i="1"/>
  <c r="BM19" i="1"/>
  <c r="BP19" i="1" s="1"/>
  <c r="BI19" i="1"/>
  <c r="BC19" i="1"/>
  <c r="AW19" i="1"/>
  <c r="BJ19" i="1" s="1"/>
  <c r="AR19" i="1"/>
  <c r="AP19" i="1"/>
  <c r="AQ19" i="1" s="1"/>
  <c r="AH19" i="1"/>
  <c r="AG19" i="1"/>
  <c r="AF19" i="1" s="1"/>
  <c r="AB19" i="1"/>
  <c r="Y19" i="1"/>
  <c r="CP18" i="1"/>
  <c r="CO18" i="1"/>
  <c r="CM18" i="1"/>
  <c r="BR18" i="1"/>
  <c r="BQ18" i="1"/>
  <c r="BM18" i="1"/>
  <c r="BP18" i="1" s="1"/>
  <c r="BI18" i="1"/>
  <c r="BC18" i="1"/>
  <c r="AW18" i="1"/>
  <c r="BJ18" i="1" s="1"/>
  <c r="AR18" i="1"/>
  <c r="AP18" i="1" s="1"/>
  <c r="P18" i="1" s="1"/>
  <c r="BF18" i="1" s="1"/>
  <c r="AH18" i="1"/>
  <c r="AG18" i="1"/>
  <c r="Y18" i="1"/>
  <c r="CP17" i="1"/>
  <c r="CO17" i="1"/>
  <c r="CM17" i="1"/>
  <c r="BR17" i="1"/>
  <c r="BQ17" i="1"/>
  <c r="BI17" i="1"/>
  <c r="BC17" i="1"/>
  <c r="AW17" i="1"/>
  <c r="BJ17" i="1" s="1"/>
  <c r="BM17" i="1" s="1"/>
  <c r="BP17" i="1" s="1"/>
  <c r="AR17" i="1"/>
  <c r="AP17" i="1"/>
  <c r="S17" i="1" s="1"/>
  <c r="AH17" i="1"/>
  <c r="AG17" i="1"/>
  <c r="AF17" i="1"/>
  <c r="AB17" i="1"/>
  <c r="Y17" i="1"/>
  <c r="T17" i="1"/>
  <c r="R17" i="1"/>
  <c r="AJ17" i="1" s="1"/>
  <c r="BG44" i="1" l="1"/>
  <c r="W18" i="1"/>
  <c r="BN17" i="1"/>
  <c r="S18" i="1"/>
  <c r="R18" i="1" s="1"/>
  <c r="AJ18" i="1" s="1"/>
  <c r="T19" i="1"/>
  <c r="BN27" i="1"/>
  <c r="T29" i="1"/>
  <c r="AQ29" i="1"/>
  <c r="P30" i="1"/>
  <c r="BF30" i="1" s="1"/>
  <c r="BH30" i="1" s="1"/>
  <c r="CN32" i="1"/>
  <c r="BE32" i="1" s="1"/>
  <c r="W34" i="1"/>
  <c r="BP34" i="1"/>
  <c r="BN37" i="1"/>
  <c r="BP38" i="1"/>
  <c r="AB38" i="1"/>
  <c r="BN39" i="1"/>
  <c r="AF40" i="1"/>
  <c r="W42" i="1"/>
  <c r="BO45" i="1"/>
  <c r="BS45" i="1" s="1"/>
  <c r="BT45" i="1" s="1"/>
  <c r="AB46" i="1"/>
  <c r="S47" i="1"/>
  <c r="R47" i="1" s="1"/>
  <c r="AF20" i="1"/>
  <c r="BG27" i="1"/>
  <c r="CN28" i="1"/>
  <c r="BE28" i="1" s="1"/>
  <c r="BG28" i="1" s="1"/>
  <c r="T30" i="1"/>
  <c r="AF30" i="1"/>
  <c r="AB34" i="1"/>
  <c r="CN38" i="1"/>
  <c r="BE38" i="1" s="1"/>
  <c r="AB44" i="1"/>
  <c r="AF45" i="1"/>
  <c r="BP45" i="1"/>
  <c r="CN45" i="1"/>
  <c r="BE45" i="1" s="1"/>
  <c r="AF46" i="1"/>
  <c r="BP46" i="1"/>
  <c r="CN46" i="1"/>
  <c r="BE46" i="1" s="1"/>
  <c r="BO17" i="1"/>
  <c r="BS17" i="1" s="1"/>
  <c r="BT17" i="1" s="1"/>
  <c r="CN17" i="1"/>
  <c r="BE17" i="1" s="1"/>
  <c r="BG17" i="1" s="1"/>
  <c r="AK30" i="1"/>
  <c r="AF32" i="1"/>
  <c r="AF34" i="1"/>
  <c r="W35" i="1"/>
  <c r="AF36" i="1"/>
  <c r="AB42" i="1"/>
  <c r="BG47" i="1"/>
  <c r="W17" i="1"/>
  <c r="AQ17" i="1"/>
  <c r="BG32" i="1"/>
  <c r="BG37" i="1"/>
  <c r="AF38" i="1"/>
  <c r="BG38" i="1"/>
  <c r="BN38" i="1"/>
  <c r="AQ45" i="1"/>
  <c r="AJ37" i="1"/>
  <c r="AC37" i="1"/>
  <c r="AD37" i="1" s="1"/>
  <c r="BO26" i="1"/>
  <c r="BS26" i="1" s="1"/>
  <c r="BT26" i="1" s="1"/>
  <c r="BN26" i="1"/>
  <c r="BG23" i="1"/>
  <c r="AQ26" i="1"/>
  <c r="T26" i="1"/>
  <c r="BP26" i="1"/>
  <c r="AQ28" i="1"/>
  <c r="T28" i="1"/>
  <c r="W28" i="1"/>
  <c r="P28" i="1"/>
  <c r="BF28" i="1" s="1"/>
  <c r="BH28" i="1" s="1"/>
  <c r="BO31" i="1"/>
  <c r="BS31" i="1" s="1"/>
  <c r="BT31" i="1" s="1"/>
  <c r="BN31" i="1"/>
  <c r="BP31" i="1"/>
  <c r="W32" i="1"/>
  <c r="P32" i="1"/>
  <c r="BF32" i="1" s="1"/>
  <c r="BH32" i="1" s="1"/>
  <c r="S32" i="1"/>
  <c r="R32" i="1" s="1"/>
  <c r="AQ32" i="1"/>
  <c r="T32" i="1"/>
  <c r="CN33" i="1"/>
  <c r="BE33" i="1" s="1"/>
  <c r="BG33" i="1" s="1"/>
  <c r="AB33" i="1"/>
  <c r="BO42" i="1"/>
  <c r="BS42" i="1" s="1"/>
  <c r="BT42" i="1" s="1"/>
  <c r="BP42" i="1"/>
  <c r="BN42" i="1"/>
  <c r="P17" i="1"/>
  <c r="BF17" i="1" s="1"/>
  <c r="BH17" i="1" s="1"/>
  <c r="AC17" i="1"/>
  <c r="AD17" i="1" s="1"/>
  <c r="AF18" i="1"/>
  <c r="BO18" i="1"/>
  <c r="BS18" i="1" s="1"/>
  <c r="BT18" i="1" s="1"/>
  <c r="BN18" i="1"/>
  <c r="W19" i="1"/>
  <c r="P19" i="1"/>
  <c r="BF19" i="1" s="1"/>
  <c r="BH19" i="1" s="1"/>
  <c r="S19" i="1"/>
  <c r="R19" i="1" s="1"/>
  <c r="BG19" i="1"/>
  <c r="AQ20" i="1"/>
  <c r="T20" i="1"/>
  <c r="CN20" i="1"/>
  <c r="BE20" i="1" s="1"/>
  <c r="BG20" i="1" s="1"/>
  <c r="AB20" i="1"/>
  <c r="T23" i="1"/>
  <c r="W26" i="1"/>
  <c r="W27" i="1"/>
  <c r="P27" i="1"/>
  <c r="BF27" i="1" s="1"/>
  <c r="BH27" i="1" s="1"/>
  <c r="S27" i="1"/>
  <c r="R27" i="1" s="1"/>
  <c r="AQ27" i="1"/>
  <c r="AF28" i="1"/>
  <c r="AC45" i="1"/>
  <c r="AD45" i="1" s="1"/>
  <c r="AQ33" i="1"/>
  <c r="T33" i="1"/>
  <c r="P33" i="1"/>
  <c r="BF33" i="1" s="1"/>
  <c r="BH33" i="1" s="1"/>
  <c r="S33" i="1"/>
  <c r="R33" i="1" s="1"/>
  <c r="W33" i="1"/>
  <c r="AJ47" i="1"/>
  <c r="Z17" i="1"/>
  <c r="X17" i="1" s="1"/>
  <c r="AA17" i="1" s="1"/>
  <c r="U17" i="1" s="1"/>
  <c r="V17" i="1" s="1"/>
  <c r="BO20" i="1"/>
  <c r="BS20" i="1" s="1"/>
  <c r="BT20" i="1" s="1"/>
  <c r="BN20" i="1"/>
  <c r="W23" i="1"/>
  <c r="P23" i="1"/>
  <c r="BF23" i="1" s="1"/>
  <c r="BH23" i="1" s="1"/>
  <c r="S23" i="1"/>
  <c r="R23" i="1" s="1"/>
  <c r="CN26" i="1"/>
  <c r="BE26" i="1" s="1"/>
  <c r="BG26" i="1" s="1"/>
  <c r="AB26" i="1"/>
  <c r="AQ18" i="1"/>
  <c r="T18" i="1"/>
  <c r="CN18" i="1"/>
  <c r="BE18" i="1" s="1"/>
  <c r="BG18" i="1" s="1"/>
  <c r="AB18" i="1"/>
  <c r="S26" i="1"/>
  <c r="R26" i="1" s="1"/>
  <c r="CN29" i="1"/>
  <c r="BE29" i="1" s="1"/>
  <c r="BG29" i="1" s="1"/>
  <c r="AB29" i="1"/>
  <c r="AL30" i="1"/>
  <c r="AM30" i="1" s="1"/>
  <c r="AE30" i="1"/>
  <c r="AI30" i="1" s="1"/>
  <c r="Z30" i="1"/>
  <c r="X30" i="1" s="1"/>
  <c r="AA30" i="1" s="1"/>
  <c r="U30" i="1" s="1"/>
  <c r="V30" i="1" s="1"/>
  <c r="AJ30" i="1"/>
  <c r="W37" i="1"/>
  <c r="P37" i="1"/>
  <c r="BF37" i="1" s="1"/>
  <c r="BH37" i="1" s="1"/>
  <c r="AQ37" i="1"/>
  <c r="T37" i="1"/>
  <c r="AK45" i="1"/>
  <c r="BG30" i="1"/>
  <c r="AQ31" i="1"/>
  <c r="T31" i="1"/>
  <c r="CN31" i="1"/>
  <c r="BE31" i="1" s="1"/>
  <c r="BG31" i="1" s="1"/>
  <c r="AB31" i="1"/>
  <c r="BP35" i="1"/>
  <c r="BO35" i="1"/>
  <c r="BS35" i="1" s="1"/>
  <c r="BT35" i="1" s="1"/>
  <c r="AJ36" i="1"/>
  <c r="AC36" i="1"/>
  <c r="AD36" i="1" s="1"/>
  <c r="BO36" i="1"/>
  <c r="BS36" i="1" s="1"/>
  <c r="BT36" i="1" s="1"/>
  <c r="BP36" i="1"/>
  <c r="BN36" i="1"/>
  <c r="BG39" i="1"/>
  <c r="CN40" i="1"/>
  <c r="BE40" i="1" s="1"/>
  <c r="AB40" i="1"/>
  <c r="AQ44" i="1"/>
  <c r="T44" i="1"/>
  <c r="P44" i="1"/>
  <c r="BF44" i="1" s="1"/>
  <c r="BH44" i="1" s="1"/>
  <c r="S44" i="1"/>
  <c r="R44" i="1" s="1"/>
  <c r="AQ46" i="1"/>
  <c r="P46" i="1"/>
  <c r="BF46" i="1" s="1"/>
  <c r="BH46" i="1" s="1"/>
  <c r="W46" i="1"/>
  <c r="S46" i="1"/>
  <c r="R46" i="1" s="1"/>
  <c r="T46" i="1"/>
  <c r="AB28" i="1"/>
  <c r="BN28" i="1"/>
  <c r="S29" i="1"/>
  <c r="R29" i="1" s="1"/>
  <c r="AF29" i="1"/>
  <c r="BO29" i="1"/>
  <c r="BS29" i="1" s="1"/>
  <c r="BT29" i="1" s="1"/>
  <c r="AQ30" i="1"/>
  <c r="W31" i="1"/>
  <c r="AC32" i="1"/>
  <c r="AD32" i="1" s="1"/>
  <c r="AK34" i="1"/>
  <c r="AB35" i="1"/>
  <c r="BN35" i="1"/>
  <c r="AJ39" i="1"/>
  <c r="AC39" i="1"/>
  <c r="AD39" i="1" s="1"/>
  <c r="Z39" i="1" s="1"/>
  <c r="X39" i="1" s="1"/>
  <c r="AA39" i="1" s="1"/>
  <c r="W39" i="1"/>
  <c r="P39" i="1"/>
  <c r="BF39" i="1" s="1"/>
  <c r="BH39" i="1" s="1"/>
  <c r="AQ39" i="1"/>
  <c r="T39" i="1"/>
  <c r="AQ40" i="1"/>
  <c r="W40" i="1"/>
  <c r="S40" i="1"/>
  <c r="R40" i="1" s="1"/>
  <c r="P40" i="1"/>
  <c r="BF40" i="1" s="1"/>
  <c r="AC42" i="1"/>
  <c r="AD42" i="1" s="1"/>
  <c r="P29" i="1"/>
  <c r="BF29" i="1" s="1"/>
  <c r="BH29" i="1" s="1"/>
  <c r="BP29" i="1"/>
  <c r="W30" i="1"/>
  <c r="S31" i="1"/>
  <c r="R31" i="1" s="1"/>
  <c r="AF33" i="1"/>
  <c r="BO33" i="1"/>
  <c r="BS33" i="1" s="1"/>
  <c r="BT33" i="1" s="1"/>
  <c r="BN33" i="1"/>
  <c r="AJ34" i="1"/>
  <c r="AC34" i="1"/>
  <c r="AD34" i="1" s="1"/>
  <c r="Z34" i="1"/>
  <c r="X34" i="1" s="1"/>
  <c r="AA34" i="1" s="1"/>
  <c r="U34" i="1" s="1"/>
  <c r="V34" i="1" s="1"/>
  <c r="CN34" i="1"/>
  <c r="BE34" i="1" s="1"/>
  <c r="BG34" i="1" s="1"/>
  <c r="S35" i="1"/>
  <c r="R35" i="1" s="1"/>
  <c r="AQ35" i="1"/>
  <c r="P35" i="1"/>
  <c r="BF35" i="1" s="1"/>
  <c r="BH35" i="1" s="1"/>
  <c r="AK36" i="1"/>
  <c r="W43" i="1"/>
  <c r="P43" i="1"/>
  <c r="BF43" i="1" s="1"/>
  <c r="BH43" i="1" s="1"/>
  <c r="S43" i="1"/>
  <c r="R43" i="1" s="1"/>
  <c r="AQ43" i="1"/>
  <c r="Z45" i="1"/>
  <c r="X45" i="1" s="1"/>
  <c r="AA45" i="1" s="1"/>
  <c r="AJ45" i="1"/>
  <c r="AC47" i="1"/>
  <c r="AD47" i="1" s="1"/>
  <c r="Z47" i="1" s="1"/>
  <c r="X47" i="1" s="1"/>
  <c r="AA47" i="1" s="1"/>
  <c r="U47" i="1" s="1"/>
  <c r="V47" i="1" s="1"/>
  <c r="T36" i="1"/>
  <c r="W36" i="1"/>
  <c r="P36" i="1"/>
  <c r="BF36" i="1" s="1"/>
  <c r="BH36" i="1" s="1"/>
  <c r="AF37" i="1"/>
  <c r="AQ38" i="1"/>
  <c r="P38" i="1"/>
  <c r="BF38" i="1" s="1"/>
  <c r="BH38" i="1" s="1"/>
  <c r="W38" i="1"/>
  <c r="S38" i="1"/>
  <c r="R38" i="1" s="1"/>
  <c r="AF39" i="1"/>
  <c r="W41" i="1"/>
  <c r="P41" i="1"/>
  <c r="BF41" i="1" s="1"/>
  <c r="BH41" i="1" s="1"/>
  <c r="AQ41" i="1"/>
  <c r="T41" i="1"/>
  <c r="S41" i="1"/>
  <c r="R41" i="1" s="1"/>
  <c r="AC41" i="1" s="1"/>
  <c r="AD41" i="1" s="1"/>
  <c r="AK37" i="1"/>
  <c r="AC38" i="1"/>
  <c r="AD38" i="1" s="1"/>
  <c r="AK38" i="1" s="1"/>
  <c r="BG40" i="1"/>
  <c r="AQ42" i="1"/>
  <c r="T42" i="1"/>
  <c r="BO44" i="1"/>
  <c r="BS44" i="1" s="1"/>
  <c r="BT44" i="1" s="1"/>
  <c r="BP44" i="1"/>
  <c r="BN44" i="1"/>
  <c r="W45" i="1"/>
  <c r="P45" i="1"/>
  <c r="BF45" i="1" s="1"/>
  <c r="BH45" i="1" s="1"/>
  <c r="BG45" i="1"/>
  <c r="BG46" i="1"/>
  <c r="AC46" i="1"/>
  <c r="AD46" i="1" s="1"/>
  <c r="AK46" i="1" s="1"/>
  <c r="BG41" i="1"/>
  <c r="AC44" i="1"/>
  <c r="AD44" i="1" s="1"/>
  <c r="AQ47" i="1"/>
  <c r="W47" i="1"/>
  <c r="P47" i="1"/>
  <c r="BF47" i="1" s="1"/>
  <c r="BH47" i="1" s="1"/>
  <c r="BG43" i="1"/>
  <c r="BN46" i="1"/>
  <c r="BN47" i="1"/>
  <c r="BO47" i="1"/>
  <c r="BS47" i="1" s="1"/>
  <c r="BT47" i="1" s="1"/>
  <c r="AK47" i="1" l="1"/>
  <c r="U45" i="1"/>
  <c r="V45" i="1" s="1"/>
  <c r="AE41" i="1"/>
  <c r="AI41" i="1" s="1"/>
  <c r="AK41" i="1"/>
  <c r="AL41" i="1"/>
  <c r="AE42" i="1"/>
  <c r="AI42" i="1" s="1"/>
  <c r="AL42" i="1"/>
  <c r="AE32" i="1"/>
  <c r="AI32" i="1" s="1"/>
  <c r="AL32" i="1"/>
  <c r="AJ33" i="1"/>
  <c r="AJ19" i="1"/>
  <c r="AC19" i="1"/>
  <c r="AD19" i="1" s="1"/>
  <c r="Z19" i="1" s="1"/>
  <c r="X19" i="1" s="1"/>
  <c r="AA19" i="1" s="1"/>
  <c r="U19" i="1" s="1"/>
  <c r="V19" i="1" s="1"/>
  <c r="AC33" i="1"/>
  <c r="AD33" i="1" s="1"/>
  <c r="Z32" i="1"/>
  <c r="X32" i="1" s="1"/>
  <c r="AA32" i="1" s="1"/>
  <c r="U32" i="1" s="1"/>
  <c r="V32" i="1" s="1"/>
  <c r="AJ32" i="1"/>
  <c r="BH26" i="1"/>
  <c r="BH18" i="1"/>
  <c r="AK42" i="1"/>
  <c r="Z42" i="1"/>
  <c r="X42" i="1" s="1"/>
  <c r="AA42" i="1" s="1"/>
  <c r="U42" i="1" s="1"/>
  <c r="V42" i="1" s="1"/>
  <c r="AE34" i="1"/>
  <c r="AI34" i="1" s="1"/>
  <c r="AL34" i="1"/>
  <c r="AM34" i="1" s="1"/>
  <c r="BH40" i="1"/>
  <c r="AE39" i="1"/>
  <c r="AI39" i="1" s="1"/>
  <c r="AK39" i="1"/>
  <c r="AL39" i="1"/>
  <c r="AC35" i="1"/>
  <c r="AD35" i="1" s="1"/>
  <c r="AJ29" i="1"/>
  <c r="AJ46" i="1"/>
  <c r="Z46" i="1"/>
  <c r="X46" i="1" s="1"/>
  <c r="AA46" i="1" s="1"/>
  <c r="U46" i="1" s="1"/>
  <c r="V46" i="1" s="1"/>
  <c r="AE36" i="1"/>
  <c r="AI36" i="1" s="1"/>
  <c r="AL36" i="1"/>
  <c r="AM36" i="1" s="1"/>
  <c r="Z36" i="1"/>
  <c r="X36" i="1" s="1"/>
  <c r="AA36" i="1" s="1"/>
  <c r="U36" i="1" s="1"/>
  <c r="V36" i="1" s="1"/>
  <c r="BH34" i="1"/>
  <c r="AC29" i="1"/>
  <c r="AD29" i="1" s="1"/>
  <c r="AJ26" i="1"/>
  <c r="AJ23" i="1"/>
  <c r="AC23" i="1"/>
  <c r="AD23" i="1" s="1"/>
  <c r="AE45" i="1"/>
  <c r="AI45" i="1" s="1"/>
  <c r="AL45" i="1"/>
  <c r="AM45" i="1" s="1"/>
  <c r="AJ27" i="1"/>
  <c r="AE37" i="1"/>
  <c r="AI37" i="1" s="1"/>
  <c r="AL37" i="1"/>
  <c r="AM37" i="1" s="1"/>
  <c r="AL44" i="1"/>
  <c r="AE44" i="1"/>
  <c r="AI44" i="1" s="1"/>
  <c r="AK44" i="1"/>
  <c r="AJ38" i="1"/>
  <c r="Z38" i="1"/>
  <c r="X38" i="1" s="1"/>
  <c r="AA38" i="1" s="1"/>
  <c r="U38" i="1" s="1"/>
  <c r="V38" i="1" s="1"/>
  <c r="AL47" i="1"/>
  <c r="AM47" i="1" s="1"/>
  <c r="AE47" i="1"/>
  <c r="AI47" i="1" s="1"/>
  <c r="AJ43" i="1"/>
  <c r="Z35" i="1"/>
  <c r="X35" i="1" s="1"/>
  <c r="AA35" i="1" s="1"/>
  <c r="U35" i="1" s="1"/>
  <c r="V35" i="1" s="1"/>
  <c r="AJ35" i="1"/>
  <c r="AJ40" i="1"/>
  <c r="AJ44" i="1"/>
  <c r="Z44" i="1"/>
  <c r="X44" i="1" s="1"/>
  <c r="AA44" i="1" s="1"/>
  <c r="U44" i="1" s="1"/>
  <c r="V44" i="1" s="1"/>
  <c r="AC40" i="1"/>
  <c r="AD40" i="1" s="1"/>
  <c r="Z40" i="1" s="1"/>
  <c r="X40" i="1" s="1"/>
  <c r="AA40" i="1" s="1"/>
  <c r="U40" i="1" s="1"/>
  <c r="V40" i="1" s="1"/>
  <c r="AC43" i="1"/>
  <c r="AD43" i="1" s="1"/>
  <c r="BH20" i="1"/>
  <c r="AL46" i="1"/>
  <c r="AE46" i="1"/>
  <c r="AI46" i="1" s="1"/>
  <c r="AL38" i="1"/>
  <c r="AM38" i="1" s="1"/>
  <c r="AE38" i="1"/>
  <c r="AI38" i="1" s="1"/>
  <c r="AJ41" i="1"/>
  <c r="Z41" i="1"/>
  <c r="X41" i="1" s="1"/>
  <c r="AA41" i="1" s="1"/>
  <c r="U41" i="1" s="1"/>
  <c r="V41" i="1" s="1"/>
  <c r="AJ31" i="1"/>
  <c r="U39" i="1"/>
  <c r="V39" i="1" s="1"/>
  <c r="AC28" i="1"/>
  <c r="AD28" i="1" s="1"/>
  <c r="AC31" i="1"/>
  <c r="AD31" i="1" s="1"/>
  <c r="AC18" i="1"/>
  <c r="AD18" i="1" s="1"/>
  <c r="AC26" i="1"/>
  <c r="AD26" i="1" s="1"/>
  <c r="AC20" i="1"/>
  <c r="AD20" i="1" s="1"/>
  <c r="AL17" i="1"/>
  <c r="AM17" i="1" s="1"/>
  <c r="AE17" i="1"/>
  <c r="AI17" i="1" s="1"/>
  <c r="AK17" i="1"/>
  <c r="AK32" i="1"/>
  <c r="AC27" i="1"/>
  <c r="AD27" i="1" s="1"/>
  <c r="BH31" i="1"/>
  <c r="Z37" i="1"/>
  <c r="X37" i="1" s="1"/>
  <c r="AA37" i="1" s="1"/>
  <c r="U37" i="1" s="1"/>
  <c r="V37" i="1" s="1"/>
  <c r="AM41" i="1" l="1"/>
  <c r="AE27" i="1"/>
  <c r="AI27" i="1" s="1"/>
  <c r="AL27" i="1"/>
  <c r="AK27" i="1"/>
  <c r="AL26" i="1"/>
  <c r="AE26" i="1"/>
  <c r="AI26" i="1" s="1"/>
  <c r="AK26" i="1"/>
  <c r="AL31" i="1"/>
  <c r="AE31" i="1"/>
  <c r="AI31" i="1" s="1"/>
  <c r="AK31" i="1"/>
  <c r="Z31" i="1"/>
  <c r="X31" i="1" s="1"/>
  <c r="AA31" i="1" s="1"/>
  <c r="U31" i="1" s="1"/>
  <c r="V31" i="1" s="1"/>
  <c r="Z26" i="1"/>
  <c r="X26" i="1" s="1"/>
  <c r="AA26" i="1" s="1"/>
  <c r="U26" i="1" s="1"/>
  <c r="V26" i="1" s="1"/>
  <c r="AE43" i="1"/>
  <c r="AI43" i="1" s="1"/>
  <c r="AL43" i="1"/>
  <c r="AK43" i="1"/>
  <c r="AE23" i="1"/>
  <c r="AI23" i="1" s="1"/>
  <c r="AL23" i="1"/>
  <c r="AK23" i="1"/>
  <c r="AM32" i="1"/>
  <c r="AL20" i="1"/>
  <c r="AM20" i="1" s="1"/>
  <c r="AE20" i="1"/>
  <c r="AI20" i="1" s="1"/>
  <c r="AK20" i="1"/>
  <c r="Z20" i="1"/>
  <c r="X20" i="1" s="1"/>
  <c r="AA20" i="1" s="1"/>
  <c r="U20" i="1" s="1"/>
  <c r="V20" i="1" s="1"/>
  <c r="AL18" i="1"/>
  <c r="AE18" i="1"/>
  <c r="AI18" i="1" s="1"/>
  <c r="Z18" i="1"/>
  <c r="X18" i="1" s="1"/>
  <c r="AA18" i="1" s="1"/>
  <c r="U18" i="1" s="1"/>
  <c r="V18" i="1" s="1"/>
  <c r="AK18" i="1"/>
  <c r="AE28" i="1"/>
  <c r="AI28" i="1" s="1"/>
  <c r="AL28" i="1"/>
  <c r="Z28" i="1"/>
  <c r="X28" i="1" s="1"/>
  <c r="AA28" i="1" s="1"/>
  <c r="U28" i="1" s="1"/>
  <c r="V28" i="1" s="1"/>
  <c r="AK28" i="1"/>
  <c r="Z43" i="1"/>
  <c r="X43" i="1" s="1"/>
  <c r="AA43" i="1" s="1"/>
  <c r="U43" i="1" s="1"/>
  <c r="V43" i="1" s="1"/>
  <c r="AM44" i="1"/>
  <c r="Z27" i="1"/>
  <c r="X27" i="1" s="1"/>
  <c r="AA27" i="1" s="1"/>
  <c r="U27" i="1" s="1"/>
  <c r="V27" i="1" s="1"/>
  <c r="AL29" i="1"/>
  <c r="AE29" i="1"/>
  <c r="AI29" i="1" s="1"/>
  <c r="AK29" i="1"/>
  <c r="Z29" i="1"/>
  <c r="X29" i="1" s="1"/>
  <c r="AA29" i="1" s="1"/>
  <c r="U29" i="1" s="1"/>
  <c r="V29" i="1" s="1"/>
  <c r="AM39" i="1"/>
  <c r="AE19" i="1"/>
  <c r="AI19" i="1" s="1"/>
  <c r="AL19" i="1"/>
  <c r="AK19" i="1"/>
  <c r="AL35" i="1"/>
  <c r="AE35" i="1"/>
  <c r="AI35" i="1" s="1"/>
  <c r="AK35" i="1"/>
  <c r="AM46" i="1"/>
  <c r="AE40" i="1"/>
  <c r="AI40" i="1" s="1"/>
  <c r="AL40" i="1"/>
  <c r="AK40" i="1"/>
  <c r="Z23" i="1"/>
  <c r="X23" i="1" s="1"/>
  <c r="AA23" i="1" s="1"/>
  <c r="U23" i="1" s="1"/>
  <c r="V23" i="1" s="1"/>
  <c r="AL33" i="1"/>
  <c r="AE33" i="1"/>
  <c r="AI33" i="1" s="1"/>
  <c r="AK33" i="1"/>
  <c r="Z33" i="1"/>
  <c r="X33" i="1" s="1"/>
  <c r="AA33" i="1" s="1"/>
  <c r="U33" i="1" s="1"/>
  <c r="V33" i="1" s="1"/>
  <c r="AM42" i="1"/>
  <c r="AM18" i="1" l="1"/>
  <c r="AM31" i="1"/>
  <c r="AM19" i="1"/>
  <c r="AM28" i="1"/>
  <c r="AM23" i="1"/>
  <c r="AM26" i="1"/>
  <c r="AM40" i="1"/>
  <c r="AM33" i="1"/>
  <c r="AM35" i="1"/>
  <c r="AM29" i="1"/>
  <c r="AM27" i="1"/>
  <c r="AM43" i="1"/>
</calcChain>
</file>

<file path=xl/sharedStrings.xml><?xml version="1.0" encoding="utf-8"?>
<sst xmlns="http://schemas.openxmlformats.org/spreadsheetml/2006/main" count="1515" uniqueCount="560">
  <si>
    <t>File opened</t>
  </si>
  <si>
    <t>2023-07-12 10:02:46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</si>
  <si>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</si>
  <si>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</si>
  <si>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</si>
  <si>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</si>
  <si>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</si>
  <si>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</si>
  <si>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</si>
  <si>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</si>
  <si>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</si>
  <si>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</si>
  <si>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</si>
  <si>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</si>
  <si>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</si>
  <si>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 6 17:07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</si>
  <si>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</si>
  <si>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</si>
  <si>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</si>
  <si>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</si>
  <si>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</si>
  <si>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</si>
  <si>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</si>
  <si>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</si>
  <si>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</si>
  <si>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</si>
  <si>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</si>
  <si>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10:02:46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</si>
  <si>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</si>
  <si>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</si>
  <si>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</si>
  <si>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</si>
  <si>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</si>
  <si>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</si>
  <si>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</si>
  <si>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</si>
  <si>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</si>
  <si>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</si>
  <si>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</si>
  <si>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</si>
  <si>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</si>
  <si>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</si>
  <si>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</si>
  <si>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</si>
  <si>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</si>
  <si>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</si>
  <si>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</si>
  <si>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</si>
  <si>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</si>
  <si>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</si>
  <si>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</si>
  <si>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</si>
  <si>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</si>
  <si>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</si>
  <si>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</si>
  <si>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</si>
  <si>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</si>
  <si>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</si>
  <si>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</si>
  <si>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</si>
  <si>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</si>
  <si>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</si>
  <si>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</si>
  <si>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</si>
  <si>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</si>
  <si>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</si>
  <si>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</si>
  <si>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</si>
  <si>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</si>
  <si>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</si>
  <si>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</si>
  <si>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</si>
  <si>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</si>
  <si>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</si>
  <si>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</si>
  <si>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</si>
  <si>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</si>
  <si>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</si>
  <si>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</si>
  <si>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</si>
  <si>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</si>
  <si>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2.84904 82.0538 377.038 617.802 859.909 1055.37 1239.99 1383.92</t>
  </si>
  <si>
    <t>Fs_true</t>
  </si>
  <si>
    <t>-0.255187 101.37 401.876 601.451 802.306 1001.11 1202.33 1400.93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</si>
  <si>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</si>
  <si>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</si>
  <si>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</si>
  <si>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</si>
  <si>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</si>
  <si>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</si>
  <si>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</si>
  <si>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</si>
  <si>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</si>
  <si>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</si>
  <si>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</si>
  <si>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</si>
  <si>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</si>
  <si>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</si>
  <si>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</si>
  <si>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</si>
  <si>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</si>
  <si>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</si>
  <si>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</si>
  <si>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</si>
  <si>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</si>
  <si>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</si>
  <si>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</si>
  <si>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</si>
  <si>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</si>
  <si>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</si>
  <si>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</si>
  <si>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</si>
  <si>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</si>
  <si>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</si>
  <si>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</si>
  <si>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</si>
  <si>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</si>
  <si>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</si>
  <si>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</si>
  <si>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</si>
  <si>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</si>
  <si>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</si>
  <si>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</si>
  <si>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</si>
  <si>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</si>
  <si>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</si>
  <si>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</si>
  <si>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</si>
  <si>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</si>
  <si>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</si>
  <si>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</si>
  <si>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</si>
  <si>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</si>
  <si>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</si>
  <si>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</si>
  <si>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</si>
  <si>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</si>
  <si>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</si>
  <si>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</si>
  <si>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</si>
  <si>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</si>
  <si>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</si>
  <si>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</si>
  <si>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</si>
  <si>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</si>
  <si>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</si>
  <si>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</si>
  <si>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</si>
  <si>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</si>
  <si>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</si>
  <si>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</si>
  <si>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</si>
  <si>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</si>
  <si>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</si>
  <si>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</si>
  <si>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</si>
  <si>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</si>
  <si>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</si>
  <si>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</si>
  <si>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</si>
  <si>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</si>
  <si>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</si>
  <si>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</si>
  <si>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</si>
  <si>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</si>
  <si>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</si>
  <si>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</si>
  <si>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</si>
  <si>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</si>
  <si>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</si>
  <si>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</si>
  <si>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</si>
  <si>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</si>
  <si>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</si>
  <si>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</si>
  <si>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</si>
  <si>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</si>
  <si>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</si>
  <si>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</si>
  <si>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</si>
  <si>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</si>
  <si>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</si>
  <si>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</si>
  <si>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</si>
  <si>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</si>
  <si>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</si>
  <si>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</si>
  <si>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</si>
  <si>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</si>
  <si>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</si>
  <si>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</si>
  <si>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</si>
  <si>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</si>
  <si>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</si>
  <si>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</si>
  <si>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</si>
  <si>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</si>
  <si>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</si>
  <si>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</si>
  <si>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</si>
  <si>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</si>
  <si>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</si>
  <si>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</si>
  <si>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</si>
  <si>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</si>
  <si>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</si>
  <si>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</si>
  <si>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</si>
  <si>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</si>
  <si>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</si>
  <si>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</si>
  <si>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</si>
  <si>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</si>
  <si>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</si>
  <si>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</si>
  <si>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</si>
  <si>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</si>
  <si>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</si>
  <si>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</si>
  <si>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</si>
  <si>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</si>
  <si>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</si>
  <si>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</si>
  <si>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</si>
  <si>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</si>
  <si>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</si>
  <si>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</si>
  <si>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</si>
  <si>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</si>
  <si>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</si>
  <si>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</si>
  <si>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</si>
  <si>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</si>
  <si>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</si>
  <si>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</si>
  <si>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</si>
  <si>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</si>
  <si>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</si>
  <si>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</si>
  <si>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</si>
  <si>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</si>
  <si>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</si>
  <si>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</si>
  <si>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</si>
  <si>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</si>
  <si>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</si>
  <si>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</si>
  <si>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</si>
  <si>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</si>
  <si>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</si>
  <si>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</si>
  <si>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</si>
  <si>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</si>
  <si>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</si>
  <si>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</si>
  <si>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</si>
  <si>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</si>
  <si>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</si>
  <si>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</si>
  <si>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</si>
  <si>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</si>
  <si>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</si>
  <si>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</si>
  <si>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</si>
  <si>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</si>
  <si>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</si>
  <si>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</si>
  <si>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</si>
  <si>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</si>
  <si>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</si>
  <si>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</si>
  <si>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</si>
  <si>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</si>
  <si>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</si>
  <si>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</si>
  <si>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</si>
  <si>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</si>
  <si>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</si>
  <si>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</si>
  <si>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</si>
  <si>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</si>
  <si>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</si>
  <si>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</si>
  <si>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</si>
  <si>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</si>
  <si>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</si>
  <si>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</si>
  <si>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</si>
  <si>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</si>
  <si>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</si>
  <si>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</si>
  <si>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</si>
  <si>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</si>
  <si>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</si>
  <si>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</si>
  <si>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</si>
  <si>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</si>
  <si>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</si>
  <si>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</si>
  <si>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</si>
  <si>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</si>
  <si>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</si>
  <si>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</si>
  <si>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</si>
  <si>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</si>
  <si>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</si>
  <si>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</si>
  <si>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</si>
  <si>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</si>
  <si>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</si>
  <si>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</si>
  <si>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</si>
  <si>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</si>
  <si>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</si>
  <si>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</si>
  <si>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</si>
  <si>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</si>
  <si>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</si>
  <si>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</si>
  <si>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</si>
  <si>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</si>
  <si>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</si>
  <si>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</si>
  <si>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</si>
  <si>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</si>
  <si>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</si>
  <si>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</si>
  <si>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</si>
  <si>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</si>
  <si>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</si>
  <si>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</si>
  <si>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</si>
  <si>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</si>
  <si>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</si>
  <si>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</si>
  <si>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</si>
  <si>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</si>
  <si>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</si>
  <si>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</si>
  <si>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</si>
  <si>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</si>
  <si>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</si>
  <si>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</si>
  <si>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</si>
  <si>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</si>
  <si>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</si>
  <si>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</si>
  <si>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</si>
  <si>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</si>
  <si>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</si>
  <si>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</si>
  <si>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</si>
  <si>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</si>
  <si>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</si>
  <si>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</si>
  <si>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</si>
  <si>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</si>
  <si>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</si>
  <si>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</si>
  <si>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</si>
  <si>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</si>
  <si>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</si>
  <si>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</si>
  <si>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</si>
  <si>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</si>
  <si>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</si>
  <si>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</si>
  <si>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</si>
  <si>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</si>
  <si>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</si>
  <si>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</si>
  <si>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</si>
  <si>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</si>
  <si>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</si>
  <si>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</si>
  <si>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</si>
  <si>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</si>
  <si>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</si>
  <si>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</si>
  <si>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</si>
  <si>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</si>
  <si>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</si>
  <si>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</si>
  <si>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</si>
  <si>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</si>
  <si>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</si>
  <si>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</si>
  <si>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</si>
  <si>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</si>
  <si>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</si>
  <si>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</si>
  <si>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</si>
  <si>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</si>
  <si>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</si>
  <si>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</si>
  <si>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</si>
  <si>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</si>
  <si>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</si>
  <si>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</si>
  <si>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</si>
  <si>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</si>
  <si>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</si>
  <si>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</si>
  <si>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</si>
  <si>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</si>
  <si>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</si>
  <si>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20230712 10:30:05</t>
  </si>
  <si>
    <t>10:30:05</t>
  </si>
  <si>
    <t>MPF-2272-20230712-10_30_07</t>
  </si>
  <si>
    <t>-</t>
  </si>
  <si>
    <t>0: Broadleaf</t>
  </si>
  <si>
    <t>10:30:22</t>
  </si>
  <si>
    <t>4/4</t>
  </si>
  <si>
    <t>11111111</t>
  </si>
  <si>
    <t>oooooooo</t>
  </si>
  <si>
    <t>on</t>
  </si>
  <si>
    <t>20230712 10:33:15</t>
  </si>
  <si>
    <t>10:33:15</t>
  </si>
  <si>
    <t>MPF-2273-20230712-10_33_17</t>
  </si>
  <si>
    <t>DARK-2274-20230712-10_33_24</t>
  </si>
  <si>
    <t>10:33:35</t>
  </si>
  <si>
    <t>20230712 10:42:25</t>
  </si>
  <si>
    <t>10:42:25</t>
  </si>
  <si>
    <t>MPF-2275-20230712-10_42_27</t>
  </si>
  <si>
    <t>DARK-2276-20230712-10_42_34</t>
  </si>
  <si>
    <t>10:42:51</t>
  </si>
  <si>
    <t>20230712 10:48:17</t>
  </si>
  <si>
    <t>10:48:17</t>
  </si>
  <si>
    <t>MPF-2277-20230712-10_48_18</t>
  </si>
  <si>
    <t>DARK-2278-20230712-10_48_26</t>
  </si>
  <si>
    <t>10:48:48</t>
  </si>
  <si>
    <t>20230712 10:48:57</t>
  </si>
  <si>
    <t>10:48:57</t>
  </si>
  <si>
    <t>MPF-2279-20230712-10_48_59</t>
  </si>
  <si>
    <t>DARK-2280-20230712-10_49_06</t>
  </si>
  <si>
    <t>10:49:26</t>
  </si>
  <si>
    <t>3/4</t>
  </si>
  <si>
    <t>20230712 10:55:04</t>
  </si>
  <si>
    <t>10:55:04</t>
  </si>
  <si>
    <t>MPF-2281-20230712-10_55_06</t>
  </si>
  <si>
    <t>DARK-2282-20230712-10_55_13</t>
  </si>
  <si>
    <t>10:55:33</t>
  </si>
  <si>
    <t>20230712 11:00:11</t>
  </si>
  <si>
    <t>11:00:11</t>
  </si>
  <si>
    <t>MPF-2283-20230712-11_00_12</t>
  </si>
  <si>
    <t>DARK-2284-20230712-11_00_20</t>
  </si>
  <si>
    <t>20230712 11:05:58</t>
  </si>
  <si>
    <t>11:05:58</t>
  </si>
  <si>
    <t>MPF-2285-20230712-11_05_59</t>
  </si>
  <si>
    <t>DARK-2286-20230712-11_06_07</t>
  </si>
  <si>
    <t>11:06:18</t>
  </si>
  <si>
    <t>20230712 11:12:12</t>
  </si>
  <si>
    <t>11:12:12</t>
  </si>
  <si>
    <t>MPF-2287-20230712-11_12_14</t>
  </si>
  <si>
    <t>DARK-2288-20230712-11_12_21</t>
  </si>
  <si>
    <t>11:12:36</t>
  </si>
  <si>
    <t>20230712 11:17:57</t>
  </si>
  <si>
    <t>11:17:57</t>
  </si>
  <si>
    <t>MPF-2289-20230712-11_17_59</t>
  </si>
  <si>
    <t>DARK-2290-20230712-11_18_06</t>
  </si>
  <si>
    <t>20230712 11:21:24</t>
  </si>
  <si>
    <t>11:21:24</t>
  </si>
  <si>
    <t>MPF-2291-20230712-11_21_26</t>
  </si>
  <si>
    <t>DARK-2292-20230712-11_21_33</t>
  </si>
  <si>
    <t>20230712 11:25:04</t>
  </si>
  <si>
    <t>11:25:04</t>
  </si>
  <si>
    <t>MPF-2293-20230712-11_25_05</t>
  </si>
  <si>
    <t>DARK-2294-20230712-11_25_13</t>
  </si>
  <si>
    <t>20230712 11:28:06</t>
  </si>
  <si>
    <t>11:28:06</t>
  </si>
  <si>
    <t>MPF-2295-20230712-11_28_08</t>
  </si>
  <si>
    <t>DARK-2296-20230712-11_28_15</t>
  </si>
  <si>
    <t>11:28:33</t>
  </si>
  <si>
    <t>20230712 11:31:28</t>
  </si>
  <si>
    <t>11:31:28</t>
  </si>
  <si>
    <t>MPF-2297-20230712-11_31_29</t>
  </si>
  <si>
    <t>DARK-2298-20230712-11_31_37</t>
  </si>
  <si>
    <t>20230712 11:35:37</t>
  </si>
  <si>
    <t>11:35:37</t>
  </si>
  <si>
    <t>MPF-2299-20230712-11_35_39</t>
  </si>
  <si>
    <t>DARK-2300-20230712-11_35_46</t>
  </si>
  <si>
    <t>20230712 11:41:39</t>
  </si>
  <si>
    <t>11:41:39</t>
  </si>
  <si>
    <t>MPF-2301-20230712-11_41_41</t>
  </si>
  <si>
    <t>DARK-2302-20230712-11_41_48</t>
  </si>
  <si>
    <t>20230712 11:46:04</t>
  </si>
  <si>
    <t>11:46:04</t>
  </si>
  <si>
    <t>MPF-2303-20230712-11_46_05</t>
  </si>
  <si>
    <t>DARK-2304-20230712-11_46_13</t>
  </si>
  <si>
    <t>20230712 11:49:11</t>
  </si>
  <si>
    <t>11:49:11</t>
  </si>
  <si>
    <t>MPF-2305-20230712-11_49_12</t>
  </si>
  <si>
    <t>DARK-2306-20230712-11_49_20</t>
  </si>
  <si>
    <t>11:49:43</t>
  </si>
  <si>
    <t>20230712 11:55:00</t>
  </si>
  <si>
    <t>11:55:00</t>
  </si>
  <si>
    <t>MPF-2307-20230712-11_55_02</t>
  </si>
  <si>
    <t>DARK-2308-20230712-11_55_09</t>
  </si>
  <si>
    <t>11:55:24</t>
  </si>
  <si>
    <t>20230712 12:00:04</t>
  </si>
  <si>
    <t>12:00:04</t>
  </si>
  <si>
    <t>MPF-2309-20230712-12_00_05</t>
  </si>
  <si>
    <t>DARK-2310-20230712-12_00_13</t>
  </si>
  <si>
    <t>12:00:29</t>
  </si>
  <si>
    <t>20230712 12:03:20</t>
  </si>
  <si>
    <t>12:03:20</t>
  </si>
  <si>
    <t>MPF-2311-20230712-12_03_22</t>
  </si>
  <si>
    <t>DARK-2312-20230712-12_03_29</t>
  </si>
  <si>
    <t>12:03:48</t>
  </si>
  <si>
    <t>20230712 12:08:00</t>
  </si>
  <si>
    <t>12:08:00</t>
  </si>
  <si>
    <t>MPF-2313-20230712-12_08_02</t>
  </si>
  <si>
    <t>DARK-2314-20230712-12_08_09</t>
  </si>
  <si>
    <t>12:08:22</t>
  </si>
  <si>
    <t>20230712 12:14:14</t>
  </si>
  <si>
    <t>12:14:14</t>
  </si>
  <si>
    <t>MPF-2315-20230712-12_14_15</t>
  </si>
  <si>
    <t>DARK-2316-20230712-12_14_23</t>
  </si>
  <si>
    <t>20230712 12:18:16</t>
  </si>
  <si>
    <t>12:18:16</t>
  </si>
  <si>
    <t>MPF-2317-20230712-12_18_18</t>
  </si>
  <si>
    <t>DARK-2318-20230712-12_18_25</t>
  </si>
  <si>
    <t>20230712 12:21:40</t>
  </si>
  <si>
    <t>12:21:40</t>
  </si>
  <si>
    <t>MPF-2319-20230712-12_21_42</t>
  </si>
  <si>
    <t>DARK-2320-20230712-12_21_49</t>
  </si>
  <si>
    <t>12:22:04</t>
  </si>
  <si>
    <t>20230712 12:24:28</t>
  </si>
  <si>
    <t>12:24:28</t>
  </si>
  <si>
    <t>MPF-2321-20230712-12_24_30</t>
  </si>
  <si>
    <t>DARK-2322-20230712-12_24_37</t>
  </si>
  <si>
    <t>20230712 12:27:55</t>
  </si>
  <si>
    <t>12:27:55</t>
  </si>
  <si>
    <t>MPF-2323-20230712-12_27_57</t>
  </si>
  <si>
    <t>DARK-2324-20230712-12_28_04</t>
  </si>
  <si>
    <t>LCOR-108</t>
  </si>
  <si>
    <t>LCOR-068</t>
  </si>
  <si>
    <t>LCOR-069</t>
  </si>
  <si>
    <t>LCOR-310</t>
  </si>
  <si>
    <t>LCOR-094</t>
  </si>
  <si>
    <t>LCOR-217</t>
  </si>
  <si>
    <t>LCOR-289</t>
  </si>
  <si>
    <t>LCOR-588</t>
  </si>
  <si>
    <t>LCOR-088</t>
  </si>
  <si>
    <t>LCOR-241</t>
  </si>
  <si>
    <t>LCOR-156</t>
  </si>
  <si>
    <t>LCOR-449</t>
  </si>
  <si>
    <t>LCOR-611</t>
  </si>
  <si>
    <t>LCOR-080</t>
  </si>
  <si>
    <t>LCOR-098</t>
  </si>
  <si>
    <t>LCOR-518</t>
  </si>
  <si>
    <t>LCOR-514</t>
  </si>
  <si>
    <t>LCOR-106</t>
  </si>
  <si>
    <t>LCOR-212</t>
  </si>
  <si>
    <t>LCOR-084</t>
  </si>
  <si>
    <t>LCOR-318</t>
  </si>
  <si>
    <t>LCOR-160</t>
  </si>
  <si>
    <t>LCOR-301</t>
  </si>
  <si>
    <t>LCOR-293</t>
  </si>
  <si>
    <t>LCOR-159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</si>
</sst>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S47"/>
  <sheetViews>
    <sheetView tabSelected="1" workbookViewId="0">
      <selection activeCell="O15" sqref="O15"/>
    </sheetView>
  </sheetViews>
  <sheetFormatPr baseColWidth="10" defaultColWidth="8.83203125" defaultRowHeight="15" x14ac:dyDescent="0.2"/>
  <sheetData>
    <row r="2" spans="1:279" x14ac:dyDescent="0.2">
      <c r="A2" t="s">
        <v>29</v>
      </c>
      <c r="B2" t="s">
        <v>30</v>
      </c>
      <c r="C2" t="s">
        <v>32</v>
      </c>
    </row>
    <row r="3" spans="1:279" x14ac:dyDescent="0.2">
      <c r="B3" t="s">
        <v>31</v>
      </c>
      <c r="C3">
        <v>21</v>
      </c>
    </row>
    <row r="4" spans="1:27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 x14ac:dyDescent="0.2">
      <c r="B7">
        <v>0</v>
      </c>
      <c r="C7">
        <v>1</v>
      </c>
      <c r="D7">
        <v>0</v>
      </c>
      <c r="E7">
        <v>0</v>
      </c>
    </row>
    <row r="8" spans="1:27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Q8" t="s">
        <v>67</v>
      </c>
      <c r="R8" t="s">
        <v>68</v>
      </c>
    </row>
    <row r="9" spans="1:27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Q9">
        <v>0.15959999999999999</v>
      </c>
      <c r="R9">
        <v>0.2175</v>
      </c>
    </row>
    <row r="10" spans="1:27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7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176</v>
      </c>
      <c r="P15" t="s">
        <v>123</v>
      </c>
      <c r="Q15" t="s">
        <v>120</v>
      </c>
      <c r="R15" t="s">
        <v>121</v>
      </c>
      <c r="S15" t="s">
        <v>122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88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176</v>
      </c>
      <c r="CD15" t="s">
        <v>184</v>
      </c>
      <c r="CE15" t="s">
        <v>150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120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107</v>
      </c>
      <c r="EU15" t="s">
        <v>110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</row>
    <row r="16" spans="1:279" x14ac:dyDescent="0.2">
      <c r="B16" t="s">
        <v>378</v>
      </c>
      <c r="C16" t="s">
        <v>378</v>
      </c>
      <c r="F16" t="s">
        <v>378</v>
      </c>
      <c r="P16" t="s">
        <v>381</v>
      </c>
      <c r="Q16" t="s">
        <v>378</v>
      </c>
      <c r="R16" t="s">
        <v>379</v>
      </c>
      <c r="S16" t="s">
        <v>380</v>
      </c>
      <c r="T16" t="s">
        <v>382</v>
      </c>
      <c r="U16" t="s">
        <v>382</v>
      </c>
      <c r="V16" t="s">
        <v>207</v>
      </c>
      <c r="W16" t="s">
        <v>207</v>
      </c>
      <c r="X16" t="s">
        <v>379</v>
      </c>
      <c r="Y16" t="s">
        <v>379</v>
      </c>
      <c r="Z16" t="s">
        <v>379</v>
      </c>
      <c r="AA16" t="s">
        <v>379</v>
      </c>
      <c r="AB16" t="s">
        <v>383</v>
      </c>
      <c r="AC16" t="s">
        <v>384</v>
      </c>
      <c r="AD16" t="s">
        <v>384</v>
      </c>
      <c r="AE16" t="s">
        <v>385</v>
      </c>
      <c r="AF16" t="s">
        <v>386</v>
      </c>
      <c r="AG16" t="s">
        <v>385</v>
      </c>
      <c r="AH16" t="s">
        <v>385</v>
      </c>
      <c r="AI16" t="s">
        <v>385</v>
      </c>
      <c r="AJ16" t="s">
        <v>383</v>
      </c>
      <c r="AK16" t="s">
        <v>383</v>
      </c>
      <c r="AL16" t="s">
        <v>383</v>
      </c>
      <c r="AM16" t="s">
        <v>383</v>
      </c>
      <c r="AN16" t="s">
        <v>387</v>
      </c>
      <c r="AO16" t="s">
        <v>386</v>
      </c>
      <c r="AQ16" t="s">
        <v>386</v>
      </c>
      <c r="AR16" t="s">
        <v>387</v>
      </c>
      <c r="AX16" t="s">
        <v>381</v>
      </c>
      <c r="BE16" t="s">
        <v>381</v>
      </c>
      <c r="BF16" t="s">
        <v>381</v>
      </c>
      <c r="BG16" t="s">
        <v>381</v>
      </c>
      <c r="BH16" t="s">
        <v>388</v>
      </c>
      <c r="BV16" t="s">
        <v>389</v>
      </c>
      <c r="BW16" t="s">
        <v>389</v>
      </c>
      <c r="BX16" t="s">
        <v>389</v>
      </c>
      <c r="BY16" t="s">
        <v>381</v>
      </c>
      <c r="CA16" t="s">
        <v>390</v>
      </c>
      <c r="CD16" t="s">
        <v>389</v>
      </c>
      <c r="CI16" t="s">
        <v>378</v>
      </c>
      <c r="CJ16" t="s">
        <v>378</v>
      </c>
      <c r="CK16" t="s">
        <v>378</v>
      </c>
      <c r="CL16" t="s">
        <v>378</v>
      </c>
      <c r="CM16" t="s">
        <v>381</v>
      </c>
      <c r="CN16" t="s">
        <v>381</v>
      </c>
      <c r="CP16" t="s">
        <v>391</v>
      </c>
      <c r="CQ16" t="s">
        <v>392</v>
      </c>
      <c r="CT16" t="s">
        <v>379</v>
      </c>
      <c r="CU16" t="s">
        <v>378</v>
      </c>
      <c r="CV16" t="s">
        <v>382</v>
      </c>
      <c r="CW16" t="s">
        <v>382</v>
      </c>
      <c r="CX16" t="s">
        <v>393</v>
      </c>
      <c r="CY16" t="s">
        <v>393</v>
      </c>
      <c r="CZ16" t="s">
        <v>382</v>
      </c>
      <c r="DA16" t="s">
        <v>393</v>
      </c>
      <c r="DB16" t="s">
        <v>387</v>
      </c>
      <c r="DC16" t="s">
        <v>385</v>
      </c>
      <c r="DD16" t="s">
        <v>385</v>
      </c>
      <c r="DE16" t="s">
        <v>384</v>
      </c>
      <c r="DF16" t="s">
        <v>384</v>
      </c>
      <c r="DG16" t="s">
        <v>384</v>
      </c>
      <c r="DH16" t="s">
        <v>384</v>
      </c>
      <c r="DI16" t="s">
        <v>384</v>
      </c>
      <c r="DJ16" t="s">
        <v>394</v>
      </c>
      <c r="DK16" t="s">
        <v>381</v>
      </c>
      <c r="DL16" t="s">
        <v>381</v>
      </c>
      <c r="DM16" t="s">
        <v>382</v>
      </c>
      <c r="DN16" t="s">
        <v>382</v>
      </c>
      <c r="DO16" t="s">
        <v>382</v>
      </c>
      <c r="DP16" t="s">
        <v>393</v>
      </c>
      <c r="DQ16" t="s">
        <v>382</v>
      </c>
      <c r="DR16" t="s">
        <v>393</v>
      </c>
      <c r="DS16" t="s">
        <v>385</v>
      </c>
      <c r="DT16" t="s">
        <v>385</v>
      </c>
      <c r="DU16" t="s">
        <v>384</v>
      </c>
      <c r="DV16" t="s">
        <v>384</v>
      </c>
      <c r="DW16" t="s">
        <v>381</v>
      </c>
      <c r="EB16" t="s">
        <v>381</v>
      </c>
      <c r="EE16" t="s">
        <v>384</v>
      </c>
      <c r="EF16" t="s">
        <v>384</v>
      </c>
      <c r="EG16" t="s">
        <v>384</v>
      </c>
      <c r="EH16" t="s">
        <v>384</v>
      </c>
      <c r="EI16" t="s">
        <v>384</v>
      </c>
      <c r="EJ16" t="s">
        <v>381</v>
      </c>
      <c r="EK16" t="s">
        <v>381</v>
      </c>
      <c r="EL16" t="s">
        <v>381</v>
      </c>
      <c r="EM16" t="s">
        <v>378</v>
      </c>
      <c r="EP16" t="s">
        <v>395</v>
      </c>
      <c r="EQ16" t="s">
        <v>395</v>
      </c>
      <c r="ES16" t="s">
        <v>378</v>
      </c>
      <c r="ET16" t="s">
        <v>396</v>
      </c>
      <c r="EV16" t="s">
        <v>378</v>
      </c>
      <c r="EW16" t="s">
        <v>378</v>
      </c>
      <c r="EY16" t="s">
        <v>397</v>
      </c>
      <c r="EZ16" t="s">
        <v>398</v>
      </c>
      <c r="FA16" t="s">
        <v>397</v>
      </c>
      <c r="FB16" t="s">
        <v>398</v>
      </c>
      <c r="FC16" t="s">
        <v>397</v>
      </c>
      <c r="FD16" t="s">
        <v>398</v>
      </c>
      <c r="FE16" t="s">
        <v>386</v>
      </c>
      <c r="FF16" t="s">
        <v>386</v>
      </c>
      <c r="FG16" t="s">
        <v>382</v>
      </c>
      <c r="FH16" t="s">
        <v>399</v>
      </c>
      <c r="FI16" t="s">
        <v>382</v>
      </c>
      <c r="FK16" t="s">
        <v>382</v>
      </c>
      <c r="FL16" t="s">
        <v>399</v>
      </c>
      <c r="FM16" t="s">
        <v>382</v>
      </c>
      <c r="FO16" t="s">
        <v>393</v>
      </c>
      <c r="FP16" t="s">
        <v>400</v>
      </c>
      <c r="FQ16" t="s">
        <v>393</v>
      </c>
      <c r="FS16" t="s">
        <v>393</v>
      </c>
      <c r="FT16" t="s">
        <v>400</v>
      </c>
      <c r="FU16" t="s">
        <v>393</v>
      </c>
      <c r="FZ16" t="s">
        <v>401</v>
      </c>
      <c r="GA16" t="s">
        <v>401</v>
      </c>
      <c r="GN16" t="s">
        <v>401</v>
      </c>
      <c r="GO16" t="s">
        <v>401</v>
      </c>
      <c r="GP16" t="s">
        <v>402</v>
      </c>
      <c r="GQ16" t="s">
        <v>402</v>
      </c>
      <c r="GR16" t="s">
        <v>384</v>
      </c>
      <c r="GS16" t="s">
        <v>384</v>
      </c>
      <c r="GT16" t="s">
        <v>386</v>
      </c>
      <c r="GU16" t="s">
        <v>384</v>
      </c>
      <c r="GV16" t="s">
        <v>393</v>
      </c>
      <c r="GW16" t="s">
        <v>386</v>
      </c>
      <c r="GX16" t="s">
        <v>386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401</v>
      </c>
      <c r="HG16" t="s">
        <v>403</v>
      </c>
      <c r="HH16" t="s">
        <v>403</v>
      </c>
      <c r="HI16" t="s">
        <v>403</v>
      </c>
      <c r="HJ16" t="s">
        <v>404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HV16" t="s">
        <v>401</v>
      </c>
      <c r="IC16" t="s">
        <v>401</v>
      </c>
      <c r="ID16" t="s">
        <v>386</v>
      </c>
      <c r="IE16" t="s">
        <v>386</v>
      </c>
      <c r="IF16" t="s">
        <v>397</v>
      </c>
      <c r="IG16" t="s">
        <v>398</v>
      </c>
      <c r="IH16" t="s">
        <v>398</v>
      </c>
      <c r="IL16" t="s">
        <v>398</v>
      </c>
      <c r="IP16" t="s">
        <v>382</v>
      </c>
      <c r="IQ16" t="s">
        <v>382</v>
      </c>
      <c r="IR16" t="s">
        <v>393</v>
      </c>
      <c r="IS16" t="s">
        <v>393</v>
      </c>
      <c r="IT16" t="s">
        <v>405</v>
      </c>
      <c r="IU16" t="s">
        <v>405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401</v>
      </c>
      <c r="JB16" t="s">
        <v>384</v>
      </c>
      <c r="JC16" t="s">
        <v>401</v>
      </c>
      <c r="JE16" t="s">
        <v>387</v>
      </c>
      <c r="JF16" t="s">
        <v>387</v>
      </c>
      <c r="JG16" t="s">
        <v>384</v>
      </c>
      <c r="JH16" t="s">
        <v>384</v>
      </c>
      <c r="JI16" t="s">
        <v>384</v>
      </c>
      <c r="JJ16" t="s">
        <v>384</v>
      </c>
      <c r="JK16" t="s">
        <v>384</v>
      </c>
      <c r="JL16" t="s">
        <v>386</v>
      </c>
      <c r="JM16" t="s">
        <v>386</v>
      </c>
      <c r="JN16" t="s">
        <v>386</v>
      </c>
      <c r="JO16" t="s">
        <v>384</v>
      </c>
      <c r="JP16" t="s">
        <v>382</v>
      </c>
      <c r="JQ16" t="s">
        <v>393</v>
      </c>
      <c r="JR16" t="s">
        <v>386</v>
      </c>
      <c r="JS16" t="s">
        <v>386</v>
      </c>
    </row>
    <row r="17" spans="1:279" x14ac:dyDescent="0.2">
      <c r="A17">
        <v>1</v>
      </c>
      <c r="B17">
        <v>1689175805</v>
      </c>
      <c r="C17">
        <v>0</v>
      </c>
      <c r="D17" t="s">
        <v>406</v>
      </c>
      <c r="E17" t="s">
        <v>407</v>
      </c>
      <c r="F17">
        <v>15</v>
      </c>
      <c r="P17">
        <f>DB17*AP17*(CW17-CV17*(1000-AP17*CY17)/(1000-AP17*CX17))/(100*CQ17)</f>
        <v>-3.2977768145412614</v>
      </c>
      <c r="Q17">
        <v>1689175797.25</v>
      </c>
      <c r="R17">
        <f>(S17)/1000</f>
        <v>2.2942497289836031E-4</v>
      </c>
      <c r="S17">
        <f>1000*DB17*AP17*(CX17-CY17)/(100*CQ17*(1000-AP17*CX17))</f>
        <v>0.22942497289836031</v>
      </c>
      <c r="T17">
        <f>CV17 - IF(AP17&gt;1, P17*CQ17*100/(AR17*DJ17), 0)</f>
        <v>410.26566666666662</v>
      </c>
      <c r="U17">
        <f>((AA17-R17/2)*T17-P17)/(AA17+R17/2)</f>
        <v>776.62304463346345</v>
      </c>
      <c r="V17">
        <f>U17*(DC17+DD17)/1000</f>
        <v>78.798735356948811</v>
      </c>
      <c r="W17">
        <f>(CV17 - IF(AP17&gt;1, P17*CQ17*100/(AR17*DJ17), 0))*(DC17+DD17)/1000</f>
        <v>41.626907567450075</v>
      </c>
      <c r="X17">
        <f>2/((1/Z17-1/Y17)+SIGN(Z17)*SQRT((1/Z17-1/Y17)*(1/Z17-1/Y17) + 4*CR17/((CR17+1)*(CR17+1))*(2*1/Z17*1/Y17-1/Y17*1/Y17)))</f>
        <v>1.3838595061649771E-2</v>
      </c>
      <c r="Y17">
        <f>IF(LEFT(CS17,1)&lt;&gt;"0",IF(LEFT(CS17,1)="1",3,CT17),$D$5+$E$5*(DJ17*DC17/($K$5*1000))+$F$5*(DJ17*DC17/($K$5*1000))*MAX(MIN(CQ17,$J$5),$I$5)*MAX(MIN(CQ17,$J$5),$I$5)+$G$5*MAX(MIN(CQ17,$J$5),$I$5)*(DJ17*DC17/($K$5*1000))+$H$5*(DJ17*DC17/($K$5*1000))*(DJ17*DC17/($K$5*1000)))</f>
        <v>2.9542572464053203</v>
      </c>
      <c r="Z17">
        <f>R17*(1000-(1000*0.61365*EXP(17.502*AD17/(240.97+AD17))/(DC17+DD17)+CX17)/2)/(1000*0.61365*EXP(17.502*AD17/(240.97+AD17))/(DC17+DD17)-CX17)</f>
        <v>1.3802682659771163E-2</v>
      </c>
      <c r="AA17">
        <f>1/((CR17+1)/(X17/1.6)+1/(Y17/1.37)) + CR17/((CR17+1)/(X17/1.6) + CR17/(Y17/1.37))</f>
        <v>8.6298954230863076E-3</v>
      </c>
      <c r="AB17">
        <f>(CM17*CP17)</f>
        <v>3.9888988359855588E-3</v>
      </c>
      <c r="AC17">
        <f>(DE17+(AB17+2*0.95*0.0000000567*(((DE17+$B$7)+273)^4-(DE17+273)^4)-44100*R17)/(1.84*29.3*Y17+8*0.95*0.0000000567*(DE17+273)^3))</f>
        <v>29.699271476763187</v>
      </c>
      <c r="AD17">
        <f>($C$7*DF17+$D$7*DG17+$E$7*AC17)</f>
        <v>29.706846666666671</v>
      </c>
      <c r="AE17">
        <f>0.61365*EXP(17.502*AD17/(240.97+AD17))</f>
        <v>4.1892344615246255</v>
      </c>
      <c r="AF17">
        <f>(AG17/AH17*100)</f>
        <v>60.900050562998587</v>
      </c>
      <c r="AG17">
        <f>CX17*(DC17+DD17)/1000</f>
        <v>2.558817453569374</v>
      </c>
      <c r="AH17">
        <f>0.61365*EXP(17.502*DE17/(240.97+DE17))</f>
        <v>4.2016672070286427</v>
      </c>
      <c r="AI17">
        <f>(AE17-CX17*(DC17+DD17)/1000)</f>
        <v>1.6304170079552516</v>
      </c>
      <c r="AJ17">
        <f>(-R17*44100)</f>
        <v>-10.11764130481769</v>
      </c>
      <c r="AK17">
        <f>2*29.3*Y17*0.92*(DE17-AD17)</f>
        <v>8.2008080092454225</v>
      </c>
      <c r="AL17">
        <f>2*0.95*0.0000000567*(((DE17+$B$7)+273)^4-(AD17+273)^4)</f>
        <v>0.61559783351091613</v>
      </c>
      <c r="AM17">
        <f>AB17+AL17+AJ17+AK17</f>
        <v>-1.2972465632253662</v>
      </c>
      <c r="AN17">
        <v>0</v>
      </c>
      <c r="AO17">
        <v>0</v>
      </c>
      <c r="AP17">
        <f>IF(AN17*$H$13&gt;=AR17,1,(AR17/(AR17-AN17*$H$13)))</f>
        <v>1</v>
      </c>
      <c r="AQ17">
        <f>(AP17-1)*100</f>
        <v>0</v>
      </c>
      <c r="AR17">
        <f>MAX(0,($B$13+$C$13*DJ17)/(1+$D$13*DJ17)*DC17/(DE17+273)*$E$13)</f>
        <v>53135.85116993983</v>
      </c>
      <c r="AS17" t="s">
        <v>408</v>
      </c>
      <c r="AT17">
        <v>12563.3</v>
      </c>
      <c r="AU17">
        <v>561.53807692307691</v>
      </c>
      <c r="AV17">
        <v>1516.12</v>
      </c>
      <c r="AW17">
        <f>1-AU17/AV17</f>
        <v>0.62962161509440084</v>
      </c>
      <c r="AX17">
        <v>-3.2977768145413182</v>
      </c>
      <c r="AY17" t="s">
        <v>409</v>
      </c>
      <c r="AZ17" t="s">
        <v>409</v>
      </c>
      <c r="BA17">
        <v>0</v>
      </c>
      <c r="BB17">
        <v>0</v>
      </c>
      <c r="BC17" t="e">
        <f>1-BA17/BB17</f>
        <v>#DIV/0!</v>
      </c>
      <c r="BD17">
        <v>0.5</v>
      </c>
      <c r="BE17">
        <f>CN17</f>
        <v>2.0994204399923999E-2</v>
      </c>
      <c r="BF17">
        <f>P17</f>
        <v>-3.2977768145412614</v>
      </c>
      <c r="BG17" t="e">
        <f>BC17*BD17*BE17</f>
        <v>#DIV/0!</v>
      </c>
      <c r="BH17">
        <f>(BF17-AX17)/BE17</f>
        <v>2.707576709170927E-12</v>
      </c>
      <c r="BI17" t="e">
        <f>(AV17-BB17)/BB17</f>
        <v>#DIV/0!</v>
      </c>
      <c r="BJ17" t="e">
        <f>AU17/(AW17+AU17/BB17)</f>
        <v>#DIV/0!</v>
      </c>
      <c r="BK17" t="s">
        <v>409</v>
      </c>
      <c r="BL17">
        <v>0</v>
      </c>
      <c r="BM17" t="e">
        <f>IF(BL17&lt;&gt;0, BL17, BJ17)</f>
        <v>#DIV/0!</v>
      </c>
      <c r="BN17" t="e">
        <f>1-BM17/BB17</f>
        <v>#DIV/0!</v>
      </c>
      <c r="BO17" t="e">
        <f>(BB17-BA17)/(BB17-BM17)</f>
        <v>#DIV/0!</v>
      </c>
      <c r="BP17" t="e">
        <f>(AV17-BB17)/(AV17-BM17)</f>
        <v>#DIV/0!</v>
      </c>
      <c r="BQ17">
        <f>(BB17-BA17)/(BB17-AU17)</f>
        <v>0</v>
      </c>
      <c r="BR17">
        <f>(AV17-BB17)/(AV17-AU17)</f>
        <v>1.5882555109707714</v>
      </c>
      <c r="BS17" t="e">
        <f>(BO17*BM17/BA17)</f>
        <v>#DIV/0!</v>
      </c>
      <c r="BT17" t="e">
        <f>(1-BS17)</f>
        <v>#DIV/0!</v>
      </c>
      <c r="BU17">
        <v>2272</v>
      </c>
      <c r="BV17">
        <v>300</v>
      </c>
      <c r="BW17">
        <v>300</v>
      </c>
      <c r="BX17">
        <v>300</v>
      </c>
      <c r="BY17">
        <v>12563.3</v>
      </c>
      <c r="BZ17">
        <v>1448.74</v>
      </c>
      <c r="CA17">
        <v>-1.03932E-2</v>
      </c>
      <c r="CB17">
        <v>-18.46</v>
      </c>
      <c r="CC17" t="s">
        <v>409</v>
      </c>
      <c r="CD17" t="s">
        <v>409</v>
      </c>
      <c r="CE17" t="s">
        <v>409</v>
      </c>
      <c r="CF17" t="s">
        <v>409</v>
      </c>
      <c r="CG17" t="s">
        <v>409</v>
      </c>
      <c r="CH17" t="s">
        <v>409</v>
      </c>
      <c r="CI17" t="s">
        <v>409</v>
      </c>
      <c r="CJ17" t="s">
        <v>409</v>
      </c>
      <c r="CK17" t="s">
        <v>409</v>
      </c>
      <c r="CL17" t="s">
        <v>409</v>
      </c>
      <c r="CM17">
        <f>$B$11*DK17+$C$11*DL17+$F$11*DW17*(1-DZ17)</f>
        <v>4.9993099999999999E-2</v>
      </c>
      <c r="CN17">
        <f>CM17*CO17</f>
        <v>2.0994204399923999E-2</v>
      </c>
      <c r="CO17">
        <f>($B$11*$D$9+$C$11*$D$9+$F$11*((EJ17+EB17)/MAX(EJ17+EB17+EK17, 0.1)*$I$9+EK17/MAX(EJ17+EB17+EK17, 0.1)*$J$9))/($B$11+$C$11+$F$11)</f>
        <v>0.41994203999999996</v>
      </c>
      <c r="CP17">
        <f>($B$11*$K$9+$C$11*$K$9+$F$11*((EJ17+EB17)/MAX(EJ17+EB17+EK17, 0.1)*$Q$9+EK17/MAX(EJ17+EB17+EK17, 0.1)*$R$9))/($B$11+$C$11+$F$11)</f>
        <v>7.9788987599999986E-2</v>
      </c>
      <c r="CQ17">
        <v>6</v>
      </c>
      <c r="CR17">
        <v>0.5</v>
      </c>
      <c r="CS17" t="s">
        <v>410</v>
      </c>
      <c r="CT17">
        <v>2</v>
      </c>
      <c r="CU17">
        <v>1689175797.25</v>
      </c>
      <c r="CV17">
        <v>410.26566666666662</v>
      </c>
      <c r="CW17">
        <v>407.06310000000002</v>
      </c>
      <c r="CX17">
        <v>25.219143333333331</v>
      </c>
      <c r="CY17">
        <v>24.99558</v>
      </c>
      <c r="CZ17">
        <v>409.15666666666658</v>
      </c>
      <c r="DA17">
        <v>24.887143333333331</v>
      </c>
      <c r="DB17">
        <v>600.20326666666676</v>
      </c>
      <c r="DC17">
        <v>101.3634666666667</v>
      </c>
      <c r="DD17">
        <v>9.9831263333333323E-2</v>
      </c>
      <c r="DE17">
        <v>29.758336666666668</v>
      </c>
      <c r="DF17">
        <v>29.706846666666671</v>
      </c>
      <c r="DG17">
        <v>999.9000000000002</v>
      </c>
      <c r="DH17">
        <v>0</v>
      </c>
      <c r="DI17">
        <v>0</v>
      </c>
      <c r="DJ17">
        <v>10005.111000000001</v>
      </c>
      <c r="DK17">
        <v>0</v>
      </c>
      <c r="DL17">
        <v>147.61660000000001</v>
      </c>
      <c r="DM17">
        <v>3.137912</v>
      </c>
      <c r="DN17">
        <v>420.81203333333332</v>
      </c>
      <c r="DO17">
        <v>417.49883333333332</v>
      </c>
      <c r="DP17">
        <v>0.2196997</v>
      </c>
      <c r="DQ17">
        <v>407.06310000000002</v>
      </c>
      <c r="DR17">
        <v>24.99558</v>
      </c>
      <c r="DS17">
        <v>2.555908333333333</v>
      </c>
      <c r="DT17">
        <v>2.533639</v>
      </c>
      <c r="DU17">
        <v>21.386953333333331</v>
      </c>
      <c r="DV17">
        <v>21.244213333333331</v>
      </c>
      <c r="DW17">
        <v>4.9993099999999999E-2</v>
      </c>
      <c r="DX17">
        <v>0</v>
      </c>
      <c r="DY17">
        <v>0</v>
      </c>
      <c r="DZ17">
        <v>0</v>
      </c>
      <c r="EA17">
        <v>561.37900000000002</v>
      </c>
      <c r="EB17">
        <v>4.9993099999999999E-2</v>
      </c>
      <c r="EC17">
        <v>5465.0029999999997</v>
      </c>
      <c r="ED17">
        <v>5.4376666666666678</v>
      </c>
      <c r="EE17">
        <v>35.803866666666657</v>
      </c>
      <c r="EF17">
        <v>41.503999999999976</v>
      </c>
      <c r="EG17">
        <v>38.541466666666658</v>
      </c>
      <c r="EH17">
        <v>41.758133333333333</v>
      </c>
      <c r="EI17">
        <v>38.941400000000002</v>
      </c>
      <c r="EJ17">
        <v>0</v>
      </c>
      <c r="EK17">
        <v>0</v>
      </c>
      <c r="EL17">
        <v>0</v>
      </c>
      <c r="EM17">
        <v>1689175804.4000001</v>
      </c>
      <c r="EN17">
        <v>0</v>
      </c>
      <c r="EO17">
        <v>561.53807692307691</v>
      </c>
      <c r="EP17">
        <v>42.260170771682439</v>
      </c>
      <c r="EQ17">
        <v>6639.7688577948393</v>
      </c>
      <c r="ER17">
        <v>5463.3330769230761</v>
      </c>
      <c r="ES17">
        <v>15</v>
      </c>
      <c r="ET17">
        <v>1689175822</v>
      </c>
      <c r="EU17" t="s">
        <v>411</v>
      </c>
      <c r="EV17">
        <v>1689175822</v>
      </c>
      <c r="EW17">
        <v>1689175822</v>
      </c>
      <c r="EX17">
        <v>2</v>
      </c>
      <c r="EY17">
        <v>6.5000000000000002E-2</v>
      </c>
      <c r="EZ17">
        <v>4.0000000000000001E-3</v>
      </c>
      <c r="FA17">
        <v>1.109</v>
      </c>
      <c r="FB17">
        <v>0.33200000000000002</v>
      </c>
      <c r="FC17">
        <v>407</v>
      </c>
      <c r="FD17">
        <v>25</v>
      </c>
      <c r="FE17">
        <v>0.27</v>
      </c>
      <c r="FF17">
        <v>0.11</v>
      </c>
      <c r="FG17">
        <v>3.1719875609756101</v>
      </c>
      <c r="FH17">
        <v>-0.62776390243902191</v>
      </c>
      <c r="FI17">
        <v>7.2168232514694869E-2</v>
      </c>
      <c r="FJ17">
        <v>1</v>
      </c>
      <c r="FK17">
        <v>410.20396774193551</v>
      </c>
      <c r="FL17">
        <v>-0.45537096774242591</v>
      </c>
      <c r="FM17">
        <v>3.9832296728192509E-2</v>
      </c>
      <c r="FN17">
        <v>1</v>
      </c>
      <c r="FO17">
        <v>0.21602236585365861</v>
      </c>
      <c r="FP17">
        <v>0.11650670383275261</v>
      </c>
      <c r="FQ17">
        <v>1.5830717628150939E-2</v>
      </c>
      <c r="FR17">
        <v>1</v>
      </c>
      <c r="FS17">
        <v>25.21378064516129</v>
      </c>
      <c r="FT17">
        <v>0.30387580645162687</v>
      </c>
      <c r="FU17">
        <v>2.279666669684385E-2</v>
      </c>
      <c r="FV17">
        <v>1</v>
      </c>
      <c r="FW17">
        <v>4</v>
      </c>
      <c r="FX17">
        <v>4</v>
      </c>
      <c r="FY17" t="s">
        <v>412</v>
      </c>
      <c r="FZ17">
        <v>3.1754899999999999</v>
      </c>
      <c r="GA17">
        <v>2.79738</v>
      </c>
      <c r="GB17">
        <v>0.10270700000000001</v>
      </c>
      <c r="GC17">
        <v>0.10281700000000001</v>
      </c>
      <c r="GD17">
        <v>0.12409100000000001</v>
      </c>
      <c r="GE17">
        <v>0.124283</v>
      </c>
      <c r="GF17">
        <v>28091.9</v>
      </c>
      <c r="GG17">
        <v>22319.1</v>
      </c>
      <c r="GH17">
        <v>29271</v>
      </c>
      <c r="GI17">
        <v>24378.3</v>
      </c>
      <c r="GJ17">
        <v>32578.3</v>
      </c>
      <c r="GK17">
        <v>31128.6</v>
      </c>
      <c r="GL17">
        <v>40350.699999999997</v>
      </c>
      <c r="GM17">
        <v>39751.199999999997</v>
      </c>
      <c r="GN17">
        <v>2.1482999999999999</v>
      </c>
      <c r="GO17">
        <v>1.8396699999999999</v>
      </c>
      <c r="GP17">
        <v>5.1315899999999998E-2</v>
      </c>
      <c r="GQ17">
        <v>0</v>
      </c>
      <c r="GR17">
        <v>28.886800000000001</v>
      </c>
      <c r="GS17">
        <v>999.9</v>
      </c>
      <c r="GT17">
        <v>55.3</v>
      </c>
      <c r="GU17">
        <v>34.1</v>
      </c>
      <c r="GV17">
        <v>29.314</v>
      </c>
      <c r="GW17">
        <v>62.02</v>
      </c>
      <c r="GX17">
        <v>32.163499999999999</v>
      </c>
      <c r="GY17">
        <v>1</v>
      </c>
      <c r="GZ17">
        <v>0.14403199999999999</v>
      </c>
      <c r="HA17">
        <v>0</v>
      </c>
      <c r="HB17">
        <v>20.292899999999999</v>
      </c>
      <c r="HC17">
        <v>5.2286700000000002</v>
      </c>
      <c r="HD17">
        <v>11.908099999999999</v>
      </c>
      <c r="HE17">
        <v>4.9638</v>
      </c>
      <c r="HF17">
        <v>3.2919999999999998</v>
      </c>
      <c r="HG17">
        <v>9999</v>
      </c>
      <c r="HH17">
        <v>9999</v>
      </c>
      <c r="HI17">
        <v>9999</v>
      </c>
      <c r="HJ17">
        <v>999.9</v>
      </c>
      <c r="HK17">
        <v>4.9702999999999999</v>
      </c>
      <c r="HL17">
        <v>1.87517</v>
      </c>
      <c r="HM17">
        <v>1.8739399999999999</v>
      </c>
      <c r="HN17">
        <v>1.8731</v>
      </c>
      <c r="HO17">
        <v>1.8745799999999999</v>
      </c>
      <c r="HP17">
        <v>1.8695999999999999</v>
      </c>
      <c r="HQ17">
        <v>1.8737699999999999</v>
      </c>
      <c r="HR17">
        <v>1.8788100000000001</v>
      </c>
      <c r="HS17">
        <v>0</v>
      </c>
      <c r="HT17">
        <v>0</v>
      </c>
      <c r="HU17">
        <v>0</v>
      </c>
      <c r="HV17">
        <v>0</v>
      </c>
      <c r="HW17" t="s">
        <v>413</v>
      </c>
      <c r="HX17" t="s">
        <v>414</v>
      </c>
      <c r="HY17" t="s">
        <v>415</v>
      </c>
      <c r="HZ17" t="s">
        <v>415</v>
      </c>
      <c r="IA17" t="s">
        <v>415</v>
      </c>
      <c r="IB17" t="s">
        <v>415</v>
      </c>
      <c r="IC17">
        <v>0</v>
      </c>
      <c r="ID17">
        <v>100</v>
      </c>
      <c r="IE17">
        <v>100</v>
      </c>
      <c r="IF17">
        <v>1.109</v>
      </c>
      <c r="IG17">
        <v>0.33200000000000002</v>
      </c>
      <c r="IH17">
        <v>0.83455038625625266</v>
      </c>
      <c r="II17">
        <v>1.128014593432906E-3</v>
      </c>
      <c r="IJ17">
        <v>-1.65604436504418E-6</v>
      </c>
      <c r="IK17">
        <v>3.7132907960675708E-10</v>
      </c>
      <c r="IL17">
        <v>0.32812999999999798</v>
      </c>
      <c r="IM17">
        <v>0</v>
      </c>
      <c r="IN17">
        <v>0</v>
      </c>
      <c r="IO17">
        <v>0</v>
      </c>
      <c r="IP17">
        <v>25</v>
      </c>
      <c r="IQ17">
        <v>1932</v>
      </c>
      <c r="IR17">
        <v>-1</v>
      </c>
      <c r="IS17">
        <v>-1</v>
      </c>
      <c r="IT17">
        <v>1.9</v>
      </c>
      <c r="IU17">
        <v>1.7</v>
      </c>
      <c r="IV17">
        <v>1.0571299999999999</v>
      </c>
      <c r="IW17">
        <v>2.4169900000000002</v>
      </c>
      <c r="IX17">
        <v>1.42578</v>
      </c>
      <c r="IY17">
        <v>2.2680699999999998</v>
      </c>
      <c r="IZ17">
        <v>1.5478499999999999</v>
      </c>
      <c r="JA17">
        <v>2.3327599999999999</v>
      </c>
      <c r="JB17">
        <v>36.081600000000002</v>
      </c>
      <c r="JC17">
        <v>16.0321</v>
      </c>
      <c r="JD17">
        <v>18</v>
      </c>
      <c r="JE17">
        <v>634.82000000000005</v>
      </c>
      <c r="JF17">
        <v>419.30799999999999</v>
      </c>
      <c r="JG17">
        <v>29.3599</v>
      </c>
      <c r="JH17">
        <v>29.320799999999998</v>
      </c>
      <c r="JI17">
        <v>30</v>
      </c>
      <c r="JJ17">
        <v>29.217700000000001</v>
      </c>
      <c r="JK17">
        <v>29.158300000000001</v>
      </c>
      <c r="JL17">
        <v>21.190899999999999</v>
      </c>
      <c r="JM17">
        <v>18.3368</v>
      </c>
      <c r="JN17">
        <v>60.360399999999998</v>
      </c>
      <c r="JO17">
        <v>-999.9</v>
      </c>
      <c r="JP17">
        <v>407.23599999999999</v>
      </c>
      <c r="JQ17">
        <v>25</v>
      </c>
      <c r="JR17">
        <v>95.337500000000006</v>
      </c>
      <c r="JS17">
        <v>101.15600000000001</v>
      </c>
    </row>
    <row r="18" spans="1:279" x14ac:dyDescent="0.2">
      <c r="A18">
        <v>2</v>
      </c>
      <c r="B18">
        <v>1689175995.5</v>
      </c>
      <c r="C18">
        <v>190.5</v>
      </c>
      <c r="D18" t="s">
        <v>416</v>
      </c>
      <c r="E18" t="s">
        <v>417</v>
      </c>
      <c r="F18">
        <v>15</v>
      </c>
      <c r="O18" t="s">
        <v>535</v>
      </c>
      <c r="P18">
        <f>DB18*AP18*(CW18-CV18*(1000-AP18*CY18)/(1000-AP18*CX18))/(100*CQ18)</f>
        <v>1.7073779943815088</v>
      </c>
      <c r="Q18">
        <v>1689175987.75</v>
      </c>
      <c r="R18">
        <f>(S18)/1000</f>
        <v>1.9270472182614389E-4</v>
      </c>
      <c r="S18">
        <f>1000*DB18*AP18*(CX18-CY18)/(100*CQ18*(1000-AP18*CX18))</f>
        <v>0.1927047218261439</v>
      </c>
      <c r="T18">
        <f>CV18 - IF(AP18&gt;1, P18*CQ18*100/(AR18*DJ18), 0)</f>
        <v>409.88606666666669</v>
      </c>
      <c r="U18">
        <f>((AA18-R18/2)*T18-P18)/(AA18+R18/2)</f>
        <v>167.13699091213613</v>
      </c>
      <c r="V18">
        <f>U18*(DC18+DD18)/1000</f>
        <v>16.957226653872144</v>
      </c>
      <c r="W18">
        <f>(CV18 - IF(AP18&gt;1, P18*CQ18*100/(AR18*DJ18), 0))*(DC18+DD18)/1000</f>
        <v>41.585832656187449</v>
      </c>
      <c r="X18">
        <f>2/((1/Z18-1/Y18)+SIGN(Z18)*SQRT((1/Z18-1/Y18)*(1/Z18-1/Y18) + 4*CR18/((CR18+1)*(CR18+1))*(2*1/Z18*1/Y18-1/Y18*1/Y18)))</f>
        <v>1.1641849338116074E-2</v>
      </c>
      <c r="Y18">
        <f>IF(LEFT(CS18,1)&lt;&gt;"0",IF(LEFT(CS18,1)="1",3,CT18),$D$5+$E$5*(DJ18*DC18/($K$5*1000))+$F$5*(DJ18*DC18/($K$5*1000))*MAX(MIN(CQ18,$J$5),$I$5)*MAX(MIN(CQ18,$J$5),$I$5)+$G$5*MAX(MIN(CQ18,$J$5),$I$5)*(DJ18*DC18/($K$5*1000))+$H$5*(DJ18*DC18/($K$5*1000))*(DJ18*DC18/($K$5*1000)))</f>
        <v>2.954034395499713</v>
      </c>
      <c r="Z18">
        <f>R18*(1000-(1000*0.61365*EXP(17.502*AD18/(240.97+AD18))/(DC18+DD18)+CX18)/2)/(1000*0.61365*EXP(17.502*AD18/(240.97+AD18))/(DC18+DD18)-CX18)</f>
        <v>1.1616420278771737E-2</v>
      </c>
      <c r="AA18">
        <f>1/((CR18+1)/(X18/1.6)+1/(Y18/1.37)) + CR18/((CR18+1)/(X18/1.6) + CR18/(Y18/1.37))</f>
        <v>7.2625427009379764E-3</v>
      </c>
      <c r="AB18">
        <f>(CM18*CP18)</f>
        <v>33.051347301943593</v>
      </c>
      <c r="AC18">
        <f>(DE18+(AB18+2*0.95*0.0000000567*(((DE18+$B$7)+273)^4-(DE18+273)^4)-44100*R18)/(1.84*29.3*Y18+8*0.95*0.0000000567*(DE18+273)^3))</f>
        <v>29.717378486746142</v>
      </c>
      <c r="AD18">
        <f>($C$7*DF18+$D$7*DG18+$E$7*AC18)</f>
        <v>29.68169</v>
      </c>
      <c r="AE18">
        <f>0.61365*EXP(17.502*AD18/(240.97+AD18))</f>
        <v>4.1831718167315968</v>
      </c>
      <c r="AF18">
        <f>(AG18/AH18*100)</f>
        <v>61.482272650037331</v>
      </c>
      <c r="AG18">
        <f>CX18*(DC18+DD18)/1000</f>
        <v>2.5559994360401563</v>
      </c>
      <c r="AH18">
        <f>0.61365*EXP(17.502*DE18/(240.97+DE18))</f>
        <v>4.1572949825539744</v>
      </c>
      <c r="AI18">
        <f>(AE18-CX18*(DC18+DD18)/1000)</f>
        <v>1.6271723806914404</v>
      </c>
      <c r="AJ18">
        <f>(-R18*44100)</f>
        <v>-8.4982782325329449</v>
      </c>
      <c r="AK18">
        <f>2*29.3*Y18*0.92*(DE18-AD18)</f>
        <v>-17.157384677704027</v>
      </c>
      <c r="AL18">
        <f>2*0.95*0.0000000567*(((DE18+$B$7)+273)^4-(AD18+273)^4)</f>
        <v>-1.2866882198377763</v>
      </c>
      <c r="AM18">
        <f>AB18+AL18+AJ18+AK18</f>
        <v>6.1089961718688421</v>
      </c>
      <c r="AN18">
        <v>0</v>
      </c>
      <c r="AO18">
        <v>0</v>
      </c>
      <c r="AP18">
        <f>IF(AN18*$H$13&gt;=AR18,1,(AR18/(AR18-AN18*$H$13)))</f>
        <v>1</v>
      </c>
      <c r="AQ18">
        <f>(AP18-1)*100</f>
        <v>0</v>
      </c>
      <c r="AR18">
        <f>MAX(0,($B$13+$C$13*DJ18)/(1+$D$13*DJ18)*DC18/(DE18+273)*$E$13)</f>
        <v>53161.639828859836</v>
      </c>
      <c r="AS18" t="s">
        <v>408</v>
      </c>
      <c r="AT18">
        <v>12563.3</v>
      </c>
      <c r="AU18">
        <v>561.53807692307691</v>
      </c>
      <c r="AV18">
        <v>1516.12</v>
      </c>
      <c r="AW18">
        <f>1-AU18/AV18</f>
        <v>0.62962161509440084</v>
      </c>
      <c r="AX18">
        <v>-3.2977768145413182</v>
      </c>
      <c r="AY18" t="s">
        <v>418</v>
      </c>
      <c r="AZ18">
        <v>12585.3</v>
      </c>
      <c r="BA18">
        <v>615.04857692307689</v>
      </c>
      <c r="BB18">
        <v>1327.88</v>
      </c>
      <c r="BC18">
        <f>1-BA18/BB18</f>
        <v>0.53681915766253208</v>
      </c>
      <c r="BD18">
        <v>0.5</v>
      </c>
      <c r="BE18">
        <f>CN18</f>
        <v>168.59583333779463</v>
      </c>
      <c r="BF18">
        <f>P18</f>
        <v>1.7073779943815088</v>
      </c>
      <c r="BG18">
        <f>BC18*BD18*BE18</f>
        <v>45.252736618903782</v>
      </c>
      <c r="BH18">
        <f>(BF18-AX18)/BE18</f>
        <v>2.9687298374062521E-2</v>
      </c>
      <c r="BI18">
        <f>(AV18-BB18)/BB18</f>
        <v>0.14175979757206958</v>
      </c>
      <c r="BJ18">
        <f>AU18/(AW18+AU18/BB18)</f>
        <v>533.52544868793564</v>
      </c>
      <c r="BK18" t="s">
        <v>419</v>
      </c>
      <c r="BL18">
        <v>455.48</v>
      </c>
      <c r="BM18">
        <f>IF(BL18&lt;&gt;0, BL18, BJ18)</f>
        <v>455.48</v>
      </c>
      <c r="BN18">
        <f>1-BM18/BB18</f>
        <v>0.65698707714552529</v>
      </c>
      <c r="BO18">
        <f>(BB18-BA18)/(BB18-BM18)</f>
        <v>0.81709241526469867</v>
      </c>
      <c r="BP18">
        <f>(AV18-BB18)/(AV18-BM18)</f>
        <v>0.17747774928345131</v>
      </c>
      <c r="BQ18">
        <f>(BB18-BA18)/(BB18-AU18)</f>
        <v>0.93017411890354229</v>
      </c>
      <c r="BR18">
        <f>(AV18-BB18)/(AV18-AU18)</f>
        <v>0.19719627561481787</v>
      </c>
      <c r="BS18">
        <f>(BO18*BM18/BA18)</f>
        <v>0.60510546202159821</v>
      </c>
      <c r="BT18">
        <f>(1-BS18)</f>
        <v>0.39489453797840179</v>
      </c>
      <c r="BU18">
        <v>2273</v>
      </c>
      <c r="BV18">
        <v>300</v>
      </c>
      <c r="BW18">
        <v>300</v>
      </c>
      <c r="BX18">
        <v>300</v>
      </c>
      <c r="BY18">
        <v>12585.3</v>
      </c>
      <c r="BZ18">
        <v>1146.6400000000001</v>
      </c>
      <c r="CA18">
        <v>-1.02436E-2</v>
      </c>
      <c r="CB18">
        <v>-64.099999999999994</v>
      </c>
      <c r="CC18" t="s">
        <v>409</v>
      </c>
      <c r="CD18" t="s">
        <v>409</v>
      </c>
      <c r="CE18" t="s">
        <v>409</v>
      </c>
      <c r="CF18" t="s">
        <v>409</v>
      </c>
      <c r="CG18" t="s">
        <v>409</v>
      </c>
      <c r="CH18" t="s">
        <v>409</v>
      </c>
      <c r="CI18" t="s">
        <v>409</v>
      </c>
      <c r="CJ18" t="s">
        <v>409</v>
      </c>
      <c r="CK18" t="s">
        <v>409</v>
      </c>
      <c r="CL18" t="s">
        <v>409</v>
      </c>
      <c r="CM18">
        <f>$B$11*DK18+$C$11*DL18+$F$11*DW18*(1-DZ18)</f>
        <v>200.01273333333339</v>
      </c>
      <c r="CN18">
        <f>CM18*CO18</f>
        <v>168.59583333779463</v>
      </c>
      <c r="CO18">
        <f>($B$11*$D$9+$C$11*$D$9+$F$11*((EJ18+EB18)/MAX(EJ18+EB18+EK18, 0.1)*$I$9+EK18/MAX(EJ18+EB18+EK18, 0.1)*$J$9))/($B$11+$C$11+$F$11)</f>
        <v>0.84292550043211212</v>
      </c>
      <c r="CP18">
        <f>($B$11*$K$9+$C$11*$K$9+$F$11*((EJ18+EB18)/MAX(EJ18+EB18+EK18, 0.1)*$Q$9+EK18/MAX(EJ18+EB18+EK18, 0.1)*$R$9))/($B$11+$C$11+$F$11)</f>
        <v>0.1652462158339765</v>
      </c>
      <c r="CQ18">
        <v>6</v>
      </c>
      <c r="CR18">
        <v>0.5</v>
      </c>
      <c r="CS18" t="s">
        <v>410</v>
      </c>
      <c r="CT18">
        <v>2</v>
      </c>
      <c r="CU18">
        <v>1689175987.75</v>
      </c>
      <c r="CV18">
        <v>409.88606666666669</v>
      </c>
      <c r="CW18">
        <v>411.67176666666671</v>
      </c>
      <c r="CX18">
        <v>25.192920000000001</v>
      </c>
      <c r="CY18">
        <v>25.005140000000001</v>
      </c>
      <c r="CZ18">
        <v>408.78606666666673</v>
      </c>
      <c r="DA18">
        <v>24.862919999999999</v>
      </c>
      <c r="DB18">
        <v>600.22343333333333</v>
      </c>
      <c r="DC18">
        <v>101.3568666666666</v>
      </c>
      <c r="DD18">
        <v>0.1001869833333333</v>
      </c>
      <c r="DE18">
        <v>29.573956666666671</v>
      </c>
      <c r="DF18">
        <v>29.68169</v>
      </c>
      <c r="DG18">
        <v>999.9000000000002</v>
      </c>
      <c r="DH18">
        <v>0</v>
      </c>
      <c r="DI18">
        <v>0</v>
      </c>
      <c r="DJ18">
        <v>10004.496999999999</v>
      </c>
      <c r="DK18">
        <v>0</v>
      </c>
      <c r="DL18">
        <v>156.24080000000001</v>
      </c>
      <c r="DM18">
        <v>-1.7763599999999999</v>
      </c>
      <c r="DN18">
        <v>420.48970000000003</v>
      </c>
      <c r="DO18">
        <v>422.22963333333331</v>
      </c>
      <c r="DP18">
        <v>0.18993270000000001</v>
      </c>
      <c r="DQ18">
        <v>411.67176666666671</v>
      </c>
      <c r="DR18">
        <v>25.005140000000001</v>
      </c>
      <c r="DS18">
        <v>2.5536926666666671</v>
      </c>
      <c r="DT18">
        <v>2.5344410000000002</v>
      </c>
      <c r="DU18">
        <v>21.372800000000002</v>
      </c>
      <c r="DV18">
        <v>21.249366666666671</v>
      </c>
      <c r="DW18">
        <v>200.01273333333339</v>
      </c>
      <c r="DX18">
        <v>0.89998640000000008</v>
      </c>
      <c r="DY18">
        <v>0.10001367999999999</v>
      </c>
      <c r="DZ18">
        <v>0</v>
      </c>
      <c r="EA18">
        <v>614.94116666666685</v>
      </c>
      <c r="EB18">
        <v>4.9993100000000004</v>
      </c>
      <c r="EC18">
        <v>8185.0079999999998</v>
      </c>
      <c r="ED18">
        <v>1685.7190000000001</v>
      </c>
      <c r="EE18">
        <v>35.260199999999998</v>
      </c>
      <c r="EF18">
        <v>39.137266666666662</v>
      </c>
      <c r="EG18">
        <v>37.468499999999977</v>
      </c>
      <c r="EH18">
        <v>38.895599999999988</v>
      </c>
      <c r="EI18">
        <v>38.09763333333332</v>
      </c>
      <c r="EJ18">
        <v>175.5096666666667</v>
      </c>
      <c r="EK18">
        <v>19.504666666666669</v>
      </c>
      <c r="EL18">
        <v>0</v>
      </c>
      <c r="EM18">
        <v>190</v>
      </c>
      <c r="EN18">
        <v>0</v>
      </c>
      <c r="EO18">
        <v>615.04857692307689</v>
      </c>
      <c r="EP18">
        <v>0.91401708134970594</v>
      </c>
      <c r="EQ18">
        <v>8595.8512720857561</v>
      </c>
      <c r="ER18">
        <v>8232.7265384615384</v>
      </c>
      <c r="ES18">
        <v>15</v>
      </c>
      <c r="ET18">
        <v>1689176015.5</v>
      </c>
      <c r="EU18" t="s">
        <v>420</v>
      </c>
      <c r="EV18">
        <v>1689176015.5</v>
      </c>
      <c r="EW18">
        <v>1689176012.5</v>
      </c>
      <c r="EX18">
        <v>3</v>
      </c>
      <c r="EY18">
        <v>-8.9999999999999993E-3</v>
      </c>
      <c r="EZ18">
        <v>-2E-3</v>
      </c>
      <c r="FA18">
        <v>1.1000000000000001</v>
      </c>
      <c r="FB18">
        <v>0.33</v>
      </c>
      <c r="FC18">
        <v>412</v>
      </c>
      <c r="FD18">
        <v>25</v>
      </c>
      <c r="FE18">
        <v>0.4</v>
      </c>
      <c r="FF18">
        <v>0.46</v>
      </c>
      <c r="FG18">
        <v>-1.791863</v>
      </c>
      <c r="FH18">
        <v>0.34019054409005811</v>
      </c>
      <c r="FI18">
        <v>5.1763148774007187E-2</v>
      </c>
      <c r="FJ18">
        <v>1</v>
      </c>
      <c r="FK18">
        <v>409.887</v>
      </c>
      <c r="FL18">
        <v>0.4457753058962371</v>
      </c>
      <c r="FM18">
        <v>3.6889926357566077E-2</v>
      </c>
      <c r="FN18">
        <v>1</v>
      </c>
      <c r="FO18">
        <v>0.201898675</v>
      </c>
      <c r="FP18">
        <v>-0.18125496810506539</v>
      </c>
      <c r="FQ18">
        <v>2.1083578068472511E-2</v>
      </c>
      <c r="FR18">
        <v>1</v>
      </c>
      <c r="FS18">
        <v>25.190306666666661</v>
      </c>
      <c r="FT18">
        <v>0.31155684093434499</v>
      </c>
      <c r="FU18">
        <v>2.3751377971721069E-2</v>
      </c>
      <c r="FV18">
        <v>1</v>
      </c>
      <c r="FW18">
        <v>4</v>
      </c>
      <c r="FX18">
        <v>4</v>
      </c>
      <c r="FY18" t="s">
        <v>412</v>
      </c>
      <c r="FZ18">
        <v>3.1760799999999998</v>
      </c>
      <c r="GA18">
        <v>2.79582</v>
      </c>
      <c r="GB18">
        <v>0.102691</v>
      </c>
      <c r="GC18">
        <v>0.10376199999999999</v>
      </c>
      <c r="GD18">
        <v>0.124112</v>
      </c>
      <c r="GE18">
        <v>0.124514</v>
      </c>
      <c r="GF18">
        <v>28106.6</v>
      </c>
      <c r="GG18">
        <v>22307</v>
      </c>
      <c r="GH18">
        <v>29284.7</v>
      </c>
      <c r="GI18">
        <v>24390</v>
      </c>
      <c r="GJ18">
        <v>32591.3</v>
      </c>
      <c r="GK18">
        <v>31135</v>
      </c>
      <c r="GL18">
        <v>40368.9</v>
      </c>
      <c r="GM18">
        <v>39770.699999999997</v>
      </c>
      <c r="GN18">
        <v>2.1491799999999999</v>
      </c>
      <c r="GO18">
        <v>1.84877</v>
      </c>
      <c r="GP18">
        <v>2.4624199999999999E-2</v>
      </c>
      <c r="GQ18">
        <v>0</v>
      </c>
      <c r="GR18">
        <v>29.3142</v>
      </c>
      <c r="GS18">
        <v>999.9</v>
      </c>
      <c r="GT18">
        <v>55.3</v>
      </c>
      <c r="GU18">
        <v>33.9</v>
      </c>
      <c r="GV18">
        <v>28.988700000000001</v>
      </c>
      <c r="GW18">
        <v>62.22</v>
      </c>
      <c r="GX18">
        <v>31.794899999999998</v>
      </c>
      <c r="GY18">
        <v>1</v>
      </c>
      <c r="GZ18">
        <v>0.124413</v>
      </c>
      <c r="HA18">
        <v>0</v>
      </c>
      <c r="HB18">
        <v>20.2911</v>
      </c>
      <c r="HC18">
        <v>5.2235800000000001</v>
      </c>
      <c r="HD18">
        <v>11.907999999999999</v>
      </c>
      <c r="HE18">
        <v>4.9637500000000001</v>
      </c>
      <c r="HF18">
        <v>3.2919999999999998</v>
      </c>
      <c r="HG18">
        <v>9999</v>
      </c>
      <c r="HH18">
        <v>9999</v>
      </c>
      <c r="HI18">
        <v>9999</v>
      </c>
      <c r="HJ18">
        <v>999.9</v>
      </c>
      <c r="HK18">
        <v>4.9703099999999996</v>
      </c>
      <c r="HL18">
        <v>1.8751500000000001</v>
      </c>
      <c r="HM18">
        <v>1.8739300000000001</v>
      </c>
      <c r="HN18">
        <v>1.87314</v>
      </c>
      <c r="HO18">
        <v>1.8746400000000001</v>
      </c>
      <c r="HP18">
        <v>1.8695299999999999</v>
      </c>
      <c r="HQ18">
        <v>1.87374</v>
      </c>
      <c r="HR18">
        <v>1.8788100000000001</v>
      </c>
      <c r="HS18">
        <v>0</v>
      </c>
      <c r="HT18">
        <v>0</v>
      </c>
      <c r="HU18">
        <v>0</v>
      </c>
      <c r="HV18">
        <v>0</v>
      </c>
      <c r="HW18" t="s">
        <v>413</v>
      </c>
      <c r="HX18" t="s">
        <v>414</v>
      </c>
      <c r="HY18" t="s">
        <v>415</v>
      </c>
      <c r="HZ18" t="s">
        <v>415</v>
      </c>
      <c r="IA18" t="s">
        <v>415</v>
      </c>
      <c r="IB18" t="s">
        <v>415</v>
      </c>
      <c r="IC18">
        <v>0</v>
      </c>
      <c r="ID18">
        <v>100</v>
      </c>
      <c r="IE18">
        <v>100</v>
      </c>
      <c r="IF18">
        <v>1.1000000000000001</v>
      </c>
      <c r="IG18">
        <v>0.33</v>
      </c>
      <c r="IH18">
        <v>0.89959301310209594</v>
      </c>
      <c r="II18">
        <v>1.128014593432906E-3</v>
      </c>
      <c r="IJ18">
        <v>-1.65604436504418E-6</v>
      </c>
      <c r="IK18">
        <v>3.7132907960675708E-10</v>
      </c>
      <c r="IL18">
        <v>0.3321550000000002</v>
      </c>
      <c r="IM18">
        <v>0</v>
      </c>
      <c r="IN18">
        <v>0</v>
      </c>
      <c r="IO18">
        <v>0</v>
      </c>
      <c r="IP18">
        <v>25</v>
      </c>
      <c r="IQ18">
        <v>1932</v>
      </c>
      <c r="IR18">
        <v>-1</v>
      </c>
      <c r="IS18">
        <v>-1</v>
      </c>
      <c r="IT18">
        <v>2.9</v>
      </c>
      <c r="IU18">
        <v>2.9</v>
      </c>
      <c r="IV18">
        <v>1.0778799999999999</v>
      </c>
      <c r="IW18">
        <v>2.4108900000000002</v>
      </c>
      <c r="IX18">
        <v>1.42578</v>
      </c>
      <c r="IY18">
        <v>2.2680699999999998</v>
      </c>
      <c r="IZ18">
        <v>1.5478499999999999</v>
      </c>
      <c r="JA18">
        <v>2.3742700000000001</v>
      </c>
      <c r="JB18">
        <v>35.9178</v>
      </c>
      <c r="JC18">
        <v>16.014600000000002</v>
      </c>
      <c r="JD18">
        <v>18</v>
      </c>
      <c r="JE18">
        <v>633.33500000000004</v>
      </c>
      <c r="JF18">
        <v>422.97</v>
      </c>
      <c r="JG18">
        <v>29.177099999999999</v>
      </c>
      <c r="JH18">
        <v>29.107900000000001</v>
      </c>
      <c r="JI18">
        <v>29.999500000000001</v>
      </c>
      <c r="JJ18">
        <v>29.010899999999999</v>
      </c>
      <c r="JK18">
        <v>28.943300000000001</v>
      </c>
      <c r="JL18">
        <v>21.6008</v>
      </c>
      <c r="JM18">
        <v>18.298300000000001</v>
      </c>
      <c r="JN18">
        <v>66.177599999999998</v>
      </c>
      <c r="JO18">
        <v>-999.9</v>
      </c>
      <c r="JP18">
        <v>411.86099999999999</v>
      </c>
      <c r="JQ18">
        <v>25</v>
      </c>
      <c r="JR18">
        <v>95.381100000000004</v>
      </c>
      <c r="JS18">
        <v>101.206</v>
      </c>
    </row>
    <row r="19" spans="1:279" x14ac:dyDescent="0.2">
      <c r="A19">
        <v>3</v>
      </c>
      <c r="B19">
        <v>1689176545.5</v>
      </c>
      <c r="C19">
        <v>740.5</v>
      </c>
      <c r="D19" t="s">
        <v>421</v>
      </c>
      <c r="E19" t="s">
        <v>422</v>
      </c>
      <c r="F19">
        <v>15</v>
      </c>
      <c r="O19" t="s">
        <v>536</v>
      </c>
      <c r="P19">
        <f>DB19*AP19*(CW19-CV19*(1000-AP19*CY19)/(1000-AP19*CX19))/(100*CQ19)</f>
        <v>0.80095775492076215</v>
      </c>
      <c r="Q19">
        <v>1689176537.5</v>
      </c>
      <c r="R19">
        <f>(S19)/1000</f>
        <v>-1.1299948727568114E-4</v>
      </c>
      <c r="S19">
        <f>1000*DB19*AP19*(CX19-CY19)/(100*CQ19*(1000-AP19*CX19))</f>
        <v>-0.11299948727568114</v>
      </c>
      <c r="T19">
        <f>CV19 - IF(AP19&gt;1, P19*CQ19*100/(AR19*DJ19), 0)</f>
        <v>409.90970967741941</v>
      </c>
      <c r="U19">
        <f>((AA19-R19/2)*T19-P19)/(AA19+R19/2)</f>
        <v>569.40202952714844</v>
      </c>
      <c r="V19">
        <f>U19*(DC19+DD19)/1000</f>
        <v>57.764555437102665</v>
      </c>
      <c r="W19">
        <f>(CV19 - IF(AP19&gt;1, P19*CQ19*100/(AR19*DJ19), 0))*(DC19+DD19)/1000</f>
        <v>41.5844182510751</v>
      </c>
      <c r="X19">
        <f>2/((1/Z19-1/Y19)+SIGN(Z19)*SQRT((1/Z19-1/Y19)*(1/Z19-1/Y19) + 4*CR19/((CR19+1)*(CR19+1))*(2*1/Z19*1/Y19-1/Y19*1/Y19)))</f>
        <v>-7.4710002394209668E-3</v>
      </c>
      <c r="Y19">
        <f>IF(LEFT(CS19,1)&lt;&gt;"0",IF(LEFT(CS19,1)="1",3,CT19),$D$5+$E$5*(DJ19*DC19/($K$5*1000))+$F$5*(DJ19*DC19/($K$5*1000))*MAX(MIN(CQ19,$J$5),$I$5)*MAX(MIN(CQ19,$J$5),$I$5)+$G$5*MAX(MIN(CQ19,$J$5),$I$5)*(DJ19*DC19/($K$5*1000))+$H$5*(DJ19*DC19/($K$5*1000))*(DJ19*DC19/($K$5*1000)))</f>
        <v>2.9530822311938136</v>
      </c>
      <c r="Z19">
        <f>R19*(1000-(1000*0.61365*EXP(17.502*AD19/(240.97+AD19))/(DC19+DD19)+CX19)/2)/(1000*0.61365*EXP(17.502*AD19/(240.97+AD19))/(DC19+DD19)-CX19)</f>
        <v>-7.4815166912829785E-3</v>
      </c>
      <c r="AA19">
        <f>1/((CR19+1)/(X19/1.6)+1/(Y19/1.37)) + CR19/((CR19+1)/(X19/1.6) + CR19/(Y19/1.37))</f>
        <v>-4.6750018647712544E-3</v>
      </c>
      <c r="AB19">
        <f>(CM19*CP19)</f>
        <v>273.67367331015311</v>
      </c>
      <c r="AC19">
        <f>(DE19+(AB19+2*0.95*0.0000000567*(((DE19+$B$7)+273)^4-(DE19+273)^4)-44100*R19)/(1.84*29.3*Y19+8*0.95*0.0000000567*(DE19+273)^3))</f>
        <v>30.343466150094848</v>
      </c>
      <c r="AD19">
        <f>($C$7*DF19+$D$7*DG19+$E$7*AC19)</f>
        <v>28.954316129032261</v>
      </c>
      <c r="AE19">
        <f>0.61365*EXP(17.502*AD19/(240.97+AD19))</f>
        <v>4.0111533815349887</v>
      </c>
      <c r="AF19">
        <f>(AG19/AH19*100)</f>
        <v>63.914141523302547</v>
      </c>
      <c r="AG19">
        <f>CX19*(DC19+DD19)/1000</f>
        <v>2.5282900189918451</v>
      </c>
      <c r="AH19">
        <f>0.61365*EXP(17.502*DE19/(240.97+DE19))</f>
        <v>3.9557599597423247</v>
      </c>
      <c r="AI19">
        <f>(AE19-CX19*(DC19+DD19)/1000)</f>
        <v>1.4828633625431435</v>
      </c>
      <c r="AJ19">
        <f>(-R19*44100)</f>
        <v>4.9832773888575383</v>
      </c>
      <c r="AK19">
        <f>2*29.3*Y19*0.92*(DE19-AD19)</f>
        <v>-38.213171606598067</v>
      </c>
      <c r="AL19">
        <f>2*0.95*0.0000000567*(((DE19+$B$7)+273)^4-(AD19+273)^4)</f>
        <v>-2.8441638622928593</v>
      </c>
      <c r="AM19">
        <f>AB19+AL19+AJ19+AK19</f>
        <v>237.5996152301197</v>
      </c>
      <c r="AN19">
        <v>0</v>
      </c>
      <c r="AO19">
        <v>0</v>
      </c>
      <c r="AP19">
        <f>IF(AN19*$H$13&gt;=AR19,1,(AR19/(AR19-AN19*$H$13)))</f>
        <v>1</v>
      </c>
      <c r="AQ19">
        <f>(AP19-1)*100</f>
        <v>0</v>
      </c>
      <c r="AR19">
        <f>MAX(0,($B$13+$C$13*DJ19)/(1+$D$13*DJ19)*DC19/(DE19+273)*$E$13)</f>
        <v>53285.288784706237</v>
      </c>
      <c r="AS19" t="s">
        <v>408</v>
      </c>
      <c r="AT19">
        <v>12563.3</v>
      </c>
      <c r="AU19">
        <v>561.53807692307691</v>
      </c>
      <c r="AV19">
        <v>1516.12</v>
      </c>
      <c r="AW19">
        <f>1-AU19/AV19</f>
        <v>0.62962161509440084</v>
      </c>
      <c r="AX19">
        <v>-3.2977768145413182</v>
      </c>
      <c r="AY19" t="s">
        <v>423</v>
      </c>
      <c r="AZ19">
        <v>12563.3</v>
      </c>
      <c r="BA19">
        <v>475.42992307692299</v>
      </c>
      <c r="BB19">
        <v>524.61599999999999</v>
      </c>
      <c r="BC19">
        <f>1-BA19/BB19</f>
        <v>9.3756341634789964E-2</v>
      </c>
      <c r="BD19">
        <v>0.5</v>
      </c>
      <c r="BE19">
        <f>CN19</f>
        <v>1429.21951984982</v>
      </c>
      <c r="BF19">
        <f>P19</f>
        <v>0.80095775492076215</v>
      </c>
      <c r="BG19">
        <f>BC19*BD19*BE19</f>
        <v>66.999196787075107</v>
      </c>
      <c r="BH19">
        <f>(BF19-AX19)/BE19</f>
        <v>2.8678131753285658E-3</v>
      </c>
      <c r="BI19">
        <f>(AV19-BB19)/BB19</f>
        <v>1.8899614194000944</v>
      </c>
      <c r="BJ19">
        <f>AU19/(AW19+AU19/BB19)</f>
        <v>330.31634911453176</v>
      </c>
      <c r="BK19" t="s">
        <v>424</v>
      </c>
      <c r="BL19">
        <v>387.67</v>
      </c>
      <c r="BM19">
        <f>IF(BL19&lt;&gt;0, BL19, BJ19)</f>
        <v>387.67</v>
      </c>
      <c r="BN19">
        <f>1-BM19/BB19</f>
        <v>0.26104045625752925</v>
      </c>
      <c r="BO19">
        <f>(BB19-BA19)/(BB19-BM19)</f>
        <v>0.35916402759538069</v>
      </c>
      <c r="BP19">
        <f>(AV19-BB19)/(AV19-BM19)</f>
        <v>0.87864238557313135</v>
      </c>
      <c r="BQ19">
        <f>(BB19-BA19)/(BB19-AU19)</f>
        <v>-1.3321589959728093</v>
      </c>
      <c r="BR19">
        <f>(AV19-BB19)/(AV19-AU19)</f>
        <v>1.0386787933340129</v>
      </c>
      <c r="BS19">
        <f>(BO19*BM19/BA19)</f>
        <v>0.29286570285011937</v>
      </c>
      <c r="BT19">
        <f>(1-BS19)</f>
        <v>0.70713429714988063</v>
      </c>
      <c r="BU19">
        <v>2275</v>
      </c>
      <c r="BV19">
        <v>300</v>
      </c>
      <c r="BW19">
        <v>300</v>
      </c>
      <c r="BX19">
        <v>300</v>
      </c>
      <c r="BY19">
        <v>12563.3</v>
      </c>
      <c r="BZ19">
        <v>514.65</v>
      </c>
      <c r="CA19">
        <v>-8.9314000000000008E-3</v>
      </c>
      <c r="CB19">
        <v>-0.53</v>
      </c>
      <c r="CC19" t="s">
        <v>409</v>
      </c>
      <c r="CD19" t="s">
        <v>409</v>
      </c>
      <c r="CE19" t="s">
        <v>409</v>
      </c>
      <c r="CF19" t="s">
        <v>409</v>
      </c>
      <c r="CG19" t="s">
        <v>409</v>
      </c>
      <c r="CH19" t="s">
        <v>409</v>
      </c>
      <c r="CI19" t="s">
        <v>409</v>
      </c>
      <c r="CJ19" t="s">
        <v>409</v>
      </c>
      <c r="CK19" t="s">
        <v>409</v>
      </c>
      <c r="CL19" t="s">
        <v>409</v>
      </c>
      <c r="CM19">
        <f>$B$11*DK19+$C$11*DL19+$F$11*DW19*(1-DZ19)</f>
        <v>1700</v>
      </c>
      <c r="CN19">
        <f>CM19*CO19</f>
        <v>1429.21951984982</v>
      </c>
      <c r="CO19">
        <f>($B$11*$D$9+$C$11*$D$9+$F$11*((EJ19+EB19)/MAX(EJ19+EB19+EK19, 0.1)*$I$9+EK19/MAX(EJ19+EB19+EK19, 0.1)*$J$9))/($B$11+$C$11+$F$11)</f>
        <v>0.84071736461754121</v>
      </c>
      <c r="CP19">
        <f>($B$11*$K$9+$C$11*$K$9+$F$11*((EJ19+EB19)/MAX(EJ19+EB19+EK19, 0.1)*$Q$9+EK19/MAX(EJ19+EB19+EK19, 0.1)*$R$9))/($B$11+$C$11+$F$11)</f>
        <v>0.16098451371185477</v>
      </c>
      <c r="CQ19">
        <v>6</v>
      </c>
      <c r="CR19">
        <v>0.5</v>
      </c>
      <c r="CS19" t="s">
        <v>410</v>
      </c>
      <c r="CT19">
        <v>2</v>
      </c>
      <c r="CU19">
        <v>1689176537.5</v>
      </c>
      <c r="CV19">
        <v>409.90970967741941</v>
      </c>
      <c r="CW19">
        <v>410.66406451612897</v>
      </c>
      <c r="CX19">
        <v>24.92209032258064</v>
      </c>
      <c r="CY19">
        <v>25.032232258064521</v>
      </c>
      <c r="CZ19">
        <v>408.87770967741938</v>
      </c>
      <c r="DA19">
        <v>24.58209032258064</v>
      </c>
      <c r="DB19">
        <v>600.22535483870968</v>
      </c>
      <c r="DC19">
        <v>101.3478387096774</v>
      </c>
      <c r="DD19">
        <v>9.9912512903225809E-2</v>
      </c>
      <c r="DE19">
        <v>28.71429354838709</v>
      </c>
      <c r="DF19">
        <v>28.954316129032261</v>
      </c>
      <c r="DG19">
        <v>999.90000000000032</v>
      </c>
      <c r="DH19">
        <v>0</v>
      </c>
      <c r="DI19">
        <v>0</v>
      </c>
      <c r="DJ19">
        <v>9999.981935483871</v>
      </c>
      <c r="DK19">
        <v>0</v>
      </c>
      <c r="DL19">
        <v>1759.166774193548</v>
      </c>
      <c r="DM19">
        <v>-0.68623400000000001</v>
      </c>
      <c r="DN19">
        <v>420.4523225806451</v>
      </c>
      <c r="DO19">
        <v>421.20796774193548</v>
      </c>
      <c r="DP19">
        <v>-0.1197853548387097</v>
      </c>
      <c r="DQ19">
        <v>410.66406451612897</v>
      </c>
      <c r="DR19">
        <v>25.032232258064521</v>
      </c>
      <c r="DS19">
        <v>2.5248222580645159</v>
      </c>
      <c r="DT19">
        <v>2.5369625806451621</v>
      </c>
      <c r="DU19">
        <v>21.187400000000011</v>
      </c>
      <c r="DV19">
        <v>21.265596774193551</v>
      </c>
      <c r="DW19">
        <v>1700</v>
      </c>
      <c r="DX19">
        <v>0.97601738709677399</v>
      </c>
      <c r="DY19">
        <v>2.3982512903225811E-2</v>
      </c>
      <c r="DZ19">
        <v>0</v>
      </c>
      <c r="EA19">
        <v>475.41741935483873</v>
      </c>
      <c r="EB19">
        <v>4.9993100000000013</v>
      </c>
      <c r="EC19">
        <v>11434.79677419355</v>
      </c>
      <c r="ED19">
        <v>15048.8</v>
      </c>
      <c r="EE19">
        <v>37.406999999999996</v>
      </c>
      <c r="EF19">
        <v>39.878774193548381</v>
      </c>
      <c r="EG19">
        <v>37.94725806451612</v>
      </c>
      <c r="EH19">
        <v>39.699322580645159</v>
      </c>
      <c r="EI19">
        <v>38.969516129032243</v>
      </c>
      <c r="EJ19">
        <v>1654.3493548387089</v>
      </c>
      <c r="EK19">
        <v>40.650645161290328</v>
      </c>
      <c r="EL19">
        <v>0</v>
      </c>
      <c r="EM19">
        <v>549.20000004768372</v>
      </c>
      <c r="EN19">
        <v>0</v>
      </c>
      <c r="EO19">
        <v>475.42992307692299</v>
      </c>
      <c r="EP19">
        <v>0.24478633018085649</v>
      </c>
      <c r="EQ19">
        <v>576.26324725830409</v>
      </c>
      <c r="ER19">
        <v>11435.073076923079</v>
      </c>
      <c r="ES19">
        <v>15</v>
      </c>
      <c r="ET19">
        <v>1689176571</v>
      </c>
      <c r="EU19" t="s">
        <v>425</v>
      </c>
      <c r="EV19">
        <v>1689176571</v>
      </c>
      <c r="EW19">
        <v>1689176563.5</v>
      </c>
      <c r="EX19">
        <v>4</v>
      </c>
      <c r="EY19">
        <v>-6.9000000000000006E-2</v>
      </c>
      <c r="EZ19">
        <v>0.01</v>
      </c>
      <c r="FA19">
        <v>1.032</v>
      </c>
      <c r="FB19">
        <v>0.34</v>
      </c>
      <c r="FC19">
        <v>411</v>
      </c>
      <c r="FD19">
        <v>25</v>
      </c>
      <c r="FE19">
        <v>0.57999999999999996</v>
      </c>
      <c r="FF19">
        <v>0.17</v>
      </c>
      <c r="FG19">
        <v>-0.69096904999999997</v>
      </c>
      <c r="FH19">
        <v>-8.1212757973634611E-4</v>
      </c>
      <c r="FI19">
        <v>3.9258595619271718E-2</v>
      </c>
      <c r="FJ19">
        <v>1</v>
      </c>
      <c r="FK19">
        <v>409.97950000000009</v>
      </c>
      <c r="FL19">
        <v>0.18375083426015079</v>
      </c>
      <c r="FM19">
        <v>1.7999537031088579E-2</v>
      </c>
      <c r="FN19">
        <v>1</v>
      </c>
      <c r="FO19">
        <v>-0.1296081</v>
      </c>
      <c r="FP19">
        <v>0.29144834071294601</v>
      </c>
      <c r="FQ19">
        <v>2.9071912042648661E-2</v>
      </c>
      <c r="FR19">
        <v>1</v>
      </c>
      <c r="FS19">
        <v>24.913796666666659</v>
      </c>
      <c r="FT19">
        <v>0.35506918798667553</v>
      </c>
      <c r="FU19">
        <v>2.5959731423024341E-2</v>
      </c>
      <c r="FV19">
        <v>1</v>
      </c>
      <c r="FW19">
        <v>4</v>
      </c>
      <c r="FX19">
        <v>4</v>
      </c>
      <c r="FY19" t="s">
        <v>412</v>
      </c>
      <c r="FZ19">
        <v>3.1757900000000001</v>
      </c>
      <c r="GA19">
        <v>2.7970100000000002</v>
      </c>
      <c r="GB19">
        <v>0.102662</v>
      </c>
      <c r="GC19">
        <v>0.103519</v>
      </c>
      <c r="GD19">
        <v>0.123094</v>
      </c>
      <c r="GE19">
        <v>0.12449300000000001</v>
      </c>
      <c r="GF19">
        <v>28080.5</v>
      </c>
      <c r="GG19">
        <v>22293.8</v>
      </c>
      <c r="GH19">
        <v>29257.200000000001</v>
      </c>
      <c r="GI19">
        <v>24369.5</v>
      </c>
      <c r="GJ19">
        <v>32601.200000000001</v>
      </c>
      <c r="GK19">
        <v>31110.1</v>
      </c>
      <c r="GL19">
        <v>40332.6</v>
      </c>
      <c r="GM19">
        <v>39737.4</v>
      </c>
      <c r="GN19">
        <v>2.1502699999999999</v>
      </c>
      <c r="GO19">
        <v>1.8473999999999999</v>
      </c>
      <c r="GP19">
        <v>0.151139</v>
      </c>
      <c r="GQ19">
        <v>0</v>
      </c>
      <c r="GR19">
        <v>26.504100000000001</v>
      </c>
      <c r="GS19">
        <v>999.9</v>
      </c>
      <c r="GT19">
        <v>57.5</v>
      </c>
      <c r="GU19">
        <v>33.4</v>
      </c>
      <c r="GV19">
        <v>29.3126</v>
      </c>
      <c r="GW19">
        <v>62.75</v>
      </c>
      <c r="GX19">
        <v>32.319699999999997</v>
      </c>
      <c r="GY19">
        <v>1</v>
      </c>
      <c r="GZ19">
        <v>0.14912300000000001</v>
      </c>
      <c r="HA19">
        <v>0</v>
      </c>
      <c r="HB19">
        <v>20.276499999999999</v>
      </c>
      <c r="HC19">
        <v>5.2232799999999999</v>
      </c>
      <c r="HD19">
        <v>11.908099999999999</v>
      </c>
      <c r="HE19">
        <v>4.9637500000000001</v>
      </c>
      <c r="HF19">
        <v>3.2919999999999998</v>
      </c>
      <c r="HG19">
        <v>9999</v>
      </c>
      <c r="HH19">
        <v>9999</v>
      </c>
      <c r="HI19">
        <v>9999</v>
      </c>
      <c r="HJ19">
        <v>999.9</v>
      </c>
      <c r="HK19">
        <v>4.9702900000000003</v>
      </c>
      <c r="HL19">
        <v>1.8751199999999999</v>
      </c>
      <c r="HM19">
        <v>1.8738900000000001</v>
      </c>
      <c r="HN19">
        <v>1.8730199999999999</v>
      </c>
      <c r="HO19">
        <v>1.8745499999999999</v>
      </c>
      <c r="HP19">
        <v>1.86951</v>
      </c>
      <c r="HQ19">
        <v>1.87365</v>
      </c>
      <c r="HR19">
        <v>1.8788</v>
      </c>
      <c r="HS19">
        <v>0</v>
      </c>
      <c r="HT19">
        <v>0</v>
      </c>
      <c r="HU19">
        <v>0</v>
      </c>
      <c r="HV19">
        <v>0</v>
      </c>
      <c r="HW19" t="s">
        <v>413</v>
      </c>
      <c r="HX19" t="s">
        <v>414</v>
      </c>
      <c r="HY19" t="s">
        <v>415</v>
      </c>
      <c r="HZ19" t="s">
        <v>415</v>
      </c>
      <c r="IA19" t="s">
        <v>415</v>
      </c>
      <c r="IB19" t="s">
        <v>415</v>
      </c>
      <c r="IC19">
        <v>0</v>
      </c>
      <c r="ID19">
        <v>100</v>
      </c>
      <c r="IE19">
        <v>100</v>
      </c>
      <c r="IF19">
        <v>1.032</v>
      </c>
      <c r="IG19">
        <v>0.34</v>
      </c>
      <c r="IH19">
        <v>0.89047406442041521</v>
      </c>
      <c r="II19">
        <v>1.128014593432906E-3</v>
      </c>
      <c r="IJ19">
        <v>-1.65604436504418E-6</v>
      </c>
      <c r="IK19">
        <v>3.7132907960675708E-10</v>
      </c>
      <c r="IL19">
        <v>0.33034500000000122</v>
      </c>
      <c r="IM19">
        <v>0</v>
      </c>
      <c r="IN19">
        <v>0</v>
      </c>
      <c r="IO19">
        <v>0</v>
      </c>
      <c r="IP19">
        <v>25</v>
      </c>
      <c r="IQ19">
        <v>1932</v>
      </c>
      <c r="IR19">
        <v>-1</v>
      </c>
      <c r="IS19">
        <v>-1</v>
      </c>
      <c r="IT19">
        <v>8.8000000000000007</v>
      </c>
      <c r="IU19">
        <v>8.9</v>
      </c>
      <c r="IV19">
        <v>1.0839799999999999</v>
      </c>
      <c r="IW19">
        <v>2.4108900000000002</v>
      </c>
      <c r="IX19">
        <v>1.42578</v>
      </c>
      <c r="IY19">
        <v>2.2692899999999998</v>
      </c>
      <c r="IZ19">
        <v>1.5478499999999999</v>
      </c>
      <c r="JA19">
        <v>2.3547400000000001</v>
      </c>
      <c r="JB19">
        <v>35.336500000000001</v>
      </c>
      <c r="JC19">
        <v>15.900700000000001</v>
      </c>
      <c r="JD19">
        <v>18</v>
      </c>
      <c r="JE19">
        <v>635.505</v>
      </c>
      <c r="JF19">
        <v>423.20699999999999</v>
      </c>
      <c r="JG19">
        <v>28.506</v>
      </c>
      <c r="JH19">
        <v>29.252300000000002</v>
      </c>
      <c r="JI19">
        <v>30.000900000000001</v>
      </c>
      <c r="JJ19">
        <v>29.141200000000001</v>
      </c>
      <c r="JK19">
        <v>29.087599999999998</v>
      </c>
      <c r="JL19">
        <v>21.735299999999999</v>
      </c>
      <c r="JM19">
        <v>19.1829</v>
      </c>
      <c r="JN19">
        <v>79.8095</v>
      </c>
      <c r="JO19">
        <v>-999.9</v>
      </c>
      <c r="JP19">
        <v>410.83100000000002</v>
      </c>
      <c r="JQ19">
        <v>25</v>
      </c>
      <c r="JR19">
        <v>95.293800000000005</v>
      </c>
      <c r="JS19">
        <v>101.121</v>
      </c>
    </row>
    <row r="20" spans="1:279" x14ac:dyDescent="0.2">
      <c r="A20">
        <v>4</v>
      </c>
      <c r="B20">
        <v>1689176897</v>
      </c>
      <c r="C20">
        <v>1092</v>
      </c>
      <c r="D20" t="s">
        <v>426</v>
      </c>
      <c r="E20" t="s">
        <v>427</v>
      </c>
      <c r="F20">
        <v>15</v>
      </c>
      <c r="O20" t="s">
        <v>537</v>
      </c>
      <c r="P20">
        <f>DB20*AP20*(CW20-CV20*(1000-AP20*CY20)/(1000-AP20*CX20))/(100*CQ20)</f>
        <v>6.1930737086004291</v>
      </c>
      <c r="Q20">
        <v>1689176889</v>
      </c>
      <c r="R20">
        <f>(S20)/1000</f>
        <v>4.4197034369487071E-4</v>
      </c>
      <c r="S20">
        <f>1000*DB20*AP20*(CX20-CY20)/(100*CQ20*(1000-AP20*CX20))</f>
        <v>0.4419703436948707</v>
      </c>
      <c r="T20">
        <f>CV20 - IF(AP20&gt;1, P20*CQ20*100/(AR20*DJ20), 0)</f>
        <v>409.80445161290322</v>
      </c>
      <c r="U20">
        <f>((AA20-R20/2)*T20-P20)/(AA20+R20/2)</f>
        <v>106.74536999585932</v>
      </c>
      <c r="V20">
        <f>U20*(DC20+DD20)/1000</f>
        <v>10.829408935607024</v>
      </c>
      <c r="W20">
        <f>(CV20 - IF(AP20&gt;1, P20*CQ20*100/(AR20*DJ20), 0))*(DC20+DD20)/1000</f>
        <v>41.575011546828307</v>
      </c>
      <c r="X20">
        <f>2/((1/Z20-1/Y20)+SIGN(Z20)*SQRT((1/Z20-1/Y20)*(1/Z20-1/Y20) + 4*CR20/((CR20+1)*(CR20+1))*(2*1/Z20*1/Y20-1/Y20*1/Y20)))</f>
        <v>3.3478520390772835E-2</v>
      </c>
      <c r="Y20">
        <f>IF(LEFT(CS20,1)&lt;&gt;"0",IF(LEFT(CS20,1)="1",3,CT20),$D$5+$E$5*(DJ20*DC20/($K$5*1000))+$F$5*(DJ20*DC20/($K$5*1000))*MAX(MIN(CQ20,$J$5),$I$5)*MAX(MIN(CQ20,$J$5),$I$5)+$G$5*MAX(MIN(CQ20,$J$5),$I$5)*(DJ20*DC20/($K$5*1000))+$H$5*(DJ20*DC20/($K$5*1000))*(DJ20*DC20/($K$5*1000)))</f>
        <v>2.9523756960653222</v>
      </c>
      <c r="Z20">
        <f>R20*(1000-(1000*0.61365*EXP(17.502*AD20/(240.97+AD20))/(DC20+DD20)+CX20)/2)/(1000*0.61365*EXP(17.502*AD20/(240.97+AD20))/(DC20+DD20)-CX20)</f>
        <v>3.326903942925695E-2</v>
      </c>
      <c r="AA20">
        <f>1/((CR20+1)/(X20/1.6)+1/(Y20/1.37)) + CR20/((CR20+1)/(X20/1.6) + CR20/(Y20/1.37))</f>
        <v>2.0811861258348406E-2</v>
      </c>
      <c r="AB20">
        <f>(CM20*CP20)</f>
        <v>129.97648931704936</v>
      </c>
      <c r="AC20">
        <f>(DE20+(AB20+2*0.95*0.0000000567*(((DE20+$B$7)+273)^4-(DE20+273)^4)-44100*R20)/(1.84*29.3*Y20+8*0.95*0.0000000567*(DE20+273)^3))</f>
        <v>29.174050400835096</v>
      </c>
      <c r="AD20">
        <f>($C$7*DF20+$D$7*DG20+$E$7*AC20)</f>
        <v>28.393283870967739</v>
      </c>
      <c r="AE20">
        <f>0.61365*EXP(17.502*AD20/(240.97+AD20))</f>
        <v>3.8827194181624192</v>
      </c>
      <c r="AF20">
        <f>(AG20/AH20*100)</f>
        <v>65.876706478993242</v>
      </c>
      <c r="AG20">
        <f>CX20*(DC20+DD20)/1000</f>
        <v>2.5778855059053543</v>
      </c>
      <c r="AH20">
        <f>0.61365*EXP(17.502*DE20/(240.97+DE20))</f>
        <v>3.9131973100801423</v>
      </c>
      <c r="AI20">
        <f>(AE20-CX20*(DC20+DD20)/1000)</f>
        <v>1.3048339122570649</v>
      </c>
      <c r="AJ20">
        <f>(-R20*44100)</f>
        <v>-19.490892156943797</v>
      </c>
      <c r="AK20">
        <f>2*29.3*Y20*0.92*(DE20-AD20)</f>
        <v>21.421509976111768</v>
      </c>
      <c r="AL20">
        <f>2*0.95*0.0000000567*(((DE20+$B$7)+273)^4-(AD20+273)^4)</f>
        <v>1.5888440113268434</v>
      </c>
      <c r="AM20">
        <f>AB20+AL20+AJ20+AK20</f>
        <v>133.49595114754416</v>
      </c>
      <c r="AN20">
        <v>0</v>
      </c>
      <c r="AO20">
        <v>0</v>
      </c>
      <c r="AP20">
        <f>IF(AN20*$H$13&gt;=AR20,1,(AR20/(AR20-AN20*$H$13)))</f>
        <v>1</v>
      </c>
      <c r="AQ20">
        <f>(AP20-1)*100</f>
        <v>0</v>
      </c>
      <c r="AR20">
        <f>MAX(0,($B$13+$C$13*DJ20)/(1+$D$13*DJ20)*DC20/(DE20+273)*$E$13)</f>
        <v>53297.789062445336</v>
      </c>
      <c r="AS20" t="s">
        <v>408</v>
      </c>
      <c r="AT20">
        <v>12563.3</v>
      </c>
      <c r="AU20">
        <v>561.53807692307691</v>
      </c>
      <c r="AV20">
        <v>1516.12</v>
      </c>
      <c r="AW20">
        <f>1-AU20/AV20</f>
        <v>0.62962161509440084</v>
      </c>
      <c r="AX20">
        <v>-3.2977768145413182</v>
      </c>
      <c r="AY20" t="s">
        <v>428</v>
      </c>
      <c r="AZ20">
        <v>12535.5</v>
      </c>
      <c r="BA20">
        <v>629.99323076923076</v>
      </c>
      <c r="BB20">
        <v>934.62699999999995</v>
      </c>
      <c r="BC20">
        <f>1-BA20/BB20</f>
        <v>0.32594154591165159</v>
      </c>
      <c r="BD20">
        <v>0.5</v>
      </c>
      <c r="BE20">
        <f>CN20</f>
        <v>673.16428901936365</v>
      </c>
      <c r="BF20">
        <f>P20</f>
        <v>6.1930737086004291</v>
      </c>
      <c r="BG20">
        <f>BC20*BD20*BE20</f>
        <v>109.70610450774461</v>
      </c>
      <c r="BH20">
        <f>(BF20-AX20)/BE20</f>
        <v>1.4098862161817294E-2</v>
      </c>
      <c r="BI20">
        <f>(AV20-BB20)/BB20</f>
        <v>0.6221658479799963</v>
      </c>
      <c r="BJ20">
        <f>AU20/(AW20+AU20/BB20)</f>
        <v>456.3729605414087</v>
      </c>
      <c r="BK20" t="s">
        <v>429</v>
      </c>
      <c r="BL20">
        <v>477.41</v>
      </c>
      <c r="BM20">
        <f>IF(BL20&lt;&gt;0, BL20, BJ20)</f>
        <v>477.41</v>
      </c>
      <c r="BN20">
        <f>1-BM20/BB20</f>
        <v>0.48919729474967011</v>
      </c>
      <c r="BO20">
        <f>(BB20-BA20)/(BB20-BM20)</f>
        <v>0.66627830817919986</v>
      </c>
      <c r="BP20">
        <f>(AV20-BB20)/(AV20-BM20)</f>
        <v>0.55982227955829833</v>
      </c>
      <c r="BQ20">
        <f>(BB20-BA20)/(BB20-AU20)</f>
        <v>0.81651786045644714</v>
      </c>
      <c r="BR20">
        <f>(AV20-BB20)/(AV20-AU20)</f>
        <v>0.60915986982621873</v>
      </c>
      <c r="BS20">
        <f>(BO20*BM20/BA20)</f>
        <v>0.5049068967287822</v>
      </c>
      <c r="BT20">
        <f>(1-BS20)</f>
        <v>0.4950931032712178</v>
      </c>
      <c r="BU20">
        <v>2277</v>
      </c>
      <c r="BV20">
        <v>300</v>
      </c>
      <c r="BW20">
        <v>300</v>
      </c>
      <c r="BX20">
        <v>300</v>
      </c>
      <c r="BY20">
        <v>12535.5</v>
      </c>
      <c r="BZ20">
        <v>884.61</v>
      </c>
      <c r="CA20">
        <v>-9.6856000000000008E-3</v>
      </c>
      <c r="CB20">
        <v>-10.97</v>
      </c>
      <c r="CC20" t="s">
        <v>409</v>
      </c>
      <c r="CD20" t="s">
        <v>409</v>
      </c>
      <c r="CE20" t="s">
        <v>409</v>
      </c>
      <c r="CF20" t="s">
        <v>409</v>
      </c>
      <c r="CG20" t="s">
        <v>409</v>
      </c>
      <c r="CH20" t="s">
        <v>409</v>
      </c>
      <c r="CI20" t="s">
        <v>409</v>
      </c>
      <c r="CJ20" t="s">
        <v>409</v>
      </c>
      <c r="CK20" t="s">
        <v>409</v>
      </c>
      <c r="CL20" t="s">
        <v>409</v>
      </c>
      <c r="CM20">
        <f>$B$11*DK20+$C$11*DL20+$F$11*DW20*(1-DZ20)</f>
        <v>799.96619354838697</v>
      </c>
      <c r="CN20">
        <f>CM20*CO20</f>
        <v>673.16428901936365</v>
      </c>
      <c r="CO20">
        <f>($B$11*$D$9+$C$11*$D$9+$F$11*((EJ20+EB20)/MAX(EJ20+EB20+EK20, 0.1)*$I$9+EK20/MAX(EJ20+EB20+EK20, 0.1)*$J$9))/($B$11+$C$11+$F$11)</f>
        <v>0.8414909210518362</v>
      </c>
      <c r="CP20">
        <f>($B$11*$K$9+$C$11*$K$9+$F$11*((EJ20+EB20)/MAX(EJ20+EB20+EK20, 0.1)*$Q$9+EK20/MAX(EJ20+EB20+EK20, 0.1)*$R$9))/($B$11+$C$11+$F$11)</f>
        <v>0.16247747763004383</v>
      </c>
      <c r="CQ20">
        <v>6</v>
      </c>
      <c r="CR20">
        <v>0.5</v>
      </c>
      <c r="CS20" t="s">
        <v>410</v>
      </c>
      <c r="CT20">
        <v>2</v>
      </c>
      <c r="CU20">
        <v>1689176889</v>
      </c>
      <c r="CV20">
        <v>409.80445161290322</v>
      </c>
      <c r="CW20">
        <v>416.17638709677419</v>
      </c>
      <c r="CX20">
        <v>25.41019032258065</v>
      </c>
      <c r="CY20">
        <v>24.97960322580645</v>
      </c>
      <c r="CZ20">
        <v>408.76745161290319</v>
      </c>
      <c r="DA20">
        <v>25.07819032258065</v>
      </c>
      <c r="DB20">
        <v>600.21277419354828</v>
      </c>
      <c r="DC20">
        <v>101.3508709677419</v>
      </c>
      <c r="DD20">
        <v>9.9982929032258056E-2</v>
      </c>
      <c r="DE20">
        <v>28.527867741935481</v>
      </c>
      <c r="DF20">
        <v>28.393283870967739</v>
      </c>
      <c r="DG20">
        <v>999.90000000000032</v>
      </c>
      <c r="DH20">
        <v>0</v>
      </c>
      <c r="DI20">
        <v>0</v>
      </c>
      <c r="DJ20">
        <v>9995.6725806451614</v>
      </c>
      <c r="DK20">
        <v>0</v>
      </c>
      <c r="DL20">
        <v>1794.2080645161291</v>
      </c>
      <c r="DM20">
        <v>-6.3772548387096766</v>
      </c>
      <c r="DN20">
        <v>420.48706451612912</v>
      </c>
      <c r="DO20">
        <v>426.8385806451613</v>
      </c>
      <c r="DP20">
        <v>0.4386371290322581</v>
      </c>
      <c r="DQ20">
        <v>416.17638709677419</v>
      </c>
      <c r="DR20">
        <v>24.97960322580645</v>
      </c>
      <c r="DS20">
        <v>2.5761603225806451</v>
      </c>
      <c r="DT20">
        <v>2.5317038709677422</v>
      </c>
      <c r="DU20">
        <v>21.515825806451609</v>
      </c>
      <c r="DV20">
        <v>21.231761290322581</v>
      </c>
      <c r="DW20">
        <v>799.96619354838697</v>
      </c>
      <c r="DX20">
        <v>0.94998790322580628</v>
      </c>
      <c r="DY20">
        <v>5.0011725806451621E-2</v>
      </c>
      <c r="DZ20">
        <v>0</v>
      </c>
      <c r="EA20">
        <v>630.17925806451615</v>
      </c>
      <c r="EB20">
        <v>4.9993100000000013</v>
      </c>
      <c r="EC20">
        <v>7438.4403225806454</v>
      </c>
      <c r="ED20">
        <v>6994.2438709677426</v>
      </c>
      <c r="EE20">
        <v>36.148999999999987</v>
      </c>
      <c r="EF20">
        <v>38.570129032258052</v>
      </c>
      <c r="EG20">
        <v>37.023999999999987</v>
      </c>
      <c r="EH20">
        <v>37.914999999999992</v>
      </c>
      <c r="EI20">
        <v>37.943129032258049</v>
      </c>
      <c r="EJ20">
        <v>755.20903225806467</v>
      </c>
      <c r="EK20">
        <v>39.756129032258073</v>
      </c>
      <c r="EL20">
        <v>0</v>
      </c>
      <c r="EM20">
        <v>350.79999995231628</v>
      </c>
      <c r="EN20">
        <v>0</v>
      </c>
      <c r="EO20">
        <v>629.99323076923076</v>
      </c>
      <c r="EP20">
        <v>-29.123145300583339</v>
      </c>
      <c r="EQ20">
        <v>-428.43282109844989</v>
      </c>
      <c r="ER20">
        <v>7436.9646153846161</v>
      </c>
      <c r="ES20">
        <v>15</v>
      </c>
      <c r="ET20">
        <v>1689176928</v>
      </c>
      <c r="EU20" t="s">
        <v>430</v>
      </c>
      <c r="EV20">
        <v>1689176928</v>
      </c>
      <c r="EW20">
        <v>1689176915</v>
      </c>
      <c r="EX20">
        <v>5</v>
      </c>
      <c r="EY20">
        <v>6.0000000000000001E-3</v>
      </c>
      <c r="EZ20">
        <v>-8.0000000000000002E-3</v>
      </c>
      <c r="FA20">
        <v>1.0369999999999999</v>
      </c>
      <c r="FB20">
        <v>0.33200000000000002</v>
      </c>
      <c r="FC20">
        <v>416</v>
      </c>
      <c r="FD20">
        <v>25</v>
      </c>
      <c r="FE20">
        <v>0.37</v>
      </c>
      <c r="FF20">
        <v>0.17</v>
      </c>
      <c r="FG20">
        <v>-6.3679192499999999</v>
      </c>
      <c r="FH20">
        <v>-0.15031170731705859</v>
      </c>
      <c r="FI20">
        <v>4.4027810210564622E-2</v>
      </c>
      <c r="FJ20">
        <v>1</v>
      </c>
      <c r="FK20">
        <v>409.79759999999987</v>
      </c>
      <c r="FL20">
        <v>0.62896551724252947</v>
      </c>
      <c r="FM20">
        <v>4.7355816256645977E-2</v>
      </c>
      <c r="FN20">
        <v>1</v>
      </c>
      <c r="FO20">
        <v>0.43189179999999999</v>
      </c>
      <c r="FP20">
        <v>0.14913437898686591</v>
      </c>
      <c r="FQ20">
        <v>1.6549859276138879E-2</v>
      </c>
      <c r="FR20">
        <v>1</v>
      </c>
      <c r="FS20">
        <v>25.416429999999998</v>
      </c>
      <c r="FT20">
        <v>0.46620066740830018</v>
      </c>
      <c r="FU20">
        <v>3.3751653292838898E-2</v>
      </c>
      <c r="FV20">
        <v>1</v>
      </c>
      <c r="FW20">
        <v>4</v>
      </c>
      <c r="FX20">
        <v>4</v>
      </c>
      <c r="FY20" t="s">
        <v>412</v>
      </c>
      <c r="FZ20">
        <v>3.1755100000000001</v>
      </c>
      <c r="GA20">
        <v>2.7970100000000002</v>
      </c>
      <c r="GB20">
        <v>0.102602</v>
      </c>
      <c r="GC20">
        <v>0.104541</v>
      </c>
      <c r="GD20">
        <v>0.124782</v>
      </c>
      <c r="GE20">
        <v>0.124253</v>
      </c>
      <c r="GF20">
        <v>28082.3</v>
      </c>
      <c r="GG20">
        <v>22264.7</v>
      </c>
      <c r="GH20">
        <v>29258.1</v>
      </c>
      <c r="GI20">
        <v>24366.2</v>
      </c>
      <c r="GJ20">
        <v>32539.8</v>
      </c>
      <c r="GK20">
        <v>31115.8</v>
      </c>
      <c r="GL20">
        <v>40335.1</v>
      </c>
      <c r="GM20">
        <v>39733</v>
      </c>
      <c r="GN20">
        <v>2.1486499999999999</v>
      </c>
      <c r="GO20">
        <v>1.8494699999999999</v>
      </c>
      <c r="GP20">
        <v>0.112593</v>
      </c>
      <c r="GQ20">
        <v>0</v>
      </c>
      <c r="GR20">
        <v>26.596699999999998</v>
      </c>
      <c r="GS20">
        <v>999.9</v>
      </c>
      <c r="GT20">
        <v>58.9</v>
      </c>
      <c r="GU20">
        <v>33.1</v>
      </c>
      <c r="GV20">
        <v>29.526900000000001</v>
      </c>
      <c r="GW20">
        <v>62.53</v>
      </c>
      <c r="GX20">
        <v>32.692300000000003</v>
      </c>
      <c r="GY20">
        <v>1</v>
      </c>
      <c r="GZ20">
        <v>0.15643000000000001</v>
      </c>
      <c r="HA20">
        <v>0</v>
      </c>
      <c r="HB20">
        <v>20.283799999999999</v>
      </c>
      <c r="HC20">
        <v>5.2270200000000004</v>
      </c>
      <c r="HD20">
        <v>11.908099999999999</v>
      </c>
      <c r="HE20">
        <v>4.9637500000000001</v>
      </c>
      <c r="HF20">
        <v>3.2919999999999998</v>
      </c>
      <c r="HG20">
        <v>9999</v>
      </c>
      <c r="HH20">
        <v>9999</v>
      </c>
      <c r="HI20">
        <v>9999</v>
      </c>
      <c r="HJ20">
        <v>999.9</v>
      </c>
      <c r="HK20">
        <v>4.9702700000000002</v>
      </c>
      <c r="HL20">
        <v>1.8751500000000001</v>
      </c>
      <c r="HM20">
        <v>1.87392</v>
      </c>
      <c r="HN20">
        <v>1.8730500000000001</v>
      </c>
      <c r="HO20">
        <v>1.8745799999999999</v>
      </c>
      <c r="HP20">
        <v>1.8695200000000001</v>
      </c>
      <c r="HQ20">
        <v>1.8736900000000001</v>
      </c>
      <c r="HR20">
        <v>1.8788</v>
      </c>
      <c r="HS20">
        <v>0</v>
      </c>
      <c r="HT20">
        <v>0</v>
      </c>
      <c r="HU20">
        <v>0</v>
      </c>
      <c r="HV20">
        <v>0</v>
      </c>
      <c r="HW20" t="s">
        <v>413</v>
      </c>
      <c r="HX20" t="s">
        <v>414</v>
      </c>
      <c r="HY20" t="s">
        <v>415</v>
      </c>
      <c r="HZ20" t="s">
        <v>415</v>
      </c>
      <c r="IA20" t="s">
        <v>415</v>
      </c>
      <c r="IB20" t="s">
        <v>415</v>
      </c>
      <c r="IC20">
        <v>0</v>
      </c>
      <c r="ID20">
        <v>100</v>
      </c>
      <c r="IE20">
        <v>100</v>
      </c>
      <c r="IF20">
        <v>1.0369999999999999</v>
      </c>
      <c r="IG20">
        <v>0.33200000000000002</v>
      </c>
      <c r="IH20">
        <v>0.82181073962705886</v>
      </c>
      <c r="II20">
        <v>1.128014593432906E-3</v>
      </c>
      <c r="IJ20">
        <v>-1.65604436504418E-6</v>
      </c>
      <c r="IK20">
        <v>3.7132907960675708E-10</v>
      </c>
      <c r="IL20">
        <v>0.34004499999999988</v>
      </c>
      <c r="IM20">
        <v>0</v>
      </c>
      <c r="IN20">
        <v>0</v>
      </c>
      <c r="IO20">
        <v>0</v>
      </c>
      <c r="IP20">
        <v>25</v>
      </c>
      <c r="IQ20">
        <v>1932</v>
      </c>
      <c r="IR20">
        <v>-1</v>
      </c>
      <c r="IS20">
        <v>-1</v>
      </c>
      <c r="IT20">
        <v>5.4</v>
      </c>
      <c r="IU20">
        <v>5.6</v>
      </c>
      <c r="IV20">
        <v>1.09741</v>
      </c>
      <c r="IW20">
        <v>2.4035600000000001</v>
      </c>
      <c r="IX20">
        <v>1.42578</v>
      </c>
      <c r="IY20">
        <v>2.2692899999999998</v>
      </c>
      <c r="IZ20">
        <v>1.5478499999999999</v>
      </c>
      <c r="JA20">
        <v>2.3840300000000001</v>
      </c>
      <c r="JB20">
        <v>35.429099999999998</v>
      </c>
      <c r="JC20">
        <v>15.8657</v>
      </c>
      <c r="JD20">
        <v>18</v>
      </c>
      <c r="JE20">
        <v>636.38599999999997</v>
      </c>
      <c r="JF20">
        <v>425.80200000000002</v>
      </c>
      <c r="JG20">
        <v>28.4178</v>
      </c>
      <c r="JH20">
        <v>29.427800000000001</v>
      </c>
      <c r="JI20">
        <v>29.9999</v>
      </c>
      <c r="JJ20">
        <v>29.343</v>
      </c>
      <c r="JK20">
        <v>29.2849</v>
      </c>
      <c r="JL20">
        <v>21.990400000000001</v>
      </c>
      <c r="JM20">
        <v>20.023800000000001</v>
      </c>
      <c r="JN20">
        <v>82.871399999999994</v>
      </c>
      <c r="JO20">
        <v>-999.9</v>
      </c>
      <c r="JP20">
        <v>416.29199999999997</v>
      </c>
      <c r="JQ20">
        <v>25</v>
      </c>
      <c r="JR20">
        <v>95.298400000000001</v>
      </c>
      <c r="JS20">
        <v>101.10899999999999</v>
      </c>
    </row>
    <row r="21" spans="1:279" x14ac:dyDescent="0.2">
      <c r="A21" t="s">
        <v>45</v>
      </c>
      <c r="B21" t="s">
        <v>47</v>
      </c>
      <c r="C21" t="s">
        <v>49</v>
      </c>
    </row>
    <row r="22" spans="1:279" x14ac:dyDescent="0.2">
      <c r="B22">
        <v>0</v>
      </c>
      <c r="C22">
        <v>1</v>
      </c>
    </row>
    <row r="23" spans="1:279" x14ac:dyDescent="0.2">
      <c r="A23">
        <v>5</v>
      </c>
      <c r="B23">
        <v>1689176937.5</v>
      </c>
      <c r="C23">
        <v>1132.5</v>
      </c>
      <c r="D23" t="s">
        <v>431</v>
      </c>
      <c r="E23" t="s">
        <v>432</v>
      </c>
      <c r="F23">
        <v>15</v>
      </c>
      <c r="P23">
        <f>DB23*AP23*(CW23-CV23*(1000-AP23*CY23)/(1000-AP23*CX23))/(100*CQ23)</f>
        <v>-1.8011720889908585</v>
      </c>
      <c r="Q23">
        <v>1689176932.75</v>
      </c>
      <c r="R23">
        <f>(S23)/1000</f>
        <v>-2.3795990429562903E-5</v>
      </c>
      <c r="S23">
        <f>1000*DB23*AP23*(CX23-CY23)/(100*CQ23*(1000-AP23*CX23))</f>
        <v>-2.3795990429562902E-2</v>
      </c>
      <c r="T23">
        <f>CV23 - IF(AP23&gt;1, P23*CQ23*100/(AR23*DJ23), 0)</f>
        <v>416.08805555555563</v>
      </c>
      <c r="U23">
        <f>((AA23-R23/2)*T23-P23)/(AA23+R23/2)</f>
        <v>-1462.6537774343228</v>
      </c>
      <c r="V23">
        <f>U23*(DC23+DD23)/1000</f>
        <v>-148.31210978721606</v>
      </c>
      <c r="W23">
        <f>(CV23 - IF(AP23&gt;1, P23*CQ23*100/(AR23*DJ23), 0))*(DC23+DD23)/1000</f>
        <v>42.191049125072809</v>
      </c>
      <c r="X23">
        <f>2/((1/Z23-1/Y23)+SIGN(Z23)*SQRT((1/Z23-1/Y23)*(1/Z23-1/Y23) + 4*CR23/((CR23+1)*(CR23+1))*(2*1/Z23*1/Y23-1/Y23*1/Y23)))</f>
        <v>-1.5229615713514052E-3</v>
      </c>
      <c r="Y23">
        <f>IF(LEFT(CS23,1)&lt;&gt;"0",IF(LEFT(CS23,1)="1",3,CT23),$D$5+$E$5*(DJ23*DC23/($K$5*1000))+$F$5*(DJ23*DC23/($K$5*1000))*MAX(MIN(CQ23,$J$5),$I$5)*MAX(MIN(CQ23,$J$5),$I$5)+$G$5*MAX(MIN(CQ23,$J$5),$I$5)*(DJ23*DC23/($K$5*1000))+$H$5*(DJ23*DC23/($K$5*1000))*(DJ23*DC23/($K$5*1000)))</f>
        <v>2.9600286310944384</v>
      </c>
      <c r="Z23">
        <f>R23*(1000-(1000*0.61365*EXP(17.502*AD23/(240.97+AD23))/(DC23+DD23)+CX23)/2)/(1000*0.61365*EXP(17.502*AD23/(240.97+AD23))/(DC23+DD23)-CX23)</f>
        <v>-1.523397026635437E-3</v>
      </c>
      <c r="AA23">
        <f>1/((CR23+1)/(X23/1.6)+1/(Y23/1.37)) + CR23/((CR23+1)/(X23/1.6) + CR23/(Y23/1.37))</f>
        <v>-9.5208400836711837E-4</v>
      </c>
      <c r="AB23">
        <f>(CM23*CP23)</f>
        <v>129.97061191585382</v>
      </c>
      <c r="AC23">
        <f>(DE23+(AB23+2*0.95*0.0000000567*(((DE23+$B$7)+273)^4-(DE23+273)^4)-44100*R23)/(1.84*29.3*Y23+8*0.95*0.0000000567*(DE23+273)^3))</f>
        <v>29.194575150265965</v>
      </c>
      <c r="AD23">
        <f>($B$22*DF23+$D$7*DG23+$C$22*AC23)</f>
        <v>29.194575150265965</v>
      </c>
      <c r="AE23">
        <f>0.61365*EXP(17.502*AD23/(240.97+AD23))</f>
        <v>4.0672775580919627</v>
      </c>
      <c r="AF23">
        <f>(AG23/AH23*100)</f>
        <v>65.148482956345404</v>
      </c>
      <c r="AG23">
        <f>CX23*(DC23+DD23)/1000</f>
        <v>2.5349493943907455</v>
      </c>
      <c r="AH23">
        <f>0.61365*EXP(17.502*DE23/(240.97+DE23))</f>
        <v>3.8910336501455607</v>
      </c>
      <c r="AI23">
        <f>(AE23-CX23*(DC23+DD23)/1000)</f>
        <v>1.5323281637012172</v>
      </c>
      <c r="AJ23">
        <f>(-R23*44100)</f>
        <v>1.0494031779437241</v>
      </c>
      <c r="AK23">
        <f>2*29.3*Y23*0.92*(DE23-AD23)</f>
        <v>-121.99753066722818</v>
      </c>
      <c r="AL23">
        <f>2*0.95*0.0000000567*(((DE23+$B$7)+273)^4-(AD23+273)^4)</f>
        <v>-9.0568667034015338</v>
      </c>
      <c r="AM23">
        <f>AB23+AL23+AJ23+AK23</f>
        <v>-3.4382276832161551E-2</v>
      </c>
      <c r="AN23">
        <v>452</v>
      </c>
      <c r="AO23">
        <v>76</v>
      </c>
      <c r="AP23">
        <f>IF(AN23*$H$13&gt;=AR23,1,(AR23/(AR23-AN23*$H$13)))</f>
        <v>1</v>
      </c>
      <c r="AQ23">
        <f>(AP23-1)*100</f>
        <v>0</v>
      </c>
      <c r="AR23">
        <f>MAX(0,($B$13+$C$13*DJ23)/(1+$D$13*DJ23)*DC23/(DE23+273)*$E$13)</f>
        <v>53537.619978390801</v>
      </c>
      <c r="AS23" t="s">
        <v>408</v>
      </c>
      <c r="AT23">
        <v>12563.3</v>
      </c>
      <c r="AU23">
        <v>561.53807692307691</v>
      </c>
      <c r="AV23">
        <v>1516.12</v>
      </c>
      <c r="AW23">
        <f>1-AU23/AV23</f>
        <v>0.62962161509440084</v>
      </c>
      <c r="AX23">
        <v>-3.2977768145413182</v>
      </c>
      <c r="AY23" t="s">
        <v>433</v>
      </c>
      <c r="AZ23">
        <v>12530</v>
      </c>
      <c r="BA23">
        <v>2.3464461538461538</v>
      </c>
      <c r="BB23">
        <v>0.63509000000000004</v>
      </c>
      <c r="BC23">
        <f>1-BA23/BB23</f>
        <v>-2.6946671398481374</v>
      </c>
      <c r="BD23">
        <v>0.5</v>
      </c>
      <c r="BE23">
        <f>CN23</f>
        <v>673.13875664033878</v>
      </c>
      <c r="BF23">
        <f>P23</f>
        <v>-1.8011720889908585</v>
      </c>
      <c r="BG23">
        <f>BC23*BD23*BE23</f>
        <v>-906.94244403847654</v>
      </c>
      <c r="BH23">
        <f>(BF23-AX23)/BE23</f>
        <v>2.2233227708059345E-3</v>
      </c>
      <c r="BI23">
        <f>(AV23-BB23)/BB23</f>
        <v>2386.2522004755228</v>
      </c>
      <c r="BJ23">
        <f>AU23/(AW23+AU23/BB23)</f>
        <v>0.63463807973083464</v>
      </c>
      <c r="BK23" t="s">
        <v>434</v>
      </c>
      <c r="BL23">
        <v>2.96</v>
      </c>
      <c r="BM23">
        <f>IF(BL23&lt;&gt;0, BL23, BJ23)</f>
        <v>2.96</v>
      </c>
      <c r="BN23">
        <f>1-BM23/BB23</f>
        <v>-3.6607567431387675</v>
      </c>
      <c r="BO23">
        <f>(BB23-BA23)/(BB23-BM23)</f>
        <v>0.73609565697001345</v>
      </c>
      <c r="BP23">
        <f>(AV23-BB23)/(AV23-BM23)</f>
        <v>1.001536460123186</v>
      </c>
      <c r="BQ23">
        <f>(BB23-BA23)/(BB23-AU23)</f>
        <v>3.0510733473431331E-3</v>
      </c>
      <c r="BR23">
        <f>(AV23-BB23)/(AV23-AU23)</f>
        <v>1.5875902040079568</v>
      </c>
      <c r="BS23">
        <f>(BO23*BM23/BA23)</f>
        <v>0.92857155109219569</v>
      </c>
      <c r="BT23">
        <f>(1-BS23)</f>
        <v>7.1428448907804309E-2</v>
      </c>
      <c r="BU23">
        <v>2279</v>
      </c>
      <c r="BV23">
        <v>300</v>
      </c>
      <c r="BW23">
        <v>300</v>
      </c>
      <c r="BX23">
        <v>300</v>
      </c>
      <c r="BY23">
        <v>12530</v>
      </c>
      <c r="BZ23">
        <v>0.2</v>
      </c>
      <c r="CA23">
        <v>-9.6808599999999995E-3</v>
      </c>
      <c r="CB23">
        <v>0.05</v>
      </c>
      <c r="CC23" t="s">
        <v>409</v>
      </c>
      <c r="CD23" t="s">
        <v>409</v>
      </c>
      <c r="CE23" t="s">
        <v>409</v>
      </c>
      <c r="CF23" t="s">
        <v>409</v>
      </c>
      <c r="CG23" t="s">
        <v>409</v>
      </c>
      <c r="CH23" t="s">
        <v>409</v>
      </c>
      <c r="CI23" t="s">
        <v>409</v>
      </c>
      <c r="CJ23" t="s">
        <v>409</v>
      </c>
      <c r="CK23" t="s">
        <v>409</v>
      </c>
      <c r="CL23" t="s">
        <v>409</v>
      </c>
      <c r="CM23">
        <f>$B$11*DK23+$C$11*DL23+$F$11*DW23*(1-DZ23)</f>
        <v>799.93650000000002</v>
      </c>
      <c r="CN23">
        <f>CM23*CO23</f>
        <v>673.13875664033878</v>
      </c>
      <c r="CO23">
        <f>($B$11*$D$9+$C$11*$D$9+$F$11*((EJ23+EB23)/MAX(EJ23+EB23+EK23, 0.1)*$I$9+EK23/MAX(EJ23+EB23+EK23, 0.1)*$J$9))/($B$11+$C$11+$F$11)</f>
        <v>0.84149023908815113</v>
      </c>
      <c r="CP23">
        <f>($B$11*$K$9+$C$11*$K$9+$F$11*((EJ23+EB23)/MAX(EJ23+EB23+EK23, 0.1)*$Q$9+EK23/MAX(EJ23+EB23+EK23, 0.1)*$R$9))/($B$11+$C$11+$F$11)</f>
        <v>0.16247616144013158</v>
      </c>
      <c r="CQ23">
        <v>6</v>
      </c>
      <c r="CR23">
        <v>0.5</v>
      </c>
      <c r="CS23" t="s">
        <v>410</v>
      </c>
      <c r="CT23">
        <v>2</v>
      </c>
      <c r="CU23">
        <v>1689176932.75</v>
      </c>
      <c r="CV23">
        <v>416.08805555555563</v>
      </c>
      <c r="CW23">
        <v>414.27533333333332</v>
      </c>
      <c r="CX23">
        <v>24.99966666666667</v>
      </c>
      <c r="CY23">
        <v>25.02288888888889</v>
      </c>
      <c r="CZ23">
        <v>415.11205555555563</v>
      </c>
      <c r="DA23">
        <v>24.663666666666671</v>
      </c>
      <c r="DB23">
        <v>599.45422222222226</v>
      </c>
      <c r="DC23">
        <v>101.3571666666667</v>
      </c>
      <c r="DD23">
        <v>4.2161099999999993E-2</v>
      </c>
      <c r="DE23">
        <v>28.430088888888889</v>
      </c>
      <c r="DF23">
        <v>852.81349999999986</v>
      </c>
      <c r="DG23">
        <v>999.90000000000009</v>
      </c>
      <c r="DH23">
        <v>0</v>
      </c>
      <c r="DI23">
        <v>0</v>
      </c>
      <c r="DJ23">
        <v>10038.545555555551</v>
      </c>
      <c r="DK23">
        <v>0</v>
      </c>
      <c r="DL23">
        <v>114.94277777777781</v>
      </c>
      <c r="DM23">
        <v>1.8730881216666659</v>
      </c>
      <c r="DN23">
        <v>426.81727777777769</v>
      </c>
      <c r="DO23">
        <v>424.90772222222222</v>
      </c>
      <c r="DP23">
        <v>-2.6762663055555559E-2</v>
      </c>
      <c r="DQ23">
        <v>414.27533333333332</v>
      </c>
      <c r="DR23">
        <v>25.02288888888889</v>
      </c>
      <c r="DS23">
        <v>2.5335405555555561</v>
      </c>
      <c r="DT23">
        <v>2.5362544444444439</v>
      </c>
      <c r="DU23">
        <v>21.24356666666667</v>
      </c>
      <c r="DV23">
        <v>21.26103333333333</v>
      </c>
      <c r="DW23">
        <v>799.93650000000002</v>
      </c>
      <c r="DX23">
        <v>0.95001499999999994</v>
      </c>
      <c r="DY23">
        <v>4.998497777777778E-2</v>
      </c>
      <c r="DZ23">
        <v>0</v>
      </c>
      <c r="EA23">
        <v>2.304066666666666</v>
      </c>
      <c r="EB23">
        <v>4.9993099999999986</v>
      </c>
      <c r="EC23">
        <v>7687.3461111111119</v>
      </c>
      <c r="ED23">
        <v>6994.0483333333332</v>
      </c>
      <c r="EE23">
        <v>36.05511111111111</v>
      </c>
      <c r="EF23">
        <v>38.5</v>
      </c>
      <c r="EG23">
        <v>36.881888888888888</v>
      </c>
      <c r="EH23">
        <v>37.899111111111111</v>
      </c>
      <c r="EI23">
        <v>37.811999999999998</v>
      </c>
      <c r="EJ23">
        <v>755.2027777777779</v>
      </c>
      <c r="EK23">
        <v>39.736666666666672</v>
      </c>
      <c r="EL23">
        <v>0</v>
      </c>
      <c r="EM23">
        <v>40</v>
      </c>
      <c r="EN23">
        <v>0</v>
      </c>
      <c r="EO23">
        <v>2.3464461538461538</v>
      </c>
      <c r="EP23">
        <v>-1.1947418899255751</v>
      </c>
      <c r="EQ23">
        <v>-8435.6964196565677</v>
      </c>
      <c r="ER23">
        <v>7553.662307692307</v>
      </c>
      <c r="ES23">
        <v>15</v>
      </c>
      <c r="ET23">
        <v>1689176966.5</v>
      </c>
      <c r="EU23" t="s">
        <v>435</v>
      </c>
      <c r="EV23">
        <v>1689176954.5</v>
      </c>
      <c r="EW23">
        <v>1689176966.5</v>
      </c>
      <c r="EX23">
        <v>6</v>
      </c>
      <c r="EY23">
        <v>-6.2E-2</v>
      </c>
      <c r="EZ23">
        <v>3.0000000000000001E-3</v>
      </c>
      <c r="FA23">
        <v>0.97599999999999998</v>
      </c>
      <c r="FB23">
        <v>0.33600000000000002</v>
      </c>
      <c r="FC23">
        <v>409</v>
      </c>
      <c r="FD23">
        <v>25</v>
      </c>
      <c r="FE23">
        <v>0.27</v>
      </c>
      <c r="FF23">
        <v>0.08</v>
      </c>
      <c r="FG23">
        <v>0.57293964995000002</v>
      </c>
      <c r="FH23">
        <v>8.7066456976435305</v>
      </c>
      <c r="FI23">
        <v>1.2889426536501229</v>
      </c>
      <c r="FJ23">
        <v>0</v>
      </c>
      <c r="FK23">
        <v>416.16919999999999</v>
      </c>
      <c r="FL23">
        <v>-0.16626473859768709</v>
      </c>
      <c r="FM23">
        <v>1.7079031978816082E-2</v>
      </c>
      <c r="FN23">
        <v>1</v>
      </c>
      <c r="FO23">
        <v>-6.3559021299999987E-3</v>
      </c>
      <c r="FP23">
        <v>-6.8291748213883688E-2</v>
      </c>
      <c r="FQ23">
        <v>8.4516411377248222E-3</v>
      </c>
      <c r="FR23">
        <v>1</v>
      </c>
      <c r="FS23">
        <v>25.01398</v>
      </c>
      <c r="FT23">
        <v>-8.2288765294734681E-2</v>
      </c>
      <c r="FU23">
        <v>9.2755736570123044E-3</v>
      </c>
      <c r="FV23">
        <v>1</v>
      </c>
      <c r="FW23">
        <v>3</v>
      </c>
      <c r="FX23">
        <v>4</v>
      </c>
      <c r="FY23" t="s">
        <v>436</v>
      </c>
      <c r="FZ23">
        <v>3.1459600000000001</v>
      </c>
      <c r="GA23">
        <v>2.8535300000000001</v>
      </c>
      <c r="GB23">
        <v>0.103699</v>
      </c>
      <c r="GC23">
        <v>0.103398</v>
      </c>
      <c r="GD23">
        <v>0.119959</v>
      </c>
      <c r="GE23">
        <v>0.124288</v>
      </c>
      <c r="GF23">
        <v>28047.7</v>
      </c>
      <c r="GG23">
        <v>22293.599999999999</v>
      </c>
      <c r="GH23">
        <v>29257.8</v>
      </c>
      <c r="GI23">
        <v>24366.7</v>
      </c>
      <c r="GJ23">
        <v>32722.2</v>
      </c>
      <c r="GK23">
        <v>31114.9</v>
      </c>
      <c r="GL23">
        <v>40334.699999999997</v>
      </c>
      <c r="GM23">
        <v>39733.599999999999</v>
      </c>
      <c r="GN23">
        <v>0.68135000000000001</v>
      </c>
      <c r="GO23">
        <v>1.86155</v>
      </c>
      <c r="GP23">
        <v>2.4630399999999999</v>
      </c>
      <c r="GQ23">
        <v>0</v>
      </c>
      <c r="GR23">
        <v>26.8477</v>
      </c>
      <c r="GS23">
        <v>999.9</v>
      </c>
      <c r="GT23">
        <v>59.1</v>
      </c>
      <c r="GU23">
        <v>33</v>
      </c>
      <c r="GV23">
        <v>29.459900000000001</v>
      </c>
      <c r="GW23">
        <v>61.41</v>
      </c>
      <c r="GX23">
        <v>38.573700000000002</v>
      </c>
      <c r="GY23">
        <v>1</v>
      </c>
      <c r="GZ23">
        <v>0.15601899999999999</v>
      </c>
      <c r="HA23">
        <v>0</v>
      </c>
      <c r="HB23">
        <v>20.283000000000001</v>
      </c>
      <c r="HC23">
        <v>5.22133</v>
      </c>
      <c r="HD23">
        <v>11.908099999999999</v>
      </c>
      <c r="HE23">
        <v>4.9615499999999999</v>
      </c>
      <c r="HF23">
        <v>3.2913000000000001</v>
      </c>
      <c r="HG23">
        <v>9999</v>
      </c>
      <c r="HH23">
        <v>9999</v>
      </c>
      <c r="HI23">
        <v>9999</v>
      </c>
      <c r="HJ23">
        <v>999.9</v>
      </c>
      <c r="HK23">
        <v>4.9702999999999999</v>
      </c>
      <c r="HL23">
        <v>1.87514</v>
      </c>
      <c r="HM23">
        <v>1.8739300000000001</v>
      </c>
      <c r="HN23">
        <v>1.8730599999999999</v>
      </c>
      <c r="HO23">
        <v>1.8745700000000001</v>
      </c>
      <c r="HP23">
        <v>1.8695299999999999</v>
      </c>
      <c r="HQ23">
        <v>1.8736900000000001</v>
      </c>
      <c r="HR23">
        <v>1.8788</v>
      </c>
      <c r="HS23">
        <v>0</v>
      </c>
      <c r="HT23">
        <v>0</v>
      </c>
      <c r="HU23">
        <v>0</v>
      </c>
      <c r="HV23">
        <v>0</v>
      </c>
      <c r="HW23" t="s">
        <v>413</v>
      </c>
      <c r="HX23" t="s">
        <v>414</v>
      </c>
      <c r="HY23" t="s">
        <v>415</v>
      </c>
      <c r="HZ23" t="s">
        <v>415</v>
      </c>
      <c r="IA23" t="s">
        <v>415</v>
      </c>
      <c r="IB23" t="s">
        <v>415</v>
      </c>
      <c r="IC23">
        <v>0</v>
      </c>
      <c r="ID23">
        <v>100</v>
      </c>
      <c r="IE23">
        <v>100</v>
      </c>
      <c r="IF23">
        <v>0.97599999999999998</v>
      </c>
      <c r="IG23">
        <v>0.33600000000000002</v>
      </c>
      <c r="IH23">
        <v>0.82745581221580333</v>
      </c>
      <c r="II23">
        <v>1.128014593432906E-3</v>
      </c>
      <c r="IJ23">
        <v>-1.65604436504418E-6</v>
      </c>
      <c r="IK23">
        <v>3.7132907960675708E-10</v>
      </c>
      <c r="IL23">
        <v>0.33244999999999791</v>
      </c>
      <c r="IM23">
        <v>0</v>
      </c>
      <c r="IN23">
        <v>0</v>
      </c>
      <c r="IO23">
        <v>0</v>
      </c>
      <c r="IP23">
        <v>25</v>
      </c>
      <c r="IQ23">
        <v>1932</v>
      </c>
      <c r="IR23">
        <v>-1</v>
      </c>
      <c r="IS23">
        <v>-1</v>
      </c>
      <c r="IT23">
        <v>0.2</v>
      </c>
      <c r="IU23">
        <v>0.4</v>
      </c>
      <c r="IV23">
        <v>1.0815399999999999</v>
      </c>
      <c r="IW23">
        <v>2.4108900000000002</v>
      </c>
      <c r="IX23">
        <v>1.42578</v>
      </c>
      <c r="IY23">
        <v>2.2692899999999998</v>
      </c>
      <c r="IZ23">
        <v>1.5466299999999999</v>
      </c>
      <c r="JA23">
        <v>2.36206</v>
      </c>
      <c r="JB23">
        <v>35.452300000000001</v>
      </c>
      <c r="JC23">
        <v>15.8569</v>
      </c>
      <c r="JD23">
        <v>18</v>
      </c>
      <c r="JE23">
        <v>119.736</v>
      </c>
      <c r="JF23">
        <v>434.84699999999998</v>
      </c>
      <c r="JG23">
        <v>28.452400000000001</v>
      </c>
      <c r="JH23">
        <v>29.4328</v>
      </c>
      <c r="JI23">
        <v>30</v>
      </c>
      <c r="JJ23">
        <v>29.436699999999998</v>
      </c>
      <c r="JK23">
        <v>29.299499999999998</v>
      </c>
      <c r="JL23">
        <v>21.682700000000001</v>
      </c>
      <c r="JM23">
        <v>20.023800000000001</v>
      </c>
      <c r="JN23">
        <v>83.245400000000004</v>
      </c>
      <c r="JO23">
        <v>-999.9</v>
      </c>
      <c r="JP23">
        <v>408.65800000000002</v>
      </c>
      <c r="JQ23">
        <v>25</v>
      </c>
      <c r="JR23">
        <v>95.297499999999999</v>
      </c>
      <c r="JS23">
        <v>101.11</v>
      </c>
    </row>
    <row r="24" spans="1:279" x14ac:dyDescent="0.2">
      <c r="A24" t="s">
        <v>45</v>
      </c>
      <c r="B24" t="s">
        <v>47</v>
      </c>
      <c r="C24" t="s">
        <v>49</v>
      </c>
    </row>
    <row r="25" spans="1:279" x14ac:dyDescent="0.2">
      <c r="B25">
        <v>1</v>
      </c>
      <c r="C25">
        <v>0</v>
      </c>
    </row>
    <row r="26" spans="1:279" x14ac:dyDescent="0.2">
      <c r="A26">
        <v>6</v>
      </c>
      <c r="B26">
        <v>1689177304.5999999</v>
      </c>
      <c r="C26">
        <v>1499.599999904633</v>
      </c>
      <c r="D26" t="s">
        <v>437</v>
      </c>
      <c r="E26" t="s">
        <v>438</v>
      </c>
      <c r="F26">
        <v>15</v>
      </c>
      <c r="O26" t="s">
        <v>538</v>
      </c>
      <c r="P26">
        <f>DB26*AP26*(CW26-CV26*(1000-AP26*CY26)/(1000-AP26*CX26))/(100*CQ26)</f>
        <v>8.6636787626491021</v>
      </c>
      <c r="Q26">
        <v>1689177296.849999</v>
      </c>
      <c r="R26">
        <f t="shared" ref="R26:R47" si="0">(S26)/1000</f>
        <v>7.0600526040867347E-4</v>
      </c>
      <c r="S26">
        <f t="shared" ref="S26:S47" si="1">1000*DB26*AP26*(CX26-CY26)/(100*CQ26*(1000-AP26*CX26))</f>
        <v>0.70600526040867351</v>
      </c>
      <c r="T26">
        <f>CV26 - IF(AP26&gt;1, P26*CQ26*100/(AR26*DJ26), 0)</f>
        <v>409.71096666666671</v>
      </c>
      <c r="U26">
        <f>((AA26-R26/2)*T26-P26)/(AA26+R26/2)</f>
        <v>127.41684804256207</v>
      </c>
      <c r="V26">
        <f t="shared" ref="V26:V47" si="2">U26*(DC26+DD26)/1000</f>
        <v>12.925081623116782</v>
      </c>
      <c r="W26">
        <f>(CV26 - IF(AP26&gt;1, P26*CQ26*100/(AR26*DJ26), 0))*(DC26+DD26)/1000</f>
        <v>41.560812148514543</v>
      </c>
      <c r="X26">
        <f t="shared" ref="X26:X47" si="3">2/((1/Z26-1/Y26)+SIGN(Z26)*SQRT((1/Z26-1/Y26)*(1/Z26-1/Y26) + 4*CR26/((CR26+1)*(CR26+1))*(2*1/Z26*1/Y26-1/Y26*1/Y26)))</f>
        <v>5.0587761130059458E-2</v>
      </c>
      <c r="Y26">
        <f t="shared" ref="Y26:Y47" si="4">IF(LEFT(CS26,1)&lt;&gt;"0",IF(LEFT(CS26,1)="1",3,CT26),$D$5+$E$5*(DJ26*DC26/($K$5*1000))+$F$5*(DJ26*DC26/($K$5*1000))*MAX(MIN(CQ26,$J$5),$I$5)*MAX(MIN(CQ26,$J$5),$I$5)+$G$5*MAX(MIN(CQ26,$J$5),$I$5)*(DJ26*DC26/($K$5*1000))+$H$5*(DJ26*DC26/($K$5*1000))*(DJ26*DC26/($K$5*1000)))</f>
        <v>2.952746032257294</v>
      </c>
      <c r="Z26">
        <f>R26*(1000-(1000*0.61365*EXP(17.502*AD26/(240.97+AD26))/(DC26+DD26)+CX26)/2)/(1000*0.61365*EXP(17.502*AD26/(240.97+AD26))/(DC26+DD26)-CX26)</f>
        <v>5.0111162247282397E-2</v>
      </c>
      <c r="AA26">
        <f t="shared" ref="AA26:AA47" si="5">1/((CR26+1)/(X26/1.6)+1/(Y26/1.37)) + CR26/((CR26+1)/(X26/1.6) + CR26/(Y26/1.37))</f>
        <v>3.1361922583254979E-2</v>
      </c>
      <c r="AB26">
        <f t="shared" ref="AB26:AB47" si="6">(CM26*CP26)</f>
        <v>129.97329557192967</v>
      </c>
      <c r="AC26">
        <f>(DE26+(AB26+2*0.95*0.0000000567*(((DE26+$B$7)+273)^4-(DE26+273)^4)-44100*R26)/(1.84*29.3*Y26+8*0.95*0.0000000567*(DE26+273)^3))</f>
        <v>29.464110251585375</v>
      </c>
      <c r="AD26">
        <f t="shared" ref="AD26:AD47" si="7">($B$25*DF26+$D$7*DG26+$C$25*AC26)</f>
        <v>28.836413333333329</v>
      </c>
      <c r="AE26">
        <f t="shared" ref="AE26:AE47" si="8">0.61365*EXP(17.502*AD26/(240.97+AD26))</f>
        <v>3.9838593331061727</v>
      </c>
      <c r="AF26">
        <f t="shared" ref="AF26:AF47" si="9">(AG26/AH26*100)</f>
        <v>65.102460811577131</v>
      </c>
      <c r="AG26">
        <f t="shared" ref="AG26:AG47" si="10">CX26*(DC26+DD26)/1000</f>
        <v>2.6010894285703916</v>
      </c>
      <c r="AH26">
        <f t="shared" ref="AH26:AH47" si="11">0.61365*EXP(17.502*DE26/(240.97+DE26))</f>
        <v>3.9953780489167641</v>
      </c>
      <c r="AI26">
        <f t="shared" ref="AI26:AI47" si="12">(AE26-CX26*(DC26+DD26)/1000)</f>
        <v>1.3827699045357811</v>
      </c>
      <c r="AJ26">
        <f>(-R26*44100)</f>
        <v>-31.134831984022501</v>
      </c>
      <c r="AK26">
        <f t="shared" ref="AK26:AK47" si="13">2*29.3*Y26*0.92*(DE26-AD26)</f>
        <v>7.9344826816449006</v>
      </c>
      <c r="AL26">
        <f t="shared" ref="AL26:AL47" si="14">2*0.95*0.0000000567*(((DE26+$B$7)+273)^4-(AD26+273)^4)</f>
        <v>0.59078056245055743</v>
      </c>
      <c r="AM26">
        <f t="shared" ref="AM26:AM47" si="15">AB26+AL26+AJ26+AK26</f>
        <v>107.36372683200263</v>
      </c>
      <c r="AN26">
        <v>0</v>
      </c>
      <c r="AO26">
        <v>0</v>
      </c>
      <c r="AP26">
        <f t="shared" ref="AP26:AP47" si="16">IF(AN26*$H$13&gt;=AR26,1,(AR26/(AR26-AN26*$H$13)))</f>
        <v>1</v>
      </c>
      <c r="AQ26">
        <f t="shared" ref="AQ26:AQ47" si="17">(AP26-1)*100</f>
        <v>0</v>
      </c>
      <c r="AR26">
        <f t="shared" ref="AR26:AR47" si="18">MAX(0,($B$13+$C$13*DJ26)/(1+$D$13*DJ26)*DC26/(DE26+273)*$E$13)</f>
        <v>53245.005375108922</v>
      </c>
      <c r="AS26" t="s">
        <v>408</v>
      </c>
      <c r="AT26">
        <v>12563.3</v>
      </c>
      <c r="AU26">
        <v>561.53807692307691</v>
      </c>
      <c r="AV26">
        <v>1516.12</v>
      </c>
      <c r="AW26">
        <f t="shared" ref="AW26:AW47" si="19">1-AU26/AV26</f>
        <v>0.62962161509440084</v>
      </c>
      <c r="AX26">
        <v>-3.2977768145413182</v>
      </c>
      <c r="AY26" t="s">
        <v>439</v>
      </c>
      <c r="AZ26">
        <v>12514.8</v>
      </c>
      <c r="BA26">
        <v>998.4446153846153</v>
      </c>
      <c r="BB26">
        <v>1461.95</v>
      </c>
      <c r="BC26">
        <f t="shared" ref="BC26:BC47" si="20">1-BA26/BB26</f>
        <v>0.31704598968185282</v>
      </c>
      <c r="BD26">
        <v>0.5</v>
      </c>
      <c r="BE26">
        <f t="shared" ref="BE26:BE47" si="21">CN26</f>
        <v>673.14779592327966</v>
      </c>
      <c r="BF26">
        <f>P26</f>
        <v>8.6636787626491021</v>
      </c>
      <c r="BG26">
        <f t="shared" ref="BG26:BG47" si="22">BC26*BD26*BE26</f>
        <v>106.70940458032705</v>
      </c>
      <c r="BH26">
        <f t="shared" ref="BH26:BH47" si="23">(BF26-AX26)/BE26</f>
        <v>1.7769434364386893E-2</v>
      </c>
      <c r="BI26">
        <f t="shared" ref="BI26:BI47" si="24">(AV26-BB26)/BB26</f>
        <v>3.7053250795170724E-2</v>
      </c>
      <c r="BJ26">
        <f t="shared" ref="BJ26:BJ47" si="25">AU26/(AW26+AU26/BB26)</f>
        <v>553.93601242632565</v>
      </c>
      <c r="BK26" t="s">
        <v>440</v>
      </c>
      <c r="BL26">
        <v>-2809.37</v>
      </c>
      <c r="BM26">
        <f t="shared" ref="BM26:BM47" si="26">IF(BL26&lt;&gt;0, BL26, BJ26)</f>
        <v>-2809.37</v>
      </c>
      <c r="BN26">
        <f t="shared" ref="BN26:BN47" si="27">1-BM26/BB26</f>
        <v>2.9216594274769996</v>
      </c>
      <c r="BO26">
        <f t="shared" ref="BO26:BO47" si="28">(BB26-BA26)/(BB26-BM26)</f>
        <v>0.10851572455713568</v>
      </c>
      <c r="BP26">
        <f t="shared" ref="BP26:BP47" si="29">(AV26-BB26)/(AV26-BM26)</f>
        <v>1.2523436651107701E-2</v>
      </c>
      <c r="BQ26">
        <f t="shared" ref="BQ26:BQ47" si="30">(BB26-BA26)/(BB26-AU26)</f>
        <v>0.51477037646444734</v>
      </c>
      <c r="BR26">
        <f t="shared" ref="BR26:BR47" si="31">(AV26-BB26)/(AV26-AU26)</f>
        <v>5.6747355769521175E-2</v>
      </c>
      <c r="BS26">
        <f t="shared" ref="BS26:BS47" si="32">(BO26*BM26/BA26)</f>
        <v>-0.30533573560476707</v>
      </c>
      <c r="BT26">
        <f t="shared" ref="BT26:BT47" si="33">(1-BS26)</f>
        <v>1.305335735604767</v>
      </c>
      <c r="BU26">
        <v>2281</v>
      </c>
      <c r="BV26">
        <v>300</v>
      </c>
      <c r="BW26">
        <v>300</v>
      </c>
      <c r="BX26">
        <v>300</v>
      </c>
      <c r="BY26">
        <v>12514.8</v>
      </c>
      <c r="BZ26">
        <v>1429.26</v>
      </c>
      <c r="CA26">
        <v>-9.6689400000000009E-3</v>
      </c>
      <c r="CB26">
        <v>1.65</v>
      </c>
      <c r="CC26" t="s">
        <v>409</v>
      </c>
      <c r="CD26" t="s">
        <v>409</v>
      </c>
      <c r="CE26" t="s">
        <v>409</v>
      </c>
      <c r="CF26" t="s">
        <v>409</v>
      </c>
      <c r="CG26" t="s">
        <v>409</v>
      </c>
      <c r="CH26" t="s">
        <v>409</v>
      </c>
      <c r="CI26" t="s">
        <v>409</v>
      </c>
      <c r="CJ26" t="s">
        <v>409</v>
      </c>
      <c r="CK26" t="s">
        <v>409</v>
      </c>
      <c r="CL26" t="s">
        <v>409</v>
      </c>
      <c r="CM26">
        <f t="shared" ref="CM26:CM47" si="34">$B$11*DK26+$C$11*DL26+$F$11*DW26*(1-DZ26)</f>
        <v>799.9466000000001</v>
      </c>
      <c r="CN26">
        <f t="shared" ref="CN26:CN47" si="35">CM26*CO26</f>
        <v>673.14779592327966</v>
      </c>
      <c r="CO26">
        <f t="shared" ref="CO26:CO47" si="36">($B$11*$D$9+$C$11*$D$9+$F$11*((EJ26+EB26)/MAX(EJ26+EB26+EK26, 0.1)*$I$9+EK26/MAX(EJ26+EB26+EK26, 0.1)*$J$9))/($B$11+$C$11+$F$11)</f>
        <v>0.84149091442263724</v>
      </c>
      <c r="CP26">
        <f t="shared" ref="CP26:CP47" si="37">($B$11*$K$9+$C$11*$K$9+$F$11*((EJ26+EB26)/MAX(EJ26+EB26+EK26, 0.1)*$Q$9+EK26/MAX(EJ26+EB26+EK26, 0.1)*$R$9))/($B$11+$C$11+$F$11)</f>
        <v>0.16247746483568984</v>
      </c>
      <c r="CQ26">
        <v>6</v>
      </c>
      <c r="CR26">
        <v>0.5</v>
      </c>
      <c r="CS26" t="s">
        <v>410</v>
      </c>
      <c r="CT26">
        <v>2</v>
      </c>
      <c r="CU26">
        <v>1689177296.849999</v>
      </c>
      <c r="CV26">
        <v>409.71096666666671</v>
      </c>
      <c r="CW26">
        <v>418.66023333333328</v>
      </c>
      <c r="CX26">
        <v>25.641819999999989</v>
      </c>
      <c r="CY26">
        <v>24.95419999999999</v>
      </c>
      <c r="CZ26">
        <v>408.71096666666671</v>
      </c>
      <c r="DA26">
        <v>25.30881999999999</v>
      </c>
      <c r="DB26">
        <v>600.24606666666659</v>
      </c>
      <c r="DC26">
        <v>101.3393333333334</v>
      </c>
      <c r="DD26">
        <v>0.10001179</v>
      </c>
      <c r="DE26">
        <v>28.886256666666661</v>
      </c>
      <c r="DF26">
        <v>28.836413333333329</v>
      </c>
      <c r="DG26">
        <v>999.9000000000002</v>
      </c>
      <c r="DH26">
        <v>0</v>
      </c>
      <c r="DI26">
        <v>0</v>
      </c>
      <c r="DJ26">
        <v>9998.9126666666671</v>
      </c>
      <c r="DK26">
        <v>0</v>
      </c>
      <c r="DL26">
        <v>1690.9343333333329</v>
      </c>
      <c r="DM26">
        <v>-8.9736646666666662</v>
      </c>
      <c r="DN26">
        <v>420.46916666666669</v>
      </c>
      <c r="DO26">
        <v>429.3748333333333</v>
      </c>
      <c r="DP26">
        <v>0.6902370000000001</v>
      </c>
      <c r="DQ26">
        <v>418.66023333333328</v>
      </c>
      <c r="DR26">
        <v>24.95419999999999</v>
      </c>
      <c r="DS26">
        <v>2.598789333333333</v>
      </c>
      <c r="DT26">
        <v>2.5288403333333331</v>
      </c>
      <c r="DU26">
        <v>21.65879</v>
      </c>
      <c r="DV26">
        <v>21.21332</v>
      </c>
      <c r="DW26">
        <v>799.9466000000001</v>
      </c>
      <c r="DX26">
        <v>0.94998999999999989</v>
      </c>
      <c r="DY26">
        <v>5.0010026666666658E-2</v>
      </c>
      <c r="DZ26">
        <v>0</v>
      </c>
      <c r="EA26">
        <v>1000.406466666667</v>
      </c>
      <c r="EB26">
        <v>4.9993100000000004</v>
      </c>
      <c r="EC26">
        <v>10956.61666666666</v>
      </c>
      <c r="ED26">
        <v>6994.0746666666664</v>
      </c>
      <c r="EE26">
        <v>37.766499999999994</v>
      </c>
      <c r="EF26">
        <v>41.20603333333333</v>
      </c>
      <c r="EG26">
        <v>38.92266666666665</v>
      </c>
      <c r="EH26">
        <v>40.999799999999993</v>
      </c>
      <c r="EI26">
        <v>39.653866666666651</v>
      </c>
      <c r="EJ26">
        <v>755.19100000000014</v>
      </c>
      <c r="EK26">
        <v>39.755000000000003</v>
      </c>
      <c r="EL26">
        <v>0</v>
      </c>
      <c r="EM26">
        <v>366.79999995231628</v>
      </c>
      <c r="EN26">
        <v>0</v>
      </c>
      <c r="EO26">
        <v>998.4446153846153</v>
      </c>
      <c r="EP26">
        <v>-308.02488891075348</v>
      </c>
      <c r="EQ26">
        <v>-2281.0461535392601</v>
      </c>
      <c r="ER26">
        <v>10940.49230769231</v>
      </c>
      <c r="ES26">
        <v>15</v>
      </c>
      <c r="ET26">
        <v>1689177333.5999999</v>
      </c>
      <c r="EU26" t="s">
        <v>441</v>
      </c>
      <c r="EV26">
        <v>1689177333.5999999</v>
      </c>
      <c r="EW26">
        <v>1689177325.5999999</v>
      </c>
      <c r="EX26">
        <v>7</v>
      </c>
      <c r="EY26">
        <v>2.5000000000000001E-2</v>
      </c>
      <c r="EZ26">
        <v>-2E-3</v>
      </c>
      <c r="FA26">
        <v>1</v>
      </c>
      <c r="FB26">
        <v>0.33300000000000002</v>
      </c>
      <c r="FC26">
        <v>419</v>
      </c>
      <c r="FD26">
        <v>25</v>
      </c>
      <c r="FE26">
        <v>0.19</v>
      </c>
      <c r="FF26">
        <v>0.11</v>
      </c>
      <c r="FG26">
        <v>-8.9965226829268303</v>
      </c>
      <c r="FH26">
        <v>0.40809554006969229</v>
      </c>
      <c r="FI26">
        <v>4.6542083554374558E-2</v>
      </c>
      <c r="FJ26">
        <v>1</v>
      </c>
      <c r="FK26">
        <v>409.67638709677408</v>
      </c>
      <c r="FL26">
        <v>0.87817741935391824</v>
      </c>
      <c r="FM26">
        <v>7.0639328084406136E-2</v>
      </c>
      <c r="FN26">
        <v>1</v>
      </c>
      <c r="FO26">
        <v>0.67476663414634142</v>
      </c>
      <c r="FP26">
        <v>0.25741135191637621</v>
      </c>
      <c r="FQ26">
        <v>2.6415701832530881E-2</v>
      </c>
      <c r="FR26">
        <v>1</v>
      </c>
      <c r="FS26">
        <v>25.642183870967742</v>
      </c>
      <c r="FT26">
        <v>0.15719516129030631</v>
      </c>
      <c r="FU26">
        <v>1.2038623240708731E-2</v>
      </c>
      <c r="FV26">
        <v>1</v>
      </c>
      <c r="FW26">
        <v>4</v>
      </c>
      <c r="FX26">
        <v>4</v>
      </c>
      <c r="FY26" t="s">
        <v>412</v>
      </c>
      <c r="FZ26">
        <v>3.1754199999999999</v>
      </c>
      <c r="GA26">
        <v>2.7967900000000001</v>
      </c>
      <c r="GB26">
        <v>0.10259699999999999</v>
      </c>
      <c r="GC26">
        <v>0.105016</v>
      </c>
      <c r="GD26">
        <v>0.12540899999999999</v>
      </c>
      <c r="GE26">
        <v>0.124054</v>
      </c>
      <c r="GF26">
        <v>28073.4</v>
      </c>
      <c r="GG26">
        <v>22252.6</v>
      </c>
      <c r="GH26">
        <v>29248.7</v>
      </c>
      <c r="GI26">
        <v>24365.9</v>
      </c>
      <c r="GJ26">
        <v>32505.8</v>
      </c>
      <c r="GK26">
        <v>31123.3</v>
      </c>
      <c r="GL26">
        <v>40322.300000000003</v>
      </c>
      <c r="GM26">
        <v>39733.4</v>
      </c>
      <c r="GN26">
        <v>2.14663</v>
      </c>
      <c r="GO26">
        <v>1.85443</v>
      </c>
      <c r="GP26">
        <v>0.10020999999999999</v>
      </c>
      <c r="GQ26">
        <v>0</v>
      </c>
      <c r="GR26">
        <v>27.184699999999999</v>
      </c>
      <c r="GS26">
        <v>999.9</v>
      </c>
      <c r="GT26">
        <v>60.1</v>
      </c>
      <c r="GU26">
        <v>32.700000000000003</v>
      </c>
      <c r="GV26">
        <v>29.459900000000001</v>
      </c>
      <c r="GW26">
        <v>62.1036</v>
      </c>
      <c r="GX26">
        <v>32.664299999999997</v>
      </c>
      <c r="GY26">
        <v>1</v>
      </c>
      <c r="GZ26">
        <v>0.15667900000000001</v>
      </c>
      <c r="HA26">
        <v>0</v>
      </c>
      <c r="HB26">
        <v>20.2836</v>
      </c>
      <c r="HC26">
        <v>5.2250800000000002</v>
      </c>
      <c r="HD26">
        <v>11.908099999999999</v>
      </c>
      <c r="HE26">
        <v>4.9637000000000002</v>
      </c>
      <c r="HF26">
        <v>3.2919999999999998</v>
      </c>
      <c r="HG26">
        <v>9999</v>
      </c>
      <c r="HH26">
        <v>9999</v>
      </c>
      <c r="HI26">
        <v>9999</v>
      </c>
      <c r="HJ26">
        <v>999.9</v>
      </c>
      <c r="HK26">
        <v>4.9703099999999996</v>
      </c>
      <c r="HL26">
        <v>1.8751500000000001</v>
      </c>
      <c r="HM26">
        <v>1.8739300000000001</v>
      </c>
      <c r="HN26">
        <v>1.87307</v>
      </c>
      <c r="HO26">
        <v>1.8745700000000001</v>
      </c>
      <c r="HP26">
        <v>1.86957</v>
      </c>
      <c r="HQ26">
        <v>1.8737200000000001</v>
      </c>
      <c r="HR26">
        <v>1.8788</v>
      </c>
      <c r="HS26">
        <v>0</v>
      </c>
      <c r="HT26">
        <v>0</v>
      </c>
      <c r="HU26">
        <v>0</v>
      </c>
      <c r="HV26">
        <v>0</v>
      </c>
      <c r="HW26" t="s">
        <v>413</v>
      </c>
      <c r="HX26" t="s">
        <v>414</v>
      </c>
      <c r="HY26" t="s">
        <v>415</v>
      </c>
      <c r="HZ26" t="s">
        <v>415</v>
      </c>
      <c r="IA26" t="s">
        <v>415</v>
      </c>
      <c r="IB26" t="s">
        <v>415</v>
      </c>
      <c r="IC26">
        <v>0</v>
      </c>
      <c r="ID26">
        <v>100</v>
      </c>
      <c r="IE26">
        <v>100</v>
      </c>
      <c r="IF26">
        <v>1</v>
      </c>
      <c r="IG26">
        <v>0.33300000000000002</v>
      </c>
      <c r="IH26">
        <v>0.7658197020353319</v>
      </c>
      <c r="II26">
        <v>1.128014593432906E-3</v>
      </c>
      <c r="IJ26">
        <v>-1.65604436504418E-6</v>
      </c>
      <c r="IK26">
        <v>3.7132907960675708E-10</v>
      </c>
      <c r="IL26">
        <v>0.33561500000000072</v>
      </c>
      <c r="IM26">
        <v>0</v>
      </c>
      <c r="IN26">
        <v>0</v>
      </c>
      <c r="IO26">
        <v>0</v>
      </c>
      <c r="IP26">
        <v>25</v>
      </c>
      <c r="IQ26">
        <v>1932</v>
      </c>
      <c r="IR26">
        <v>-1</v>
      </c>
      <c r="IS26">
        <v>-1</v>
      </c>
      <c r="IT26">
        <v>5.8</v>
      </c>
      <c r="IU26">
        <v>5.6</v>
      </c>
      <c r="IV26">
        <v>1.1047400000000001</v>
      </c>
      <c r="IW26">
        <v>2.4011200000000001</v>
      </c>
      <c r="IX26">
        <v>1.42578</v>
      </c>
      <c r="IY26">
        <v>2.2692899999999998</v>
      </c>
      <c r="IZ26">
        <v>1.5478499999999999</v>
      </c>
      <c r="JA26">
        <v>2.4487299999999999</v>
      </c>
      <c r="JB26">
        <v>35.591500000000003</v>
      </c>
      <c r="JC26">
        <v>15.7957</v>
      </c>
      <c r="JD26">
        <v>18</v>
      </c>
      <c r="JE26">
        <v>634.96</v>
      </c>
      <c r="JF26">
        <v>428.78699999999998</v>
      </c>
      <c r="JG26">
        <v>28.541799999999999</v>
      </c>
      <c r="JH26">
        <v>29.4328</v>
      </c>
      <c r="JI26">
        <v>30.000399999999999</v>
      </c>
      <c r="JJ26">
        <v>29.352399999999999</v>
      </c>
      <c r="JK26">
        <v>29.303599999999999</v>
      </c>
      <c r="JL26">
        <v>22.136399999999998</v>
      </c>
      <c r="JM26">
        <v>20.054200000000002</v>
      </c>
      <c r="JN26">
        <v>86.27</v>
      </c>
      <c r="JO26">
        <v>-999.9</v>
      </c>
      <c r="JP26">
        <v>418.80399999999997</v>
      </c>
      <c r="JQ26">
        <v>25</v>
      </c>
      <c r="JR26">
        <v>95.268000000000001</v>
      </c>
      <c r="JS26">
        <v>101.10899999999999</v>
      </c>
    </row>
    <row r="27" spans="1:279" x14ac:dyDescent="0.2">
      <c r="A27">
        <v>7</v>
      </c>
      <c r="B27">
        <v>1689177611.0999999</v>
      </c>
      <c r="C27">
        <v>1806.099999904633</v>
      </c>
      <c r="D27" t="s">
        <v>442</v>
      </c>
      <c r="E27" t="s">
        <v>443</v>
      </c>
      <c r="F27">
        <v>15</v>
      </c>
      <c r="O27" t="s">
        <v>539</v>
      </c>
      <c r="P27">
        <f>DB27*AP27*(CW27-CV27*(1000-AP27*CY27)/(1000-AP27*CX27))/(100*CQ27)</f>
        <v>18.89920800741012</v>
      </c>
      <c r="Q27">
        <v>1689177603.349999</v>
      </c>
      <c r="R27">
        <f t="shared" si="0"/>
        <v>2.1392724029368751E-3</v>
      </c>
      <c r="S27">
        <f t="shared" si="1"/>
        <v>2.139272402936875</v>
      </c>
      <c r="T27">
        <f>CV27 - IF(AP27&gt;1, P27*CQ27*100/(AR27*DJ27), 0)</f>
        <v>409.88929999999999</v>
      </c>
      <c r="U27">
        <f>((AA27-R27/2)*T27-P27)/(AA27+R27/2)</f>
        <v>215.89653324936344</v>
      </c>
      <c r="V27">
        <f t="shared" si="2"/>
        <v>21.900068960314041</v>
      </c>
      <c r="W27">
        <f>(CV27 - IF(AP27&gt;1, P27*CQ27*100/(AR27*DJ27), 0))*(DC27+DD27)/1000</f>
        <v>41.578268075878505</v>
      </c>
      <c r="X27">
        <f t="shared" si="3"/>
        <v>0.16569622949854812</v>
      </c>
      <c r="Y27">
        <f t="shared" si="4"/>
        <v>2.9523194060701297</v>
      </c>
      <c r="Z27">
        <f>R27*(1000-(1000*0.61365*EXP(17.502*AD27/(240.97+AD27))/(DC27+DD27)+CX27)/2)/(1000*0.61365*EXP(17.502*AD27/(240.97+AD27))/(DC27+DD27)-CX27)</f>
        <v>0.16069785681206872</v>
      </c>
      <c r="AA27">
        <f t="shared" si="5"/>
        <v>0.10087268467165939</v>
      </c>
      <c r="AB27">
        <f t="shared" si="6"/>
        <v>273.67540245507968</v>
      </c>
      <c r="AC27">
        <f>(DE27+(AB27+2*0.95*0.0000000567*(((DE27+$B$7)+273)^4-(DE27+273)^4)-44100*R27)/(1.84*29.3*Y27+8*0.95*0.0000000567*(DE27+273)^3))</f>
        <v>30.209605529176802</v>
      </c>
      <c r="AD27">
        <f t="shared" si="7"/>
        <v>29.10807999999999</v>
      </c>
      <c r="AE27">
        <f t="shared" si="8"/>
        <v>4.0469940385582381</v>
      </c>
      <c r="AF27">
        <f t="shared" si="9"/>
        <v>67.54138109072872</v>
      </c>
      <c r="AG27">
        <f t="shared" si="10"/>
        <v>2.7418021449735246</v>
      </c>
      <c r="AH27">
        <f t="shared" si="11"/>
        <v>4.0594404507222714</v>
      </c>
      <c r="AI27">
        <f t="shared" si="12"/>
        <v>1.3051918935847135</v>
      </c>
      <c r="AJ27">
        <f>(-R27*44100)</f>
        <v>-94.341912969516187</v>
      </c>
      <c r="AK27">
        <f t="shared" si="13"/>
        <v>8.4548683757228762</v>
      </c>
      <c r="AL27">
        <f t="shared" si="14"/>
        <v>0.6313297892976617</v>
      </c>
      <c r="AM27">
        <f t="shared" si="15"/>
        <v>188.419687650584</v>
      </c>
      <c r="AN27">
        <v>0</v>
      </c>
      <c r="AO27">
        <v>0</v>
      </c>
      <c r="AP27">
        <f t="shared" si="16"/>
        <v>1</v>
      </c>
      <c r="AQ27">
        <f t="shared" si="17"/>
        <v>0</v>
      </c>
      <c r="AR27">
        <f t="shared" si="18"/>
        <v>53184.165612408695</v>
      </c>
      <c r="AS27" t="s">
        <v>408</v>
      </c>
      <c r="AT27">
        <v>12563.3</v>
      </c>
      <c r="AU27">
        <v>561.53807692307691</v>
      </c>
      <c r="AV27">
        <v>1516.12</v>
      </c>
      <c r="AW27">
        <f t="shared" si="19"/>
        <v>0.62962161509440084</v>
      </c>
      <c r="AX27">
        <v>-3.2977768145413182</v>
      </c>
      <c r="AY27" t="s">
        <v>444</v>
      </c>
      <c r="AZ27">
        <v>12505.8</v>
      </c>
      <c r="BA27">
        <v>838.06772000000001</v>
      </c>
      <c r="BB27">
        <v>1152.54</v>
      </c>
      <c r="BC27">
        <f t="shared" si="20"/>
        <v>0.27285151057663937</v>
      </c>
      <c r="BD27">
        <v>0.5</v>
      </c>
      <c r="BE27">
        <f t="shared" si="21"/>
        <v>1429.2312704948597</v>
      </c>
      <c r="BF27">
        <f>P27</f>
        <v>18.89920800741012</v>
      </c>
      <c r="BG27">
        <f t="shared" si="22"/>
        <v>194.98395555894598</v>
      </c>
      <c r="BH27">
        <f t="shared" si="23"/>
        <v>1.553071590314835E-2</v>
      </c>
      <c r="BI27">
        <f t="shared" si="24"/>
        <v>0.31545976712304991</v>
      </c>
      <c r="BJ27">
        <f t="shared" si="25"/>
        <v>502.79210885423248</v>
      </c>
      <c r="BK27" t="s">
        <v>445</v>
      </c>
      <c r="BL27">
        <v>575.16999999999996</v>
      </c>
      <c r="BM27">
        <f t="shared" si="26"/>
        <v>575.16999999999996</v>
      </c>
      <c r="BN27">
        <f t="shared" si="27"/>
        <v>0.50095441372967531</v>
      </c>
      <c r="BO27">
        <f t="shared" si="28"/>
        <v>0.54466335278937239</v>
      </c>
      <c r="BP27">
        <f t="shared" si="29"/>
        <v>0.38639672671236514</v>
      </c>
      <c r="BQ27">
        <f t="shared" si="30"/>
        <v>0.53210026519502407</v>
      </c>
      <c r="BR27">
        <f t="shared" si="31"/>
        <v>0.38087878181064361</v>
      </c>
      <c r="BS27">
        <f t="shared" si="32"/>
        <v>0.37380513906902807</v>
      </c>
      <c r="BT27">
        <f t="shared" si="33"/>
        <v>0.62619486093097199</v>
      </c>
      <c r="BU27">
        <v>2283</v>
      </c>
      <c r="BV27">
        <v>300</v>
      </c>
      <c r="BW27">
        <v>300</v>
      </c>
      <c r="BX27">
        <v>300</v>
      </c>
      <c r="BY27">
        <v>12505.8</v>
      </c>
      <c r="BZ27">
        <v>1102.29</v>
      </c>
      <c r="CA27">
        <v>-8.8913900000000008E-3</v>
      </c>
      <c r="CB27">
        <v>0.61</v>
      </c>
      <c r="CC27" t="s">
        <v>409</v>
      </c>
      <c r="CD27" t="s">
        <v>409</v>
      </c>
      <c r="CE27" t="s">
        <v>409</v>
      </c>
      <c r="CF27" t="s">
        <v>409</v>
      </c>
      <c r="CG27" t="s">
        <v>409</v>
      </c>
      <c r="CH27" t="s">
        <v>409</v>
      </c>
      <c r="CI27" t="s">
        <v>409</v>
      </c>
      <c r="CJ27" t="s">
        <v>409</v>
      </c>
      <c r="CK27" t="s">
        <v>409</v>
      </c>
      <c r="CL27" t="s">
        <v>409</v>
      </c>
      <c r="CM27">
        <f t="shared" si="34"/>
        <v>1700.0143333333331</v>
      </c>
      <c r="CN27">
        <f t="shared" si="35"/>
        <v>1429.2312704948597</v>
      </c>
      <c r="CO27">
        <f t="shared" si="36"/>
        <v>0.84071718836185882</v>
      </c>
      <c r="CP27">
        <f t="shared" si="37"/>
        <v>0.16098417353838765</v>
      </c>
      <c r="CQ27">
        <v>6</v>
      </c>
      <c r="CR27">
        <v>0.5</v>
      </c>
      <c r="CS27" t="s">
        <v>410</v>
      </c>
      <c r="CT27">
        <v>2</v>
      </c>
      <c r="CU27">
        <v>1689177603.349999</v>
      </c>
      <c r="CV27">
        <v>409.88929999999999</v>
      </c>
      <c r="CW27">
        <v>429.65866666666659</v>
      </c>
      <c r="CX27">
        <v>27.029393333333331</v>
      </c>
      <c r="CY27">
        <v>24.94864999999999</v>
      </c>
      <c r="CZ27">
        <v>408.88906666666668</v>
      </c>
      <c r="DA27">
        <v>26.69625000000001</v>
      </c>
      <c r="DB27">
        <v>600.20353333333333</v>
      </c>
      <c r="DC27">
        <v>101.3377666666667</v>
      </c>
      <c r="DD27">
        <v>0.10003148000000001</v>
      </c>
      <c r="DE27">
        <v>29.161200000000001</v>
      </c>
      <c r="DF27">
        <v>29.10807999999999</v>
      </c>
      <c r="DG27">
        <v>999.9000000000002</v>
      </c>
      <c r="DH27">
        <v>0</v>
      </c>
      <c r="DI27">
        <v>0</v>
      </c>
      <c r="DJ27">
        <v>9996.6456666666672</v>
      </c>
      <c r="DK27">
        <v>0</v>
      </c>
      <c r="DL27">
        <v>1627.348333333334</v>
      </c>
      <c r="DM27">
        <v>-19.769346666666671</v>
      </c>
      <c r="DN27">
        <v>421.27613333333341</v>
      </c>
      <c r="DO27">
        <v>440.65233333333327</v>
      </c>
      <c r="DP27">
        <v>2.080759333333333</v>
      </c>
      <c r="DQ27">
        <v>429.65866666666659</v>
      </c>
      <c r="DR27">
        <v>24.94864999999999</v>
      </c>
      <c r="DS27">
        <v>2.7391009999999989</v>
      </c>
      <c r="DT27">
        <v>2.5282413333333329</v>
      </c>
      <c r="DU27">
        <v>22.52159</v>
      </c>
      <c r="DV27">
        <v>21.209453333333329</v>
      </c>
      <c r="DW27">
        <v>1700.0143333333331</v>
      </c>
      <c r="DX27">
        <v>0.97602353333333325</v>
      </c>
      <c r="DY27">
        <v>2.3976966666666679E-2</v>
      </c>
      <c r="DZ27">
        <v>0</v>
      </c>
      <c r="EA27">
        <v>839.2707333333334</v>
      </c>
      <c r="EB27">
        <v>4.9993100000000004</v>
      </c>
      <c r="EC27">
        <v>16620.61</v>
      </c>
      <c r="ED27">
        <v>15048.956666666671</v>
      </c>
      <c r="EE27">
        <v>37.311999999999991</v>
      </c>
      <c r="EF27">
        <v>39</v>
      </c>
      <c r="EG27">
        <v>37.570399999999992</v>
      </c>
      <c r="EH27">
        <v>38.33509999999999</v>
      </c>
      <c r="EI27">
        <v>38.745800000000003</v>
      </c>
      <c r="EJ27">
        <v>1654.373333333333</v>
      </c>
      <c r="EK27">
        <v>40.641000000000012</v>
      </c>
      <c r="EL27">
        <v>0</v>
      </c>
      <c r="EM27">
        <v>306.29999995231628</v>
      </c>
      <c r="EN27">
        <v>0</v>
      </c>
      <c r="EO27">
        <v>838.06772000000001</v>
      </c>
      <c r="EP27">
        <v>-87.629307701831436</v>
      </c>
      <c r="EQ27">
        <v>-1778.0923080505311</v>
      </c>
      <c r="ER27">
        <v>16595.3</v>
      </c>
      <c r="ES27">
        <v>15</v>
      </c>
      <c r="ET27">
        <v>1689177333.5999999</v>
      </c>
      <c r="EU27" t="s">
        <v>441</v>
      </c>
      <c r="EV27">
        <v>1689177333.5999999</v>
      </c>
      <c r="EW27">
        <v>1689177325.5999999</v>
      </c>
      <c r="EX27">
        <v>7</v>
      </c>
      <c r="EY27">
        <v>2.5000000000000001E-2</v>
      </c>
      <c r="EZ27">
        <v>-2E-3</v>
      </c>
      <c r="FA27">
        <v>1</v>
      </c>
      <c r="FB27">
        <v>0.33300000000000002</v>
      </c>
      <c r="FC27">
        <v>419</v>
      </c>
      <c r="FD27">
        <v>25</v>
      </c>
      <c r="FE27">
        <v>0.19</v>
      </c>
      <c r="FF27">
        <v>0.11</v>
      </c>
      <c r="FG27">
        <v>-19.766824390243901</v>
      </c>
      <c r="FH27">
        <v>-0.12337421602795121</v>
      </c>
      <c r="FI27">
        <v>3.2148715260813927E-2</v>
      </c>
      <c r="FJ27">
        <v>1</v>
      </c>
      <c r="FK27">
        <v>409.88829032258059</v>
      </c>
      <c r="FL27">
        <v>0.20932258064553949</v>
      </c>
      <c r="FM27">
        <v>2.5043437809443229E-2</v>
      </c>
      <c r="FN27">
        <v>1</v>
      </c>
      <c r="FO27">
        <v>2.065662682926829</v>
      </c>
      <c r="FP27">
        <v>0.33820222996515942</v>
      </c>
      <c r="FQ27">
        <v>3.3567451280739673E-2</v>
      </c>
      <c r="FR27">
        <v>1</v>
      </c>
      <c r="FS27">
        <v>27.02803225806451</v>
      </c>
      <c r="FT27">
        <v>0.30007741935483589</v>
      </c>
      <c r="FU27">
        <v>2.2807474540184041E-2</v>
      </c>
      <c r="FV27">
        <v>1</v>
      </c>
      <c r="FW27">
        <v>4</v>
      </c>
      <c r="FX27">
        <v>4</v>
      </c>
      <c r="FY27" t="s">
        <v>412</v>
      </c>
      <c r="FZ27">
        <v>3.1754600000000002</v>
      </c>
      <c r="GA27">
        <v>2.7976299999999998</v>
      </c>
      <c r="GB27">
        <v>0.10255499999999999</v>
      </c>
      <c r="GC27">
        <v>0.107029</v>
      </c>
      <c r="GD27">
        <v>0.13009899999999999</v>
      </c>
      <c r="GE27">
        <v>0.123948</v>
      </c>
      <c r="GF27">
        <v>28061.5</v>
      </c>
      <c r="GG27">
        <v>22188.7</v>
      </c>
      <c r="GH27">
        <v>29236.400000000001</v>
      </c>
      <c r="GI27">
        <v>24351.8</v>
      </c>
      <c r="GJ27">
        <v>32315.599999999999</v>
      </c>
      <c r="GK27">
        <v>31110.7</v>
      </c>
      <c r="GL27">
        <v>40305.199999999997</v>
      </c>
      <c r="GM27">
        <v>39711.5</v>
      </c>
      <c r="GN27">
        <v>2.1464500000000002</v>
      </c>
      <c r="GO27">
        <v>1.85128</v>
      </c>
      <c r="GP27">
        <v>0.12071800000000001</v>
      </c>
      <c r="GQ27">
        <v>0</v>
      </c>
      <c r="GR27">
        <v>27.120200000000001</v>
      </c>
      <c r="GS27">
        <v>999.9</v>
      </c>
      <c r="GT27">
        <v>60.6</v>
      </c>
      <c r="GU27">
        <v>32.6</v>
      </c>
      <c r="GV27">
        <v>29.537299999999998</v>
      </c>
      <c r="GW27">
        <v>62.0336</v>
      </c>
      <c r="GX27">
        <v>32.5</v>
      </c>
      <c r="GY27">
        <v>1</v>
      </c>
      <c r="GZ27">
        <v>0.18133099999999999</v>
      </c>
      <c r="HA27">
        <v>0</v>
      </c>
      <c r="HB27">
        <v>20.276199999999999</v>
      </c>
      <c r="HC27">
        <v>5.2267200000000003</v>
      </c>
      <c r="HD27">
        <v>11.908099999999999</v>
      </c>
      <c r="HE27">
        <v>4.9637000000000002</v>
      </c>
      <c r="HF27">
        <v>3.2919999999999998</v>
      </c>
      <c r="HG27">
        <v>9999</v>
      </c>
      <c r="HH27">
        <v>9999</v>
      </c>
      <c r="HI27">
        <v>9999</v>
      </c>
      <c r="HJ27">
        <v>999.9</v>
      </c>
      <c r="HK27">
        <v>4.9702700000000002</v>
      </c>
      <c r="HL27">
        <v>1.8751500000000001</v>
      </c>
      <c r="HM27">
        <v>1.8739300000000001</v>
      </c>
      <c r="HN27">
        <v>1.8730899999999999</v>
      </c>
      <c r="HO27">
        <v>1.8745400000000001</v>
      </c>
      <c r="HP27">
        <v>1.86954</v>
      </c>
      <c r="HQ27">
        <v>1.87374</v>
      </c>
      <c r="HR27">
        <v>1.8788100000000001</v>
      </c>
      <c r="HS27">
        <v>0</v>
      </c>
      <c r="HT27">
        <v>0</v>
      </c>
      <c r="HU27">
        <v>0</v>
      </c>
      <c r="HV27">
        <v>0</v>
      </c>
      <c r="HW27" t="s">
        <v>413</v>
      </c>
      <c r="HX27" t="s">
        <v>414</v>
      </c>
      <c r="HY27" t="s">
        <v>415</v>
      </c>
      <c r="HZ27" t="s">
        <v>415</v>
      </c>
      <c r="IA27" t="s">
        <v>415</v>
      </c>
      <c r="IB27" t="s">
        <v>415</v>
      </c>
      <c r="IC27">
        <v>0</v>
      </c>
      <c r="ID27">
        <v>100</v>
      </c>
      <c r="IE27">
        <v>100</v>
      </c>
      <c r="IF27">
        <v>1.0009999999999999</v>
      </c>
      <c r="IG27">
        <v>0.3332</v>
      </c>
      <c r="IH27">
        <v>0.79046140851998503</v>
      </c>
      <c r="II27">
        <v>1.128014593432906E-3</v>
      </c>
      <c r="IJ27">
        <v>-1.65604436504418E-6</v>
      </c>
      <c r="IK27">
        <v>3.7132907960675708E-10</v>
      </c>
      <c r="IL27">
        <v>0.3331599999999959</v>
      </c>
      <c r="IM27">
        <v>0</v>
      </c>
      <c r="IN27">
        <v>0</v>
      </c>
      <c r="IO27">
        <v>0</v>
      </c>
      <c r="IP27">
        <v>25</v>
      </c>
      <c r="IQ27">
        <v>1932</v>
      </c>
      <c r="IR27">
        <v>-1</v>
      </c>
      <c r="IS27">
        <v>-1</v>
      </c>
      <c r="IT27">
        <v>4.5999999999999996</v>
      </c>
      <c r="IU27">
        <v>4.8</v>
      </c>
      <c r="IV27">
        <v>1.1279300000000001</v>
      </c>
      <c r="IW27">
        <v>2.4157700000000002</v>
      </c>
      <c r="IX27">
        <v>1.42578</v>
      </c>
      <c r="IY27">
        <v>2.2705099999999998</v>
      </c>
      <c r="IZ27">
        <v>1.5478499999999999</v>
      </c>
      <c r="JA27">
        <v>2.3156699999999999</v>
      </c>
      <c r="JB27">
        <v>35.637999999999998</v>
      </c>
      <c r="JC27">
        <v>15.716900000000001</v>
      </c>
      <c r="JD27">
        <v>18</v>
      </c>
      <c r="JE27">
        <v>637.46600000000001</v>
      </c>
      <c r="JF27">
        <v>428.72500000000002</v>
      </c>
      <c r="JG27">
        <v>28.781700000000001</v>
      </c>
      <c r="JH27">
        <v>29.7042</v>
      </c>
      <c r="JI27">
        <v>30.000499999999999</v>
      </c>
      <c r="JJ27">
        <v>29.6069</v>
      </c>
      <c r="JK27">
        <v>29.549399999999999</v>
      </c>
      <c r="JL27">
        <v>22.606100000000001</v>
      </c>
      <c r="JM27">
        <v>19.819700000000001</v>
      </c>
      <c r="JN27">
        <v>89.255399999999995</v>
      </c>
      <c r="JO27">
        <v>-999.9</v>
      </c>
      <c r="JP27">
        <v>429.85700000000003</v>
      </c>
      <c r="JQ27">
        <v>25</v>
      </c>
      <c r="JR27">
        <v>95.227800000000002</v>
      </c>
      <c r="JS27">
        <v>101.05200000000001</v>
      </c>
    </row>
    <row r="28" spans="1:279" x14ac:dyDescent="0.2">
      <c r="A28">
        <v>8</v>
      </c>
      <c r="B28">
        <v>1689177958.0999999</v>
      </c>
      <c r="C28">
        <v>2153.099999904633</v>
      </c>
      <c r="D28" t="s">
        <v>446</v>
      </c>
      <c r="E28" t="s">
        <v>447</v>
      </c>
      <c r="F28">
        <v>15</v>
      </c>
      <c r="O28" t="s">
        <v>540</v>
      </c>
      <c r="P28">
        <f>DB28*AP28*(CW28-CV28*(1000-AP28*CY28)/(1000-AP28*CX28))/(100*CQ28)</f>
        <v>5.591977553115461</v>
      </c>
      <c r="Q28">
        <v>1689177950.099999</v>
      </c>
      <c r="R28">
        <f t="shared" si="0"/>
        <v>7.616999143134829E-4</v>
      </c>
      <c r="S28">
        <f t="shared" si="1"/>
        <v>0.76169991431348294</v>
      </c>
      <c r="T28">
        <f>CV28 - IF(AP28&gt;1, P28*CQ28*100/(AR28*DJ28), 0)</f>
        <v>409.82058064516121</v>
      </c>
      <c r="U28">
        <f>((AA28-R28/2)*T28-P28)/(AA28+R28/2)</f>
        <v>220.07694724417394</v>
      </c>
      <c r="V28">
        <f t="shared" si="2"/>
        <v>22.324684588607568</v>
      </c>
      <c r="W28">
        <f>(CV28 - IF(AP28&gt;1, P28*CQ28*100/(AR28*DJ28), 0))*(DC28+DD28)/1000</f>
        <v>41.572346924061755</v>
      </c>
      <c r="X28">
        <f t="shared" si="3"/>
        <v>4.9569335029516229E-2</v>
      </c>
      <c r="Y28">
        <f t="shared" si="4"/>
        <v>2.9527569532779649</v>
      </c>
      <c r="Z28">
        <f>R28*(1000-(1000*0.61365*EXP(17.502*AD28/(240.97+AD28))/(DC28+DD28)+CX28)/2)/(1000*0.61365*EXP(17.502*AD28/(240.97+AD28))/(DC28+DD28)-CX28)</f>
        <v>4.9111640650680216E-2</v>
      </c>
      <c r="AA28">
        <f t="shared" si="5"/>
        <v>3.0735545088359774E-2</v>
      </c>
      <c r="AB28">
        <f t="shared" si="6"/>
        <v>273.66851369677852</v>
      </c>
      <c r="AC28">
        <f>(DE28+(AB28+2*0.95*0.0000000567*(((DE28+$B$7)+273)^4-(DE28+273)^4)-44100*R28)/(1.84*29.3*Y28+8*0.95*0.0000000567*(DE28+273)^3))</f>
        <v>30.97461199416226</v>
      </c>
      <c r="AD28">
        <f t="shared" si="7"/>
        <v>29.44580645161291</v>
      </c>
      <c r="AE28">
        <f t="shared" si="8"/>
        <v>4.1266959476088045</v>
      </c>
      <c r="AF28">
        <f t="shared" si="9"/>
        <v>62.683786970086217</v>
      </c>
      <c r="AG28">
        <f t="shared" si="10"/>
        <v>2.6056081931223165</v>
      </c>
      <c r="AH28">
        <f t="shared" si="11"/>
        <v>4.1567498057603913</v>
      </c>
      <c r="AI28">
        <f t="shared" si="12"/>
        <v>1.521087754486488</v>
      </c>
      <c r="AJ28">
        <f>(-R28*44100)</f>
        <v>-33.590966221224598</v>
      </c>
      <c r="AK28">
        <f t="shared" si="13"/>
        <v>20.037791133643825</v>
      </c>
      <c r="AL28">
        <f t="shared" si="14"/>
        <v>1.5015754751396186</v>
      </c>
      <c r="AM28">
        <f t="shared" si="15"/>
        <v>261.6169140843374</v>
      </c>
      <c r="AN28">
        <v>0</v>
      </c>
      <c r="AO28">
        <v>0</v>
      </c>
      <c r="AP28">
        <f t="shared" si="16"/>
        <v>1</v>
      </c>
      <c r="AQ28">
        <f t="shared" si="17"/>
        <v>0</v>
      </c>
      <c r="AR28">
        <f t="shared" si="18"/>
        <v>53124.725786466588</v>
      </c>
      <c r="AS28" t="s">
        <v>408</v>
      </c>
      <c r="AT28">
        <v>12563.3</v>
      </c>
      <c r="AU28">
        <v>561.53807692307691</v>
      </c>
      <c r="AV28">
        <v>1516.12</v>
      </c>
      <c r="AW28">
        <f t="shared" si="19"/>
        <v>0.62962161509440084</v>
      </c>
      <c r="AX28">
        <v>-3.2977768145413182</v>
      </c>
      <c r="AY28" t="s">
        <v>448</v>
      </c>
      <c r="AZ28">
        <v>12519.2</v>
      </c>
      <c r="BA28">
        <v>516.43016</v>
      </c>
      <c r="BB28">
        <v>588.87900000000002</v>
      </c>
      <c r="BC28">
        <f t="shared" si="20"/>
        <v>0.12302839802404231</v>
      </c>
      <c r="BD28">
        <v>0.5</v>
      </c>
      <c r="BE28">
        <f t="shared" si="21"/>
        <v>1429.1980359786075</v>
      </c>
      <c r="BF28">
        <f>P28</f>
        <v>5.591977553115461</v>
      </c>
      <c r="BG28">
        <f t="shared" si="22"/>
        <v>87.915972412777833</v>
      </c>
      <c r="BH28">
        <f t="shared" si="23"/>
        <v>6.220099764949469E-3</v>
      </c>
      <c r="BI28">
        <f t="shared" si="24"/>
        <v>1.5745866298509539</v>
      </c>
      <c r="BJ28">
        <f t="shared" si="25"/>
        <v>354.68709696947479</v>
      </c>
      <c r="BK28" t="s">
        <v>449</v>
      </c>
      <c r="BL28">
        <v>411.19</v>
      </c>
      <c r="BM28">
        <f t="shared" si="26"/>
        <v>411.19</v>
      </c>
      <c r="BN28">
        <f t="shared" si="27"/>
        <v>0.30174110470911686</v>
      </c>
      <c r="BO28">
        <f t="shared" si="28"/>
        <v>0.4077283343369596</v>
      </c>
      <c r="BP28">
        <f t="shared" si="29"/>
        <v>0.83918528775578549</v>
      </c>
      <c r="BQ28">
        <f t="shared" si="30"/>
        <v>2.6498315289563101</v>
      </c>
      <c r="BR28">
        <f t="shared" si="31"/>
        <v>0.97135822246791081</v>
      </c>
      <c r="BS28">
        <f t="shared" si="32"/>
        <v>0.32463985797424072</v>
      </c>
      <c r="BT28">
        <f t="shared" si="33"/>
        <v>0.67536014202575934</v>
      </c>
      <c r="BU28">
        <v>2285</v>
      </c>
      <c r="BV28">
        <v>300</v>
      </c>
      <c r="BW28">
        <v>300</v>
      </c>
      <c r="BX28">
        <v>300</v>
      </c>
      <c r="BY28">
        <v>12519.2</v>
      </c>
      <c r="BZ28">
        <v>575.83000000000004</v>
      </c>
      <c r="CA28">
        <v>-8.8994199999999999E-3</v>
      </c>
      <c r="CB28">
        <v>-0.44</v>
      </c>
      <c r="CC28" t="s">
        <v>409</v>
      </c>
      <c r="CD28" t="s">
        <v>409</v>
      </c>
      <c r="CE28" t="s">
        <v>409</v>
      </c>
      <c r="CF28" t="s">
        <v>409</v>
      </c>
      <c r="CG28" t="s">
        <v>409</v>
      </c>
      <c r="CH28" t="s">
        <v>409</v>
      </c>
      <c r="CI28" t="s">
        <v>409</v>
      </c>
      <c r="CJ28" t="s">
        <v>409</v>
      </c>
      <c r="CK28" t="s">
        <v>409</v>
      </c>
      <c r="CL28" t="s">
        <v>409</v>
      </c>
      <c r="CM28">
        <f t="shared" si="34"/>
        <v>1699.9751612903219</v>
      </c>
      <c r="CN28">
        <f t="shared" si="35"/>
        <v>1429.1980359786075</v>
      </c>
      <c r="CO28">
        <f t="shared" si="36"/>
        <v>0.84071701076727023</v>
      </c>
      <c r="CP28">
        <f t="shared" si="37"/>
        <v>0.16098383078083187</v>
      </c>
      <c r="CQ28">
        <v>6</v>
      </c>
      <c r="CR28">
        <v>0.5</v>
      </c>
      <c r="CS28" t="s">
        <v>410</v>
      </c>
      <c r="CT28">
        <v>2</v>
      </c>
      <c r="CU28">
        <v>1689177950.099999</v>
      </c>
      <c r="CV28">
        <v>409.82058064516121</v>
      </c>
      <c r="CW28">
        <v>415.72264516129019</v>
      </c>
      <c r="CX28">
        <v>25.686109677419349</v>
      </c>
      <c r="CY28">
        <v>24.944235483870969</v>
      </c>
      <c r="CZ28">
        <v>408.79458064516109</v>
      </c>
      <c r="DA28">
        <v>25.360109677419349</v>
      </c>
      <c r="DB28">
        <v>600.21077419354833</v>
      </c>
      <c r="DC28">
        <v>101.3403548387097</v>
      </c>
      <c r="DD28">
        <v>0.10000439999999999</v>
      </c>
      <c r="DE28">
        <v>29.57168064516129</v>
      </c>
      <c r="DF28">
        <v>29.44580645161291</v>
      </c>
      <c r="DG28">
        <v>999.90000000000032</v>
      </c>
      <c r="DH28">
        <v>0</v>
      </c>
      <c r="DI28">
        <v>0</v>
      </c>
      <c r="DJ28">
        <v>9998.8738709677436</v>
      </c>
      <c r="DK28">
        <v>0</v>
      </c>
      <c r="DL28">
        <v>1986.5422580645161</v>
      </c>
      <c r="DM28">
        <v>-5.9277558064516134</v>
      </c>
      <c r="DN28">
        <v>420.60148387096791</v>
      </c>
      <c r="DO28">
        <v>426.35783870967742</v>
      </c>
      <c r="DP28">
        <v>0.74902412903225812</v>
      </c>
      <c r="DQ28">
        <v>415.72264516129019</v>
      </c>
      <c r="DR28">
        <v>24.944235483870969</v>
      </c>
      <c r="DS28">
        <v>2.6037638709677422</v>
      </c>
      <c r="DT28">
        <v>2.527857419354838</v>
      </c>
      <c r="DU28">
        <v>21.690054838709681</v>
      </c>
      <c r="DV28">
        <v>21.206987096774188</v>
      </c>
      <c r="DW28">
        <v>1699.9751612903219</v>
      </c>
      <c r="DX28">
        <v>0.97602719354838707</v>
      </c>
      <c r="DY28">
        <v>2.3973106451612911E-2</v>
      </c>
      <c r="DZ28">
        <v>0</v>
      </c>
      <c r="EA28">
        <v>516.48870967741925</v>
      </c>
      <c r="EB28">
        <v>4.9993100000000013</v>
      </c>
      <c r="EC28">
        <v>12309.548387096769</v>
      </c>
      <c r="ED28">
        <v>15048.619354838709</v>
      </c>
      <c r="EE28">
        <v>37.936999999999983</v>
      </c>
      <c r="EF28">
        <v>39.352645161290319</v>
      </c>
      <c r="EG28">
        <v>38.125</v>
      </c>
      <c r="EH28">
        <v>38.59045161290323</v>
      </c>
      <c r="EI28">
        <v>39.25</v>
      </c>
      <c r="EJ28">
        <v>1654.345161290322</v>
      </c>
      <c r="EK28">
        <v>40.630000000000017</v>
      </c>
      <c r="EL28">
        <v>0</v>
      </c>
      <c r="EM28">
        <v>346.59999990463263</v>
      </c>
      <c r="EN28">
        <v>0</v>
      </c>
      <c r="EO28">
        <v>516.43016</v>
      </c>
      <c r="EP28">
        <v>-3.3663846119930478</v>
      </c>
      <c r="EQ28">
        <v>-286.79230625576668</v>
      </c>
      <c r="ER28">
        <v>12309.84</v>
      </c>
      <c r="ES28">
        <v>15</v>
      </c>
      <c r="ET28">
        <v>1689177978.0999999</v>
      </c>
      <c r="EU28" t="s">
        <v>450</v>
      </c>
      <c r="EV28">
        <v>1689177976.0999999</v>
      </c>
      <c r="EW28">
        <v>1689177978.0999999</v>
      </c>
      <c r="EX28">
        <v>8</v>
      </c>
      <c r="EY28">
        <v>2.5999999999999999E-2</v>
      </c>
      <c r="EZ28">
        <v>-7.0000000000000001E-3</v>
      </c>
      <c r="FA28">
        <v>1.026</v>
      </c>
      <c r="FB28">
        <v>0.32600000000000001</v>
      </c>
      <c r="FC28">
        <v>416</v>
      </c>
      <c r="FD28">
        <v>25</v>
      </c>
      <c r="FE28">
        <v>0.24</v>
      </c>
      <c r="FF28">
        <v>0.12</v>
      </c>
      <c r="FG28">
        <v>-5.9168629268292676</v>
      </c>
      <c r="FH28">
        <v>-4.976132404180858E-2</v>
      </c>
      <c r="FI28">
        <v>3.8192248750294977E-2</v>
      </c>
      <c r="FJ28">
        <v>1</v>
      </c>
      <c r="FK28">
        <v>409.79493548387092</v>
      </c>
      <c r="FL28">
        <v>0.62414516128964059</v>
      </c>
      <c r="FM28">
        <v>4.802750252677486E-2</v>
      </c>
      <c r="FN28">
        <v>1</v>
      </c>
      <c r="FO28">
        <v>0.73804899999999996</v>
      </c>
      <c r="FP28">
        <v>0.22875618815331</v>
      </c>
      <c r="FQ28">
        <v>2.3338330969437899E-2</v>
      </c>
      <c r="FR28">
        <v>1</v>
      </c>
      <c r="FS28">
        <v>25.693245161290331</v>
      </c>
      <c r="FT28">
        <v>0.28795161290317528</v>
      </c>
      <c r="FU28">
        <v>2.1507160678663709E-2</v>
      </c>
      <c r="FV28">
        <v>1</v>
      </c>
      <c r="FW28">
        <v>4</v>
      </c>
      <c r="FX28">
        <v>4</v>
      </c>
      <c r="FY28" t="s">
        <v>412</v>
      </c>
      <c r="FZ28">
        <v>3.17502</v>
      </c>
      <c r="GA28">
        <v>2.7968700000000002</v>
      </c>
      <c r="GB28">
        <v>0.102488</v>
      </c>
      <c r="GC28">
        <v>0.104327</v>
      </c>
      <c r="GD28">
        <v>0.12553300000000001</v>
      </c>
      <c r="GE28">
        <v>0.12392599999999999</v>
      </c>
      <c r="GF28">
        <v>28048.5</v>
      </c>
      <c r="GG28">
        <v>22247.5</v>
      </c>
      <c r="GH28">
        <v>29221.5</v>
      </c>
      <c r="GI28">
        <v>24343.4</v>
      </c>
      <c r="GJ28">
        <v>32475.1</v>
      </c>
      <c r="GK28">
        <v>31100.799999999999</v>
      </c>
      <c r="GL28">
        <v>40287.9</v>
      </c>
      <c r="GM28">
        <v>39697.4</v>
      </c>
      <c r="GN28">
        <v>2.1429800000000001</v>
      </c>
      <c r="GO28">
        <v>1.8464499999999999</v>
      </c>
      <c r="GP28">
        <v>0.11353199999999999</v>
      </c>
      <c r="GQ28">
        <v>0</v>
      </c>
      <c r="GR28">
        <v>27.619599999999998</v>
      </c>
      <c r="GS28">
        <v>999.9</v>
      </c>
      <c r="GT28">
        <v>61.1</v>
      </c>
      <c r="GU28">
        <v>32.5</v>
      </c>
      <c r="GV28">
        <v>29.613199999999999</v>
      </c>
      <c r="GW28">
        <v>61.683599999999998</v>
      </c>
      <c r="GX28">
        <v>32.536099999999998</v>
      </c>
      <c r="GY28">
        <v>1</v>
      </c>
      <c r="GZ28">
        <v>0.197988</v>
      </c>
      <c r="HA28">
        <v>0</v>
      </c>
      <c r="HB28">
        <v>20.276199999999999</v>
      </c>
      <c r="HC28">
        <v>5.2259799999999998</v>
      </c>
      <c r="HD28">
        <v>11.908099999999999</v>
      </c>
      <c r="HE28">
        <v>4.9637500000000001</v>
      </c>
      <c r="HF28">
        <v>3.2919999999999998</v>
      </c>
      <c r="HG28">
        <v>9999</v>
      </c>
      <c r="HH28">
        <v>9999</v>
      </c>
      <c r="HI28">
        <v>9999</v>
      </c>
      <c r="HJ28">
        <v>999.9</v>
      </c>
      <c r="HK28">
        <v>4.9703099999999996</v>
      </c>
      <c r="HL28">
        <v>1.8751500000000001</v>
      </c>
      <c r="HM28">
        <v>1.8739300000000001</v>
      </c>
      <c r="HN28">
        <v>1.8731100000000001</v>
      </c>
      <c r="HO28">
        <v>1.8745499999999999</v>
      </c>
      <c r="HP28">
        <v>1.86954</v>
      </c>
      <c r="HQ28">
        <v>1.8737600000000001</v>
      </c>
      <c r="HR28">
        <v>1.8788</v>
      </c>
      <c r="HS28">
        <v>0</v>
      </c>
      <c r="HT28">
        <v>0</v>
      </c>
      <c r="HU28">
        <v>0</v>
      </c>
      <c r="HV28">
        <v>0</v>
      </c>
      <c r="HW28" t="s">
        <v>413</v>
      </c>
      <c r="HX28" t="s">
        <v>414</v>
      </c>
      <c r="HY28" t="s">
        <v>415</v>
      </c>
      <c r="HZ28" t="s">
        <v>415</v>
      </c>
      <c r="IA28" t="s">
        <v>415</v>
      </c>
      <c r="IB28" t="s">
        <v>415</v>
      </c>
      <c r="IC28">
        <v>0</v>
      </c>
      <c r="ID28">
        <v>100</v>
      </c>
      <c r="IE28">
        <v>100</v>
      </c>
      <c r="IF28">
        <v>1.026</v>
      </c>
      <c r="IG28">
        <v>0.32600000000000001</v>
      </c>
      <c r="IH28">
        <v>0.79046140851998503</v>
      </c>
      <c r="II28">
        <v>1.128014593432906E-3</v>
      </c>
      <c r="IJ28">
        <v>-1.65604436504418E-6</v>
      </c>
      <c r="IK28">
        <v>3.7132907960675708E-10</v>
      </c>
      <c r="IL28">
        <v>0.3331599999999959</v>
      </c>
      <c r="IM28">
        <v>0</v>
      </c>
      <c r="IN28">
        <v>0</v>
      </c>
      <c r="IO28">
        <v>0</v>
      </c>
      <c r="IP28">
        <v>25</v>
      </c>
      <c r="IQ28">
        <v>1932</v>
      </c>
      <c r="IR28">
        <v>-1</v>
      </c>
      <c r="IS28">
        <v>-1</v>
      </c>
      <c r="IT28">
        <v>10.4</v>
      </c>
      <c r="IU28">
        <v>10.5</v>
      </c>
      <c r="IV28">
        <v>1.09985</v>
      </c>
      <c r="IW28">
        <v>2.4194300000000002</v>
      </c>
      <c r="IX28">
        <v>1.42578</v>
      </c>
      <c r="IY28">
        <v>2.2705099999999998</v>
      </c>
      <c r="IZ28">
        <v>1.5478499999999999</v>
      </c>
      <c r="JA28">
        <v>2.3718300000000001</v>
      </c>
      <c r="JB28">
        <v>35.731099999999998</v>
      </c>
      <c r="JC28">
        <v>15.646800000000001</v>
      </c>
      <c r="JD28">
        <v>18</v>
      </c>
      <c r="JE28">
        <v>636.75699999999995</v>
      </c>
      <c r="JF28">
        <v>427.24799999999999</v>
      </c>
      <c r="JG28">
        <v>29.051300000000001</v>
      </c>
      <c r="JH28">
        <v>29.8721</v>
      </c>
      <c r="JI28">
        <v>30.000299999999999</v>
      </c>
      <c r="JJ28">
        <v>29.791899999999998</v>
      </c>
      <c r="JK28">
        <v>29.733799999999999</v>
      </c>
      <c r="JL28">
        <v>22.017499999999998</v>
      </c>
      <c r="JM28">
        <v>19.860199999999999</v>
      </c>
      <c r="JN28">
        <v>91.125900000000001</v>
      </c>
      <c r="JO28">
        <v>-999.9</v>
      </c>
      <c r="JP28">
        <v>415.80799999999999</v>
      </c>
      <c r="JQ28">
        <v>25</v>
      </c>
      <c r="JR28">
        <v>95.183599999999998</v>
      </c>
      <c r="JS28">
        <v>101.01600000000001</v>
      </c>
    </row>
    <row r="29" spans="1:279" x14ac:dyDescent="0.2">
      <c r="A29">
        <v>9</v>
      </c>
      <c r="B29">
        <v>1689178332.5999999</v>
      </c>
      <c r="C29">
        <v>2527.599999904633</v>
      </c>
      <c r="D29" t="s">
        <v>451</v>
      </c>
      <c r="E29" t="s">
        <v>452</v>
      </c>
      <c r="F29">
        <v>15</v>
      </c>
      <c r="O29" t="s">
        <v>541</v>
      </c>
      <c r="P29">
        <f>DB29*AP29*(CW29-CV29*(1000-AP29*CY29)/(1000-AP29*CX29))/(100*CQ29)</f>
        <v>10.950058947967134</v>
      </c>
      <c r="Q29">
        <v>1689178324.849999</v>
      </c>
      <c r="R29">
        <f t="shared" si="0"/>
        <v>8.9355702488915119E-4</v>
      </c>
      <c r="S29">
        <f t="shared" si="1"/>
        <v>0.89355702488915123</v>
      </c>
      <c r="T29">
        <f>CV29 - IF(AP29&gt;1, P29*CQ29*100/(AR29*DJ29), 0)</f>
        <v>409.9398333333333</v>
      </c>
      <c r="U29">
        <f>((AA29-R29/2)*T29-P29)/(AA29+R29/2)</f>
        <v>83.298267900751128</v>
      </c>
      <c r="V29">
        <f t="shared" si="2"/>
        <v>8.4491547630496466</v>
      </c>
      <c r="W29">
        <f>(CV29 - IF(AP29&gt;1, P29*CQ29*100/(AR29*DJ29), 0))*(DC29+DD29)/1000</f>
        <v>41.581237913602266</v>
      </c>
      <c r="X29">
        <f t="shared" si="3"/>
        <v>5.5202761949058508E-2</v>
      </c>
      <c r="Y29">
        <f t="shared" si="4"/>
        <v>2.9527763143342756</v>
      </c>
      <c r="Z29">
        <f>R29*(1000-(1000*0.61365*EXP(17.502*AD29/(240.97+AD29))/(DC29+DD29)+CX29)/2)/(1000*0.61365*EXP(17.502*AD29/(240.97+AD29))/(DC29+DD29)-CX29)</f>
        <v>5.4635770127701933E-2</v>
      </c>
      <c r="AA29">
        <f t="shared" si="5"/>
        <v>3.4197812878848169E-2</v>
      </c>
      <c r="AB29">
        <f t="shared" si="6"/>
        <v>273.67196618681692</v>
      </c>
      <c r="AC29">
        <f>(DE29+(AB29+2*0.95*0.0000000567*(((DE29+$B$7)+273)^4-(DE29+273)^4)-44100*R29)/(1.84*29.3*Y29+8*0.95*0.0000000567*(DE29+273)^3))</f>
        <v>30.949454538842478</v>
      </c>
      <c r="AD29">
        <f t="shared" si="7"/>
        <v>29.839236666666672</v>
      </c>
      <c r="AE29">
        <f t="shared" si="8"/>
        <v>4.2212662371468692</v>
      </c>
      <c r="AF29">
        <f t="shared" si="9"/>
        <v>62.956809577489956</v>
      </c>
      <c r="AG29">
        <f t="shared" si="10"/>
        <v>2.6182872443685294</v>
      </c>
      <c r="AH29">
        <f t="shared" si="11"/>
        <v>4.1588626582892969</v>
      </c>
      <c r="AI29">
        <f t="shared" si="12"/>
        <v>1.6029789927783398</v>
      </c>
      <c r="AJ29">
        <f>(-R29*44100)</f>
        <v>-39.405864797611571</v>
      </c>
      <c r="AK29">
        <f t="shared" si="13"/>
        <v>-41.188309801003527</v>
      </c>
      <c r="AL29">
        <f t="shared" si="14"/>
        <v>-3.0926761615832734</v>
      </c>
      <c r="AM29">
        <f t="shared" si="15"/>
        <v>189.98511542661856</v>
      </c>
      <c r="AN29">
        <v>0</v>
      </c>
      <c r="AO29">
        <v>0</v>
      </c>
      <c r="AP29">
        <f t="shared" si="16"/>
        <v>1</v>
      </c>
      <c r="AQ29">
        <f t="shared" si="17"/>
        <v>0</v>
      </c>
      <c r="AR29">
        <f t="shared" si="18"/>
        <v>53123.577022043886</v>
      </c>
      <c r="AS29" t="s">
        <v>408</v>
      </c>
      <c r="AT29">
        <v>12563.3</v>
      </c>
      <c r="AU29">
        <v>561.53807692307691</v>
      </c>
      <c r="AV29">
        <v>1516.12</v>
      </c>
      <c r="AW29">
        <f t="shared" si="19"/>
        <v>0.62962161509440084</v>
      </c>
      <c r="AX29">
        <v>-3.2977768145413182</v>
      </c>
      <c r="AY29" t="s">
        <v>453</v>
      </c>
      <c r="AZ29">
        <v>12510.1</v>
      </c>
      <c r="BA29">
        <v>632.24530769230773</v>
      </c>
      <c r="BB29">
        <v>871.87</v>
      </c>
      <c r="BC29">
        <f t="shared" si="20"/>
        <v>0.27483993291166375</v>
      </c>
      <c r="BD29">
        <v>0.5</v>
      </c>
      <c r="BE29">
        <f t="shared" si="21"/>
        <v>1429.2138390605271</v>
      </c>
      <c r="BF29">
        <f>P29</f>
        <v>10.950058947967134</v>
      </c>
      <c r="BG29">
        <f t="shared" si="22"/>
        <v>196.40251782190833</v>
      </c>
      <c r="BH29">
        <f t="shared" si="23"/>
        <v>9.9690020996956348E-3</v>
      </c>
      <c r="BI29">
        <f t="shared" si="24"/>
        <v>0.73892896876827951</v>
      </c>
      <c r="BJ29">
        <f t="shared" si="25"/>
        <v>440.87731148067826</v>
      </c>
      <c r="BK29" t="s">
        <v>454</v>
      </c>
      <c r="BL29">
        <v>-639.41999999999996</v>
      </c>
      <c r="BM29">
        <f t="shared" si="26"/>
        <v>-639.41999999999996</v>
      </c>
      <c r="BN29">
        <f t="shared" si="27"/>
        <v>1.7333891520524847</v>
      </c>
      <c r="BO29">
        <f t="shared" si="28"/>
        <v>0.15855639374818353</v>
      </c>
      <c r="BP29">
        <f t="shared" si="29"/>
        <v>0.29888102285274221</v>
      </c>
      <c r="BQ29">
        <f t="shared" si="30"/>
        <v>0.77215611572224763</v>
      </c>
      <c r="BR29">
        <f t="shared" si="31"/>
        <v>0.67490278668108028</v>
      </c>
      <c r="BS29">
        <f t="shared" si="32"/>
        <v>-0.16035568482194842</v>
      </c>
      <c r="BT29">
        <f t="shared" si="33"/>
        <v>1.1603556848219485</v>
      </c>
      <c r="BU29">
        <v>2287</v>
      </c>
      <c r="BV29">
        <v>300</v>
      </c>
      <c r="BW29">
        <v>300</v>
      </c>
      <c r="BX29">
        <v>300</v>
      </c>
      <c r="BY29">
        <v>12510.1</v>
      </c>
      <c r="BZ29">
        <v>813.63</v>
      </c>
      <c r="CA29">
        <v>-8.8959299999999998E-3</v>
      </c>
      <c r="CB29">
        <v>-6.56</v>
      </c>
      <c r="CC29" t="s">
        <v>409</v>
      </c>
      <c r="CD29" t="s">
        <v>409</v>
      </c>
      <c r="CE29" t="s">
        <v>409</v>
      </c>
      <c r="CF29" t="s">
        <v>409</v>
      </c>
      <c r="CG29" t="s">
        <v>409</v>
      </c>
      <c r="CH29" t="s">
        <v>409</v>
      </c>
      <c r="CI29" t="s">
        <v>409</v>
      </c>
      <c r="CJ29" t="s">
        <v>409</v>
      </c>
      <c r="CK29" t="s">
        <v>409</v>
      </c>
      <c r="CL29" t="s">
        <v>409</v>
      </c>
      <c r="CM29">
        <f t="shared" si="34"/>
        <v>1699.993666666667</v>
      </c>
      <c r="CN29">
        <f t="shared" si="35"/>
        <v>1429.2138390605271</v>
      </c>
      <c r="CO29">
        <f t="shared" si="36"/>
        <v>0.84071715506029931</v>
      </c>
      <c r="CP29">
        <f t="shared" si="37"/>
        <v>0.16098410926637777</v>
      </c>
      <c r="CQ29">
        <v>6</v>
      </c>
      <c r="CR29">
        <v>0.5</v>
      </c>
      <c r="CS29" t="s">
        <v>410</v>
      </c>
      <c r="CT29">
        <v>2</v>
      </c>
      <c r="CU29">
        <v>1689178324.849999</v>
      </c>
      <c r="CV29">
        <v>409.9398333333333</v>
      </c>
      <c r="CW29">
        <v>421.25266666666658</v>
      </c>
      <c r="CX29">
        <v>25.813089999999999</v>
      </c>
      <c r="CY29">
        <v>24.942869999999999</v>
      </c>
      <c r="CZ29">
        <v>408.91370000000001</v>
      </c>
      <c r="DA29">
        <v>25.487089999999998</v>
      </c>
      <c r="DB29">
        <v>600.18723333333332</v>
      </c>
      <c r="DC29">
        <v>101.3328666666667</v>
      </c>
      <c r="DD29">
        <v>9.9671800000000019E-2</v>
      </c>
      <c r="DE29">
        <v>29.580500000000001</v>
      </c>
      <c r="DF29">
        <v>29.839236666666672</v>
      </c>
      <c r="DG29">
        <v>999.9000000000002</v>
      </c>
      <c r="DH29">
        <v>0</v>
      </c>
      <c r="DI29">
        <v>0</v>
      </c>
      <c r="DJ29">
        <v>9999.7226666666666</v>
      </c>
      <c r="DK29">
        <v>0</v>
      </c>
      <c r="DL29">
        <v>1619.798</v>
      </c>
      <c r="DM29">
        <v>-11.31281666666667</v>
      </c>
      <c r="DN29">
        <v>420.80213333333342</v>
      </c>
      <c r="DO29">
        <v>432.02876666666663</v>
      </c>
      <c r="DP29">
        <v>0.87032600000000004</v>
      </c>
      <c r="DQ29">
        <v>421.25266666666658</v>
      </c>
      <c r="DR29">
        <v>24.942869999999999</v>
      </c>
      <c r="DS29">
        <v>2.6157283333333341</v>
      </c>
      <c r="DT29">
        <v>2.527534666666666</v>
      </c>
      <c r="DU29">
        <v>21.765070000000001</v>
      </c>
      <c r="DV29">
        <v>21.204899999999999</v>
      </c>
      <c r="DW29">
        <v>1699.993666666667</v>
      </c>
      <c r="DX29">
        <v>0.97602456666666637</v>
      </c>
      <c r="DY29">
        <v>2.397591666666667E-2</v>
      </c>
      <c r="DZ29">
        <v>0</v>
      </c>
      <c r="EA29">
        <v>632.34409999999991</v>
      </c>
      <c r="EB29">
        <v>4.9993100000000004</v>
      </c>
      <c r="EC29">
        <v>14001.55333333333</v>
      </c>
      <c r="ED29">
        <v>15048.783333333329</v>
      </c>
      <c r="EE29">
        <v>37.936999999999991</v>
      </c>
      <c r="EF29">
        <v>39.311999999999991</v>
      </c>
      <c r="EG29">
        <v>38.118699999999997</v>
      </c>
      <c r="EH29">
        <v>38.625</v>
      </c>
      <c r="EI29">
        <v>39.25</v>
      </c>
      <c r="EJ29">
        <v>1654.357</v>
      </c>
      <c r="EK29">
        <v>40.63866666666668</v>
      </c>
      <c r="EL29">
        <v>0</v>
      </c>
      <c r="EM29">
        <v>374</v>
      </c>
      <c r="EN29">
        <v>0</v>
      </c>
      <c r="EO29">
        <v>632.24530769230773</v>
      </c>
      <c r="EP29">
        <v>-16.73435897903018</v>
      </c>
      <c r="EQ29">
        <v>-1813.476924181633</v>
      </c>
      <c r="ER29">
        <v>13985.2</v>
      </c>
      <c r="ES29">
        <v>15</v>
      </c>
      <c r="ET29">
        <v>1689178356.5999999</v>
      </c>
      <c r="EU29" t="s">
        <v>455</v>
      </c>
      <c r="EV29">
        <v>1689177976.0999999</v>
      </c>
      <c r="EW29">
        <v>1689178356.5999999</v>
      </c>
      <c r="EX29">
        <v>9</v>
      </c>
      <c r="EY29">
        <v>2.5999999999999999E-2</v>
      </c>
      <c r="EZ29">
        <v>0</v>
      </c>
      <c r="FA29">
        <v>1.026</v>
      </c>
      <c r="FB29">
        <v>0.32600000000000001</v>
      </c>
      <c r="FC29">
        <v>416</v>
      </c>
      <c r="FD29">
        <v>25</v>
      </c>
      <c r="FE29">
        <v>0.24</v>
      </c>
      <c r="FF29">
        <v>0.08</v>
      </c>
      <c r="FG29">
        <v>-11.32472682926829</v>
      </c>
      <c r="FH29">
        <v>0.33269477351916171</v>
      </c>
      <c r="FI29">
        <v>4.6534681660709079E-2</v>
      </c>
      <c r="FJ29">
        <v>1</v>
      </c>
      <c r="FK29">
        <v>409.93535483870971</v>
      </c>
      <c r="FL29">
        <v>0.42837096773977001</v>
      </c>
      <c r="FM29">
        <v>3.408674738890087E-2</v>
      </c>
      <c r="FN29">
        <v>1</v>
      </c>
      <c r="FO29">
        <v>0.86222229268292694</v>
      </c>
      <c r="FP29">
        <v>0.22711281533100849</v>
      </c>
      <c r="FQ29">
        <v>2.6716501141268671E-2</v>
      </c>
      <c r="FR29">
        <v>1</v>
      </c>
      <c r="FS29">
        <v>25.80864193548387</v>
      </c>
      <c r="FT29">
        <v>0.37317580645159371</v>
      </c>
      <c r="FU29">
        <v>2.7957557397039281E-2</v>
      </c>
      <c r="FV29">
        <v>1</v>
      </c>
      <c r="FW29">
        <v>4</v>
      </c>
      <c r="FX29">
        <v>4</v>
      </c>
      <c r="FY29" t="s">
        <v>412</v>
      </c>
      <c r="FZ29">
        <v>3.17475</v>
      </c>
      <c r="GA29">
        <v>2.7979799999999999</v>
      </c>
      <c r="GB29">
        <v>0.102477</v>
      </c>
      <c r="GC29">
        <v>0.105341</v>
      </c>
      <c r="GD29">
        <v>0.125939</v>
      </c>
      <c r="GE29">
        <v>0.12382600000000001</v>
      </c>
      <c r="GF29">
        <v>28045.4</v>
      </c>
      <c r="GG29">
        <v>22222.3</v>
      </c>
      <c r="GH29">
        <v>29218.3</v>
      </c>
      <c r="GI29">
        <v>24343.7</v>
      </c>
      <c r="GJ29">
        <v>32456.6</v>
      </c>
      <c r="GK29">
        <v>31106.2</v>
      </c>
      <c r="GL29">
        <v>40283.699999999997</v>
      </c>
      <c r="GM29">
        <v>39699.5</v>
      </c>
      <c r="GN29">
        <v>2.1411699999999998</v>
      </c>
      <c r="GO29">
        <v>1.8467800000000001</v>
      </c>
      <c r="GP29">
        <v>0.15540399999999999</v>
      </c>
      <c r="GQ29">
        <v>0</v>
      </c>
      <c r="GR29">
        <v>27.297899999999998</v>
      </c>
      <c r="GS29">
        <v>999.9</v>
      </c>
      <c r="GT29">
        <v>61.8</v>
      </c>
      <c r="GU29">
        <v>32.6</v>
      </c>
      <c r="GV29">
        <v>30.124600000000001</v>
      </c>
      <c r="GW29">
        <v>62.593600000000002</v>
      </c>
      <c r="GX29">
        <v>32.215499999999999</v>
      </c>
      <c r="GY29">
        <v>1</v>
      </c>
      <c r="GZ29">
        <v>0.19995399999999999</v>
      </c>
      <c r="HA29">
        <v>0</v>
      </c>
      <c r="HB29">
        <v>20.276399999999999</v>
      </c>
      <c r="HC29">
        <v>5.2258300000000002</v>
      </c>
      <c r="HD29">
        <v>11.908099999999999</v>
      </c>
      <c r="HE29">
        <v>4.9637500000000001</v>
      </c>
      <c r="HF29">
        <v>3.2919999999999998</v>
      </c>
      <c r="HG29">
        <v>9999</v>
      </c>
      <c r="HH29">
        <v>9999</v>
      </c>
      <c r="HI29">
        <v>9999</v>
      </c>
      <c r="HJ29">
        <v>999.9</v>
      </c>
      <c r="HK29">
        <v>4.9703099999999996</v>
      </c>
      <c r="HL29">
        <v>1.8751500000000001</v>
      </c>
      <c r="HM29">
        <v>1.8739300000000001</v>
      </c>
      <c r="HN29">
        <v>1.87314</v>
      </c>
      <c r="HO29">
        <v>1.87459</v>
      </c>
      <c r="HP29">
        <v>1.8695600000000001</v>
      </c>
      <c r="HQ29">
        <v>1.8737699999999999</v>
      </c>
      <c r="HR29">
        <v>1.8788100000000001</v>
      </c>
      <c r="HS29">
        <v>0</v>
      </c>
      <c r="HT29">
        <v>0</v>
      </c>
      <c r="HU29">
        <v>0</v>
      </c>
      <c r="HV29">
        <v>0</v>
      </c>
      <c r="HW29" t="s">
        <v>413</v>
      </c>
      <c r="HX29" t="s">
        <v>414</v>
      </c>
      <c r="HY29" t="s">
        <v>415</v>
      </c>
      <c r="HZ29" t="s">
        <v>415</v>
      </c>
      <c r="IA29" t="s">
        <v>415</v>
      </c>
      <c r="IB29" t="s">
        <v>415</v>
      </c>
      <c r="IC29">
        <v>0</v>
      </c>
      <c r="ID29">
        <v>100</v>
      </c>
      <c r="IE29">
        <v>100</v>
      </c>
      <c r="IF29">
        <v>1.0269999999999999</v>
      </c>
      <c r="IG29">
        <v>0.32600000000000001</v>
      </c>
      <c r="IH29">
        <v>0.81648813254177544</v>
      </c>
      <c r="II29">
        <v>1.128014593432906E-3</v>
      </c>
      <c r="IJ29">
        <v>-1.65604436504418E-6</v>
      </c>
      <c r="IK29">
        <v>3.7132907960675708E-10</v>
      </c>
      <c r="IL29">
        <v>0.32611000000000351</v>
      </c>
      <c r="IM29">
        <v>0</v>
      </c>
      <c r="IN29">
        <v>0</v>
      </c>
      <c r="IO29">
        <v>0</v>
      </c>
      <c r="IP29">
        <v>25</v>
      </c>
      <c r="IQ29">
        <v>1932</v>
      </c>
      <c r="IR29">
        <v>-1</v>
      </c>
      <c r="IS29">
        <v>-1</v>
      </c>
      <c r="IT29">
        <v>5.9</v>
      </c>
      <c r="IU29">
        <v>5.9</v>
      </c>
      <c r="IV29">
        <v>1.1096200000000001</v>
      </c>
      <c r="IW29">
        <v>2.4133300000000002</v>
      </c>
      <c r="IX29">
        <v>1.42578</v>
      </c>
      <c r="IY29">
        <v>2.2705099999999998</v>
      </c>
      <c r="IZ29">
        <v>1.5478499999999999</v>
      </c>
      <c r="JA29">
        <v>2.34497</v>
      </c>
      <c r="JB29">
        <v>35.964500000000001</v>
      </c>
      <c r="JC29">
        <v>15.5855</v>
      </c>
      <c r="JD29">
        <v>18</v>
      </c>
      <c r="JE29">
        <v>636.37900000000002</v>
      </c>
      <c r="JF29">
        <v>428.05399999999997</v>
      </c>
      <c r="JG29">
        <v>29.191600000000001</v>
      </c>
      <c r="JH29">
        <v>29.948499999999999</v>
      </c>
      <c r="JI29">
        <v>29.999300000000002</v>
      </c>
      <c r="JJ29">
        <v>29.886099999999999</v>
      </c>
      <c r="JK29">
        <v>29.820599999999999</v>
      </c>
      <c r="JL29">
        <v>22.2318</v>
      </c>
      <c r="JM29">
        <v>21.238600000000002</v>
      </c>
      <c r="JN29">
        <v>92.244299999999996</v>
      </c>
      <c r="JO29">
        <v>-999.9</v>
      </c>
      <c r="JP29">
        <v>421.24799999999999</v>
      </c>
      <c r="JQ29">
        <v>25</v>
      </c>
      <c r="JR29">
        <v>95.173500000000004</v>
      </c>
      <c r="JS29">
        <v>101.02</v>
      </c>
    </row>
    <row r="30" spans="1:279" x14ac:dyDescent="0.2">
      <c r="A30">
        <v>10</v>
      </c>
      <c r="B30">
        <v>1689178677.0999999</v>
      </c>
      <c r="C30">
        <v>2872.099999904633</v>
      </c>
      <c r="D30" t="s">
        <v>456</v>
      </c>
      <c r="E30" t="s">
        <v>457</v>
      </c>
      <c r="F30">
        <v>15</v>
      </c>
      <c r="O30" t="s">
        <v>542</v>
      </c>
      <c r="P30">
        <f>DB30*AP30*(CW30-CV30*(1000-AP30*CY30)/(1000-AP30*CX30))/(100*CQ30)</f>
        <v>17.423432899006709</v>
      </c>
      <c r="Q30">
        <v>1689178669.349999</v>
      </c>
      <c r="R30">
        <f t="shared" si="0"/>
        <v>2.5657283481822541E-3</v>
      </c>
      <c r="S30">
        <f t="shared" si="1"/>
        <v>2.5657283481822541</v>
      </c>
      <c r="T30">
        <f>CV30 - IF(AP30&gt;1, P30*CQ30*100/(AR30*DJ30), 0)</f>
        <v>409.49933333333342</v>
      </c>
      <c r="U30">
        <f>((AA30-R30/2)*T30-P30)/(AA30+R30/2)</f>
        <v>228.99215964547702</v>
      </c>
      <c r="V30">
        <f t="shared" si="2"/>
        <v>23.228253173661255</v>
      </c>
      <c r="W30">
        <f>(CV30 - IF(AP30&gt;1, P30*CQ30*100/(AR30*DJ30), 0))*(DC30+DD30)/1000</f>
        <v>41.538340019319733</v>
      </c>
      <c r="X30">
        <f t="shared" si="3"/>
        <v>0.16601461979758345</v>
      </c>
      <c r="Y30">
        <f t="shared" si="4"/>
        <v>2.9536151643279709</v>
      </c>
      <c r="Z30">
        <f>R30*(1000-(1000*0.61365*EXP(17.502*AD30/(240.97+AD30))/(DC30+DD30)+CX30)/2)/(1000*0.61365*EXP(17.502*AD30/(240.97+AD30))/(DC30+DD30)-CX30)</f>
        <v>0.16099946220306136</v>
      </c>
      <c r="AA30">
        <f t="shared" si="5"/>
        <v>0.10106263583937798</v>
      </c>
      <c r="AB30">
        <f t="shared" si="6"/>
        <v>241.74399167522151</v>
      </c>
      <c r="AC30">
        <f>(DE30+(AB30+2*0.95*0.0000000567*(((DE30+$B$7)+273)^4-(DE30+273)^4)-44100*R30)/(1.84*29.3*Y30+8*0.95*0.0000000567*(DE30+273)^3))</f>
        <v>31.059320954488225</v>
      </c>
      <c r="AD30">
        <f t="shared" si="7"/>
        <v>30.341126666666661</v>
      </c>
      <c r="AE30">
        <f t="shared" si="8"/>
        <v>4.344645360036786</v>
      </c>
      <c r="AF30">
        <f t="shared" si="9"/>
        <v>64.220470511762812</v>
      </c>
      <c r="AG30">
        <f t="shared" si="10"/>
        <v>2.7849306216513643</v>
      </c>
      <c r="AH30">
        <f t="shared" si="11"/>
        <v>4.3365154435317761</v>
      </c>
      <c r="AI30">
        <f t="shared" si="12"/>
        <v>1.5597147383854217</v>
      </c>
      <c r="AJ30">
        <f>(-R30*44100)</f>
        <v>-113.1486201548374</v>
      </c>
      <c r="AK30">
        <f t="shared" si="13"/>
        <v>-5.2048711968291528</v>
      </c>
      <c r="AL30">
        <f t="shared" si="14"/>
        <v>-0.39308907590496356</v>
      </c>
      <c r="AM30">
        <f t="shared" si="15"/>
        <v>122.99741124765001</v>
      </c>
      <c r="AN30">
        <v>0</v>
      </c>
      <c r="AO30">
        <v>0</v>
      </c>
      <c r="AP30">
        <f t="shared" si="16"/>
        <v>1</v>
      </c>
      <c r="AQ30">
        <f t="shared" si="17"/>
        <v>0</v>
      </c>
      <c r="AR30">
        <f t="shared" si="18"/>
        <v>53020.38088851927</v>
      </c>
      <c r="AS30" t="s">
        <v>408</v>
      </c>
      <c r="AT30">
        <v>12563.3</v>
      </c>
      <c r="AU30">
        <v>561.53807692307691</v>
      </c>
      <c r="AV30">
        <v>1516.12</v>
      </c>
      <c r="AW30">
        <f t="shared" si="19"/>
        <v>0.62962161509440084</v>
      </c>
      <c r="AX30">
        <v>-3.2977768145413182</v>
      </c>
      <c r="AY30" t="s">
        <v>458</v>
      </c>
      <c r="AZ30">
        <v>12502.7</v>
      </c>
      <c r="BA30">
        <v>747.11080769230773</v>
      </c>
      <c r="BB30">
        <v>1049.7</v>
      </c>
      <c r="BC30">
        <f t="shared" si="20"/>
        <v>0.28826254387700512</v>
      </c>
      <c r="BD30">
        <v>0.5</v>
      </c>
      <c r="BE30">
        <f t="shared" si="21"/>
        <v>1261.2453005571099</v>
      </c>
      <c r="BF30">
        <f>P30</f>
        <v>17.423432899006709</v>
      </c>
      <c r="BG30">
        <f t="shared" si="22"/>
        <v>181.78488939575519</v>
      </c>
      <c r="BH30">
        <f t="shared" si="23"/>
        <v>1.6429167033879276E-2</v>
      </c>
      <c r="BI30">
        <f t="shared" si="24"/>
        <v>0.44433647708869184</v>
      </c>
      <c r="BJ30">
        <f t="shared" si="25"/>
        <v>482.18381922267673</v>
      </c>
      <c r="BK30" t="s">
        <v>459</v>
      </c>
      <c r="BL30">
        <v>537.23</v>
      </c>
      <c r="BM30">
        <f t="shared" si="26"/>
        <v>537.23</v>
      </c>
      <c r="BN30">
        <f t="shared" si="27"/>
        <v>0.48820615413927793</v>
      </c>
      <c r="BO30">
        <f t="shared" si="28"/>
        <v>0.59045249928326005</v>
      </c>
      <c r="BP30">
        <f t="shared" si="29"/>
        <v>0.47647846029686675</v>
      </c>
      <c r="BQ30">
        <f t="shared" si="30"/>
        <v>0.6198541467561598</v>
      </c>
      <c r="BR30">
        <f t="shared" si="31"/>
        <v>0.48861180871368165</v>
      </c>
      <c r="BS30">
        <f t="shared" si="32"/>
        <v>0.42458065513701682</v>
      </c>
      <c r="BT30">
        <f t="shared" si="33"/>
        <v>0.57541934486298318</v>
      </c>
      <c r="BU30">
        <v>2289</v>
      </c>
      <c r="BV30">
        <v>300</v>
      </c>
      <c r="BW30">
        <v>300</v>
      </c>
      <c r="BX30">
        <v>300</v>
      </c>
      <c r="BY30">
        <v>12502.7</v>
      </c>
      <c r="BZ30">
        <v>1000.83</v>
      </c>
      <c r="CA30">
        <v>-9.0589899999999994E-3</v>
      </c>
      <c r="CB30">
        <v>-1.79</v>
      </c>
      <c r="CC30" t="s">
        <v>409</v>
      </c>
      <c r="CD30" t="s">
        <v>409</v>
      </c>
      <c r="CE30" t="s">
        <v>409</v>
      </c>
      <c r="CF30" t="s">
        <v>409</v>
      </c>
      <c r="CG30" t="s">
        <v>409</v>
      </c>
      <c r="CH30" t="s">
        <v>409</v>
      </c>
      <c r="CI30" t="s">
        <v>409</v>
      </c>
      <c r="CJ30" t="s">
        <v>409</v>
      </c>
      <c r="CK30" t="s">
        <v>409</v>
      </c>
      <c r="CL30" t="s">
        <v>409</v>
      </c>
      <c r="CM30">
        <f t="shared" si="34"/>
        <v>1500.040666666667</v>
      </c>
      <c r="CN30">
        <f t="shared" si="35"/>
        <v>1261.2453005571099</v>
      </c>
      <c r="CO30">
        <f t="shared" si="36"/>
        <v>0.84080740514842245</v>
      </c>
      <c r="CP30">
        <f t="shared" si="37"/>
        <v>0.16115829193645514</v>
      </c>
      <c r="CQ30">
        <v>6</v>
      </c>
      <c r="CR30">
        <v>0.5</v>
      </c>
      <c r="CS30" t="s">
        <v>410</v>
      </c>
      <c r="CT30">
        <v>2</v>
      </c>
      <c r="CU30">
        <v>1689178669.349999</v>
      </c>
      <c r="CV30">
        <v>409.49933333333342</v>
      </c>
      <c r="CW30">
        <v>427.96609999999998</v>
      </c>
      <c r="CX30">
        <v>27.454809999999998</v>
      </c>
      <c r="CY30">
        <v>24.960513333333331</v>
      </c>
      <c r="CZ30">
        <v>408.47316666666671</v>
      </c>
      <c r="DA30">
        <v>27.129169999999998</v>
      </c>
      <c r="DB30">
        <v>600.23816666666664</v>
      </c>
      <c r="DC30">
        <v>101.3371333333333</v>
      </c>
      <c r="DD30">
        <v>9.9759569999999978E-2</v>
      </c>
      <c r="DE30">
        <v>30.308440000000001</v>
      </c>
      <c r="DF30">
        <v>30.341126666666661</v>
      </c>
      <c r="DG30">
        <v>999.9000000000002</v>
      </c>
      <c r="DH30">
        <v>0</v>
      </c>
      <c r="DI30">
        <v>0</v>
      </c>
      <c r="DJ30">
        <v>10004.06433333333</v>
      </c>
      <c r="DK30">
        <v>0</v>
      </c>
      <c r="DL30">
        <v>182.51560000000001</v>
      </c>
      <c r="DM30">
        <v>-18.46682666666667</v>
      </c>
      <c r="DN30">
        <v>421.05933333333331</v>
      </c>
      <c r="DO30">
        <v>438.92186666666652</v>
      </c>
      <c r="DP30">
        <v>2.4942966666666671</v>
      </c>
      <c r="DQ30">
        <v>427.96609999999998</v>
      </c>
      <c r="DR30">
        <v>24.960513333333331</v>
      </c>
      <c r="DS30">
        <v>2.7821893333333332</v>
      </c>
      <c r="DT30">
        <v>2.5294253333333341</v>
      </c>
      <c r="DU30">
        <v>22.778790000000001</v>
      </c>
      <c r="DV30">
        <v>21.21707</v>
      </c>
      <c r="DW30">
        <v>1500.040666666667</v>
      </c>
      <c r="DX30">
        <v>0.97299483333333314</v>
      </c>
      <c r="DY30">
        <v>2.700499E-2</v>
      </c>
      <c r="DZ30">
        <v>0</v>
      </c>
      <c r="EA30">
        <v>747.45506666666688</v>
      </c>
      <c r="EB30">
        <v>4.9993100000000004</v>
      </c>
      <c r="EC30">
        <v>20713.01333333334</v>
      </c>
      <c r="ED30">
        <v>13259.58</v>
      </c>
      <c r="EE30">
        <v>38.061999999999991</v>
      </c>
      <c r="EF30">
        <v>39.375</v>
      </c>
      <c r="EG30">
        <v>38.328799999999987</v>
      </c>
      <c r="EH30">
        <v>39.061999999999991</v>
      </c>
      <c r="EI30">
        <v>39.491599999999998</v>
      </c>
      <c r="EJ30">
        <v>1454.669333333333</v>
      </c>
      <c r="EK30">
        <v>40.371333333333332</v>
      </c>
      <c r="EL30">
        <v>0</v>
      </c>
      <c r="EM30">
        <v>344</v>
      </c>
      <c r="EN30">
        <v>0</v>
      </c>
      <c r="EO30">
        <v>747.11080769230773</v>
      </c>
      <c r="EP30">
        <v>-75.706974336750946</v>
      </c>
      <c r="EQ30">
        <v>-2288.1230780776491</v>
      </c>
      <c r="ER30">
        <v>20695.83846153846</v>
      </c>
      <c r="ES30">
        <v>15</v>
      </c>
      <c r="ET30">
        <v>1689178356.5999999</v>
      </c>
      <c r="EU30" t="s">
        <v>455</v>
      </c>
      <c r="EV30">
        <v>1689177976.0999999</v>
      </c>
      <c r="EW30">
        <v>1689178356.5999999</v>
      </c>
      <c r="EX30">
        <v>9</v>
      </c>
      <c r="EY30">
        <v>2.5999999999999999E-2</v>
      </c>
      <c r="EZ30">
        <v>0</v>
      </c>
      <c r="FA30">
        <v>1.026</v>
      </c>
      <c r="FB30">
        <v>0.32600000000000001</v>
      </c>
      <c r="FC30">
        <v>416</v>
      </c>
      <c r="FD30">
        <v>25</v>
      </c>
      <c r="FE30">
        <v>0.24</v>
      </c>
      <c r="FF30">
        <v>0.08</v>
      </c>
      <c r="FG30">
        <v>-18.478034999999998</v>
      </c>
      <c r="FH30">
        <v>0.18239099437153941</v>
      </c>
      <c r="FI30">
        <v>4.5244207087758941E-2</v>
      </c>
      <c r="FJ30">
        <v>1</v>
      </c>
      <c r="FK30">
        <v>409.48706666666669</v>
      </c>
      <c r="FL30">
        <v>1.4770011123477851</v>
      </c>
      <c r="FM30">
        <v>0.109202848965681</v>
      </c>
      <c r="FN30">
        <v>1</v>
      </c>
      <c r="FO30">
        <v>2.4933272500000001</v>
      </c>
      <c r="FP30">
        <v>-2.4449493433403441E-2</v>
      </c>
      <c r="FQ30">
        <v>1.6253756179342081E-2</v>
      </c>
      <c r="FR30">
        <v>1</v>
      </c>
      <c r="FS30">
        <v>27.452956666666658</v>
      </c>
      <c r="FT30">
        <v>0.24904738598440021</v>
      </c>
      <c r="FU30">
        <v>1.8126898674499049E-2</v>
      </c>
      <c r="FV30">
        <v>1</v>
      </c>
      <c r="FW30">
        <v>4</v>
      </c>
      <c r="FX30">
        <v>4</v>
      </c>
      <c r="FY30" t="s">
        <v>412</v>
      </c>
      <c r="FZ30">
        <v>3.1752600000000002</v>
      </c>
      <c r="GA30">
        <v>2.79697</v>
      </c>
      <c r="GB30">
        <v>0.102437</v>
      </c>
      <c r="GC30">
        <v>0.106653</v>
      </c>
      <c r="GD30">
        <v>0.131468</v>
      </c>
      <c r="GE30">
        <v>0.12398000000000001</v>
      </c>
      <c r="GF30">
        <v>28035.1</v>
      </c>
      <c r="GG30">
        <v>22184.799999999999</v>
      </c>
      <c r="GH30">
        <v>29206.5</v>
      </c>
      <c r="GI30">
        <v>24338.5</v>
      </c>
      <c r="GJ30">
        <v>32234.1</v>
      </c>
      <c r="GK30">
        <v>31095.200000000001</v>
      </c>
      <c r="GL30">
        <v>40266.5</v>
      </c>
      <c r="GM30">
        <v>39692.300000000003</v>
      </c>
      <c r="GN30">
        <v>2.1407500000000002</v>
      </c>
      <c r="GO30">
        <v>1.8460000000000001</v>
      </c>
      <c r="GP30">
        <v>9.2081700000000002E-2</v>
      </c>
      <c r="GQ30">
        <v>0</v>
      </c>
      <c r="GR30">
        <v>28.840699999999998</v>
      </c>
      <c r="GS30">
        <v>999.9</v>
      </c>
      <c r="GT30">
        <v>60.6</v>
      </c>
      <c r="GU30">
        <v>32.799999999999997</v>
      </c>
      <c r="GV30">
        <v>29.874400000000001</v>
      </c>
      <c r="GW30">
        <v>62.743600000000001</v>
      </c>
      <c r="GX30">
        <v>31.4864</v>
      </c>
      <c r="GY30">
        <v>1</v>
      </c>
      <c r="GZ30">
        <v>0.20614299999999999</v>
      </c>
      <c r="HA30">
        <v>0</v>
      </c>
      <c r="HB30">
        <v>20.277799999999999</v>
      </c>
      <c r="HC30">
        <v>5.2228300000000001</v>
      </c>
      <c r="HD30">
        <v>11.908099999999999</v>
      </c>
      <c r="HE30">
        <v>4.9618000000000002</v>
      </c>
      <c r="HF30">
        <v>3.2919999999999998</v>
      </c>
      <c r="HG30">
        <v>9999</v>
      </c>
      <c r="HH30">
        <v>9999</v>
      </c>
      <c r="HI30">
        <v>9999</v>
      </c>
      <c r="HJ30">
        <v>999.9</v>
      </c>
      <c r="HK30">
        <v>4.9703099999999996</v>
      </c>
      <c r="HL30">
        <v>1.8751599999999999</v>
      </c>
      <c r="HM30">
        <v>1.8739300000000001</v>
      </c>
      <c r="HN30">
        <v>1.87317</v>
      </c>
      <c r="HO30">
        <v>1.87456</v>
      </c>
      <c r="HP30">
        <v>1.86954</v>
      </c>
      <c r="HQ30">
        <v>1.8737600000000001</v>
      </c>
      <c r="HR30">
        <v>1.8788100000000001</v>
      </c>
      <c r="HS30">
        <v>0</v>
      </c>
      <c r="HT30">
        <v>0</v>
      </c>
      <c r="HU30">
        <v>0</v>
      </c>
      <c r="HV30">
        <v>0</v>
      </c>
      <c r="HW30" t="s">
        <v>413</v>
      </c>
      <c r="HX30" t="s">
        <v>414</v>
      </c>
      <c r="HY30" t="s">
        <v>415</v>
      </c>
      <c r="HZ30" t="s">
        <v>415</v>
      </c>
      <c r="IA30" t="s">
        <v>415</v>
      </c>
      <c r="IB30" t="s">
        <v>415</v>
      </c>
      <c r="IC30">
        <v>0</v>
      </c>
      <c r="ID30">
        <v>100</v>
      </c>
      <c r="IE30">
        <v>100</v>
      </c>
      <c r="IF30">
        <v>1.026</v>
      </c>
      <c r="IG30">
        <v>0.32569999999999999</v>
      </c>
      <c r="IH30">
        <v>0.81648813254177544</v>
      </c>
      <c r="II30">
        <v>1.128014593432906E-3</v>
      </c>
      <c r="IJ30">
        <v>-1.65604436504418E-6</v>
      </c>
      <c r="IK30">
        <v>3.7132907960675708E-10</v>
      </c>
      <c r="IL30">
        <v>0.32563499999999829</v>
      </c>
      <c r="IM30">
        <v>0</v>
      </c>
      <c r="IN30">
        <v>0</v>
      </c>
      <c r="IO30">
        <v>0</v>
      </c>
      <c r="IP30">
        <v>25</v>
      </c>
      <c r="IQ30">
        <v>1932</v>
      </c>
      <c r="IR30">
        <v>-1</v>
      </c>
      <c r="IS30">
        <v>-1</v>
      </c>
      <c r="IT30">
        <v>11.7</v>
      </c>
      <c r="IU30">
        <v>5.3</v>
      </c>
      <c r="IV30">
        <v>1.1242700000000001</v>
      </c>
      <c r="IW30">
        <v>2.4255399999999998</v>
      </c>
      <c r="IX30">
        <v>1.42578</v>
      </c>
      <c r="IY30">
        <v>2.2705099999999998</v>
      </c>
      <c r="IZ30">
        <v>1.5478499999999999</v>
      </c>
      <c r="JA30">
        <v>2.34497</v>
      </c>
      <c r="JB30">
        <v>36.081600000000002</v>
      </c>
      <c r="JC30">
        <v>15.5242</v>
      </c>
      <c r="JD30">
        <v>18</v>
      </c>
      <c r="JE30">
        <v>636.13</v>
      </c>
      <c r="JF30">
        <v>427.73500000000001</v>
      </c>
      <c r="JG30">
        <v>29.475200000000001</v>
      </c>
      <c r="JH30">
        <v>29.9925</v>
      </c>
      <c r="JI30">
        <v>30.000499999999999</v>
      </c>
      <c r="JJ30">
        <v>29.893999999999998</v>
      </c>
      <c r="JK30">
        <v>29.839099999999998</v>
      </c>
      <c r="JL30">
        <v>22.5215</v>
      </c>
      <c r="JM30">
        <v>19.860299999999999</v>
      </c>
      <c r="JN30">
        <v>92.244299999999996</v>
      </c>
      <c r="JO30">
        <v>-999.9</v>
      </c>
      <c r="JP30">
        <v>428.084</v>
      </c>
      <c r="JQ30">
        <v>25</v>
      </c>
      <c r="JR30">
        <v>95.133899999999997</v>
      </c>
      <c r="JS30">
        <v>101.001</v>
      </c>
    </row>
    <row r="31" spans="1:279" x14ac:dyDescent="0.2">
      <c r="A31">
        <v>11</v>
      </c>
      <c r="B31">
        <v>1689178884.5</v>
      </c>
      <c r="C31">
        <v>3079.5</v>
      </c>
      <c r="D31" t="s">
        <v>460</v>
      </c>
      <c r="E31" t="s">
        <v>461</v>
      </c>
      <c r="F31">
        <v>15</v>
      </c>
      <c r="O31" t="s">
        <v>544</v>
      </c>
      <c r="P31">
        <f>DB31*AP31*(CW31-CV31*(1000-AP31*CY31)/(1000-AP31*CX31))/(100*CQ31)</f>
        <v>10.866016855060547</v>
      </c>
      <c r="Q31">
        <v>1689178876.75</v>
      </c>
      <c r="R31">
        <f t="shared" si="0"/>
        <v>1.130612872818662E-3</v>
      </c>
      <c r="S31">
        <f t="shared" si="1"/>
        <v>1.130612872818662</v>
      </c>
      <c r="T31">
        <f>CV31 - IF(AP31&gt;1, P31*CQ31*100/(AR31*DJ31), 0)</f>
        <v>409.54719999999998</v>
      </c>
      <c r="U31">
        <f>((AA31-R31/2)*T31-P31)/(AA31+R31/2)</f>
        <v>-20.167853806487521</v>
      </c>
      <c r="V31">
        <f t="shared" si="2"/>
        <v>-2.0455596338007096</v>
      </c>
      <c r="W31">
        <f>(CV31 - IF(AP31&gt;1, P31*CQ31*100/(AR31*DJ31), 0))*(DC31+DD31)/1000</f>
        <v>41.539036750981438</v>
      </c>
      <c r="X31">
        <f t="shared" si="3"/>
        <v>4.1554144138203138E-2</v>
      </c>
      <c r="Y31">
        <f t="shared" si="4"/>
        <v>2.9541801931563834</v>
      </c>
      <c r="Z31">
        <f>R31*(1000-(1000*0.61365*EXP(17.502*AD31/(240.97+AD31))/(DC31+DD31)+CX31)/2)/(1000*0.61365*EXP(17.502*AD31/(240.97+AD31))/(DC31+DD31)-CX31)</f>
        <v>4.1232133102994305E-2</v>
      </c>
      <c r="AA31">
        <f t="shared" si="5"/>
        <v>2.5798806458991283E-2</v>
      </c>
      <c r="AB31">
        <f t="shared" si="6"/>
        <v>241.74120127519819</v>
      </c>
      <c r="AC31">
        <f>(DE31+(AB31+2*0.95*0.0000000567*(((DE31+$B$7)+273)^4-(DE31+273)^4)-44100*R31)/(1.84*29.3*Y31+8*0.95*0.0000000567*(DE31+273)^3))</f>
        <v>31.239970487692627</v>
      </c>
      <c r="AD31">
        <f t="shared" si="7"/>
        <v>33.894820000000003</v>
      </c>
      <c r="AE31">
        <f t="shared" si="8"/>
        <v>5.311742682594474</v>
      </c>
      <c r="AF31">
        <f t="shared" si="9"/>
        <v>61.531151279247851</v>
      </c>
      <c r="AG31">
        <f t="shared" si="10"/>
        <v>2.6395683225400206</v>
      </c>
      <c r="AH31">
        <f t="shared" si="11"/>
        <v>4.28980811777895</v>
      </c>
      <c r="AI31">
        <f t="shared" si="12"/>
        <v>2.6721743600544534</v>
      </c>
      <c r="AJ31">
        <f>(-R31*44100)</f>
        <v>-49.860027691302996</v>
      </c>
      <c r="AK31">
        <f t="shared" si="13"/>
        <v>-601.26169952490284</v>
      </c>
      <c r="AL31">
        <f t="shared" si="14"/>
        <v>-46.162012847023618</v>
      </c>
      <c r="AM31">
        <f t="shared" si="15"/>
        <v>-455.54253878803127</v>
      </c>
      <c r="AN31">
        <v>0</v>
      </c>
      <c r="AO31">
        <v>0</v>
      </c>
      <c r="AP31">
        <f t="shared" si="16"/>
        <v>1</v>
      </c>
      <c r="AQ31">
        <f t="shared" si="17"/>
        <v>0</v>
      </c>
      <c r="AR31">
        <f t="shared" si="18"/>
        <v>53069.516870984386</v>
      </c>
      <c r="AS31" t="s">
        <v>408</v>
      </c>
      <c r="AT31">
        <v>12563.3</v>
      </c>
      <c r="AU31">
        <v>561.53807692307691</v>
      </c>
      <c r="AV31">
        <v>1516.12</v>
      </c>
      <c r="AW31">
        <f t="shared" si="19"/>
        <v>0.62962161509440084</v>
      </c>
      <c r="AX31">
        <v>-3.2977768145413182</v>
      </c>
      <c r="AY31" t="s">
        <v>462</v>
      </c>
      <c r="AZ31">
        <v>12487.8</v>
      </c>
      <c r="BA31">
        <v>599.51303846153837</v>
      </c>
      <c r="BB31">
        <v>831.57899999999995</v>
      </c>
      <c r="BC31">
        <f t="shared" si="20"/>
        <v>0.27906664494709654</v>
      </c>
      <c r="BD31">
        <v>0.5</v>
      </c>
      <c r="BE31">
        <f t="shared" si="21"/>
        <v>1261.2309805570978</v>
      </c>
      <c r="BF31">
        <f>P31</f>
        <v>10.866016855060547</v>
      </c>
      <c r="BG31">
        <f t="shared" si="22"/>
        <v>175.98374912370303</v>
      </c>
      <c r="BH31">
        <f t="shared" si="23"/>
        <v>1.1230134597031214E-2</v>
      </c>
      <c r="BI31">
        <f t="shared" si="24"/>
        <v>0.82318216308973646</v>
      </c>
      <c r="BJ31">
        <f t="shared" si="25"/>
        <v>430.33401963108378</v>
      </c>
      <c r="BK31" t="s">
        <v>463</v>
      </c>
      <c r="BL31">
        <v>-1181.0999999999999</v>
      </c>
      <c r="BM31">
        <f t="shared" si="26"/>
        <v>-1181.0999999999999</v>
      </c>
      <c r="BN31">
        <f t="shared" si="27"/>
        <v>2.4203100366892381</v>
      </c>
      <c r="BO31">
        <f t="shared" si="28"/>
        <v>0.11530202359067769</v>
      </c>
      <c r="BP31">
        <f t="shared" si="29"/>
        <v>0.25379501857468062</v>
      </c>
      <c r="BQ31">
        <f t="shared" si="30"/>
        <v>0.85937330866090977</v>
      </c>
      <c r="BR31">
        <f t="shared" si="31"/>
        <v>0.71711079316640025</v>
      </c>
      <c r="BS31">
        <f t="shared" si="32"/>
        <v>-0.22715639415019362</v>
      </c>
      <c r="BT31">
        <f t="shared" si="33"/>
        <v>1.2271563941501937</v>
      </c>
      <c r="BU31">
        <v>2291</v>
      </c>
      <c r="BV31">
        <v>300</v>
      </c>
      <c r="BW31">
        <v>300</v>
      </c>
      <c r="BX31">
        <v>300</v>
      </c>
      <c r="BY31">
        <v>12487.8</v>
      </c>
      <c r="BZ31">
        <v>765.16</v>
      </c>
      <c r="CA31">
        <v>-9.0490399999999995E-3</v>
      </c>
      <c r="CB31">
        <v>-11.55</v>
      </c>
      <c r="CC31" t="s">
        <v>409</v>
      </c>
      <c r="CD31" t="s">
        <v>409</v>
      </c>
      <c r="CE31" t="s">
        <v>409</v>
      </c>
      <c r="CF31" t="s">
        <v>409</v>
      </c>
      <c r="CG31" t="s">
        <v>409</v>
      </c>
      <c r="CH31" t="s">
        <v>409</v>
      </c>
      <c r="CI31" t="s">
        <v>409</v>
      </c>
      <c r="CJ31" t="s">
        <v>409</v>
      </c>
      <c r="CK31" t="s">
        <v>409</v>
      </c>
      <c r="CL31" t="s">
        <v>409</v>
      </c>
      <c r="CM31">
        <f t="shared" si="34"/>
        <v>1500.0236666666669</v>
      </c>
      <c r="CN31">
        <f t="shared" si="35"/>
        <v>1261.2309805570978</v>
      </c>
      <c r="CO31">
        <f t="shared" si="36"/>
        <v>0.84080738763261575</v>
      </c>
      <c r="CP31">
        <f t="shared" si="37"/>
        <v>0.16115825813094825</v>
      </c>
      <c r="CQ31">
        <v>6</v>
      </c>
      <c r="CR31">
        <v>0.5</v>
      </c>
      <c r="CS31" t="s">
        <v>410</v>
      </c>
      <c r="CT31">
        <v>2</v>
      </c>
      <c r="CU31">
        <v>1689178876.75</v>
      </c>
      <c r="CV31">
        <v>409.54719999999998</v>
      </c>
      <c r="CW31">
        <v>420.87283333333329</v>
      </c>
      <c r="CX31">
        <v>26.02438333333334</v>
      </c>
      <c r="CY31">
        <v>24.92352666666666</v>
      </c>
      <c r="CZ31">
        <v>408.52103333333338</v>
      </c>
      <c r="DA31">
        <v>25.698756666666672</v>
      </c>
      <c r="DB31">
        <v>600.18133333333333</v>
      </c>
      <c r="DC31">
        <v>101.3272333333334</v>
      </c>
      <c r="DD31">
        <v>9.9505150000000001E-2</v>
      </c>
      <c r="DE31">
        <v>30.119610000000002</v>
      </c>
      <c r="DF31">
        <v>33.894820000000003</v>
      </c>
      <c r="DG31">
        <v>999.9000000000002</v>
      </c>
      <c r="DH31">
        <v>0</v>
      </c>
      <c r="DI31">
        <v>0</v>
      </c>
      <c r="DJ31">
        <v>10008.251</v>
      </c>
      <c r="DK31">
        <v>0</v>
      </c>
      <c r="DL31">
        <v>1935.5646666666671</v>
      </c>
      <c r="DM31">
        <v>-11.32568</v>
      </c>
      <c r="DN31">
        <v>420.49026666666668</v>
      </c>
      <c r="DO31">
        <v>431.63066666666663</v>
      </c>
      <c r="DP31">
        <v>1.1008616666666671</v>
      </c>
      <c r="DQ31">
        <v>420.87283333333329</v>
      </c>
      <c r="DR31">
        <v>24.92352666666666</v>
      </c>
      <c r="DS31">
        <v>2.636978333333333</v>
      </c>
      <c r="DT31">
        <v>2.525431666666667</v>
      </c>
      <c r="DU31">
        <v>21.89758333333333</v>
      </c>
      <c r="DV31">
        <v>21.191333333333329</v>
      </c>
      <c r="DW31">
        <v>1500.0236666666669</v>
      </c>
      <c r="DX31">
        <v>0.97299783333333301</v>
      </c>
      <c r="DY31">
        <v>2.700203E-2</v>
      </c>
      <c r="DZ31">
        <v>0</v>
      </c>
      <c r="EA31">
        <v>599.54356666666661</v>
      </c>
      <c r="EB31">
        <v>4.9993100000000004</v>
      </c>
      <c r="EC31">
        <v>11711.86</v>
      </c>
      <c r="ED31">
        <v>13259.43666666667</v>
      </c>
      <c r="EE31">
        <v>38.04546666666667</v>
      </c>
      <c r="EF31">
        <v>39.520666666666664</v>
      </c>
      <c r="EG31">
        <v>38.375</v>
      </c>
      <c r="EH31">
        <v>38.874933333333317</v>
      </c>
      <c r="EI31">
        <v>39.5</v>
      </c>
      <c r="EJ31">
        <v>1454.6536666666659</v>
      </c>
      <c r="EK31">
        <v>40.369999999999983</v>
      </c>
      <c r="EL31">
        <v>0</v>
      </c>
      <c r="EM31">
        <v>206.70000004768369</v>
      </c>
      <c r="EN31">
        <v>0</v>
      </c>
      <c r="EO31">
        <v>599.51303846153837</v>
      </c>
      <c r="EP31">
        <v>-17.29104274556197</v>
      </c>
      <c r="EQ31">
        <v>-981.41538728933642</v>
      </c>
      <c r="ER31">
        <v>11715.18461538462</v>
      </c>
      <c r="ES31">
        <v>15</v>
      </c>
      <c r="ET31">
        <v>1689178356.5999999</v>
      </c>
      <c r="EU31" t="s">
        <v>455</v>
      </c>
      <c r="EV31">
        <v>1689177976.0999999</v>
      </c>
      <c r="EW31">
        <v>1689178356.5999999</v>
      </c>
      <c r="EX31">
        <v>9</v>
      </c>
      <c r="EY31">
        <v>2.5999999999999999E-2</v>
      </c>
      <c r="EZ31">
        <v>0</v>
      </c>
      <c r="FA31">
        <v>1.026</v>
      </c>
      <c r="FB31">
        <v>0.32600000000000001</v>
      </c>
      <c r="FC31">
        <v>416</v>
      </c>
      <c r="FD31">
        <v>25</v>
      </c>
      <c r="FE31">
        <v>0.24</v>
      </c>
      <c r="FF31">
        <v>0.08</v>
      </c>
      <c r="FG31">
        <v>-11.4185125</v>
      </c>
      <c r="FH31">
        <v>1.5232333958724289</v>
      </c>
      <c r="FI31">
        <v>0.1515171841533163</v>
      </c>
      <c r="FJ31">
        <v>1</v>
      </c>
      <c r="FK31">
        <v>409.51396666666659</v>
      </c>
      <c r="FL31">
        <v>1.9496062291418821</v>
      </c>
      <c r="FM31">
        <v>0.14520456451349881</v>
      </c>
      <c r="FN31">
        <v>1</v>
      </c>
      <c r="FO31">
        <v>1.0948277500000001</v>
      </c>
      <c r="FP31">
        <v>0.13307988742964069</v>
      </c>
      <c r="FQ31">
        <v>1.358069263467441E-2</v>
      </c>
      <c r="FR31">
        <v>1</v>
      </c>
      <c r="FS31">
        <v>26.023573333333339</v>
      </c>
      <c r="FT31">
        <v>5.502647385981918E-2</v>
      </c>
      <c r="FU31">
        <v>4.8185705579791077E-3</v>
      </c>
      <c r="FV31">
        <v>1</v>
      </c>
      <c r="FW31">
        <v>4</v>
      </c>
      <c r="FX31">
        <v>4</v>
      </c>
      <c r="FY31" t="s">
        <v>412</v>
      </c>
      <c r="FZ31">
        <v>3.1747200000000002</v>
      </c>
      <c r="GA31">
        <v>2.7967200000000001</v>
      </c>
      <c r="GB31">
        <v>0.102364</v>
      </c>
      <c r="GC31">
        <v>0.10521</v>
      </c>
      <c r="GD31">
        <v>0.12651499999999999</v>
      </c>
      <c r="GE31">
        <v>0.12378599999999999</v>
      </c>
      <c r="GF31">
        <v>28031.1</v>
      </c>
      <c r="GG31">
        <v>22213.8</v>
      </c>
      <c r="GH31">
        <v>29201.1</v>
      </c>
      <c r="GI31">
        <v>24332</v>
      </c>
      <c r="GJ31">
        <v>32418.400000000001</v>
      </c>
      <c r="GK31">
        <v>31093.599999999999</v>
      </c>
      <c r="GL31">
        <v>40262</v>
      </c>
      <c r="GM31">
        <v>39680.800000000003</v>
      </c>
      <c r="GN31">
        <v>2.1395499999999998</v>
      </c>
      <c r="GO31">
        <v>1.8391</v>
      </c>
      <c r="GP31">
        <v>0.321656</v>
      </c>
      <c r="GQ31">
        <v>0</v>
      </c>
      <c r="GR31">
        <v>28.5154</v>
      </c>
      <c r="GS31">
        <v>999.9</v>
      </c>
      <c r="GT31">
        <v>60.4</v>
      </c>
      <c r="GU31">
        <v>32.799999999999997</v>
      </c>
      <c r="GV31">
        <v>29.7773</v>
      </c>
      <c r="GW31">
        <v>61.9636</v>
      </c>
      <c r="GX31">
        <v>31.915099999999999</v>
      </c>
      <c r="GY31">
        <v>1</v>
      </c>
      <c r="GZ31">
        <v>0.222215</v>
      </c>
      <c r="HA31">
        <v>0</v>
      </c>
      <c r="HB31">
        <v>20.2775</v>
      </c>
      <c r="HC31">
        <v>5.2231300000000003</v>
      </c>
      <c r="HD31">
        <v>11.908099999999999</v>
      </c>
      <c r="HE31">
        <v>4.9617000000000004</v>
      </c>
      <c r="HF31">
        <v>3.2919999999999998</v>
      </c>
      <c r="HG31">
        <v>9999</v>
      </c>
      <c r="HH31">
        <v>9999</v>
      </c>
      <c r="HI31">
        <v>9999</v>
      </c>
      <c r="HJ31">
        <v>999.9</v>
      </c>
      <c r="HK31">
        <v>4.9702999999999999</v>
      </c>
      <c r="HL31">
        <v>1.8751500000000001</v>
      </c>
      <c r="HM31">
        <v>1.8739300000000001</v>
      </c>
      <c r="HN31">
        <v>1.8730899999999999</v>
      </c>
      <c r="HO31">
        <v>1.8745799999999999</v>
      </c>
      <c r="HP31">
        <v>1.8695600000000001</v>
      </c>
      <c r="HQ31">
        <v>1.8737200000000001</v>
      </c>
      <c r="HR31">
        <v>1.8788100000000001</v>
      </c>
      <c r="HS31">
        <v>0</v>
      </c>
      <c r="HT31">
        <v>0</v>
      </c>
      <c r="HU31">
        <v>0</v>
      </c>
      <c r="HV31">
        <v>0</v>
      </c>
      <c r="HW31" t="s">
        <v>413</v>
      </c>
      <c r="HX31" t="s">
        <v>414</v>
      </c>
      <c r="HY31" t="s">
        <v>415</v>
      </c>
      <c r="HZ31" t="s">
        <v>415</v>
      </c>
      <c r="IA31" t="s">
        <v>415</v>
      </c>
      <c r="IB31" t="s">
        <v>415</v>
      </c>
      <c r="IC31">
        <v>0</v>
      </c>
      <c r="ID31">
        <v>100</v>
      </c>
      <c r="IE31">
        <v>100</v>
      </c>
      <c r="IF31">
        <v>1.026</v>
      </c>
      <c r="IG31">
        <v>0.3256</v>
      </c>
      <c r="IH31">
        <v>0.81648813254177544</v>
      </c>
      <c r="II31">
        <v>1.128014593432906E-3</v>
      </c>
      <c r="IJ31">
        <v>-1.65604436504418E-6</v>
      </c>
      <c r="IK31">
        <v>3.7132907960675708E-10</v>
      </c>
      <c r="IL31">
        <v>0.32563499999999829</v>
      </c>
      <c r="IM31">
        <v>0</v>
      </c>
      <c r="IN31">
        <v>0</v>
      </c>
      <c r="IO31">
        <v>0</v>
      </c>
      <c r="IP31">
        <v>25</v>
      </c>
      <c r="IQ31">
        <v>1932</v>
      </c>
      <c r="IR31">
        <v>-1</v>
      </c>
      <c r="IS31">
        <v>-1</v>
      </c>
      <c r="IT31">
        <v>15.1</v>
      </c>
      <c r="IU31">
        <v>8.8000000000000007</v>
      </c>
      <c r="IV31">
        <v>1.1096200000000001</v>
      </c>
      <c r="IW31">
        <v>2.4243199999999998</v>
      </c>
      <c r="IX31">
        <v>1.42578</v>
      </c>
      <c r="IY31">
        <v>2.2705099999999998</v>
      </c>
      <c r="IZ31">
        <v>1.5478499999999999</v>
      </c>
      <c r="JA31">
        <v>2.32056</v>
      </c>
      <c r="JB31">
        <v>35.987900000000003</v>
      </c>
      <c r="JC31">
        <v>15.497999999999999</v>
      </c>
      <c r="JD31">
        <v>18</v>
      </c>
      <c r="JE31">
        <v>637.18399999999997</v>
      </c>
      <c r="JF31">
        <v>425.06700000000001</v>
      </c>
      <c r="JG31">
        <v>29.650600000000001</v>
      </c>
      <c r="JH31">
        <v>30.2089</v>
      </c>
      <c r="JI31">
        <v>30.000900000000001</v>
      </c>
      <c r="JJ31">
        <v>30.084700000000002</v>
      </c>
      <c r="JK31">
        <v>30.026</v>
      </c>
      <c r="JL31">
        <v>22.228200000000001</v>
      </c>
      <c r="JM31">
        <v>19.576599999999999</v>
      </c>
      <c r="JN31">
        <v>92.244299999999996</v>
      </c>
      <c r="JO31">
        <v>-999.9</v>
      </c>
      <c r="JP31">
        <v>421.005</v>
      </c>
      <c r="JQ31">
        <v>25</v>
      </c>
      <c r="JR31">
        <v>95.1203</v>
      </c>
      <c r="JS31">
        <v>100.97199999999999</v>
      </c>
    </row>
    <row r="32" spans="1:279" x14ac:dyDescent="0.2">
      <c r="A32">
        <v>12</v>
      </c>
      <c r="B32">
        <v>1689179104</v>
      </c>
      <c r="C32">
        <v>3299</v>
      </c>
      <c r="D32" t="s">
        <v>464</v>
      </c>
      <c r="E32" t="s">
        <v>465</v>
      </c>
      <c r="F32">
        <v>15</v>
      </c>
      <c r="O32" t="s">
        <v>543</v>
      </c>
      <c r="P32">
        <f>DB32*AP32*(CW32-CV32*(1000-AP32*CY32)/(1000-AP32*CX32))/(100*CQ32)</f>
        <v>14.76165966450049</v>
      </c>
      <c r="Q32">
        <v>1689179096.25</v>
      </c>
      <c r="R32">
        <f t="shared" si="0"/>
        <v>1.8337659206691052E-3</v>
      </c>
      <c r="S32">
        <f t="shared" si="1"/>
        <v>1.8337659206691053</v>
      </c>
      <c r="T32">
        <f>CV32 - IF(AP32&gt;1, P32*CQ32*100/(AR32*DJ32), 0)</f>
        <v>409.54463333333331</v>
      </c>
      <c r="U32">
        <f>((AA32-R32/2)*T32-P32)/(AA32+R32/2)</f>
        <v>192.01477901232181</v>
      </c>
      <c r="V32">
        <f t="shared" si="2"/>
        <v>19.475573146301851</v>
      </c>
      <c r="W32">
        <f>(CV32 - IF(AP32&gt;1, P32*CQ32*100/(AR32*DJ32), 0))*(DC32+DD32)/1000</f>
        <v>41.539075815861388</v>
      </c>
      <c r="X32">
        <f t="shared" si="3"/>
        <v>0.11471215779269914</v>
      </c>
      <c r="Y32">
        <f t="shared" si="4"/>
        <v>2.9525058835584996</v>
      </c>
      <c r="Z32">
        <f>R32*(1000-(1000*0.61365*EXP(17.502*AD32/(240.97+AD32))/(DC32+DD32)+CX32)/2)/(1000*0.61365*EXP(17.502*AD32/(240.97+AD32))/(DC32+DD32)-CX32)</f>
        <v>0.11229247192301225</v>
      </c>
      <c r="AA32">
        <f t="shared" si="5"/>
        <v>7.0395943063112532E-2</v>
      </c>
      <c r="AB32">
        <f t="shared" si="6"/>
        <v>241.75237847507623</v>
      </c>
      <c r="AC32">
        <f>(DE32+(AB32+2*0.95*0.0000000567*(((DE32+$B$7)+273)^4-(DE32+273)^4)-44100*R32)/(1.84*29.3*Y32+8*0.95*0.0000000567*(DE32+273)^3))</f>
        <v>30.972434826239997</v>
      </c>
      <c r="AD32">
        <f t="shared" si="7"/>
        <v>30.194569999999999</v>
      </c>
      <c r="AE32">
        <f t="shared" si="8"/>
        <v>4.3082968228228813</v>
      </c>
      <c r="AF32">
        <f t="shared" si="9"/>
        <v>63.472271186144823</v>
      </c>
      <c r="AG32">
        <f t="shared" si="10"/>
        <v>2.7092585524039188</v>
      </c>
      <c r="AH32">
        <f t="shared" si="11"/>
        <v>4.2684128073162677</v>
      </c>
      <c r="AI32">
        <f t="shared" si="12"/>
        <v>1.5990382704189625</v>
      </c>
      <c r="AJ32">
        <f>(-R32*44100)</f>
        <v>-80.869077101507543</v>
      </c>
      <c r="AK32">
        <f t="shared" si="13"/>
        <v>-25.795450490335021</v>
      </c>
      <c r="AL32">
        <f t="shared" si="14"/>
        <v>-1.944820845868662</v>
      </c>
      <c r="AM32">
        <f t="shared" si="15"/>
        <v>133.14303003736501</v>
      </c>
      <c r="AN32">
        <v>0</v>
      </c>
      <c r="AO32">
        <v>0</v>
      </c>
      <c r="AP32">
        <f t="shared" si="16"/>
        <v>1</v>
      </c>
      <c r="AQ32">
        <f t="shared" si="17"/>
        <v>0</v>
      </c>
      <c r="AR32">
        <f t="shared" si="18"/>
        <v>53036.415052837016</v>
      </c>
      <c r="AS32" t="s">
        <v>408</v>
      </c>
      <c r="AT32">
        <v>12563.3</v>
      </c>
      <c r="AU32">
        <v>561.53807692307691</v>
      </c>
      <c r="AV32">
        <v>1516.12</v>
      </c>
      <c r="AW32">
        <f t="shared" si="19"/>
        <v>0.62962161509440084</v>
      </c>
      <c r="AX32">
        <v>-3.2977768145413182</v>
      </c>
      <c r="AY32" t="s">
        <v>466</v>
      </c>
      <c r="AZ32">
        <v>12505.7</v>
      </c>
      <c r="BA32">
        <v>710.73003846153847</v>
      </c>
      <c r="BB32">
        <v>1053.1300000000001</v>
      </c>
      <c r="BC32">
        <f t="shared" si="20"/>
        <v>0.32512601629282389</v>
      </c>
      <c r="BD32">
        <v>0.5</v>
      </c>
      <c r="BE32">
        <f t="shared" si="21"/>
        <v>1261.2905405570345</v>
      </c>
      <c r="BF32">
        <f>P32</f>
        <v>14.76165966450049</v>
      </c>
      <c r="BG32">
        <f t="shared" si="22"/>
        <v>205.03918441956554</v>
      </c>
      <c r="BH32">
        <f t="shared" si="23"/>
        <v>1.4318220820926845E-2</v>
      </c>
      <c r="BI32">
        <f t="shared" si="24"/>
        <v>0.43963233408980823</v>
      </c>
      <c r="BJ32">
        <f t="shared" si="25"/>
        <v>482.9062935783802</v>
      </c>
      <c r="BK32" t="s">
        <v>467</v>
      </c>
      <c r="BL32">
        <v>-235.18</v>
      </c>
      <c r="BM32">
        <f t="shared" si="26"/>
        <v>-235.18</v>
      </c>
      <c r="BN32">
        <f t="shared" si="27"/>
        <v>1.2233152602242838</v>
      </c>
      <c r="BO32">
        <f t="shared" si="28"/>
        <v>0.26577451198738006</v>
      </c>
      <c r="BP32">
        <f t="shared" si="29"/>
        <v>0.26436932564380733</v>
      </c>
      <c r="BQ32">
        <f t="shared" si="30"/>
        <v>0.69651258587680998</v>
      </c>
      <c r="BR32">
        <f t="shared" si="31"/>
        <v>0.4850186126588642</v>
      </c>
      <c r="BS32">
        <f t="shared" si="32"/>
        <v>-8.7944572969634704E-2</v>
      </c>
      <c r="BT32">
        <f t="shared" si="33"/>
        <v>1.0879445729696346</v>
      </c>
      <c r="BU32">
        <v>2293</v>
      </c>
      <c r="BV32">
        <v>300</v>
      </c>
      <c r="BW32">
        <v>300</v>
      </c>
      <c r="BX32">
        <v>300</v>
      </c>
      <c r="BY32">
        <v>12505.7</v>
      </c>
      <c r="BZ32">
        <v>976.68</v>
      </c>
      <c r="CA32">
        <v>-9.0627999999999993E-3</v>
      </c>
      <c r="CB32">
        <v>-9.32</v>
      </c>
      <c r="CC32" t="s">
        <v>409</v>
      </c>
      <c r="CD32" t="s">
        <v>409</v>
      </c>
      <c r="CE32" t="s">
        <v>409</v>
      </c>
      <c r="CF32" t="s">
        <v>409</v>
      </c>
      <c r="CG32" t="s">
        <v>409</v>
      </c>
      <c r="CH32" t="s">
        <v>409</v>
      </c>
      <c r="CI32" t="s">
        <v>409</v>
      </c>
      <c r="CJ32" t="s">
        <v>409</v>
      </c>
      <c r="CK32" t="s">
        <v>409</v>
      </c>
      <c r="CL32" t="s">
        <v>409</v>
      </c>
      <c r="CM32">
        <f t="shared" si="34"/>
        <v>1500.0946666666671</v>
      </c>
      <c r="CN32">
        <f t="shared" si="35"/>
        <v>1261.2905405570345</v>
      </c>
      <c r="CO32">
        <f t="shared" si="36"/>
        <v>0.84080729608866966</v>
      </c>
      <c r="CP32">
        <f t="shared" si="37"/>
        <v>0.16115808145113253</v>
      </c>
      <c r="CQ32">
        <v>6</v>
      </c>
      <c r="CR32">
        <v>0.5</v>
      </c>
      <c r="CS32" t="s">
        <v>410</v>
      </c>
      <c r="CT32">
        <v>2</v>
      </c>
      <c r="CU32">
        <v>1689179096.25</v>
      </c>
      <c r="CV32">
        <v>409.54463333333331</v>
      </c>
      <c r="CW32">
        <v>425.05220000000003</v>
      </c>
      <c r="CX32">
        <v>26.711290000000002</v>
      </c>
      <c r="CY32">
        <v>24.927093333333339</v>
      </c>
      <c r="CZ32">
        <v>408.51846666666671</v>
      </c>
      <c r="DA32">
        <v>26.385660000000001</v>
      </c>
      <c r="DB32">
        <v>600.1973999999999</v>
      </c>
      <c r="DC32">
        <v>101.32769999999999</v>
      </c>
      <c r="DD32">
        <v>9.9769523333333318E-2</v>
      </c>
      <c r="DE32">
        <v>30.032513333333331</v>
      </c>
      <c r="DF32">
        <v>30.194569999999999</v>
      </c>
      <c r="DG32">
        <v>999.9000000000002</v>
      </c>
      <c r="DH32">
        <v>0</v>
      </c>
      <c r="DI32">
        <v>0</v>
      </c>
      <c r="DJ32">
        <v>9998.6973333333335</v>
      </c>
      <c r="DK32">
        <v>0</v>
      </c>
      <c r="DL32">
        <v>2003.2046666666661</v>
      </c>
      <c r="DM32">
        <v>-15.507533333333329</v>
      </c>
      <c r="DN32">
        <v>420.78440000000012</v>
      </c>
      <c r="DO32">
        <v>435.91836666666671</v>
      </c>
      <c r="DP32">
        <v>1.784190666666666</v>
      </c>
      <c r="DQ32">
        <v>425.05220000000003</v>
      </c>
      <c r="DR32">
        <v>24.927093333333339</v>
      </c>
      <c r="DS32">
        <v>2.7065943333333329</v>
      </c>
      <c r="DT32">
        <v>2.5258056666666659</v>
      </c>
      <c r="DU32">
        <v>22.325206666666659</v>
      </c>
      <c r="DV32">
        <v>21.193746666666659</v>
      </c>
      <c r="DW32">
        <v>1500.0946666666671</v>
      </c>
      <c r="DX32">
        <v>0.97299950000000002</v>
      </c>
      <c r="DY32">
        <v>2.7000349999999999E-2</v>
      </c>
      <c r="DZ32">
        <v>0</v>
      </c>
      <c r="EA32">
        <v>711.04806666666661</v>
      </c>
      <c r="EB32">
        <v>4.9993100000000004</v>
      </c>
      <c r="EC32">
        <v>13312.17</v>
      </c>
      <c r="ED32">
        <v>13260.07</v>
      </c>
      <c r="EE32">
        <v>37.849799999999988</v>
      </c>
      <c r="EF32">
        <v>39.57459999999999</v>
      </c>
      <c r="EG32">
        <v>38.29546666666667</v>
      </c>
      <c r="EH32">
        <v>38.670466666666663</v>
      </c>
      <c r="EI32">
        <v>39.311999999999991</v>
      </c>
      <c r="EJ32">
        <v>1454.727333333333</v>
      </c>
      <c r="EK32">
        <v>40.367333333333328</v>
      </c>
      <c r="EL32">
        <v>0</v>
      </c>
      <c r="EM32">
        <v>219.19999980926511</v>
      </c>
      <c r="EN32">
        <v>0</v>
      </c>
      <c r="EO32">
        <v>710.73003846153847</v>
      </c>
      <c r="EP32">
        <v>-38.250905980667468</v>
      </c>
      <c r="EQ32">
        <v>-1695.917949241184</v>
      </c>
      <c r="ER32">
        <v>13293.707692307689</v>
      </c>
      <c r="ES32">
        <v>15</v>
      </c>
      <c r="ET32">
        <v>1689178356.5999999</v>
      </c>
      <c r="EU32" t="s">
        <v>455</v>
      </c>
      <c r="EV32">
        <v>1689177976.0999999</v>
      </c>
      <c r="EW32">
        <v>1689178356.5999999</v>
      </c>
      <c r="EX32">
        <v>9</v>
      </c>
      <c r="EY32">
        <v>2.5999999999999999E-2</v>
      </c>
      <c r="EZ32">
        <v>0</v>
      </c>
      <c r="FA32">
        <v>1.026</v>
      </c>
      <c r="FB32">
        <v>0.32600000000000001</v>
      </c>
      <c r="FC32">
        <v>416</v>
      </c>
      <c r="FD32">
        <v>25</v>
      </c>
      <c r="FE32">
        <v>0.24</v>
      </c>
      <c r="FF32">
        <v>0.08</v>
      </c>
      <c r="FG32">
        <v>-15.5299675</v>
      </c>
      <c r="FH32">
        <v>0.49703076923076989</v>
      </c>
      <c r="FI32">
        <v>6.2170006383705678E-2</v>
      </c>
      <c r="FJ32">
        <v>1</v>
      </c>
      <c r="FK32">
        <v>409.53260000000012</v>
      </c>
      <c r="FL32">
        <v>1.449824249165196</v>
      </c>
      <c r="FM32">
        <v>0.1064326391041132</v>
      </c>
      <c r="FN32">
        <v>1</v>
      </c>
      <c r="FO32">
        <v>1.77000975</v>
      </c>
      <c r="FP32">
        <v>0.2479878799249462</v>
      </c>
      <c r="FQ32">
        <v>2.9645847136445601E-2</v>
      </c>
      <c r="FR32">
        <v>1</v>
      </c>
      <c r="FS32">
        <v>26.709543333333329</v>
      </c>
      <c r="FT32">
        <v>0.16432391546147651</v>
      </c>
      <c r="FU32">
        <v>1.2478346133291161E-2</v>
      </c>
      <c r="FV32">
        <v>1</v>
      </c>
      <c r="FW32">
        <v>4</v>
      </c>
      <c r="FX32">
        <v>4</v>
      </c>
      <c r="FY32" t="s">
        <v>412</v>
      </c>
      <c r="FZ32">
        <v>3.17428</v>
      </c>
      <c r="GA32">
        <v>2.79819</v>
      </c>
      <c r="GB32">
        <v>0.102328</v>
      </c>
      <c r="GC32">
        <v>0.105974</v>
      </c>
      <c r="GD32">
        <v>0.12882099999999999</v>
      </c>
      <c r="GE32">
        <v>0.123889</v>
      </c>
      <c r="GF32">
        <v>28021.599999999999</v>
      </c>
      <c r="GG32">
        <v>22187</v>
      </c>
      <c r="GH32">
        <v>29191</v>
      </c>
      <c r="GI32">
        <v>24324.2</v>
      </c>
      <c r="GJ32">
        <v>32321.7</v>
      </c>
      <c r="GK32">
        <v>31081.3</v>
      </c>
      <c r="GL32">
        <v>40249</v>
      </c>
      <c r="GM32">
        <v>39669.1</v>
      </c>
      <c r="GN32">
        <v>2.1397499999999998</v>
      </c>
      <c r="GO32">
        <v>1.8375999999999999</v>
      </c>
      <c r="GP32">
        <v>0.126883</v>
      </c>
      <c r="GQ32">
        <v>0</v>
      </c>
      <c r="GR32">
        <v>28.097899999999999</v>
      </c>
      <c r="GS32">
        <v>999.9</v>
      </c>
      <c r="GT32">
        <v>60.7</v>
      </c>
      <c r="GU32">
        <v>32.700000000000003</v>
      </c>
      <c r="GV32">
        <v>29.7575</v>
      </c>
      <c r="GW32">
        <v>61.743600000000001</v>
      </c>
      <c r="GX32">
        <v>33.028799999999997</v>
      </c>
      <c r="GY32">
        <v>1</v>
      </c>
      <c r="GZ32">
        <v>0.23802300000000001</v>
      </c>
      <c r="HA32">
        <v>0</v>
      </c>
      <c r="HB32">
        <v>20.277899999999999</v>
      </c>
      <c r="HC32">
        <v>5.2258300000000002</v>
      </c>
      <c r="HD32">
        <v>11.908099999999999</v>
      </c>
      <c r="HE32">
        <v>4.9636500000000003</v>
      </c>
      <c r="HF32">
        <v>3.2919999999999998</v>
      </c>
      <c r="HG32">
        <v>9999</v>
      </c>
      <c r="HH32">
        <v>9999</v>
      </c>
      <c r="HI32">
        <v>9999</v>
      </c>
      <c r="HJ32">
        <v>999.9</v>
      </c>
      <c r="HK32">
        <v>4.9702799999999998</v>
      </c>
      <c r="HL32">
        <v>1.8751500000000001</v>
      </c>
      <c r="HM32">
        <v>1.8739300000000001</v>
      </c>
      <c r="HN32">
        <v>1.87313</v>
      </c>
      <c r="HO32">
        <v>1.8745499999999999</v>
      </c>
      <c r="HP32">
        <v>1.8695200000000001</v>
      </c>
      <c r="HQ32">
        <v>1.87374</v>
      </c>
      <c r="HR32">
        <v>1.8788100000000001</v>
      </c>
      <c r="HS32">
        <v>0</v>
      </c>
      <c r="HT32">
        <v>0</v>
      </c>
      <c r="HU32">
        <v>0</v>
      </c>
      <c r="HV32">
        <v>0</v>
      </c>
      <c r="HW32" t="s">
        <v>413</v>
      </c>
      <c r="HX32" t="s">
        <v>414</v>
      </c>
      <c r="HY32" t="s">
        <v>415</v>
      </c>
      <c r="HZ32" t="s">
        <v>415</v>
      </c>
      <c r="IA32" t="s">
        <v>415</v>
      </c>
      <c r="IB32" t="s">
        <v>415</v>
      </c>
      <c r="IC32">
        <v>0</v>
      </c>
      <c r="ID32">
        <v>100</v>
      </c>
      <c r="IE32">
        <v>100</v>
      </c>
      <c r="IF32">
        <v>1.0269999999999999</v>
      </c>
      <c r="IG32">
        <v>0.32569999999999999</v>
      </c>
      <c r="IH32">
        <v>0.81648813254177544</v>
      </c>
      <c r="II32">
        <v>1.128014593432906E-3</v>
      </c>
      <c r="IJ32">
        <v>-1.65604436504418E-6</v>
      </c>
      <c r="IK32">
        <v>3.7132907960675708E-10</v>
      </c>
      <c r="IL32">
        <v>0.32563499999999829</v>
      </c>
      <c r="IM32">
        <v>0</v>
      </c>
      <c r="IN32">
        <v>0</v>
      </c>
      <c r="IO32">
        <v>0</v>
      </c>
      <c r="IP32">
        <v>25</v>
      </c>
      <c r="IQ32">
        <v>1932</v>
      </c>
      <c r="IR32">
        <v>-1</v>
      </c>
      <c r="IS32">
        <v>-1</v>
      </c>
      <c r="IT32">
        <v>18.8</v>
      </c>
      <c r="IU32">
        <v>12.5</v>
      </c>
      <c r="IV32">
        <v>1.11816</v>
      </c>
      <c r="IW32">
        <v>2.4072300000000002</v>
      </c>
      <c r="IX32">
        <v>1.42578</v>
      </c>
      <c r="IY32">
        <v>2.2717299999999998</v>
      </c>
      <c r="IZ32">
        <v>1.5478499999999999</v>
      </c>
      <c r="JA32">
        <v>2.4462899999999999</v>
      </c>
      <c r="JB32">
        <v>35.987900000000003</v>
      </c>
      <c r="JC32">
        <v>15.462899999999999</v>
      </c>
      <c r="JD32">
        <v>18</v>
      </c>
      <c r="JE32">
        <v>639.26400000000001</v>
      </c>
      <c r="JF32">
        <v>425.48200000000003</v>
      </c>
      <c r="JG32">
        <v>29.587700000000002</v>
      </c>
      <c r="JH32">
        <v>30.3935</v>
      </c>
      <c r="JI32">
        <v>30.0002</v>
      </c>
      <c r="JJ32">
        <v>30.271999999999998</v>
      </c>
      <c r="JK32">
        <v>30.208600000000001</v>
      </c>
      <c r="JL32">
        <v>22.409199999999998</v>
      </c>
      <c r="JM32">
        <v>19.866800000000001</v>
      </c>
      <c r="JN32">
        <v>92.614900000000006</v>
      </c>
      <c r="JO32">
        <v>-999.9</v>
      </c>
      <c r="JP32">
        <v>425.16</v>
      </c>
      <c r="JQ32">
        <v>25</v>
      </c>
      <c r="JR32">
        <v>95.0886</v>
      </c>
      <c r="JS32">
        <v>100.94199999999999</v>
      </c>
    </row>
    <row r="33" spans="1:279" x14ac:dyDescent="0.2">
      <c r="A33">
        <v>13</v>
      </c>
      <c r="B33">
        <v>1689179286.5</v>
      </c>
      <c r="C33">
        <v>3481.5</v>
      </c>
      <c r="D33" t="s">
        <v>468</v>
      </c>
      <c r="E33" t="s">
        <v>469</v>
      </c>
      <c r="F33">
        <v>15</v>
      </c>
      <c r="O33" t="s">
        <v>545</v>
      </c>
      <c r="P33">
        <f>DB33*AP33*(CW33-CV33*(1000-AP33*CY33)/(1000-AP33*CX33))/(100*CQ33)</f>
        <v>6.5542337799290049</v>
      </c>
      <c r="Q33">
        <v>1689179278.75</v>
      </c>
      <c r="R33">
        <f t="shared" si="0"/>
        <v>5.7230656805957406E-4</v>
      </c>
      <c r="S33">
        <f t="shared" si="1"/>
        <v>0.57230656805957403</v>
      </c>
      <c r="T33">
        <f>CV33 - IF(AP33&gt;1, P33*CQ33*100/(AR33*DJ33), 0)</f>
        <v>409.43666666666661</v>
      </c>
      <c r="U33">
        <f>((AA33-R33/2)*T33-P33)/(AA33+R33/2)</f>
        <v>83.918574287297588</v>
      </c>
      <c r="V33">
        <f t="shared" si="2"/>
        <v>8.5115700053812677</v>
      </c>
      <c r="W33">
        <f>(CV33 - IF(AP33&gt;1, P33*CQ33*100/(AR33*DJ33), 0))*(DC33+DD33)/1000</f>
        <v>41.527741393371002</v>
      </c>
      <c r="X33">
        <f t="shared" si="3"/>
        <v>3.3084787243769641E-2</v>
      </c>
      <c r="Y33">
        <f t="shared" si="4"/>
        <v>2.9544129192161863</v>
      </c>
      <c r="Z33">
        <f>R33*(1000-(1000*0.61365*EXP(17.502*AD33/(240.97+AD33))/(DC33+DD33)+CX33)/2)/(1000*0.61365*EXP(17.502*AD33/(240.97+AD33))/(DC33+DD33)-CX33)</f>
        <v>3.2880328512893763E-2</v>
      </c>
      <c r="AA33">
        <f t="shared" si="5"/>
        <v>2.0568469645976691E-2</v>
      </c>
      <c r="AB33">
        <f t="shared" si="6"/>
        <v>241.70454641699925</v>
      </c>
      <c r="AC33">
        <f>(DE33+(AB33+2*0.95*0.0000000567*(((DE33+$B$7)+273)^4-(DE33+273)^4)-44100*R33)/(1.84*29.3*Y33+8*0.95*0.0000000567*(DE33+273)^3))</f>
        <v>31.273726243634911</v>
      </c>
      <c r="AD33">
        <f t="shared" si="7"/>
        <v>30.127553333333331</v>
      </c>
      <c r="AE33">
        <f t="shared" si="8"/>
        <v>4.2917640411200519</v>
      </c>
      <c r="AF33">
        <f t="shared" si="9"/>
        <v>60.668716917340006</v>
      </c>
      <c r="AG33">
        <f t="shared" si="10"/>
        <v>2.5862180162058004</v>
      </c>
      <c r="AH33">
        <f t="shared" si="11"/>
        <v>4.2628526654510832</v>
      </c>
      <c r="AI33">
        <f t="shared" si="12"/>
        <v>1.7055460249142516</v>
      </c>
      <c r="AJ33">
        <f>(-R33*44100)</f>
        <v>-25.238719651427218</v>
      </c>
      <c r="AK33">
        <f t="shared" si="13"/>
        <v>-18.752897209375806</v>
      </c>
      <c r="AL33">
        <f t="shared" si="14"/>
        <v>-1.4123150833488995</v>
      </c>
      <c r="AM33">
        <f t="shared" si="15"/>
        <v>196.30061447284731</v>
      </c>
      <c r="AN33">
        <v>0</v>
      </c>
      <c r="AO33">
        <v>0</v>
      </c>
      <c r="AP33">
        <f t="shared" si="16"/>
        <v>1</v>
      </c>
      <c r="AQ33">
        <f t="shared" si="17"/>
        <v>0</v>
      </c>
      <c r="AR33">
        <f t="shared" si="18"/>
        <v>53095.470102497289</v>
      </c>
      <c r="AS33" t="s">
        <v>408</v>
      </c>
      <c r="AT33">
        <v>12563.3</v>
      </c>
      <c r="AU33">
        <v>561.53807692307691</v>
      </c>
      <c r="AV33">
        <v>1516.12</v>
      </c>
      <c r="AW33">
        <f t="shared" si="19"/>
        <v>0.62962161509440084</v>
      </c>
      <c r="AX33">
        <v>-3.2977768145413182</v>
      </c>
      <c r="AY33" t="s">
        <v>470</v>
      </c>
      <c r="AZ33">
        <v>12533.5</v>
      </c>
      <c r="BA33">
        <v>546.32812000000001</v>
      </c>
      <c r="BB33">
        <v>681.45</v>
      </c>
      <c r="BC33">
        <f t="shared" si="20"/>
        <v>0.19828583168244185</v>
      </c>
      <c r="BD33">
        <v>0.5</v>
      </c>
      <c r="BE33">
        <f t="shared" si="21"/>
        <v>1261.0410897497406</v>
      </c>
      <c r="BF33">
        <f>P33</f>
        <v>6.5542337799290049</v>
      </c>
      <c r="BG33">
        <f t="shared" si="22"/>
        <v>125.02329063338006</v>
      </c>
      <c r="BH33">
        <f t="shared" si="23"/>
        <v>7.8126007745120338E-3</v>
      </c>
      <c r="BI33">
        <f t="shared" si="24"/>
        <v>1.2248440824712008</v>
      </c>
      <c r="BJ33">
        <f t="shared" si="25"/>
        <v>386.29370676512946</v>
      </c>
      <c r="BK33" t="s">
        <v>471</v>
      </c>
      <c r="BL33">
        <v>432.54</v>
      </c>
      <c r="BM33">
        <f t="shared" si="26"/>
        <v>432.54</v>
      </c>
      <c r="BN33">
        <f t="shared" si="27"/>
        <v>0.3652652432313449</v>
      </c>
      <c r="BO33">
        <f t="shared" si="28"/>
        <v>0.54285436503153761</v>
      </c>
      <c r="BP33">
        <f t="shared" si="29"/>
        <v>0.77028922645305364</v>
      </c>
      <c r="BQ33">
        <f t="shared" si="30"/>
        <v>1.1268427403446759</v>
      </c>
      <c r="BR33">
        <f t="shared" si="31"/>
        <v>0.87438278456980556</v>
      </c>
      <c r="BS33">
        <f t="shared" si="32"/>
        <v>0.42978975171686434</v>
      </c>
      <c r="BT33">
        <f t="shared" si="33"/>
        <v>0.57021024828313571</v>
      </c>
      <c r="BU33">
        <v>2295</v>
      </c>
      <c r="BV33">
        <v>300</v>
      </c>
      <c r="BW33">
        <v>300</v>
      </c>
      <c r="BX33">
        <v>300</v>
      </c>
      <c r="BY33">
        <v>12533.5</v>
      </c>
      <c r="BZ33">
        <v>656.33</v>
      </c>
      <c r="CA33">
        <v>-9.0815099999999992E-3</v>
      </c>
      <c r="CB33">
        <v>-2.19</v>
      </c>
      <c r="CC33" t="s">
        <v>409</v>
      </c>
      <c r="CD33" t="s">
        <v>409</v>
      </c>
      <c r="CE33" t="s">
        <v>409</v>
      </c>
      <c r="CF33" t="s">
        <v>409</v>
      </c>
      <c r="CG33" t="s">
        <v>409</v>
      </c>
      <c r="CH33" t="s">
        <v>409</v>
      </c>
      <c r="CI33" t="s">
        <v>409</v>
      </c>
      <c r="CJ33" t="s">
        <v>409</v>
      </c>
      <c r="CK33" t="s">
        <v>409</v>
      </c>
      <c r="CL33" t="s">
        <v>409</v>
      </c>
      <c r="CM33">
        <f t="shared" si="34"/>
        <v>1499.798</v>
      </c>
      <c r="CN33">
        <f t="shared" si="35"/>
        <v>1261.0410897497406</v>
      </c>
      <c r="CO33">
        <f t="shared" si="36"/>
        <v>0.84080728854801823</v>
      </c>
      <c r="CP33">
        <f t="shared" si="37"/>
        <v>0.16115806689767506</v>
      </c>
      <c r="CQ33">
        <v>6</v>
      </c>
      <c r="CR33">
        <v>0.5</v>
      </c>
      <c r="CS33" t="s">
        <v>410</v>
      </c>
      <c r="CT33">
        <v>2</v>
      </c>
      <c r="CU33">
        <v>1689179278.75</v>
      </c>
      <c r="CV33">
        <v>409.43666666666661</v>
      </c>
      <c r="CW33">
        <v>416.22286666666668</v>
      </c>
      <c r="CX33">
        <v>25.49843666666666</v>
      </c>
      <c r="CY33">
        <v>24.94091666666667</v>
      </c>
      <c r="CZ33">
        <v>408.48466666666661</v>
      </c>
      <c r="DA33">
        <v>25.185436666666661</v>
      </c>
      <c r="DB33">
        <v>600.20839999999998</v>
      </c>
      <c r="DC33">
        <v>101.3272</v>
      </c>
      <c r="DD33">
        <v>9.9332536666666665E-2</v>
      </c>
      <c r="DE33">
        <v>30.009816666666669</v>
      </c>
      <c r="DF33">
        <v>30.127553333333331</v>
      </c>
      <c r="DG33">
        <v>999.9000000000002</v>
      </c>
      <c r="DH33">
        <v>0</v>
      </c>
      <c r="DI33">
        <v>0</v>
      </c>
      <c r="DJ33">
        <v>10009.576333333331</v>
      </c>
      <c r="DK33">
        <v>0</v>
      </c>
      <c r="DL33">
        <v>1590.371333333333</v>
      </c>
      <c r="DM33">
        <v>-6.7119233333333339</v>
      </c>
      <c r="DN33">
        <v>420.23143333333331</v>
      </c>
      <c r="DO33">
        <v>426.86933333333337</v>
      </c>
      <c r="DP33">
        <v>0.5701563666666668</v>
      </c>
      <c r="DQ33">
        <v>416.22286666666668</v>
      </c>
      <c r="DR33">
        <v>24.94091666666667</v>
      </c>
      <c r="DS33">
        <v>2.5849660000000001</v>
      </c>
      <c r="DT33">
        <v>2.5271943333333331</v>
      </c>
      <c r="DU33">
        <v>21.571596666666661</v>
      </c>
      <c r="DV33">
        <v>21.2027</v>
      </c>
      <c r="DW33">
        <v>1499.798</v>
      </c>
      <c r="DX33">
        <v>0.97300053333333336</v>
      </c>
      <c r="DY33">
        <v>2.6999186666666671E-2</v>
      </c>
      <c r="DZ33">
        <v>0</v>
      </c>
      <c r="EA33">
        <v>546.37383333333332</v>
      </c>
      <c r="EB33">
        <v>4.9993100000000004</v>
      </c>
      <c r="EC33">
        <v>10803.033333333329</v>
      </c>
      <c r="ED33">
        <v>13257.45</v>
      </c>
      <c r="EE33">
        <v>37.995800000000003</v>
      </c>
      <c r="EF33">
        <v>39.754133333333343</v>
      </c>
      <c r="EG33">
        <v>38.375</v>
      </c>
      <c r="EH33">
        <v>39.043399999999998</v>
      </c>
      <c r="EI33">
        <v>39.436999999999983</v>
      </c>
      <c r="EJ33">
        <v>1454.44</v>
      </c>
      <c r="EK33">
        <v>40.358999999999988</v>
      </c>
      <c r="EL33">
        <v>0</v>
      </c>
      <c r="EM33">
        <v>182.19999980926511</v>
      </c>
      <c r="EN33">
        <v>0</v>
      </c>
      <c r="EO33">
        <v>546.32812000000001</v>
      </c>
      <c r="EP33">
        <v>-6.670153880450016</v>
      </c>
      <c r="EQ33">
        <v>407.33846408445999</v>
      </c>
      <c r="ER33">
        <v>10822.572</v>
      </c>
      <c r="ES33">
        <v>15</v>
      </c>
      <c r="ET33">
        <v>1689179313.5</v>
      </c>
      <c r="EU33" t="s">
        <v>472</v>
      </c>
      <c r="EV33">
        <v>1689179307.5</v>
      </c>
      <c r="EW33">
        <v>1689179313.5</v>
      </c>
      <c r="EX33">
        <v>10</v>
      </c>
      <c r="EY33">
        <v>-7.3999999999999996E-2</v>
      </c>
      <c r="EZ33">
        <v>-1.2999999999999999E-2</v>
      </c>
      <c r="FA33">
        <v>0.95199999999999996</v>
      </c>
      <c r="FB33">
        <v>0.313</v>
      </c>
      <c r="FC33">
        <v>416</v>
      </c>
      <c r="FD33">
        <v>25</v>
      </c>
      <c r="FE33">
        <v>0.22</v>
      </c>
      <c r="FF33">
        <v>0.25</v>
      </c>
      <c r="FG33">
        <v>-6.7146082500000004</v>
      </c>
      <c r="FH33">
        <v>0.12260746716699319</v>
      </c>
      <c r="FI33">
        <v>2.456994453468505E-2</v>
      </c>
      <c r="FJ33">
        <v>1</v>
      </c>
      <c r="FK33">
        <v>409.51086666666669</v>
      </c>
      <c r="FL33">
        <v>1.4534015572860319</v>
      </c>
      <c r="FM33">
        <v>0.1065929120011701</v>
      </c>
      <c r="FN33">
        <v>1</v>
      </c>
      <c r="FO33">
        <v>0.55348562500000009</v>
      </c>
      <c r="FP33">
        <v>0.39727052532832868</v>
      </c>
      <c r="FQ33">
        <v>3.8435802187991017E-2</v>
      </c>
      <c r="FR33">
        <v>1</v>
      </c>
      <c r="FS33">
        <v>25.511066666666672</v>
      </c>
      <c r="FT33">
        <v>0.33287119021130179</v>
      </c>
      <c r="FU33">
        <v>2.456803252648072E-2</v>
      </c>
      <c r="FV33">
        <v>1</v>
      </c>
      <c r="FW33">
        <v>4</v>
      </c>
      <c r="FX33">
        <v>4</v>
      </c>
      <c r="FY33" t="s">
        <v>412</v>
      </c>
      <c r="FZ33">
        <v>3.1740400000000002</v>
      </c>
      <c r="GA33">
        <v>2.79643</v>
      </c>
      <c r="GB33">
        <v>0.10225099999999999</v>
      </c>
      <c r="GC33">
        <v>0.104243</v>
      </c>
      <c r="GD33">
        <v>0.12474200000000001</v>
      </c>
      <c r="GE33">
        <v>0.123651</v>
      </c>
      <c r="GF33">
        <v>28012.1</v>
      </c>
      <c r="GG33">
        <v>22221</v>
      </c>
      <c r="GH33">
        <v>29179.7</v>
      </c>
      <c r="GI33">
        <v>24315.200000000001</v>
      </c>
      <c r="GJ33">
        <v>32465.3</v>
      </c>
      <c r="GK33">
        <v>31078.6</v>
      </c>
      <c r="GL33">
        <v>40235.300000000003</v>
      </c>
      <c r="GM33">
        <v>39654.1</v>
      </c>
      <c r="GN33">
        <v>2.13497</v>
      </c>
      <c r="GO33">
        <v>1.83433</v>
      </c>
      <c r="GP33">
        <v>0.117712</v>
      </c>
      <c r="GQ33">
        <v>0</v>
      </c>
      <c r="GR33">
        <v>28.210100000000001</v>
      </c>
      <c r="GS33">
        <v>999.9</v>
      </c>
      <c r="GT33">
        <v>60.5</v>
      </c>
      <c r="GU33">
        <v>32.799999999999997</v>
      </c>
      <c r="GV33">
        <v>29.824300000000001</v>
      </c>
      <c r="GW33">
        <v>61.573599999999999</v>
      </c>
      <c r="GX33">
        <v>33.0929</v>
      </c>
      <c r="GY33">
        <v>1</v>
      </c>
      <c r="GZ33">
        <v>0.25786100000000001</v>
      </c>
      <c r="HA33">
        <v>0</v>
      </c>
      <c r="HB33">
        <v>20.278099999999998</v>
      </c>
      <c r="HC33">
        <v>5.22403</v>
      </c>
      <c r="HD33">
        <v>11.908099999999999</v>
      </c>
      <c r="HE33">
        <v>4.9637000000000002</v>
      </c>
      <c r="HF33">
        <v>3.2919999999999998</v>
      </c>
      <c r="HG33">
        <v>9999</v>
      </c>
      <c r="HH33">
        <v>9999</v>
      </c>
      <c r="HI33">
        <v>9999</v>
      </c>
      <c r="HJ33">
        <v>999.9</v>
      </c>
      <c r="HK33">
        <v>4.9702700000000002</v>
      </c>
      <c r="HL33">
        <v>1.8751500000000001</v>
      </c>
      <c r="HM33">
        <v>1.8739300000000001</v>
      </c>
      <c r="HN33">
        <v>1.8731599999999999</v>
      </c>
      <c r="HO33">
        <v>1.8745799999999999</v>
      </c>
      <c r="HP33">
        <v>1.86957</v>
      </c>
      <c r="HQ33">
        <v>1.87375</v>
      </c>
      <c r="HR33">
        <v>1.8788100000000001</v>
      </c>
      <c r="HS33">
        <v>0</v>
      </c>
      <c r="HT33">
        <v>0</v>
      </c>
      <c r="HU33">
        <v>0</v>
      </c>
      <c r="HV33">
        <v>0</v>
      </c>
      <c r="HW33" t="s">
        <v>413</v>
      </c>
      <c r="HX33" t="s">
        <v>414</v>
      </c>
      <c r="HY33" t="s">
        <v>415</v>
      </c>
      <c r="HZ33" t="s">
        <v>415</v>
      </c>
      <c r="IA33" t="s">
        <v>415</v>
      </c>
      <c r="IB33" t="s">
        <v>415</v>
      </c>
      <c r="IC33">
        <v>0</v>
      </c>
      <c r="ID33">
        <v>100</v>
      </c>
      <c r="IE33">
        <v>100</v>
      </c>
      <c r="IF33">
        <v>0.95199999999999996</v>
      </c>
      <c r="IG33">
        <v>0.313</v>
      </c>
      <c r="IH33">
        <v>0.81648813254177544</v>
      </c>
      <c r="II33">
        <v>1.128014593432906E-3</v>
      </c>
      <c r="IJ33">
        <v>-1.65604436504418E-6</v>
      </c>
      <c r="IK33">
        <v>3.7132907960675708E-10</v>
      </c>
      <c r="IL33">
        <v>0.32563499999999829</v>
      </c>
      <c r="IM33">
        <v>0</v>
      </c>
      <c r="IN33">
        <v>0</v>
      </c>
      <c r="IO33">
        <v>0</v>
      </c>
      <c r="IP33">
        <v>25</v>
      </c>
      <c r="IQ33">
        <v>1932</v>
      </c>
      <c r="IR33">
        <v>-1</v>
      </c>
      <c r="IS33">
        <v>-1</v>
      </c>
      <c r="IT33">
        <v>21.8</v>
      </c>
      <c r="IU33">
        <v>15.5</v>
      </c>
      <c r="IV33">
        <v>1.09863</v>
      </c>
      <c r="IW33">
        <v>2.4279799999999998</v>
      </c>
      <c r="IX33">
        <v>1.42578</v>
      </c>
      <c r="IY33">
        <v>2.2717299999999998</v>
      </c>
      <c r="IZ33">
        <v>1.5478499999999999</v>
      </c>
      <c r="JA33">
        <v>2.3290999999999999</v>
      </c>
      <c r="JB33">
        <v>36.011299999999999</v>
      </c>
      <c r="JC33">
        <v>15.4367</v>
      </c>
      <c r="JD33">
        <v>18</v>
      </c>
      <c r="JE33">
        <v>638.14599999999996</v>
      </c>
      <c r="JF33">
        <v>425.37200000000001</v>
      </c>
      <c r="JG33">
        <v>29.648399999999999</v>
      </c>
      <c r="JH33">
        <v>30.608499999999999</v>
      </c>
      <c r="JI33">
        <v>30.000599999999999</v>
      </c>
      <c r="JJ33">
        <v>30.5167</v>
      </c>
      <c r="JK33">
        <v>30.463699999999999</v>
      </c>
      <c r="JL33">
        <v>22.0244</v>
      </c>
      <c r="JM33">
        <v>19.582100000000001</v>
      </c>
      <c r="JN33">
        <v>92.614900000000006</v>
      </c>
      <c r="JO33">
        <v>-999.9</v>
      </c>
      <c r="JP33">
        <v>416.36599999999999</v>
      </c>
      <c r="JQ33">
        <v>25</v>
      </c>
      <c r="JR33">
        <v>95.054400000000001</v>
      </c>
      <c r="JS33">
        <v>100.904</v>
      </c>
    </row>
    <row r="34" spans="1:279" x14ac:dyDescent="0.2">
      <c r="A34">
        <v>14</v>
      </c>
      <c r="B34">
        <v>1689179488</v>
      </c>
      <c r="C34">
        <v>3683</v>
      </c>
      <c r="D34" t="s">
        <v>473</v>
      </c>
      <c r="E34" t="s">
        <v>474</v>
      </c>
      <c r="F34">
        <v>15</v>
      </c>
      <c r="O34" t="s">
        <v>546</v>
      </c>
      <c r="P34">
        <f>DB34*AP34*(CW34-CV34*(1000-AP34*CY34)/(1000-AP34*CX34))/(100*CQ34)</f>
        <v>10.381871460171459</v>
      </c>
      <c r="Q34">
        <v>1689179480.25</v>
      </c>
      <c r="R34">
        <f t="shared" si="0"/>
        <v>1.3022315067386225E-3</v>
      </c>
      <c r="S34">
        <f t="shared" si="1"/>
        <v>1.3022315067386225</v>
      </c>
      <c r="T34">
        <f>CV34 - IF(AP34&gt;1, P34*CQ34*100/(AR34*DJ34), 0)</f>
        <v>409.54990000000009</v>
      </c>
      <c r="U34">
        <f>((AA34-R34/2)*T34-P34)/(AA34+R34/2)</f>
        <v>179.21189654953875</v>
      </c>
      <c r="V34">
        <f t="shared" si="2"/>
        <v>18.17648080327039</v>
      </c>
      <c r="W34">
        <f>(CV34 - IF(AP34&gt;1, P34*CQ34*100/(AR34*DJ34), 0))*(DC34+DD34)/1000</f>
        <v>41.538402520468551</v>
      </c>
      <c r="X34">
        <f t="shared" si="3"/>
        <v>7.5689516911973329E-2</v>
      </c>
      <c r="Y34">
        <f t="shared" si="4"/>
        <v>2.9529189151813537</v>
      </c>
      <c r="Z34">
        <f>R34*(1000-(1000*0.61365*EXP(17.502*AD34/(240.97+AD34))/(DC34+DD34)+CX34)/2)/(1000*0.61365*EXP(17.502*AD34/(240.97+AD34))/(DC34+DD34)-CX34)</f>
        <v>7.4628006896102869E-2</v>
      </c>
      <c r="AA34">
        <f t="shared" si="5"/>
        <v>4.6736636506455403E-2</v>
      </c>
      <c r="AB34">
        <f t="shared" si="6"/>
        <v>241.73878693635945</v>
      </c>
      <c r="AC34">
        <f>(DE34+(AB34+2*0.95*0.0000000567*(((DE34+$B$7)+273)^4-(DE34+273)^4)-44100*R34)/(1.84*29.3*Y34+8*0.95*0.0000000567*(DE34+273)^3))</f>
        <v>31.439827804762221</v>
      </c>
      <c r="AD34">
        <f t="shared" si="7"/>
        <v>30.45261</v>
      </c>
      <c r="AE34">
        <f t="shared" si="8"/>
        <v>4.3724737759785715</v>
      </c>
      <c r="AF34">
        <f t="shared" si="9"/>
        <v>61.239610147493472</v>
      </c>
      <c r="AG34">
        <f t="shared" si="10"/>
        <v>2.6640452111370903</v>
      </c>
      <c r="AH34">
        <f t="shared" si="11"/>
        <v>4.3501994946095017</v>
      </c>
      <c r="AI34">
        <f t="shared" si="12"/>
        <v>1.7084285648414812</v>
      </c>
      <c r="AJ34">
        <f>(-R34*44100)</f>
        <v>-57.428409447173252</v>
      </c>
      <c r="AK34">
        <f t="shared" si="13"/>
        <v>-14.197787302252637</v>
      </c>
      <c r="AL34">
        <f t="shared" si="14"/>
        <v>-1.0733998320066469</v>
      </c>
      <c r="AM34">
        <f t="shared" si="15"/>
        <v>169.03919035492689</v>
      </c>
      <c r="AN34">
        <v>0</v>
      </c>
      <c r="AO34">
        <v>0</v>
      </c>
      <c r="AP34">
        <f t="shared" si="16"/>
        <v>1</v>
      </c>
      <c r="AQ34">
        <f t="shared" si="17"/>
        <v>0</v>
      </c>
      <c r="AR34">
        <f t="shared" si="18"/>
        <v>52990.409989079308</v>
      </c>
      <c r="AS34" t="s">
        <v>408</v>
      </c>
      <c r="AT34">
        <v>12563.3</v>
      </c>
      <c r="AU34">
        <v>561.53807692307691</v>
      </c>
      <c r="AV34">
        <v>1516.12</v>
      </c>
      <c r="AW34">
        <f t="shared" si="19"/>
        <v>0.62962161509440084</v>
      </c>
      <c r="AX34">
        <v>-3.2977768145413182</v>
      </c>
      <c r="AY34" t="s">
        <v>475</v>
      </c>
      <c r="AZ34">
        <v>12507.4</v>
      </c>
      <c r="BA34">
        <v>630.76757692307683</v>
      </c>
      <c r="BB34">
        <v>902.54700000000003</v>
      </c>
      <c r="BC34">
        <f t="shared" si="20"/>
        <v>0.30112495313476551</v>
      </c>
      <c r="BD34">
        <v>0.5</v>
      </c>
      <c r="BE34">
        <f t="shared" si="21"/>
        <v>1261.2183700188393</v>
      </c>
      <c r="BF34">
        <f>P34</f>
        <v>10.381871460171459</v>
      </c>
      <c r="BG34">
        <f t="shared" si="22"/>
        <v>189.89216128231416</v>
      </c>
      <c r="BH34">
        <f t="shared" si="23"/>
        <v>1.0846375695041962E-2</v>
      </c>
      <c r="BI34">
        <f t="shared" si="24"/>
        <v>0.67982387620810869</v>
      </c>
      <c r="BJ34">
        <f t="shared" si="25"/>
        <v>448.5873418589988</v>
      </c>
      <c r="BK34" t="s">
        <v>476</v>
      </c>
      <c r="BL34">
        <v>-1522.11</v>
      </c>
      <c r="BM34">
        <f t="shared" si="26"/>
        <v>-1522.11</v>
      </c>
      <c r="BN34">
        <f t="shared" si="27"/>
        <v>2.6864606496946974</v>
      </c>
      <c r="BO34">
        <f t="shared" si="28"/>
        <v>0.11208984325491118</v>
      </c>
      <c r="BP34">
        <f t="shared" si="29"/>
        <v>0.20195080688427142</v>
      </c>
      <c r="BQ34">
        <f t="shared" si="30"/>
        <v>0.79698625075454854</v>
      </c>
      <c r="BR34">
        <f t="shared" si="31"/>
        <v>0.64276620493949621</v>
      </c>
      <c r="BS34">
        <f t="shared" si="32"/>
        <v>-0.27048484665143052</v>
      </c>
      <c r="BT34">
        <f t="shared" si="33"/>
        <v>1.2704848466514305</v>
      </c>
      <c r="BU34">
        <v>2297</v>
      </c>
      <c r="BV34">
        <v>300</v>
      </c>
      <c r="BW34">
        <v>300</v>
      </c>
      <c r="BX34">
        <v>300</v>
      </c>
      <c r="BY34">
        <v>12507.4</v>
      </c>
      <c r="BZ34">
        <v>831.1</v>
      </c>
      <c r="CA34">
        <v>-9.0623600000000002E-3</v>
      </c>
      <c r="CB34">
        <v>-11.03</v>
      </c>
      <c r="CC34" t="s">
        <v>409</v>
      </c>
      <c r="CD34" t="s">
        <v>409</v>
      </c>
      <c r="CE34" t="s">
        <v>409</v>
      </c>
      <c r="CF34" t="s">
        <v>409</v>
      </c>
      <c r="CG34" t="s">
        <v>409</v>
      </c>
      <c r="CH34" t="s">
        <v>409</v>
      </c>
      <c r="CI34" t="s">
        <v>409</v>
      </c>
      <c r="CJ34" t="s">
        <v>409</v>
      </c>
      <c r="CK34" t="s">
        <v>409</v>
      </c>
      <c r="CL34" t="s">
        <v>409</v>
      </c>
      <c r="CM34">
        <f t="shared" si="34"/>
        <v>1500.0086666666671</v>
      </c>
      <c r="CN34">
        <f t="shared" si="35"/>
        <v>1261.2183700188393</v>
      </c>
      <c r="CO34">
        <f t="shared" si="36"/>
        <v>0.84080738868098026</v>
      </c>
      <c r="CP34">
        <f t="shared" si="37"/>
        <v>0.16115826015429202</v>
      </c>
      <c r="CQ34">
        <v>6</v>
      </c>
      <c r="CR34">
        <v>0.5</v>
      </c>
      <c r="CS34" t="s">
        <v>410</v>
      </c>
      <c r="CT34">
        <v>2</v>
      </c>
      <c r="CU34">
        <v>1689179480.25</v>
      </c>
      <c r="CV34">
        <v>409.54990000000009</v>
      </c>
      <c r="CW34">
        <v>420.46179999999993</v>
      </c>
      <c r="CX34">
        <v>26.26628333333333</v>
      </c>
      <c r="CY34">
        <v>24.998640000000002</v>
      </c>
      <c r="CZ34">
        <v>408.59733333333332</v>
      </c>
      <c r="DA34">
        <v>25.95316</v>
      </c>
      <c r="DB34">
        <v>600.18146666666667</v>
      </c>
      <c r="DC34">
        <v>101.3245</v>
      </c>
      <c r="DD34">
        <v>0.1000212133333333</v>
      </c>
      <c r="DE34">
        <v>30.363426666666669</v>
      </c>
      <c r="DF34">
        <v>30.45261</v>
      </c>
      <c r="DG34">
        <v>999.9000000000002</v>
      </c>
      <c r="DH34">
        <v>0</v>
      </c>
      <c r="DI34">
        <v>0</v>
      </c>
      <c r="DJ34">
        <v>10001.358</v>
      </c>
      <c r="DK34">
        <v>0</v>
      </c>
      <c r="DL34">
        <v>1891.6020000000001</v>
      </c>
      <c r="DM34">
        <v>-10.91191666666667</v>
      </c>
      <c r="DN34">
        <v>420.5974333333333</v>
      </c>
      <c r="DO34">
        <v>431.24223333333327</v>
      </c>
      <c r="DP34">
        <v>1.267642333333334</v>
      </c>
      <c r="DQ34">
        <v>420.46179999999993</v>
      </c>
      <c r="DR34">
        <v>24.998640000000002</v>
      </c>
      <c r="DS34">
        <v>2.661414666666666</v>
      </c>
      <c r="DT34">
        <v>2.5329726666666659</v>
      </c>
      <c r="DU34">
        <v>22.048796666666671</v>
      </c>
      <c r="DV34">
        <v>21.239930000000001</v>
      </c>
      <c r="DW34">
        <v>1500.0086666666671</v>
      </c>
      <c r="DX34">
        <v>0.97299783333333301</v>
      </c>
      <c r="DY34">
        <v>2.7001966666666669E-2</v>
      </c>
      <c r="DZ34">
        <v>0</v>
      </c>
      <c r="EA34">
        <v>630.80149999999981</v>
      </c>
      <c r="EB34">
        <v>4.9993100000000004</v>
      </c>
      <c r="EC34">
        <v>12481.99666666667</v>
      </c>
      <c r="ED34">
        <v>13259.306666666669</v>
      </c>
      <c r="EE34">
        <v>38</v>
      </c>
      <c r="EF34">
        <v>39.811999999999983</v>
      </c>
      <c r="EG34">
        <v>38.370800000000003</v>
      </c>
      <c r="EH34">
        <v>39.25</v>
      </c>
      <c r="EI34">
        <v>39.553733333333327</v>
      </c>
      <c r="EJ34">
        <v>1454.639666666666</v>
      </c>
      <c r="EK34">
        <v>40.369666666666653</v>
      </c>
      <c r="EL34">
        <v>0</v>
      </c>
      <c r="EM34">
        <v>200.79999995231631</v>
      </c>
      <c r="EN34">
        <v>0</v>
      </c>
      <c r="EO34">
        <v>630.76757692307683</v>
      </c>
      <c r="EP34">
        <v>-39.278598312722231</v>
      </c>
      <c r="EQ34">
        <v>-2016.071797234225</v>
      </c>
      <c r="ER34">
        <v>12477.626923076919</v>
      </c>
      <c r="ES34">
        <v>15</v>
      </c>
      <c r="ET34">
        <v>1689179313.5</v>
      </c>
      <c r="EU34" t="s">
        <v>472</v>
      </c>
      <c r="EV34">
        <v>1689179307.5</v>
      </c>
      <c r="EW34">
        <v>1689179313.5</v>
      </c>
      <c r="EX34">
        <v>10</v>
      </c>
      <c r="EY34">
        <v>-7.3999999999999996E-2</v>
      </c>
      <c r="EZ34">
        <v>-1.2999999999999999E-2</v>
      </c>
      <c r="FA34">
        <v>0.95199999999999996</v>
      </c>
      <c r="FB34">
        <v>0.313</v>
      </c>
      <c r="FC34">
        <v>416</v>
      </c>
      <c r="FD34">
        <v>25</v>
      </c>
      <c r="FE34">
        <v>0.22</v>
      </c>
      <c r="FF34">
        <v>0.25</v>
      </c>
      <c r="FG34">
        <v>-10.945467499999999</v>
      </c>
      <c r="FH34">
        <v>0.32519212007505321</v>
      </c>
      <c r="FI34">
        <v>7.2294669193170694E-2</v>
      </c>
      <c r="FJ34">
        <v>1</v>
      </c>
      <c r="FK34">
        <v>409.53980000000013</v>
      </c>
      <c r="FL34">
        <v>1.162464961067615</v>
      </c>
      <c r="FM34">
        <v>8.5599221180257201E-2</v>
      </c>
      <c r="FN34">
        <v>1</v>
      </c>
      <c r="FO34">
        <v>1.25332175</v>
      </c>
      <c r="FP34">
        <v>0.35970315196998048</v>
      </c>
      <c r="FQ34">
        <v>3.6708864180705729E-2</v>
      </c>
      <c r="FR34">
        <v>1</v>
      </c>
      <c r="FS34">
        <v>26.261583333333341</v>
      </c>
      <c r="FT34">
        <v>0.57047652947717842</v>
      </c>
      <c r="FU34">
        <v>4.201733041919202E-2</v>
      </c>
      <c r="FV34">
        <v>1</v>
      </c>
      <c r="FW34">
        <v>4</v>
      </c>
      <c r="FX34">
        <v>4</v>
      </c>
      <c r="FY34" t="s">
        <v>412</v>
      </c>
      <c r="FZ34">
        <v>3.1740499999999998</v>
      </c>
      <c r="GA34">
        <v>2.7973699999999999</v>
      </c>
      <c r="GB34">
        <v>0.102202</v>
      </c>
      <c r="GC34">
        <v>0.104972</v>
      </c>
      <c r="GD34">
        <v>0.12732399999999999</v>
      </c>
      <c r="GE34">
        <v>0.123803</v>
      </c>
      <c r="GF34">
        <v>27995.599999999999</v>
      </c>
      <c r="GG34">
        <v>22187.3</v>
      </c>
      <c r="GH34">
        <v>29162.400000000001</v>
      </c>
      <c r="GI34">
        <v>24299.3</v>
      </c>
      <c r="GJ34">
        <v>32350.2</v>
      </c>
      <c r="GK34">
        <v>31054.6</v>
      </c>
      <c r="GL34">
        <v>40211.699999999997</v>
      </c>
      <c r="GM34">
        <v>39629.699999999997</v>
      </c>
      <c r="GN34">
        <v>2.1331000000000002</v>
      </c>
      <c r="GO34">
        <v>1.8295699999999999</v>
      </c>
      <c r="GP34">
        <v>0.127524</v>
      </c>
      <c r="GQ34">
        <v>0</v>
      </c>
      <c r="GR34">
        <v>28.398599999999998</v>
      </c>
      <c r="GS34">
        <v>999.9</v>
      </c>
      <c r="GT34">
        <v>60.4</v>
      </c>
      <c r="GU34">
        <v>32.799999999999997</v>
      </c>
      <c r="GV34">
        <v>29.778500000000001</v>
      </c>
      <c r="GW34">
        <v>62.4636</v>
      </c>
      <c r="GX34">
        <v>31.754799999999999</v>
      </c>
      <c r="GY34">
        <v>1</v>
      </c>
      <c r="GZ34">
        <v>0.28368399999999999</v>
      </c>
      <c r="HA34">
        <v>0</v>
      </c>
      <c r="HB34">
        <v>20.277699999999999</v>
      </c>
      <c r="HC34">
        <v>5.2250800000000002</v>
      </c>
      <c r="HD34">
        <v>11.908099999999999</v>
      </c>
      <c r="HE34">
        <v>4.9637000000000002</v>
      </c>
      <c r="HF34">
        <v>3.2919999999999998</v>
      </c>
      <c r="HG34">
        <v>9999</v>
      </c>
      <c r="HH34">
        <v>9999</v>
      </c>
      <c r="HI34">
        <v>9999</v>
      </c>
      <c r="HJ34">
        <v>999.9</v>
      </c>
      <c r="HK34">
        <v>4.9702999999999999</v>
      </c>
      <c r="HL34">
        <v>1.8751500000000001</v>
      </c>
      <c r="HM34">
        <v>1.8739300000000001</v>
      </c>
      <c r="HN34">
        <v>1.87317</v>
      </c>
      <c r="HO34">
        <v>1.8746</v>
      </c>
      <c r="HP34">
        <v>1.86961</v>
      </c>
      <c r="HQ34">
        <v>1.87378</v>
      </c>
      <c r="HR34">
        <v>1.8788100000000001</v>
      </c>
      <c r="HS34">
        <v>0</v>
      </c>
      <c r="HT34">
        <v>0</v>
      </c>
      <c r="HU34">
        <v>0</v>
      </c>
      <c r="HV34">
        <v>0</v>
      </c>
      <c r="HW34" t="s">
        <v>413</v>
      </c>
      <c r="HX34" t="s">
        <v>414</v>
      </c>
      <c r="HY34" t="s">
        <v>415</v>
      </c>
      <c r="HZ34" t="s">
        <v>415</v>
      </c>
      <c r="IA34" t="s">
        <v>415</v>
      </c>
      <c r="IB34" t="s">
        <v>415</v>
      </c>
      <c r="IC34">
        <v>0</v>
      </c>
      <c r="ID34">
        <v>100</v>
      </c>
      <c r="IE34">
        <v>100</v>
      </c>
      <c r="IF34">
        <v>0.95299999999999996</v>
      </c>
      <c r="IG34">
        <v>0.31309999999999999</v>
      </c>
      <c r="IH34">
        <v>0.74286961836079968</v>
      </c>
      <c r="II34">
        <v>1.128014593432906E-3</v>
      </c>
      <c r="IJ34">
        <v>-1.65604436504418E-6</v>
      </c>
      <c r="IK34">
        <v>3.7132907960675708E-10</v>
      </c>
      <c r="IL34">
        <v>0.3131200000000014</v>
      </c>
      <c r="IM34">
        <v>0</v>
      </c>
      <c r="IN34">
        <v>0</v>
      </c>
      <c r="IO34">
        <v>0</v>
      </c>
      <c r="IP34">
        <v>25</v>
      </c>
      <c r="IQ34">
        <v>1932</v>
      </c>
      <c r="IR34">
        <v>-1</v>
      </c>
      <c r="IS34">
        <v>-1</v>
      </c>
      <c r="IT34">
        <v>3</v>
      </c>
      <c r="IU34">
        <v>2.9</v>
      </c>
      <c r="IV34">
        <v>1.1084000000000001</v>
      </c>
      <c r="IW34">
        <v>2.4255399999999998</v>
      </c>
      <c r="IX34">
        <v>1.42578</v>
      </c>
      <c r="IY34">
        <v>2.2705099999999998</v>
      </c>
      <c r="IZ34">
        <v>1.5478499999999999</v>
      </c>
      <c r="JA34">
        <v>2.3742700000000001</v>
      </c>
      <c r="JB34">
        <v>36.104999999999997</v>
      </c>
      <c r="JC34">
        <v>15.4016</v>
      </c>
      <c r="JD34">
        <v>18</v>
      </c>
      <c r="JE34">
        <v>639.38400000000001</v>
      </c>
      <c r="JF34">
        <v>424.39800000000002</v>
      </c>
      <c r="JG34">
        <v>29.770499999999998</v>
      </c>
      <c r="JH34">
        <v>30.889600000000002</v>
      </c>
      <c r="JI34">
        <v>30.000599999999999</v>
      </c>
      <c r="JJ34">
        <v>30.777699999999999</v>
      </c>
      <c r="JK34">
        <v>30.719100000000001</v>
      </c>
      <c r="JL34">
        <v>22.207799999999999</v>
      </c>
      <c r="JM34">
        <v>19.281099999999999</v>
      </c>
      <c r="JN34">
        <v>93.017600000000002</v>
      </c>
      <c r="JO34">
        <v>-999.9</v>
      </c>
      <c r="JP34">
        <v>420.75099999999998</v>
      </c>
      <c r="JQ34">
        <v>25</v>
      </c>
      <c r="JR34">
        <v>94.998500000000007</v>
      </c>
      <c r="JS34">
        <v>100.84</v>
      </c>
    </row>
    <row r="35" spans="1:279" x14ac:dyDescent="0.2">
      <c r="A35">
        <v>15</v>
      </c>
      <c r="B35">
        <v>1689179737.5</v>
      </c>
      <c r="C35">
        <v>3932.5</v>
      </c>
      <c r="D35" t="s">
        <v>477</v>
      </c>
      <c r="E35" t="s">
        <v>478</v>
      </c>
      <c r="F35">
        <v>15</v>
      </c>
      <c r="O35" t="s">
        <v>547</v>
      </c>
      <c r="P35">
        <f>DB35*AP35*(CW35-CV35*(1000-AP35*CY35)/(1000-AP35*CX35))/(100*CQ35)</f>
        <v>9.4490048805230789</v>
      </c>
      <c r="Q35">
        <v>1689179729.75</v>
      </c>
      <c r="R35">
        <f t="shared" si="0"/>
        <v>1.4204608761683416E-3</v>
      </c>
      <c r="S35">
        <f t="shared" si="1"/>
        <v>1.4204608761683415</v>
      </c>
      <c r="T35">
        <f>CV35 - IF(AP35&gt;1, P35*CQ35*100/(AR35*DJ35), 0)</f>
        <v>409.40650000000011</v>
      </c>
      <c r="U35">
        <f>((AA35-R35/2)*T35-P35)/(AA35+R35/2)</f>
        <v>217.27489970486025</v>
      </c>
      <c r="V35">
        <f t="shared" si="2"/>
        <v>22.037576077185779</v>
      </c>
      <c r="W35">
        <f>(CV35 - IF(AP35&gt;1, P35*CQ35*100/(AR35*DJ35), 0))*(DC35+DD35)/1000</f>
        <v>41.524938695173823</v>
      </c>
      <c r="X35">
        <f t="shared" si="3"/>
        <v>8.3501596461300759E-2</v>
      </c>
      <c r="Y35">
        <f t="shared" si="4"/>
        <v>2.9525270858864112</v>
      </c>
      <c r="Z35">
        <f>R35*(1000-(1000*0.61365*EXP(17.502*AD35/(240.97+AD35))/(DC35+DD35)+CX35)/2)/(1000*0.61365*EXP(17.502*AD35/(240.97+AD35))/(DC35+DD35)-CX35)</f>
        <v>8.2211501970924236E-2</v>
      </c>
      <c r="AA35">
        <f t="shared" si="5"/>
        <v>5.1496438224508695E-2</v>
      </c>
      <c r="AB35">
        <f t="shared" si="6"/>
        <v>241.74098269772946</v>
      </c>
      <c r="AC35">
        <f>(DE35+(AB35+2*0.95*0.0000000567*(((DE35+$B$7)+273)^4-(DE35+273)^4)-44100*R35)/(1.84*29.3*Y35+8*0.95*0.0000000567*(DE35+273)^3))</f>
        <v>31.690961391351948</v>
      </c>
      <c r="AD35">
        <f t="shared" si="7"/>
        <v>30.449263333333342</v>
      </c>
      <c r="AE35">
        <f t="shared" si="8"/>
        <v>4.3716361270525432</v>
      </c>
      <c r="AF35">
        <f t="shared" si="9"/>
        <v>60.623308202944038</v>
      </c>
      <c r="AG35">
        <f t="shared" si="10"/>
        <v>2.6800849121770463</v>
      </c>
      <c r="AH35">
        <f t="shared" si="11"/>
        <v>4.4208819868508824</v>
      </c>
      <c r="AI35">
        <f t="shared" si="12"/>
        <v>1.691551214875497</v>
      </c>
      <c r="AJ35">
        <f>(-R35*44100)</f>
        <v>-62.642324639023862</v>
      </c>
      <c r="AK35">
        <f t="shared" si="13"/>
        <v>31.168377928195778</v>
      </c>
      <c r="AL35">
        <f t="shared" si="14"/>
        <v>2.3599897753194909</v>
      </c>
      <c r="AM35">
        <f t="shared" si="15"/>
        <v>212.62702576222088</v>
      </c>
      <c r="AN35">
        <v>0</v>
      </c>
      <c r="AO35">
        <v>0</v>
      </c>
      <c r="AP35">
        <f t="shared" si="16"/>
        <v>1</v>
      </c>
      <c r="AQ35">
        <f t="shared" si="17"/>
        <v>0</v>
      </c>
      <c r="AR35">
        <f t="shared" si="18"/>
        <v>52930.037847107298</v>
      </c>
      <c r="AS35" t="s">
        <v>408</v>
      </c>
      <c r="AT35">
        <v>12563.3</v>
      </c>
      <c r="AU35">
        <v>561.53807692307691</v>
      </c>
      <c r="AV35">
        <v>1516.12</v>
      </c>
      <c r="AW35">
        <f t="shared" si="19"/>
        <v>0.62962161509440084</v>
      </c>
      <c r="AX35">
        <v>-3.2977768145413182</v>
      </c>
      <c r="AY35" t="s">
        <v>479</v>
      </c>
      <c r="AZ35">
        <v>12514.4</v>
      </c>
      <c r="BA35">
        <v>616.31988461538469</v>
      </c>
      <c r="BB35">
        <v>798.447</v>
      </c>
      <c r="BC35">
        <f t="shared" si="20"/>
        <v>0.22810169664938973</v>
      </c>
      <c r="BD35">
        <v>0.5</v>
      </c>
      <c r="BE35">
        <f t="shared" si="21"/>
        <v>1261.2321294806886</v>
      </c>
      <c r="BF35">
        <f>P35</f>
        <v>9.4490048805230789</v>
      </c>
      <c r="BG35">
        <f t="shared" si="22"/>
        <v>143.84459430163395</v>
      </c>
      <c r="BH35">
        <f t="shared" si="23"/>
        <v>1.010661035119116E-2</v>
      </c>
      <c r="BI35">
        <f t="shared" si="24"/>
        <v>0.89883611560942667</v>
      </c>
      <c r="BJ35">
        <f t="shared" si="25"/>
        <v>421.28748431132971</v>
      </c>
      <c r="BK35" t="s">
        <v>480</v>
      </c>
      <c r="BL35">
        <v>462.83</v>
      </c>
      <c r="BM35">
        <f t="shared" si="26"/>
        <v>462.83</v>
      </c>
      <c r="BN35">
        <f t="shared" si="27"/>
        <v>0.42033722964705234</v>
      </c>
      <c r="BO35">
        <f t="shared" si="28"/>
        <v>0.54266355811718503</v>
      </c>
      <c r="BP35">
        <f t="shared" si="29"/>
        <v>0.68136315734508057</v>
      </c>
      <c r="BQ35">
        <f t="shared" si="30"/>
        <v>0.76876427033303252</v>
      </c>
      <c r="BR35">
        <f t="shared" si="31"/>
        <v>0.75181918141369175</v>
      </c>
      <c r="BS35">
        <f t="shared" si="32"/>
        <v>0.40751723394437306</v>
      </c>
      <c r="BT35">
        <f t="shared" si="33"/>
        <v>0.59248276605562689</v>
      </c>
      <c r="BU35">
        <v>2299</v>
      </c>
      <c r="BV35">
        <v>300</v>
      </c>
      <c r="BW35">
        <v>300</v>
      </c>
      <c r="BX35">
        <v>300</v>
      </c>
      <c r="BY35">
        <v>12514.4</v>
      </c>
      <c r="BZ35">
        <v>759.08</v>
      </c>
      <c r="CA35">
        <v>-9.0668399999999996E-3</v>
      </c>
      <c r="CB35">
        <v>-4.99</v>
      </c>
      <c r="CC35" t="s">
        <v>409</v>
      </c>
      <c r="CD35" t="s">
        <v>409</v>
      </c>
      <c r="CE35" t="s">
        <v>409</v>
      </c>
      <c r="CF35" t="s">
        <v>409</v>
      </c>
      <c r="CG35" t="s">
        <v>409</v>
      </c>
      <c r="CH35" t="s">
        <v>409</v>
      </c>
      <c r="CI35" t="s">
        <v>409</v>
      </c>
      <c r="CJ35" t="s">
        <v>409</v>
      </c>
      <c r="CK35" t="s">
        <v>409</v>
      </c>
      <c r="CL35" t="s">
        <v>409</v>
      </c>
      <c r="CM35">
        <f t="shared" si="34"/>
        <v>1500.025333333333</v>
      </c>
      <c r="CN35">
        <f t="shared" si="35"/>
        <v>1261.2321294806886</v>
      </c>
      <c r="CO35">
        <f t="shared" si="36"/>
        <v>0.84080721935408798</v>
      </c>
      <c r="CP35">
        <f t="shared" si="37"/>
        <v>0.16115793335338971</v>
      </c>
      <c r="CQ35">
        <v>6</v>
      </c>
      <c r="CR35">
        <v>0.5</v>
      </c>
      <c r="CS35" t="s">
        <v>410</v>
      </c>
      <c r="CT35">
        <v>2</v>
      </c>
      <c r="CU35">
        <v>1689179729.75</v>
      </c>
      <c r="CV35">
        <v>409.40650000000011</v>
      </c>
      <c r="CW35">
        <v>419.4348</v>
      </c>
      <c r="CX35">
        <v>26.423739999999999</v>
      </c>
      <c r="CY35">
        <v>25.041123333333331</v>
      </c>
      <c r="CZ35">
        <v>408.45389999999992</v>
      </c>
      <c r="DA35">
        <v>26.110616666666669</v>
      </c>
      <c r="DB35">
        <v>600.1346666666667</v>
      </c>
      <c r="DC35">
        <v>101.32793333333331</v>
      </c>
      <c r="DD35">
        <v>9.9226946666666663E-2</v>
      </c>
      <c r="DE35">
        <v>30.64507333333334</v>
      </c>
      <c r="DF35">
        <v>30.449263333333342</v>
      </c>
      <c r="DG35">
        <v>999.9000000000002</v>
      </c>
      <c r="DH35">
        <v>0</v>
      </c>
      <c r="DI35">
        <v>0</v>
      </c>
      <c r="DJ35">
        <v>9998.7946666666667</v>
      </c>
      <c r="DK35">
        <v>0</v>
      </c>
      <c r="DL35">
        <v>1801.9480000000001</v>
      </c>
      <c r="DM35">
        <v>-10.028240666666671</v>
      </c>
      <c r="DN35">
        <v>420.51816666666667</v>
      </c>
      <c r="DO35">
        <v>430.20776666666671</v>
      </c>
      <c r="DP35">
        <v>1.382613666666666</v>
      </c>
      <c r="DQ35">
        <v>419.4348</v>
      </c>
      <c r="DR35">
        <v>25.041123333333331</v>
      </c>
      <c r="DS35">
        <v>2.6774629999999999</v>
      </c>
      <c r="DT35">
        <v>2.5373653333333341</v>
      </c>
      <c r="DU35">
        <v>22.147443333333332</v>
      </c>
      <c r="DV35">
        <v>21.26818333333334</v>
      </c>
      <c r="DW35">
        <v>1500.025333333333</v>
      </c>
      <c r="DX35">
        <v>0.97300083333333331</v>
      </c>
      <c r="DY35">
        <v>2.6998870000000012E-2</v>
      </c>
      <c r="DZ35">
        <v>0</v>
      </c>
      <c r="EA35">
        <v>616.36063333333334</v>
      </c>
      <c r="EB35">
        <v>4.9993100000000004</v>
      </c>
      <c r="EC35">
        <v>11758.656666666669</v>
      </c>
      <c r="ED35">
        <v>13259.46</v>
      </c>
      <c r="EE35">
        <v>38.561999999999991</v>
      </c>
      <c r="EF35">
        <v>40.428733333333319</v>
      </c>
      <c r="EG35">
        <v>38.953799999999987</v>
      </c>
      <c r="EH35">
        <v>39.686999999999983</v>
      </c>
      <c r="EI35">
        <v>40.049599999999977</v>
      </c>
      <c r="EJ35">
        <v>1454.665</v>
      </c>
      <c r="EK35">
        <v>40.361666666666657</v>
      </c>
      <c r="EL35">
        <v>0</v>
      </c>
      <c r="EM35">
        <v>248.79999995231631</v>
      </c>
      <c r="EN35">
        <v>0</v>
      </c>
      <c r="EO35">
        <v>616.31988461538469</v>
      </c>
      <c r="EP35">
        <v>-21.721880358417739</v>
      </c>
      <c r="EQ35">
        <v>-595.40512869262807</v>
      </c>
      <c r="ER35">
        <v>11758.86153846154</v>
      </c>
      <c r="ES35">
        <v>15</v>
      </c>
      <c r="ET35">
        <v>1689179313.5</v>
      </c>
      <c r="EU35" t="s">
        <v>472</v>
      </c>
      <c r="EV35">
        <v>1689179307.5</v>
      </c>
      <c r="EW35">
        <v>1689179313.5</v>
      </c>
      <c r="EX35">
        <v>10</v>
      </c>
      <c r="EY35">
        <v>-7.3999999999999996E-2</v>
      </c>
      <c r="EZ35">
        <v>-1.2999999999999999E-2</v>
      </c>
      <c r="FA35">
        <v>0.95199999999999996</v>
      </c>
      <c r="FB35">
        <v>0.313</v>
      </c>
      <c r="FC35">
        <v>416</v>
      </c>
      <c r="FD35">
        <v>25</v>
      </c>
      <c r="FE35">
        <v>0.22</v>
      </c>
      <c r="FF35">
        <v>0.25</v>
      </c>
      <c r="FG35">
        <v>-10.00956725</v>
      </c>
      <c r="FH35">
        <v>-0.30946998123827452</v>
      </c>
      <c r="FI35">
        <v>5.3953268343423857E-2</v>
      </c>
      <c r="FJ35">
        <v>1</v>
      </c>
      <c r="FK35">
        <v>409.37896666666683</v>
      </c>
      <c r="FL35">
        <v>1.6862736373746401</v>
      </c>
      <c r="FM35">
        <v>0.1225355685323828</v>
      </c>
      <c r="FN35">
        <v>1</v>
      </c>
      <c r="FO35">
        <v>1.36330025</v>
      </c>
      <c r="FP35">
        <v>0.30733339587242142</v>
      </c>
      <c r="FQ35">
        <v>3.0529250931483721E-2</v>
      </c>
      <c r="FR35">
        <v>1</v>
      </c>
      <c r="FS35">
        <v>26.41957</v>
      </c>
      <c r="FT35">
        <v>0.20693659621802471</v>
      </c>
      <c r="FU35">
        <v>1.522180782079832E-2</v>
      </c>
      <c r="FV35">
        <v>1</v>
      </c>
      <c r="FW35">
        <v>4</v>
      </c>
      <c r="FX35">
        <v>4</v>
      </c>
      <c r="FY35" t="s">
        <v>412</v>
      </c>
      <c r="FZ35">
        <v>3.1729400000000001</v>
      </c>
      <c r="GA35">
        <v>2.7959700000000001</v>
      </c>
      <c r="GB35">
        <v>0.102085</v>
      </c>
      <c r="GC35">
        <v>0.104685</v>
      </c>
      <c r="GD35">
        <v>0.127669</v>
      </c>
      <c r="GE35">
        <v>0.123833</v>
      </c>
      <c r="GF35">
        <v>27980.5</v>
      </c>
      <c r="GG35">
        <v>22178.2</v>
      </c>
      <c r="GH35">
        <v>29145.1</v>
      </c>
      <c r="GI35">
        <v>24283.4</v>
      </c>
      <c r="GJ35">
        <v>32321.5</v>
      </c>
      <c r="GK35">
        <v>31034.3</v>
      </c>
      <c r="GL35">
        <v>40190.1</v>
      </c>
      <c r="GM35">
        <v>39603.599999999999</v>
      </c>
      <c r="GN35">
        <v>2.1332200000000001</v>
      </c>
      <c r="GO35">
        <v>1.8180000000000001</v>
      </c>
      <c r="GP35">
        <v>8.5458199999999998E-2</v>
      </c>
      <c r="GQ35">
        <v>0</v>
      </c>
      <c r="GR35">
        <v>29.045300000000001</v>
      </c>
      <c r="GS35">
        <v>999.9</v>
      </c>
      <c r="GT35">
        <v>60.2</v>
      </c>
      <c r="GU35">
        <v>32.799999999999997</v>
      </c>
      <c r="GV35">
        <v>29.680099999999999</v>
      </c>
      <c r="GW35">
        <v>62.553699999999999</v>
      </c>
      <c r="GX35">
        <v>31.742799999999999</v>
      </c>
      <c r="GY35">
        <v>1</v>
      </c>
      <c r="GZ35">
        <v>0.31911800000000001</v>
      </c>
      <c r="HA35">
        <v>0</v>
      </c>
      <c r="HB35">
        <v>20.276700000000002</v>
      </c>
      <c r="HC35">
        <v>5.2231300000000003</v>
      </c>
      <c r="HD35">
        <v>11.908300000000001</v>
      </c>
      <c r="HE35">
        <v>4.9636500000000003</v>
      </c>
      <c r="HF35">
        <v>3.2919999999999998</v>
      </c>
      <c r="HG35">
        <v>9999</v>
      </c>
      <c r="HH35">
        <v>9999</v>
      </c>
      <c r="HI35">
        <v>9999</v>
      </c>
      <c r="HJ35">
        <v>999.9</v>
      </c>
      <c r="HK35">
        <v>4.9703099999999996</v>
      </c>
      <c r="HL35">
        <v>1.87517</v>
      </c>
      <c r="HM35">
        <v>1.8739600000000001</v>
      </c>
      <c r="HN35">
        <v>1.87317</v>
      </c>
      <c r="HO35">
        <v>1.8746799999999999</v>
      </c>
      <c r="HP35">
        <v>1.8695600000000001</v>
      </c>
      <c r="HQ35">
        <v>1.87378</v>
      </c>
      <c r="HR35">
        <v>1.8788100000000001</v>
      </c>
      <c r="HS35">
        <v>0</v>
      </c>
      <c r="HT35">
        <v>0</v>
      </c>
      <c r="HU35">
        <v>0</v>
      </c>
      <c r="HV35">
        <v>0</v>
      </c>
      <c r="HW35" t="s">
        <v>413</v>
      </c>
      <c r="HX35" t="s">
        <v>414</v>
      </c>
      <c r="HY35" t="s">
        <v>415</v>
      </c>
      <c r="HZ35" t="s">
        <v>415</v>
      </c>
      <c r="IA35" t="s">
        <v>415</v>
      </c>
      <c r="IB35" t="s">
        <v>415</v>
      </c>
      <c r="IC35">
        <v>0</v>
      </c>
      <c r="ID35">
        <v>100</v>
      </c>
      <c r="IE35">
        <v>100</v>
      </c>
      <c r="IF35">
        <v>0.95199999999999996</v>
      </c>
      <c r="IG35">
        <v>0.31319999999999998</v>
      </c>
      <c r="IH35">
        <v>0.74286961836079968</v>
      </c>
      <c r="II35">
        <v>1.128014593432906E-3</v>
      </c>
      <c r="IJ35">
        <v>-1.65604436504418E-6</v>
      </c>
      <c r="IK35">
        <v>3.7132907960675708E-10</v>
      </c>
      <c r="IL35">
        <v>0.3131200000000014</v>
      </c>
      <c r="IM35">
        <v>0</v>
      </c>
      <c r="IN35">
        <v>0</v>
      </c>
      <c r="IO35">
        <v>0</v>
      </c>
      <c r="IP35">
        <v>25</v>
      </c>
      <c r="IQ35">
        <v>1932</v>
      </c>
      <c r="IR35">
        <v>-1</v>
      </c>
      <c r="IS35">
        <v>-1</v>
      </c>
      <c r="IT35">
        <v>7.2</v>
      </c>
      <c r="IU35">
        <v>7.1</v>
      </c>
      <c r="IV35">
        <v>1.1059600000000001</v>
      </c>
      <c r="IW35">
        <v>2.4145500000000002</v>
      </c>
      <c r="IX35">
        <v>1.42578</v>
      </c>
      <c r="IY35">
        <v>2.2753899999999998</v>
      </c>
      <c r="IZ35">
        <v>1.5478499999999999</v>
      </c>
      <c r="JA35">
        <v>2.4511699999999998</v>
      </c>
      <c r="JB35">
        <v>36.292900000000003</v>
      </c>
      <c r="JC35">
        <v>15.375400000000001</v>
      </c>
      <c r="JD35">
        <v>18</v>
      </c>
      <c r="JE35">
        <v>643.76900000000001</v>
      </c>
      <c r="JF35">
        <v>420.63600000000002</v>
      </c>
      <c r="JG35">
        <v>30.206499999999998</v>
      </c>
      <c r="JH35">
        <v>31.326799999999999</v>
      </c>
      <c r="JI35">
        <v>30.0015</v>
      </c>
      <c r="JJ35">
        <v>31.198799999999999</v>
      </c>
      <c r="JK35">
        <v>31.144200000000001</v>
      </c>
      <c r="JL35">
        <v>22.1678</v>
      </c>
      <c r="JM35">
        <v>19.2897</v>
      </c>
      <c r="JN35">
        <v>93.389700000000005</v>
      </c>
      <c r="JO35">
        <v>-999.9</v>
      </c>
      <c r="JP35">
        <v>419.66399999999999</v>
      </c>
      <c r="JQ35">
        <v>25</v>
      </c>
      <c r="JR35">
        <v>94.9452</v>
      </c>
      <c r="JS35">
        <v>100.774</v>
      </c>
    </row>
    <row r="36" spans="1:279" x14ac:dyDescent="0.2">
      <c r="A36">
        <v>16</v>
      </c>
      <c r="B36">
        <v>1689180099.5</v>
      </c>
      <c r="C36">
        <v>4294.5</v>
      </c>
      <c r="D36" t="s">
        <v>481</v>
      </c>
      <c r="E36" t="s">
        <v>482</v>
      </c>
      <c r="F36">
        <v>15</v>
      </c>
      <c r="O36" t="s">
        <v>548</v>
      </c>
      <c r="P36">
        <f>DB36*AP36*(CW36-CV36*(1000-AP36*CY36)/(1000-AP36*CX36))/(100*CQ36)</f>
        <v>13.179202872907251</v>
      </c>
      <c r="Q36">
        <v>1689180091.5</v>
      </c>
      <c r="R36">
        <f t="shared" si="0"/>
        <v>1.6152680372902354E-3</v>
      </c>
      <c r="S36">
        <f t="shared" si="1"/>
        <v>1.6152680372902353</v>
      </c>
      <c r="T36">
        <f>CV36 - IF(AP36&gt;1, P36*CQ36*100/(AR36*DJ36), 0)</f>
        <v>409.49512903225809</v>
      </c>
      <c r="U36">
        <f>((AA36-R36/2)*T36-P36)/(AA36+R36/2)</f>
        <v>183.50598934716572</v>
      </c>
      <c r="V36">
        <f t="shared" si="2"/>
        <v>18.609186291277407</v>
      </c>
      <c r="W36">
        <f>(CV36 - IF(AP36&gt;1, P36*CQ36*100/(AR36*DJ36), 0))*(DC36+DD36)/1000</f>
        <v>41.526552722567409</v>
      </c>
      <c r="X36">
        <f t="shared" si="3"/>
        <v>9.8228147322590789E-2</v>
      </c>
      <c r="Y36">
        <f t="shared" si="4"/>
        <v>2.9519042698536979</v>
      </c>
      <c r="Z36">
        <f>R36*(1000-(1000*0.61365*EXP(17.502*AD36/(240.97+AD36))/(DC36+DD36)+CX36)/2)/(1000*0.61365*EXP(17.502*AD36/(240.97+AD36))/(DC36+DD36)-CX36)</f>
        <v>9.6447738128186342E-2</v>
      </c>
      <c r="AA36">
        <f t="shared" si="5"/>
        <v>6.0437111129486923E-2</v>
      </c>
      <c r="AB36">
        <f t="shared" si="6"/>
        <v>241.73451059088873</v>
      </c>
      <c r="AC36">
        <f>(DE36+(AB36+2*0.95*0.0000000567*(((DE36+$B$7)+273)^4-(DE36+273)^4)-44100*R36)/(1.84*29.3*Y36+8*0.95*0.0000000567*(DE36+273)^3))</f>
        <v>32.644890977500822</v>
      </c>
      <c r="AD36">
        <f t="shared" si="7"/>
        <v>31.851193548387101</v>
      </c>
      <c r="AE36">
        <f t="shared" si="8"/>
        <v>4.7350120880353561</v>
      </c>
      <c r="AF36">
        <f t="shared" si="9"/>
        <v>66.270715914634621</v>
      </c>
      <c r="AG36">
        <f t="shared" si="10"/>
        <v>3.1022802387537602</v>
      </c>
      <c r="AH36">
        <f t="shared" si="11"/>
        <v>4.6812233668184673</v>
      </c>
      <c r="AI36">
        <f t="shared" si="12"/>
        <v>1.6327318492815959</v>
      </c>
      <c r="AJ36">
        <f>(-R36*44100)</f>
        <v>-71.233320444499384</v>
      </c>
      <c r="AK36">
        <f t="shared" si="13"/>
        <v>-32.064247005448905</v>
      </c>
      <c r="AL36">
        <f t="shared" si="14"/>
        <v>-2.4573279024165258</v>
      </c>
      <c r="AM36">
        <f t="shared" si="15"/>
        <v>135.97961523852393</v>
      </c>
      <c r="AN36">
        <v>0</v>
      </c>
      <c r="AO36">
        <v>0</v>
      </c>
      <c r="AP36">
        <f t="shared" si="16"/>
        <v>1</v>
      </c>
      <c r="AQ36">
        <f t="shared" si="17"/>
        <v>0</v>
      </c>
      <c r="AR36">
        <f t="shared" si="18"/>
        <v>52737.201113764633</v>
      </c>
      <c r="AS36" t="s">
        <v>408</v>
      </c>
      <c r="AT36">
        <v>12563.3</v>
      </c>
      <c r="AU36">
        <v>561.53807692307691</v>
      </c>
      <c r="AV36">
        <v>1516.12</v>
      </c>
      <c r="AW36">
        <f t="shared" si="19"/>
        <v>0.62962161509440084</v>
      </c>
      <c r="AX36">
        <v>-3.2977768145413182</v>
      </c>
      <c r="AY36" t="s">
        <v>483</v>
      </c>
      <c r="AZ36">
        <v>12504.9</v>
      </c>
      <c r="BA36">
        <v>749.99215384615388</v>
      </c>
      <c r="BB36">
        <v>1083.01</v>
      </c>
      <c r="BC36">
        <f t="shared" si="20"/>
        <v>0.30749286355051764</v>
      </c>
      <c r="BD36">
        <v>0.5</v>
      </c>
      <c r="BE36">
        <f t="shared" si="21"/>
        <v>1261.2005521697736</v>
      </c>
      <c r="BF36">
        <f>P36</f>
        <v>13.179202872907251</v>
      </c>
      <c r="BG36">
        <f t="shared" si="22"/>
        <v>193.90508464908885</v>
      </c>
      <c r="BH36">
        <f t="shared" si="23"/>
        <v>1.306451988076085E-2</v>
      </c>
      <c r="BI36">
        <f t="shared" si="24"/>
        <v>0.39991320486422094</v>
      </c>
      <c r="BJ36">
        <f t="shared" si="25"/>
        <v>489.09387939730613</v>
      </c>
      <c r="BK36" t="s">
        <v>484</v>
      </c>
      <c r="BL36">
        <v>-3158.32</v>
      </c>
      <c r="BM36">
        <f t="shared" si="26"/>
        <v>-3158.32</v>
      </c>
      <c r="BN36">
        <f t="shared" si="27"/>
        <v>3.9162426939732784</v>
      </c>
      <c r="BO36">
        <f t="shared" si="28"/>
        <v>7.8517315595307627E-2</v>
      </c>
      <c r="BP36">
        <f t="shared" si="29"/>
        <v>9.2654949042024259E-2</v>
      </c>
      <c r="BQ36">
        <f t="shared" si="30"/>
        <v>0.63861126825177539</v>
      </c>
      <c r="BR36">
        <f t="shared" si="31"/>
        <v>0.45371695139998858</v>
      </c>
      <c r="BS36">
        <f t="shared" si="32"/>
        <v>-0.33064720333306419</v>
      </c>
      <c r="BT36">
        <f t="shared" si="33"/>
        <v>1.3306472033330641</v>
      </c>
      <c r="BU36">
        <v>2301</v>
      </c>
      <c r="BV36">
        <v>300</v>
      </c>
      <c r="BW36">
        <v>300</v>
      </c>
      <c r="BX36">
        <v>300</v>
      </c>
      <c r="BY36">
        <v>12504.9</v>
      </c>
      <c r="BZ36">
        <v>1001.03</v>
      </c>
      <c r="CA36">
        <v>-9.0587299999999992E-3</v>
      </c>
      <c r="CB36">
        <v>-12.54</v>
      </c>
      <c r="CC36" t="s">
        <v>409</v>
      </c>
      <c r="CD36" t="s">
        <v>409</v>
      </c>
      <c r="CE36" t="s">
        <v>409</v>
      </c>
      <c r="CF36" t="s">
        <v>409</v>
      </c>
      <c r="CG36" t="s">
        <v>409</v>
      </c>
      <c r="CH36" t="s">
        <v>409</v>
      </c>
      <c r="CI36" t="s">
        <v>409</v>
      </c>
      <c r="CJ36" t="s">
        <v>409</v>
      </c>
      <c r="CK36" t="s">
        <v>409</v>
      </c>
      <c r="CL36" t="s">
        <v>409</v>
      </c>
      <c r="CM36">
        <f t="shared" si="34"/>
        <v>1499.988064516129</v>
      </c>
      <c r="CN36">
        <f t="shared" si="35"/>
        <v>1261.2005521697736</v>
      </c>
      <c r="CO36">
        <f t="shared" si="36"/>
        <v>0.84080705840590519</v>
      </c>
      <c r="CP36">
        <f t="shared" si="37"/>
        <v>0.16115762272339695</v>
      </c>
      <c r="CQ36">
        <v>6</v>
      </c>
      <c r="CR36">
        <v>0.5</v>
      </c>
      <c r="CS36" t="s">
        <v>410</v>
      </c>
      <c r="CT36">
        <v>2</v>
      </c>
      <c r="CU36">
        <v>1689180091.5</v>
      </c>
      <c r="CV36">
        <v>409.49512903225809</v>
      </c>
      <c r="CW36">
        <v>423.33141935483872</v>
      </c>
      <c r="CX36">
        <v>30.591719354838709</v>
      </c>
      <c r="CY36">
        <v>29.026358064516131</v>
      </c>
      <c r="CZ36">
        <v>408.54248387096783</v>
      </c>
      <c r="DA36">
        <v>30.278603225806449</v>
      </c>
      <c r="DB36">
        <v>600.18893548387098</v>
      </c>
      <c r="DC36">
        <v>101.3091290322581</v>
      </c>
      <c r="DD36">
        <v>0.10002037741935479</v>
      </c>
      <c r="DE36">
        <v>31.649712903225812</v>
      </c>
      <c r="DF36">
        <v>31.851193548387101</v>
      </c>
      <c r="DG36">
        <v>999.90000000000032</v>
      </c>
      <c r="DH36">
        <v>0</v>
      </c>
      <c r="DI36">
        <v>0</v>
      </c>
      <c r="DJ36">
        <v>9997.1148387096782</v>
      </c>
      <c r="DK36">
        <v>0</v>
      </c>
      <c r="DL36">
        <v>1182.0793548387089</v>
      </c>
      <c r="DM36">
        <v>-13.83633225806452</v>
      </c>
      <c r="DN36">
        <v>422.41761290322592</v>
      </c>
      <c r="DO36">
        <v>435.98654838709672</v>
      </c>
      <c r="DP36">
        <v>1.565366129032258</v>
      </c>
      <c r="DQ36">
        <v>423.33141935483872</v>
      </c>
      <c r="DR36">
        <v>29.026358064516131</v>
      </c>
      <c r="DS36">
        <v>3.0992187096774191</v>
      </c>
      <c r="DT36">
        <v>2.9406329032258069</v>
      </c>
      <c r="DU36">
        <v>24.570790322580638</v>
      </c>
      <c r="DV36">
        <v>23.695525806451609</v>
      </c>
      <c r="DW36">
        <v>1499.988064516129</v>
      </c>
      <c r="DX36">
        <v>0.97300696774193585</v>
      </c>
      <c r="DY36">
        <v>2.6992712903225809E-2</v>
      </c>
      <c r="DZ36">
        <v>0</v>
      </c>
      <c r="EA36">
        <v>750.37809677419352</v>
      </c>
      <c r="EB36">
        <v>4.9993100000000013</v>
      </c>
      <c r="EC36">
        <v>19567.722580645161</v>
      </c>
      <c r="ED36">
        <v>13259.177419354841</v>
      </c>
      <c r="EE36">
        <v>39.719516129032243</v>
      </c>
      <c r="EF36">
        <v>41.465451612903209</v>
      </c>
      <c r="EG36">
        <v>40.203258064516113</v>
      </c>
      <c r="EH36">
        <v>40.686999999999983</v>
      </c>
      <c r="EI36">
        <v>41.161000000000001</v>
      </c>
      <c r="EJ36">
        <v>1454.6354838709681</v>
      </c>
      <c r="EK36">
        <v>40.352580645161282</v>
      </c>
      <c r="EL36">
        <v>0</v>
      </c>
      <c r="EM36">
        <v>361.59999990463263</v>
      </c>
      <c r="EN36">
        <v>0</v>
      </c>
      <c r="EO36">
        <v>749.99215384615388</v>
      </c>
      <c r="EP36">
        <v>-33.975931586413488</v>
      </c>
      <c r="EQ36">
        <v>4214.2803375231351</v>
      </c>
      <c r="ER36">
        <v>19591.81923076923</v>
      </c>
      <c r="ES36">
        <v>15</v>
      </c>
      <c r="ET36">
        <v>1689179313.5</v>
      </c>
      <c r="EU36" t="s">
        <v>472</v>
      </c>
      <c r="EV36">
        <v>1689179307.5</v>
      </c>
      <c r="EW36">
        <v>1689179313.5</v>
      </c>
      <c r="EX36">
        <v>10</v>
      </c>
      <c r="EY36">
        <v>-7.3999999999999996E-2</v>
      </c>
      <c r="EZ36">
        <v>-1.2999999999999999E-2</v>
      </c>
      <c r="FA36">
        <v>0.95199999999999996</v>
      </c>
      <c r="FB36">
        <v>0.313</v>
      </c>
      <c r="FC36">
        <v>416</v>
      </c>
      <c r="FD36">
        <v>25</v>
      </c>
      <c r="FE36">
        <v>0.22</v>
      </c>
      <c r="FF36">
        <v>0.25</v>
      </c>
      <c r="FG36">
        <v>-13.852589999999999</v>
      </c>
      <c r="FH36">
        <v>0.32810656660416859</v>
      </c>
      <c r="FI36">
        <v>4.13555123290716E-2</v>
      </c>
      <c r="FJ36">
        <v>1</v>
      </c>
      <c r="FK36">
        <v>409.5027</v>
      </c>
      <c r="FL36">
        <v>1.2743492769741389</v>
      </c>
      <c r="FM36">
        <v>9.8337225911660262E-2</v>
      </c>
      <c r="FN36">
        <v>1</v>
      </c>
      <c r="FO36">
        <v>1.5496842500000001</v>
      </c>
      <c r="FP36">
        <v>0.38072431519700012</v>
      </c>
      <c r="FQ36">
        <v>3.7432433856717108E-2</v>
      </c>
      <c r="FR36">
        <v>1</v>
      </c>
      <c r="FS36">
        <v>30.59340666666667</v>
      </c>
      <c r="FT36">
        <v>0.31432258064504698</v>
      </c>
      <c r="FU36">
        <v>2.428491895989978E-2</v>
      </c>
      <c r="FV36">
        <v>1</v>
      </c>
      <c r="FW36">
        <v>4</v>
      </c>
      <c r="FX36">
        <v>4</v>
      </c>
      <c r="FY36" t="s">
        <v>412</v>
      </c>
      <c r="FZ36">
        <v>3.1728900000000002</v>
      </c>
      <c r="GA36">
        <v>2.7972600000000001</v>
      </c>
      <c r="GB36">
        <v>0.101919</v>
      </c>
      <c r="GC36">
        <v>0.10526000000000001</v>
      </c>
      <c r="GD36">
        <v>0.141012</v>
      </c>
      <c r="GE36">
        <v>0.13667699999999999</v>
      </c>
      <c r="GF36">
        <v>27937.599999999999</v>
      </c>
      <c r="GG36">
        <v>22143.4</v>
      </c>
      <c r="GH36">
        <v>29098.799999999999</v>
      </c>
      <c r="GI36">
        <v>24263.7</v>
      </c>
      <c r="GJ36">
        <v>31775.200000000001</v>
      </c>
      <c r="GK36">
        <v>30555.1</v>
      </c>
      <c r="GL36">
        <v>40128.5</v>
      </c>
      <c r="GM36">
        <v>39574.9</v>
      </c>
      <c r="GN36">
        <v>2.1175999999999999</v>
      </c>
      <c r="GO36">
        <v>1.8253699999999999</v>
      </c>
      <c r="GP36">
        <v>0.132553</v>
      </c>
      <c r="GQ36">
        <v>0</v>
      </c>
      <c r="GR36">
        <v>29.6587</v>
      </c>
      <c r="GS36">
        <v>999.9</v>
      </c>
      <c r="GT36">
        <v>61.2</v>
      </c>
      <c r="GU36">
        <v>33</v>
      </c>
      <c r="GV36">
        <v>30.5198</v>
      </c>
      <c r="GW36">
        <v>62.2637</v>
      </c>
      <c r="GX36">
        <v>30.192299999999999</v>
      </c>
      <c r="GY36">
        <v>1</v>
      </c>
      <c r="GZ36">
        <v>0.37109199999999998</v>
      </c>
      <c r="HA36">
        <v>0</v>
      </c>
      <c r="HB36">
        <v>20.276700000000002</v>
      </c>
      <c r="HC36">
        <v>5.2243300000000001</v>
      </c>
      <c r="HD36">
        <v>11.908099999999999</v>
      </c>
      <c r="HE36">
        <v>4.9637500000000001</v>
      </c>
      <c r="HF36">
        <v>3.2919999999999998</v>
      </c>
      <c r="HG36">
        <v>9999</v>
      </c>
      <c r="HH36">
        <v>9999</v>
      </c>
      <c r="HI36">
        <v>9999</v>
      </c>
      <c r="HJ36">
        <v>999.9</v>
      </c>
      <c r="HK36">
        <v>4.9702999999999999</v>
      </c>
      <c r="HL36">
        <v>1.8751800000000001</v>
      </c>
      <c r="HM36">
        <v>1.8739399999999999</v>
      </c>
      <c r="HN36">
        <v>1.8731599999999999</v>
      </c>
      <c r="HO36">
        <v>1.87462</v>
      </c>
      <c r="HP36">
        <v>1.86954</v>
      </c>
      <c r="HQ36">
        <v>1.8737600000000001</v>
      </c>
      <c r="HR36">
        <v>1.8788199999999999</v>
      </c>
      <c r="HS36">
        <v>0</v>
      </c>
      <c r="HT36">
        <v>0</v>
      </c>
      <c r="HU36">
        <v>0</v>
      </c>
      <c r="HV36">
        <v>0</v>
      </c>
      <c r="HW36" t="s">
        <v>413</v>
      </c>
      <c r="HX36" t="s">
        <v>414</v>
      </c>
      <c r="HY36" t="s">
        <v>415</v>
      </c>
      <c r="HZ36" t="s">
        <v>415</v>
      </c>
      <c r="IA36" t="s">
        <v>415</v>
      </c>
      <c r="IB36" t="s">
        <v>415</v>
      </c>
      <c r="IC36">
        <v>0</v>
      </c>
      <c r="ID36">
        <v>100</v>
      </c>
      <c r="IE36">
        <v>100</v>
      </c>
      <c r="IF36">
        <v>0.95299999999999996</v>
      </c>
      <c r="IG36">
        <v>0.31319999999999998</v>
      </c>
      <c r="IH36">
        <v>0.74286961836079968</v>
      </c>
      <c r="II36">
        <v>1.128014593432906E-3</v>
      </c>
      <c r="IJ36">
        <v>-1.65604436504418E-6</v>
      </c>
      <c r="IK36">
        <v>3.7132907960675708E-10</v>
      </c>
      <c r="IL36">
        <v>0.3131200000000014</v>
      </c>
      <c r="IM36">
        <v>0</v>
      </c>
      <c r="IN36">
        <v>0</v>
      </c>
      <c r="IO36">
        <v>0</v>
      </c>
      <c r="IP36">
        <v>25</v>
      </c>
      <c r="IQ36">
        <v>1932</v>
      </c>
      <c r="IR36">
        <v>-1</v>
      </c>
      <c r="IS36">
        <v>-1</v>
      </c>
      <c r="IT36">
        <v>13.2</v>
      </c>
      <c r="IU36">
        <v>13.1</v>
      </c>
      <c r="IV36">
        <v>1.11816</v>
      </c>
      <c r="IW36">
        <v>2.4328599999999998</v>
      </c>
      <c r="IX36">
        <v>1.42578</v>
      </c>
      <c r="IY36">
        <v>2.2778299999999998</v>
      </c>
      <c r="IZ36">
        <v>1.5478499999999999</v>
      </c>
      <c r="JA36">
        <v>2.3706100000000001</v>
      </c>
      <c r="JB36">
        <v>36.6233</v>
      </c>
      <c r="JC36">
        <v>15.305300000000001</v>
      </c>
      <c r="JD36">
        <v>18</v>
      </c>
      <c r="JE36">
        <v>638.83100000000002</v>
      </c>
      <c r="JF36">
        <v>429.55</v>
      </c>
      <c r="JG36">
        <v>31.140799999999999</v>
      </c>
      <c r="JH36">
        <v>32.015599999999999</v>
      </c>
      <c r="JI36">
        <v>29.999700000000001</v>
      </c>
      <c r="JJ36">
        <v>31.893899999999999</v>
      </c>
      <c r="JK36">
        <v>31.821200000000001</v>
      </c>
      <c r="JL36">
        <v>22.405999999999999</v>
      </c>
      <c r="JM36">
        <v>0</v>
      </c>
      <c r="JN36">
        <v>100</v>
      </c>
      <c r="JO36">
        <v>-999.9</v>
      </c>
      <c r="JP36">
        <v>423.68200000000002</v>
      </c>
      <c r="JQ36">
        <v>32</v>
      </c>
      <c r="JR36">
        <v>94.797399999999996</v>
      </c>
      <c r="JS36">
        <v>100.69799999999999</v>
      </c>
    </row>
    <row r="37" spans="1:279" x14ac:dyDescent="0.2">
      <c r="A37">
        <v>17</v>
      </c>
      <c r="B37">
        <v>1689180364</v>
      </c>
      <c r="C37">
        <v>4559</v>
      </c>
      <c r="D37" t="s">
        <v>485</v>
      </c>
      <c r="E37" t="s">
        <v>486</v>
      </c>
      <c r="F37">
        <v>15</v>
      </c>
      <c r="O37" t="s">
        <v>549</v>
      </c>
      <c r="P37">
        <f>DB37*AP37*(CW37-CV37*(1000-AP37*CY37)/(1000-AP37*CX37))/(100*CQ37)</f>
        <v>13.430011391129037</v>
      </c>
      <c r="Q37">
        <v>1689180356.25</v>
      </c>
      <c r="R37">
        <f t="shared" si="0"/>
        <v>2.1380857634581804E-3</v>
      </c>
      <c r="S37">
        <f t="shared" si="1"/>
        <v>2.1380857634581805</v>
      </c>
      <c r="T37">
        <f>CV37 - IF(AP37&gt;1, P37*CQ37*100/(AR37*DJ37), 0)</f>
        <v>409.76426666666669</v>
      </c>
      <c r="U37">
        <f>((AA37-R37/2)*T37-P37)/(AA37+R37/2)</f>
        <v>254.41463015697269</v>
      </c>
      <c r="V37">
        <f t="shared" si="2"/>
        <v>25.801420342465136</v>
      </c>
      <c r="W37">
        <f>(CV37 - IF(AP37&gt;1, P37*CQ37*100/(AR37*DJ37), 0))*(DC37+DD37)/1000</f>
        <v>41.556179686150344</v>
      </c>
      <c r="X37">
        <f t="shared" si="3"/>
        <v>0.14912698266039287</v>
      </c>
      <c r="Y37">
        <f t="shared" si="4"/>
        <v>2.9514640356540323</v>
      </c>
      <c r="Z37">
        <f>R37*(1000-(1000*0.61365*EXP(17.502*AD37/(240.97+AD37))/(DC37+DD37)+CX37)/2)/(1000*0.61365*EXP(17.502*AD37/(240.97+AD37))/(DC37+DD37)-CX37)</f>
        <v>0.14506394521443514</v>
      </c>
      <c r="AA37">
        <f t="shared" si="5"/>
        <v>9.102079303604077E-2</v>
      </c>
      <c r="AB37">
        <f t="shared" si="6"/>
        <v>241.74175305567985</v>
      </c>
      <c r="AC37">
        <f>(DE37+(AB37+2*0.95*0.0000000567*(((DE37+$B$7)+273)^4-(DE37+273)^4)-44100*R37)/(1.84*29.3*Y37+8*0.95*0.0000000567*(DE37+273)^3))</f>
        <v>32.247853564058893</v>
      </c>
      <c r="AD37">
        <f t="shared" si="7"/>
        <v>31.313653333333331</v>
      </c>
      <c r="AE37">
        <f t="shared" si="8"/>
        <v>4.5926898053251124</v>
      </c>
      <c r="AF37">
        <f t="shared" si="9"/>
        <v>68.411336898961366</v>
      </c>
      <c r="AG37">
        <f t="shared" si="10"/>
        <v>3.1550411889203098</v>
      </c>
      <c r="AH37">
        <f t="shared" si="11"/>
        <v>4.6118689269003452</v>
      </c>
      <c r="AI37">
        <f t="shared" si="12"/>
        <v>1.4376486164048026</v>
      </c>
      <c r="AJ37">
        <f>(-R37*44100)</f>
        <v>-94.28958216850576</v>
      </c>
      <c r="AK37">
        <f t="shared" si="13"/>
        <v>11.659734037965052</v>
      </c>
      <c r="AL37">
        <f t="shared" si="14"/>
        <v>0.89019167710665914</v>
      </c>
      <c r="AM37">
        <f t="shared" si="15"/>
        <v>160.00209660224579</v>
      </c>
      <c r="AN37">
        <v>0</v>
      </c>
      <c r="AO37">
        <v>0</v>
      </c>
      <c r="AP37">
        <f t="shared" si="16"/>
        <v>1</v>
      </c>
      <c r="AQ37">
        <f t="shared" si="17"/>
        <v>0</v>
      </c>
      <c r="AR37">
        <f t="shared" si="18"/>
        <v>52770.195001705884</v>
      </c>
      <c r="AS37" t="s">
        <v>408</v>
      </c>
      <c r="AT37">
        <v>12563.3</v>
      </c>
      <c r="AU37">
        <v>561.53807692307691</v>
      </c>
      <c r="AV37">
        <v>1516.12</v>
      </c>
      <c r="AW37">
        <f t="shared" si="19"/>
        <v>0.62962161509440084</v>
      </c>
      <c r="AX37">
        <v>-3.2977768145413182</v>
      </c>
      <c r="AY37" t="s">
        <v>487</v>
      </c>
      <c r="AZ37">
        <v>12562</v>
      </c>
      <c r="BA37">
        <v>614.62716</v>
      </c>
      <c r="BB37">
        <v>839.197</v>
      </c>
      <c r="BC37">
        <f t="shared" si="20"/>
        <v>0.26760086129955185</v>
      </c>
      <c r="BD37">
        <v>0.5</v>
      </c>
      <c r="BE37">
        <f t="shared" si="21"/>
        <v>1261.2358102879164</v>
      </c>
      <c r="BF37">
        <f>P37</f>
        <v>13.430011391129037</v>
      </c>
      <c r="BG37">
        <f t="shared" si="22"/>
        <v>168.7538945674423</v>
      </c>
      <c r="BH37">
        <f t="shared" si="23"/>
        <v>1.3263013997241099E-2</v>
      </c>
      <c r="BI37">
        <f t="shared" si="24"/>
        <v>0.80663181589066679</v>
      </c>
      <c r="BJ37">
        <f t="shared" si="25"/>
        <v>432.36511284999466</v>
      </c>
      <c r="BK37" t="s">
        <v>488</v>
      </c>
      <c r="BL37">
        <v>39.869999999999997</v>
      </c>
      <c r="BM37">
        <f t="shared" si="26"/>
        <v>39.869999999999997</v>
      </c>
      <c r="BN37">
        <f t="shared" si="27"/>
        <v>0.95249029727227341</v>
      </c>
      <c r="BO37">
        <f t="shared" si="28"/>
        <v>0.28094864805017222</v>
      </c>
      <c r="BP37">
        <f t="shared" si="29"/>
        <v>0.45854225232853507</v>
      </c>
      <c r="BQ37">
        <f t="shared" si="30"/>
        <v>0.80879748978131993</v>
      </c>
      <c r="BR37">
        <f t="shared" si="31"/>
        <v>0.7091303361560215</v>
      </c>
      <c r="BS37">
        <f t="shared" si="32"/>
        <v>1.8224743920786653E-2</v>
      </c>
      <c r="BT37">
        <f t="shared" si="33"/>
        <v>0.98177525607921334</v>
      </c>
      <c r="BU37">
        <v>2303</v>
      </c>
      <c r="BV37">
        <v>300</v>
      </c>
      <c r="BW37">
        <v>300</v>
      </c>
      <c r="BX37">
        <v>300</v>
      </c>
      <c r="BY37">
        <v>12562</v>
      </c>
      <c r="BZ37">
        <v>789.36</v>
      </c>
      <c r="CA37">
        <v>-9.0995399999999997E-3</v>
      </c>
      <c r="CB37">
        <v>-7.14</v>
      </c>
      <c r="CC37" t="s">
        <v>409</v>
      </c>
      <c r="CD37" t="s">
        <v>409</v>
      </c>
      <c r="CE37" t="s">
        <v>409</v>
      </c>
      <c r="CF37" t="s">
        <v>409</v>
      </c>
      <c r="CG37" t="s">
        <v>409</v>
      </c>
      <c r="CH37" t="s">
        <v>409</v>
      </c>
      <c r="CI37" t="s">
        <v>409</v>
      </c>
      <c r="CJ37" t="s">
        <v>409</v>
      </c>
      <c r="CK37" t="s">
        <v>409</v>
      </c>
      <c r="CL37" t="s">
        <v>409</v>
      </c>
      <c r="CM37">
        <f t="shared" si="34"/>
        <v>1500.0296666666659</v>
      </c>
      <c r="CN37">
        <f t="shared" si="35"/>
        <v>1261.2358102879164</v>
      </c>
      <c r="CO37">
        <f t="shared" si="36"/>
        <v>0.8408072442264477</v>
      </c>
      <c r="CP37">
        <f t="shared" si="37"/>
        <v>0.16115798135704426</v>
      </c>
      <c r="CQ37">
        <v>6</v>
      </c>
      <c r="CR37">
        <v>0.5</v>
      </c>
      <c r="CS37" t="s">
        <v>410</v>
      </c>
      <c r="CT37">
        <v>2</v>
      </c>
      <c r="CU37">
        <v>1689180356.25</v>
      </c>
      <c r="CV37">
        <v>409.76426666666669</v>
      </c>
      <c r="CW37">
        <v>424.06673333333327</v>
      </c>
      <c r="CX37">
        <v>31.110250000000001</v>
      </c>
      <c r="CY37">
        <v>29.039210000000001</v>
      </c>
      <c r="CZ37">
        <v>408.81166666666672</v>
      </c>
      <c r="DA37">
        <v>30.797143333333331</v>
      </c>
      <c r="DB37">
        <v>600.15336666666667</v>
      </c>
      <c r="DC37">
        <v>101.3147666666667</v>
      </c>
      <c r="DD37">
        <v>0.1000785666666667</v>
      </c>
      <c r="DE37">
        <v>31.38693</v>
      </c>
      <c r="DF37">
        <v>31.313653333333331</v>
      </c>
      <c r="DG37">
        <v>999.9000000000002</v>
      </c>
      <c r="DH37">
        <v>0</v>
      </c>
      <c r="DI37">
        <v>0</v>
      </c>
      <c r="DJ37">
        <v>9994.06</v>
      </c>
      <c r="DK37">
        <v>0</v>
      </c>
      <c r="DL37">
        <v>1883.515666666666</v>
      </c>
      <c r="DM37">
        <v>-14.30252333333334</v>
      </c>
      <c r="DN37">
        <v>422.9214333333332</v>
      </c>
      <c r="DO37">
        <v>436.74963333333341</v>
      </c>
      <c r="DP37">
        <v>2.0710483333333332</v>
      </c>
      <c r="DQ37">
        <v>424.06673333333327</v>
      </c>
      <c r="DR37">
        <v>29.039210000000001</v>
      </c>
      <c r="DS37">
        <v>3.1519293333333338</v>
      </c>
      <c r="DT37">
        <v>2.9421016666666668</v>
      </c>
      <c r="DU37">
        <v>24.85306000000001</v>
      </c>
      <c r="DV37">
        <v>23.70381333333334</v>
      </c>
      <c r="DW37">
        <v>1500.0296666666659</v>
      </c>
      <c r="DX37">
        <v>0.97300086666666652</v>
      </c>
      <c r="DY37">
        <v>2.6998769999999998E-2</v>
      </c>
      <c r="DZ37">
        <v>0</v>
      </c>
      <c r="EA37">
        <v>614.9281666666667</v>
      </c>
      <c r="EB37">
        <v>4.9993100000000004</v>
      </c>
      <c r="EC37">
        <v>12019.843333333331</v>
      </c>
      <c r="ED37">
        <v>13259.50333333333</v>
      </c>
      <c r="EE37">
        <v>39.186999999999991</v>
      </c>
      <c r="EF37">
        <v>40.883266666666671</v>
      </c>
      <c r="EG37">
        <v>39.686999999999983</v>
      </c>
      <c r="EH37">
        <v>39.903933333333327</v>
      </c>
      <c r="EI37">
        <v>40.686999999999983</v>
      </c>
      <c r="EJ37">
        <v>1454.6669999999999</v>
      </c>
      <c r="EK37">
        <v>40.362999999999992</v>
      </c>
      <c r="EL37">
        <v>0</v>
      </c>
      <c r="EM37">
        <v>264.19999980926508</v>
      </c>
      <c r="EN37">
        <v>0</v>
      </c>
      <c r="EO37">
        <v>614.62716</v>
      </c>
      <c r="EP37">
        <v>-21.47200004680397</v>
      </c>
      <c r="EQ37">
        <v>-193.1538464074028</v>
      </c>
      <c r="ER37">
        <v>12017.312</v>
      </c>
      <c r="ES37">
        <v>15</v>
      </c>
      <c r="ET37">
        <v>1689179313.5</v>
      </c>
      <c r="EU37" t="s">
        <v>472</v>
      </c>
      <c r="EV37">
        <v>1689179307.5</v>
      </c>
      <c r="EW37">
        <v>1689179313.5</v>
      </c>
      <c r="EX37">
        <v>10</v>
      </c>
      <c r="EY37">
        <v>-7.3999999999999996E-2</v>
      </c>
      <c r="EZ37">
        <v>-1.2999999999999999E-2</v>
      </c>
      <c r="FA37">
        <v>0.95199999999999996</v>
      </c>
      <c r="FB37">
        <v>0.313</v>
      </c>
      <c r="FC37">
        <v>416</v>
      </c>
      <c r="FD37">
        <v>25</v>
      </c>
      <c r="FE37">
        <v>0.22</v>
      </c>
      <c r="FF37">
        <v>0.25</v>
      </c>
      <c r="FG37">
        <v>-14.311835</v>
      </c>
      <c r="FH37">
        <v>0.22805403377109629</v>
      </c>
      <c r="FI37">
        <v>3.6553560360107297E-2</v>
      </c>
      <c r="FJ37">
        <v>1</v>
      </c>
      <c r="FK37">
        <v>409.75716666666671</v>
      </c>
      <c r="FL37">
        <v>0.89045606229133389</v>
      </c>
      <c r="FM37">
        <v>6.8646477614576651E-2</v>
      </c>
      <c r="FN37">
        <v>1</v>
      </c>
      <c r="FO37">
        <v>2.0506514999999998</v>
      </c>
      <c r="FP37">
        <v>0.34350799249529962</v>
      </c>
      <c r="FQ37">
        <v>3.6277156968952243E-2</v>
      </c>
      <c r="FR37">
        <v>1</v>
      </c>
      <c r="FS37">
        <v>31.109533333333331</v>
      </c>
      <c r="FT37">
        <v>8.875461624036049E-2</v>
      </c>
      <c r="FU37">
        <v>1.1445532850078309E-2</v>
      </c>
      <c r="FV37">
        <v>1</v>
      </c>
      <c r="FW37">
        <v>4</v>
      </c>
      <c r="FX37">
        <v>4</v>
      </c>
      <c r="FY37" t="s">
        <v>412</v>
      </c>
      <c r="FZ37">
        <v>3.1730200000000002</v>
      </c>
      <c r="GA37">
        <v>2.79704</v>
      </c>
      <c r="GB37">
        <v>0.10204000000000001</v>
      </c>
      <c r="GC37">
        <v>0.105437</v>
      </c>
      <c r="GD37">
        <v>0.14264499999999999</v>
      </c>
      <c r="GE37">
        <v>0.13675599999999999</v>
      </c>
      <c r="GF37">
        <v>27958.1</v>
      </c>
      <c r="GG37">
        <v>22153.9</v>
      </c>
      <c r="GH37">
        <v>29122.6</v>
      </c>
      <c r="GI37">
        <v>24278.9</v>
      </c>
      <c r="GJ37">
        <v>31737.3</v>
      </c>
      <c r="GK37">
        <v>30568.6</v>
      </c>
      <c r="GL37">
        <v>40160</v>
      </c>
      <c r="GM37">
        <v>39597.300000000003</v>
      </c>
      <c r="GN37">
        <v>2.1230799999999999</v>
      </c>
      <c r="GO37">
        <v>1.8300799999999999</v>
      </c>
      <c r="GP37">
        <v>0.123404</v>
      </c>
      <c r="GQ37">
        <v>0</v>
      </c>
      <c r="GR37">
        <v>29.311599999999999</v>
      </c>
      <c r="GS37">
        <v>999.9</v>
      </c>
      <c r="GT37">
        <v>60.6</v>
      </c>
      <c r="GU37">
        <v>33.299999999999997</v>
      </c>
      <c r="GV37">
        <v>30.7315</v>
      </c>
      <c r="GW37">
        <v>62.103700000000003</v>
      </c>
      <c r="GX37">
        <v>31.8309</v>
      </c>
      <c r="GY37">
        <v>1</v>
      </c>
      <c r="GZ37">
        <v>0.34160600000000002</v>
      </c>
      <c r="HA37">
        <v>0</v>
      </c>
      <c r="HB37">
        <v>20.2776</v>
      </c>
      <c r="HC37">
        <v>5.2243300000000001</v>
      </c>
      <c r="HD37">
        <v>11.908099999999999</v>
      </c>
      <c r="HE37">
        <v>4.9637500000000001</v>
      </c>
      <c r="HF37">
        <v>3.2919999999999998</v>
      </c>
      <c r="HG37">
        <v>9999</v>
      </c>
      <c r="HH37">
        <v>9999</v>
      </c>
      <c r="HI37">
        <v>9999</v>
      </c>
      <c r="HJ37">
        <v>999.9</v>
      </c>
      <c r="HK37">
        <v>4.9703099999999996</v>
      </c>
      <c r="HL37">
        <v>1.87521</v>
      </c>
      <c r="HM37">
        <v>1.87401</v>
      </c>
      <c r="HN37">
        <v>1.87317</v>
      </c>
      <c r="HO37">
        <v>1.87469</v>
      </c>
      <c r="HP37">
        <v>1.86965</v>
      </c>
      <c r="HQ37">
        <v>1.87378</v>
      </c>
      <c r="HR37">
        <v>1.87883</v>
      </c>
      <c r="HS37">
        <v>0</v>
      </c>
      <c r="HT37">
        <v>0</v>
      </c>
      <c r="HU37">
        <v>0</v>
      </c>
      <c r="HV37">
        <v>0</v>
      </c>
      <c r="HW37" t="s">
        <v>413</v>
      </c>
      <c r="HX37" t="s">
        <v>414</v>
      </c>
      <c r="HY37" t="s">
        <v>415</v>
      </c>
      <c r="HZ37" t="s">
        <v>415</v>
      </c>
      <c r="IA37" t="s">
        <v>415</v>
      </c>
      <c r="IB37" t="s">
        <v>415</v>
      </c>
      <c r="IC37">
        <v>0</v>
      </c>
      <c r="ID37">
        <v>100</v>
      </c>
      <c r="IE37">
        <v>100</v>
      </c>
      <c r="IF37">
        <v>0.95199999999999996</v>
      </c>
      <c r="IG37">
        <v>0.31309999999999999</v>
      </c>
      <c r="IH37">
        <v>0.74286961836079968</v>
      </c>
      <c r="II37">
        <v>1.128014593432906E-3</v>
      </c>
      <c r="IJ37">
        <v>-1.65604436504418E-6</v>
      </c>
      <c r="IK37">
        <v>3.7132907960675708E-10</v>
      </c>
      <c r="IL37">
        <v>0.3131200000000014</v>
      </c>
      <c r="IM37">
        <v>0</v>
      </c>
      <c r="IN37">
        <v>0</v>
      </c>
      <c r="IO37">
        <v>0</v>
      </c>
      <c r="IP37">
        <v>25</v>
      </c>
      <c r="IQ37">
        <v>1932</v>
      </c>
      <c r="IR37">
        <v>-1</v>
      </c>
      <c r="IS37">
        <v>-1</v>
      </c>
      <c r="IT37">
        <v>17.600000000000001</v>
      </c>
      <c r="IU37">
        <v>17.5</v>
      </c>
      <c r="IV37">
        <v>1.11938</v>
      </c>
      <c r="IW37">
        <v>2.4267599999999998</v>
      </c>
      <c r="IX37">
        <v>1.42578</v>
      </c>
      <c r="IY37">
        <v>2.2778299999999998</v>
      </c>
      <c r="IZ37">
        <v>1.5478499999999999</v>
      </c>
      <c r="JA37">
        <v>2.4548299999999998</v>
      </c>
      <c r="JB37">
        <v>36.812899999999999</v>
      </c>
      <c r="JC37">
        <v>15.270300000000001</v>
      </c>
      <c r="JD37">
        <v>18</v>
      </c>
      <c r="JE37">
        <v>641.14099999999996</v>
      </c>
      <c r="JF37">
        <v>431.03699999999998</v>
      </c>
      <c r="JG37">
        <v>30.908899999999999</v>
      </c>
      <c r="JH37">
        <v>31.7408</v>
      </c>
      <c r="JI37">
        <v>29.998999999999999</v>
      </c>
      <c r="JJ37">
        <v>31.706499999999998</v>
      </c>
      <c r="JK37">
        <v>31.636299999999999</v>
      </c>
      <c r="JL37">
        <v>22.4283</v>
      </c>
      <c r="JM37">
        <v>0</v>
      </c>
      <c r="JN37">
        <v>100</v>
      </c>
      <c r="JO37">
        <v>-999.9</v>
      </c>
      <c r="JP37">
        <v>424.01499999999999</v>
      </c>
      <c r="JQ37">
        <v>32</v>
      </c>
      <c r="JR37">
        <v>94.873099999999994</v>
      </c>
      <c r="JS37">
        <v>100.75700000000001</v>
      </c>
    </row>
    <row r="38" spans="1:279" x14ac:dyDescent="0.2">
      <c r="A38">
        <v>18</v>
      </c>
      <c r="B38">
        <v>1689180551</v>
      </c>
      <c r="C38">
        <v>4746</v>
      </c>
      <c r="D38" t="s">
        <v>489</v>
      </c>
      <c r="E38" t="s">
        <v>490</v>
      </c>
      <c r="F38">
        <v>15</v>
      </c>
      <c r="O38" t="s">
        <v>550</v>
      </c>
      <c r="P38">
        <f>DB38*AP38*(CW38-CV38*(1000-AP38*CY38)/(1000-AP38*CX38))/(100*CQ38)</f>
        <v>3.0451875189217978</v>
      </c>
      <c r="Q38">
        <v>1689180543</v>
      </c>
      <c r="R38">
        <f t="shared" si="0"/>
        <v>3.1499439979421577E-4</v>
      </c>
      <c r="S38">
        <f t="shared" si="1"/>
        <v>0.31499439979421578</v>
      </c>
      <c r="T38">
        <f>CV38 - IF(AP38&gt;1, P38*CQ38*100/(AR38*DJ38), 0)</f>
        <v>409.9213548387097</v>
      </c>
      <c r="U38">
        <f>((AA38-R38/2)*T38-P38)/(AA38+R38/2)</f>
        <v>18.698706380467392</v>
      </c>
      <c r="V38">
        <f t="shared" si="2"/>
        <v>1.896424870028387</v>
      </c>
      <c r="W38">
        <f>(CV38 - IF(AP38&gt;1, P38*CQ38*100/(AR38*DJ38), 0))*(DC38+DD38)/1000</f>
        <v>41.574269163556373</v>
      </c>
      <c r="X38">
        <f t="shared" si="3"/>
        <v>1.2756281773839381E-2</v>
      </c>
      <c r="Y38">
        <f t="shared" si="4"/>
        <v>2.9519437818899159</v>
      </c>
      <c r="Z38">
        <f>R38*(1000-(1000*0.61365*EXP(17.502*AD38/(240.97+AD38))/(DC38+DD38)+CX38)/2)/(1000*0.61365*EXP(17.502*AD38/(240.97+AD38))/(DC38+DD38)-CX38)</f>
        <v>1.2725736558807833E-2</v>
      </c>
      <c r="AA38">
        <f t="shared" si="5"/>
        <v>7.9563235683063546E-3</v>
      </c>
      <c r="AB38">
        <f t="shared" si="6"/>
        <v>241.74015010705313</v>
      </c>
      <c r="AC38">
        <f>(DE38+(AB38+2*0.95*0.0000000567*(((DE38+$B$7)+273)^4-(DE38+273)^4)-44100*R38)/(1.84*29.3*Y38+8*0.95*0.0000000567*(DE38+273)^3))</f>
        <v>32.465285693237128</v>
      </c>
      <c r="AD38">
        <f t="shared" si="7"/>
        <v>34.124706451612902</v>
      </c>
      <c r="AE38">
        <f t="shared" si="8"/>
        <v>5.3802894457570032</v>
      </c>
      <c r="AF38">
        <f t="shared" si="9"/>
        <v>65.401200665985172</v>
      </c>
      <c r="AG38">
        <f t="shared" si="10"/>
        <v>2.9732692601013344</v>
      </c>
      <c r="AH38">
        <f t="shared" si="11"/>
        <v>4.5461998095208003</v>
      </c>
      <c r="AI38">
        <f t="shared" si="12"/>
        <v>2.4070201856556688</v>
      </c>
      <c r="AJ38">
        <f>(-R38*44100)</f>
        <v>-13.891253030924915</v>
      </c>
      <c r="AK38">
        <f t="shared" si="13"/>
        <v>-475.81024505105711</v>
      </c>
      <c r="AL38">
        <f t="shared" si="14"/>
        <v>-36.781924698889327</v>
      </c>
      <c r="AM38">
        <f t="shared" si="15"/>
        <v>-284.74327267381824</v>
      </c>
      <c r="AN38">
        <v>0</v>
      </c>
      <c r="AO38">
        <v>0</v>
      </c>
      <c r="AP38">
        <f t="shared" si="16"/>
        <v>1</v>
      </c>
      <c r="AQ38">
        <f t="shared" si="17"/>
        <v>0</v>
      </c>
      <c r="AR38">
        <f t="shared" si="18"/>
        <v>52827.829217452592</v>
      </c>
      <c r="AS38" t="s">
        <v>408</v>
      </c>
      <c r="AT38">
        <v>12563.3</v>
      </c>
      <c r="AU38">
        <v>561.53807692307691</v>
      </c>
      <c r="AV38">
        <v>1516.12</v>
      </c>
      <c r="AW38">
        <f t="shared" si="19"/>
        <v>0.62962161509440084</v>
      </c>
      <c r="AX38">
        <v>-3.2977768145413182</v>
      </c>
      <c r="AY38" t="s">
        <v>491</v>
      </c>
      <c r="AZ38">
        <v>12518.3</v>
      </c>
      <c r="BA38">
        <v>582.553</v>
      </c>
      <c r="BB38">
        <v>686.80200000000002</v>
      </c>
      <c r="BC38">
        <f t="shared" si="20"/>
        <v>0.15178901633949815</v>
      </c>
      <c r="BD38">
        <v>0.5</v>
      </c>
      <c r="BE38">
        <f t="shared" si="21"/>
        <v>1261.2296134601145</v>
      </c>
      <c r="BF38">
        <f>P38</f>
        <v>3.0451875189217978</v>
      </c>
      <c r="BG38">
        <f t="shared" si="22"/>
        <v>95.720401202678133</v>
      </c>
      <c r="BH38">
        <f t="shared" si="23"/>
        <v>5.0291907720605607E-3</v>
      </c>
      <c r="BI38">
        <f t="shared" si="24"/>
        <v>1.2075066758687363</v>
      </c>
      <c r="BJ38">
        <f t="shared" si="25"/>
        <v>388.00769774636711</v>
      </c>
      <c r="BK38" t="s">
        <v>492</v>
      </c>
      <c r="BL38">
        <v>-2894.26</v>
      </c>
      <c r="BM38">
        <f t="shared" si="26"/>
        <v>-2894.26</v>
      </c>
      <c r="BN38">
        <f t="shared" si="27"/>
        <v>5.2141111994432165</v>
      </c>
      <c r="BO38">
        <f t="shared" si="28"/>
        <v>2.9111196622677856E-2</v>
      </c>
      <c r="BP38">
        <f t="shared" si="29"/>
        <v>0.18803776545331691</v>
      </c>
      <c r="BQ38">
        <f t="shared" si="30"/>
        <v>0.83223483217895011</v>
      </c>
      <c r="BR38">
        <f t="shared" si="31"/>
        <v>0.86877614162946082</v>
      </c>
      <c r="BS38">
        <f t="shared" si="32"/>
        <v>-0.14463125576068037</v>
      </c>
      <c r="BT38">
        <f t="shared" si="33"/>
        <v>1.1446312557606804</v>
      </c>
      <c r="BU38">
        <v>2305</v>
      </c>
      <c r="BV38">
        <v>300</v>
      </c>
      <c r="BW38">
        <v>300</v>
      </c>
      <c r="BX38">
        <v>300</v>
      </c>
      <c r="BY38">
        <v>12518.3</v>
      </c>
      <c r="BZ38">
        <v>669.82</v>
      </c>
      <c r="CA38">
        <v>-9.0690800000000002E-3</v>
      </c>
      <c r="CB38">
        <v>-1.77</v>
      </c>
      <c r="CC38" t="s">
        <v>409</v>
      </c>
      <c r="CD38" t="s">
        <v>409</v>
      </c>
      <c r="CE38" t="s">
        <v>409</v>
      </c>
      <c r="CF38" t="s">
        <v>409</v>
      </c>
      <c r="CG38" t="s">
        <v>409</v>
      </c>
      <c r="CH38" t="s">
        <v>409</v>
      </c>
      <c r="CI38" t="s">
        <v>409</v>
      </c>
      <c r="CJ38" t="s">
        <v>409</v>
      </c>
      <c r="CK38" t="s">
        <v>409</v>
      </c>
      <c r="CL38" t="s">
        <v>409</v>
      </c>
      <c r="CM38">
        <f t="shared" si="34"/>
        <v>1500.022580645161</v>
      </c>
      <c r="CN38">
        <f t="shared" si="35"/>
        <v>1261.2296134601145</v>
      </c>
      <c r="CO38">
        <f t="shared" si="36"/>
        <v>0.84080708499578616</v>
      </c>
      <c r="CP38">
        <f t="shared" si="37"/>
        <v>0.16115767404186707</v>
      </c>
      <c r="CQ38">
        <v>6</v>
      </c>
      <c r="CR38">
        <v>0.5</v>
      </c>
      <c r="CS38" t="s">
        <v>410</v>
      </c>
      <c r="CT38">
        <v>2</v>
      </c>
      <c r="CU38">
        <v>1689180543</v>
      </c>
      <c r="CV38">
        <v>409.9213548387097</v>
      </c>
      <c r="CW38">
        <v>413.09474193548391</v>
      </c>
      <c r="CX38">
        <v>29.31636774193548</v>
      </c>
      <c r="CY38">
        <v>29.010696774193541</v>
      </c>
      <c r="CZ38">
        <v>408.92435483870969</v>
      </c>
      <c r="DA38">
        <v>28.910367741935481</v>
      </c>
      <c r="DB38">
        <v>600.17458064516143</v>
      </c>
      <c r="DC38">
        <v>101.3197419354839</v>
      </c>
      <c r="DD38">
        <v>0.1003687096774194</v>
      </c>
      <c r="DE38">
        <v>31.134919354838711</v>
      </c>
      <c r="DF38">
        <v>34.124706451612902</v>
      </c>
      <c r="DG38">
        <v>999.90000000000032</v>
      </c>
      <c r="DH38">
        <v>0</v>
      </c>
      <c r="DI38">
        <v>0</v>
      </c>
      <c r="DJ38">
        <v>9996.2919354838705</v>
      </c>
      <c r="DK38">
        <v>0</v>
      </c>
      <c r="DL38">
        <v>1703.206451612903</v>
      </c>
      <c r="DM38">
        <v>-3.2178470967741939</v>
      </c>
      <c r="DN38">
        <v>422.2155806451612</v>
      </c>
      <c r="DO38">
        <v>425.437064516129</v>
      </c>
      <c r="DP38">
        <v>0.2127994838709677</v>
      </c>
      <c r="DQ38">
        <v>413.09474193548391</v>
      </c>
      <c r="DR38">
        <v>29.010696774193541</v>
      </c>
      <c r="DS38">
        <v>2.960916774193548</v>
      </c>
      <c r="DT38">
        <v>2.9393561290322592</v>
      </c>
      <c r="DU38">
        <v>23.809745161290319</v>
      </c>
      <c r="DV38">
        <v>23.688309677419351</v>
      </c>
      <c r="DW38">
        <v>1500.022580645161</v>
      </c>
      <c r="DX38">
        <v>0.97300632258064523</v>
      </c>
      <c r="DY38">
        <v>2.699327419354838E-2</v>
      </c>
      <c r="DZ38">
        <v>0</v>
      </c>
      <c r="EA38">
        <v>582.59422580645162</v>
      </c>
      <c r="EB38">
        <v>4.9993100000000013</v>
      </c>
      <c r="EC38">
        <v>11984.64516129032</v>
      </c>
      <c r="ED38">
        <v>13259.470967741931</v>
      </c>
      <c r="EE38">
        <v>38.811999999999983</v>
      </c>
      <c r="EF38">
        <v>40.5</v>
      </c>
      <c r="EG38">
        <v>39.273999999999987</v>
      </c>
      <c r="EH38">
        <v>39.561999999999983</v>
      </c>
      <c r="EI38">
        <v>40.253999999999998</v>
      </c>
      <c r="EJ38">
        <v>1454.6677419354839</v>
      </c>
      <c r="EK38">
        <v>40.354838709677402</v>
      </c>
      <c r="EL38">
        <v>0</v>
      </c>
      <c r="EM38">
        <v>186.39999985694891</v>
      </c>
      <c r="EN38">
        <v>0</v>
      </c>
      <c r="EO38">
        <v>582.553</v>
      </c>
      <c r="EP38">
        <v>-4.5075555567588541</v>
      </c>
      <c r="EQ38">
        <v>-180.27008627352271</v>
      </c>
      <c r="ER38">
        <v>11977.82692307692</v>
      </c>
      <c r="ES38">
        <v>15</v>
      </c>
      <c r="ET38">
        <v>1689180583.5</v>
      </c>
      <c r="EU38" t="s">
        <v>493</v>
      </c>
      <c r="EV38">
        <v>1689180583.5</v>
      </c>
      <c r="EW38">
        <v>1689180568.5</v>
      </c>
      <c r="EX38">
        <v>11</v>
      </c>
      <c r="EY38">
        <v>4.4999999999999998E-2</v>
      </c>
      <c r="EZ38">
        <v>9.2999999999999999E-2</v>
      </c>
      <c r="FA38">
        <v>0.997</v>
      </c>
      <c r="FB38">
        <v>0.40600000000000003</v>
      </c>
      <c r="FC38">
        <v>413</v>
      </c>
      <c r="FD38">
        <v>29</v>
      </c>
      <c r="FE38">
        <v>0.39</v>
      </c>
      <c r="FF38">
        <v>0.16</v>
      </c>
      <c r="FG38">
        <v>-3.2240842500000002</v>
      </c>
      <c r="FH38">
        <v>0.15545414634147281</v>
      </c>
      <c r="FI38">
        <v>4.1739495378328398E-2</v>
      </c>
      <c r="FJ38">
        <v>1</v>
      </c>
      <c r="FK38">
        <v>409.87660000000011</v>
      </c>
      <c r="FL38">
        <v>0.2473147942151579</v>
      </c>
      <c r="FM38">
        <v>3.08659467158722E-2</v>
      </c>
      <c r="FN38">
        <v>1</v>
      </c>
      <c r="FO38">
        <v>0.203116675</v>
      </c>
      <c r="FP38">
        <v>0.19426551219512231</v>
      </c>
      <c r="FQ38">
        <v>1.9092904890806291E-2</v>
      </c>
      <c r="FR38">
        <v>1</v>
      </c>
      <c r="FS38">
        <v>29.222263333333331</v>
      </c>
      <c r="FT38">
        <v>0.28948698553946262</v>
      </c>
      <c r="FU38">
        <v>2.091716174712897E-2</v>
      </c>
      <c r="FV38">
        <v>1</v>
      </c>
      <c r="FW38">
        <v>4</v>
      </c>
      <c r="FX38">
        <v>4</v>
      </c>
      <c r="FY38" t="s">
        <v>412</v>
      </c>
      <c r="FZ38">
        <v>3.17319</v>
      </c>
      <c r="GA38">
        <v>2.79725</v>
      </c>
      <c r="GB38">
        <v>0.102067</v>
      </c>
      <c r="GC38">
        <v>0.10340299999999999</v>
      </c>
      <c r="GD38">
        <v>0.13683100000000001</v>
      </c>
      <c r="GE38">
        <v>0.13680899999999999</v>
      </c>
      <c r="GF38">
        <v>27969.4</v>
      </c>
      <c r="GG38">
        <v>22208.5</v>
      </c>
      <c r="GH38">
        <v>29134.2</v>
      </c>
      <c r="GI38">
        <v>24282.7</v>
      </c>
      <c r="GJ38">
        <v>31967.3</v>
      </c>
      <c r="GK38">
        <v>30572.3</v>
      </c>
      <c r="GL38">
        <v>40176.199999999997</v>
      </c>
      <c r="GM38">
        <v>39605.599999999999</v>
      </c>
      <c r="GN38">
        <v>2.12575</v>
      </c>
      <c r="GO38">
        <v>1.8265499999999999</v>
      </c>
      <c r="GP38">
        <v>0.30605100000000002</v>
      </c>
      <c r="GQ38">
        <v>0</v>
      </c>
      <c r="GR38">
        <v>29.087399999999999</v>
      </c>
      <c r="GS38">
        <v>999.9</v>
      </c>
      <c r="GT38">
        <v>60.1</v>
      </c>
      <c r="GU38">
        <v>33.4</v>
      </c>
      <c r="GV38">
        <v>30.648199999999999</v>
      </c>
      <c r="GW38">
        <v>62.813699999999997</v>
      </c>
      <c r="GX38">
        <v>30.8293</v>
      </c>
      <c r="GY38">
        <v>1</v>
      </c>
      <c r="GZ38">
        <v>0.32744400000000001</v>
      </c>
      <c r="HA38">
        <v>0</v>
      </c>
      <c r="HB38">
        <v>20.277699999999999</v>
      </c>
      <c r="HC38">
        <v>5.2250800000000002</v>
      </c>
      <c r="HD38">
        <v>11.908099999999999</v>
      </c>
      <c r="HE38">
        <v>4.9638499999999999</v>
      </c>
      <c r="HF38">
        <v>3.2919999999999998</v>
      </c>
      <c r="HG38">
        <v>9999</v>
      </c>
      <c r="HH38">
        <v>9999</v>
      </c>
      <c r="HI38">
        <v>9999</v>
      </c>
      <c r="HJ38">
        <v>999.9</v>
      </c>
      <c r="HK38">
        <v>4.9702999999999999</v>
      </c>
      <c r="HL38">
        <v>1.8752599999999999</v>
      </c>
      <c r="HM38">
        <v>1.8740000000000001</v>
      </c>
      <c r="HN38">
        <v>1.87317</v>
      </c>
      <c r="HO38">
        <v>1.87469</v>
      </c>
      <c r="HP38">
        <v>1.8696299999999999</v>
      </c>
      <c r="HQ38">
        <v>1.87378</v>
      </c>
      <c r="HR38">
        <v>1.8788100000000001</v>
      </c>
      <c r="HS38">
        <v>0</v>
      </c>
      <c r="HT38">
        <v>0</v>
      </c>
      <c r="HU38">
        <v>0</v>
      </c>
      <c r="HV38">
        <v>0</v>
      </c>
      <c r="HW38" t="s">
        <v>413</v>
      </c>
      <c r="HX38" t="s">
        <v>414</v>
      </c>
      <c r="HY38" t="s">
        <v>415</v>
      </c>
      <c r="HZ38" t="s">
        <v>415</v>
      </c>
      <c r="IA38" t="s">
        <v>415</v>
      </c>
      <c r="IB38" t="s">
        <v>415</v>
      </c>
      <c r="IC38">
        <v>0</v>
      </c>
      <c r="ID38">
        <v>100</v>
      </c>
      <c r="IE38">
        <v>100</v>
      </c>
      <c r="IF38">
        <v>0.997</v>
      </c>
      <c r="IG38">
        <v>0.40600000000000003</v>
      </c>
      <c r="IH38">
        <v>0.74286961836079968</v>
      </c>
      <c r="II38">
        <v>1.128014593432906E-3</v>
      </c>
      <c r="IJ38">
        <v>-1.65604436504418E-6</v>
      </c>
      <c r="IK38">
        <v>3.7132907960675708E-10</v>
      </c>
      <c r="IL38">
        <v>0.3131200000000014</v>
      </c>
      <c r="IM38">
        <v>0</v>
      </c>
      <c r="IN38">
        <v>0</v>
      </c>
      <c r="IO38">
        <v>0</v>
      </c>
      <c r="IP38">
        <v>25</v>
      </c>
      <c r="IQ38">
        <v>1932</v>
      </c>
      <c r="IR38">
        <v>-1</v>
      </c>
      <c r="IS38">
        <v>-1</v>
      </c>
      <c r="IT38">
        <v>20.7</v>
      </c>
      <c r="IU38">
        <v>20.6</v>
      </c>
      <c r="IV38">
        <v>1.09619</v>
      </c>
      <c r="IW38">
        <v>2.4230999999999998</v>
      </c>
      <c r="IX38">
        <v>1.42578</v>
      </c>
      <c r="IY38">
        <v>2.2766099999999998</v>
      </c>
      <c r="IZ38">
        <v>1.5478499999999999</v>
      </c>
      <c r="JA38">
        <v>2.3779300000000001</v>
      </c>
      <c r="JB38">
        <v>36.836599999999997</v>
      </c>
      <c r="JC38">
        <v>15.244</v>
      </c>
      <c r="JD38">
        <v>18</v>
      </c>
      <c r="JE38">
        <v>641.40899999999999</v>
      </c>
      <c r="JF38">
        <v>427.87099999999998</v>
      </c>
      <c r="JG38">
        <v>30.648499999999999</v>
      </c>
      <c r="JH38">
        <v>31.5352</v>
      </c>
      <c r="JI38">
        <v>29.9999</v>
      </c>
      <c r="JJ38">
        <v>31.53</v>
      </c>
      <c r="JK38">
        <v>31.477</v>
      </c>
      <c r="JL38">
        <v>21.964400000000001</v>
      </c>
      <c r="JM38">
        <v>0</v>
      </c>
      <c r="JN38">
        <v>100</v>
      </c>
      <c r="JO38">
        <v>-999.9</v>
      </c>
      <c r="JP38">
        <v>413.19400000000002</v>
      </c>
      <c r="JQ38">
        <v>32</v>
      </c>
      <c r="JR38">
        <v>94.911000000000001</v>
      </c>
      <c r="JS38">
        <v>100.776</v>
      </c>
    </row>
    <row r="39" spans="1:279" x14ac:dyDescent="0.2">
      <c r="A39">
        <v>19</v>
      </c>
      <c r="B39">
        <v>1689180900.5999999</v>
      </c>
      <c r="C39">
        <v>5095.5999999046326</v>
      </c>
      <c r="D39" t="s">
        <v>494</v>
      </c>
      <c r="E39" t="s">
        <v>495</v>
      </c>
      <c r="F39">
        <v>15</v>
      </c>
      <c r="O39" t="s">
        <v>551</v>
      </c>
      <c r="P39">
        <f>DB39*AP39*(CW39-CV39*(1000-AP39*CY39)/(1000-AP39*CX39))/(100*CQ39)</f>
        <v>5.6352163186219659</v>
      </c>
      <c r="Q39">
        <v>1689180892.849999</v>
      </c>
      <c r="R39">
        <f t="shared" si="0"/>
        <v>4.9865984294661066E-4</v>
      </c>
      <c r="S39">
        <f t="shared" si="1"/>
        <v>0.49865984294661064</v>
      </c>
      <c r="T39">
        <f>CV39 - IF(AP39&gt;1, P39*CQ39*100/(AR39*DJ39), 0)</f>
        <v>409.69609999999989</v>
      </c>
      <c r="U39">
        <f>((AA39-R39/2)*T39-P39)/(AA39+R39/2)</f>
        <v>73.87492576715087</v>
      </c>
      <c r="V39">
        <f t="shared" si="2"/>
        <v>7.4915043620406152</v>
      </c>
      <c r="W39">
        <f>(CV39 - IF(AP39&gt;1, P39*CQ39*100/(AR39*DJ39), 0))*(DC39+DD39)/1000</f>
        <v>41.546439314674636</v>
      </c>
      <c r="X39">
        <f t="shared" si="3"/>
        <v>2.7544766023111806E-2</v>
      </c>
      <c r="Y39">
        <f t="shared" si="4"/>
        <v>2.9521874759737425</v>
      </c>
      <c r="Z39">
        <f>R39*(1000-(1000*0.61365*EXP(17.502*AD39/(240.97+AD39))/(DC39+DD39)+CX39)/2)/(1000*0.61365*EXP(17.502*AD39/(240.97+AD39))/(DC39+DD39)-CX39)</f>
        <v>2.7402782507160026E-2</v>
      </c>
      <c r="AA39">
        <f t="shared" si="5"/>
        <v>1.7139434574522557E-2</v>
      </c>
      <c r="AB39">
        <f t="shared" si="6"/>
        <v>241.73259177538924</v>
      </c>
      <c r="AC39">
        <f>(DE39+(AB39+2*0.95*0.0000000567*(((DE39+$B$7)+273)^4-(DE39+273)^4)-44100*R39)/(1.84*29.3*Y39+8*0.95*0.0000000567*(DE39+273)^3))</f>
        <v>32.88948151586856</v>
      </c>
      <c r="AD39">
        <f t="shared" si="7"/>
        <v>32.080486666666673</v>
      </c>
      <c r="AE39">
        <f t="shared" si="8"/>
        <v>4.7968797393133968</v>
      </c>
      <c r="AF39">
        <f t="shared" si="9"/>
        <v>64.726794738784562</v>
      </c>
      <c r="AG39">
        <f t="shared" si="10"/>
        <v>3.022664907505471</v>
      </c>
      <c r="AH39">
        <f t="shared" si="11"/>
        <v>4.6698819549213324</v>
      </c>
      <c r="AI39">
        <f t="shared" si="12"/>
        <v>1.7742148318079258</v>
      </c>
      <c r="AJ39">
        <f>(-R39*44100)</f>
        <v>-21.990899073945531</v>
      </c>
      <c r="AK39">
        <f t="shared" si="13"/>
        <v>-75.363591936506424</v>
      </c>
      <c r="AL39">
        <f t="shared" si="14"/>
        <v>-5.7804403826989796</v>
      </c>
      <c r="AM39">
        <f t="shared" si="15"/>
        <v>138.5976603822383</v>
      </c>
      <c r="AN39">
        <v>0</v>
      </c>
      <c r="AO39">
        <v>0</v>
      </c>
      <c r="AP39">
        <f t="shared" si="16"/>
        <v>1</v>
      </c>
      <c r="AQ39">
        <f t="shared" si="17"/>
        <v>0</v>
      </c>
      <c r="AR39">
        <f t="shared" si="18"/>
        <v>52752.708121425472</v>
      </c>
      <c r="AS39" t="s">
        <v>408</v>
      </c>
      <c r="AT39">
        <v>12563.3</v>
      </c>
      <c r="AU39">
        <v>561.53807692307691</v>
      </c>
      <c r="AV39">
        <v>1516.12</v>
      </c>
      <c r="AW39">
        <f t="shared" si="19"/>
        <v>0.62962161509440084</v>
      </c>
      <c r="AX39">
        <v>-3.2977768145413182</v>
      </c>
      <c r="AY39" t="s">
        <v>496</v>
      </c>
      <c r="AZ39">
        <v>12476.9</v>
      </c>
      <c r="BA39">
        <v>602.92626923076921</v>
      </c>
      <c r="BB39">
        <v>796.23800000000006</v>
      </c>
      <c r="BC39">
        <f t="shared" si="20"/>
        <v>0.24278134272570617</v>
      </c>
      <c r="BD39">
        <v>0.5</v>
      </c>
      <c r="BE39">
        <f t="shared" si="21"/>
        <v>1261.1841105571968</v>
      </c>
      <c r="BF39">
        <f>P39</f>
        <v>5.6352163186219659</v>
      </c>
      <c r="BG39">
        <f t="shared" si="22"/>
        <v>153.09598589270087</v>
      </c>
      <c r="BH39">
        <f t="shared" si="23"/>
        <v>7.0830206774621096E-3</v>
      </c>
      <c r="BI39">
        <f t="shared" si="24"/>
        <v>0.90410404929179444</v>
      </c>
      <c r="BJ39">
        <f t="shared" si="25"/>
        <v>420.67170006225723</v>
      </c>
      <c r="BK39" t="s">
        <v>497</v>
      </c>
      <c r="BL39">
        <v>-2456.21</v>
      </c>
      <c r="BM39">
        <f t="shared" si="26"/>
        <v>-2456.21</v>
      </c>
      <c r="BN39">
        <f t="shared" si="27"/>
        <v>4.0847686244565065</v>
      </c>
      <c r="BO39">
        <f t="shared" si="28"/>
        <v>5.943576369836838E-2</v>
      </c>
      <c r="BP39">
        <f t="shared" si="29"/>
        <v>0.18122411783512443</v>
      </c>
      <c r="BQ39">
        <f t="shared" si="30"/>
        <v>0.82365485354621415</v>
      </c>
      <c r="BR39">
        <f t="shared" si="31"/>
        <v>0.75413328347931607</v>
      </c>
      <c r="BS39">
        <f t="shared" si="32"/>
        <v>-0.24213029785519791</v>
      </c>
      <c r="BT39">
        <f t="shared" si="33"/>
        <v>1.2421302978551978</v>
      </c>
      <c r="BU39">
        <v>2307</v>
      </c>
      <c r="BV39">
        <v>300</v>
      </c>
      <c r="BW39">
        <v>300</v>
      </c>
      <c r="BX39">
        <v>300</v>
      </c>
      <c r="BY39">
        <v>12476.9</v>
      </c>
      <c r="BZ39">
        <v>754.5</v>
      </c>
      <c r="CA39">
        <v>-9.0390499999999999E-3</v>
      </c>
      <c r="CB39">
        <v>-5.26</v>
      </c>
      <c r="CC39" t="s">
        <v>409</v>
      </c>
      <c r="CD39" t="s">
        <v>409</v>
      </c>
      <c r="CE39" t="s">
        <v>409</v>
      </c>
      <c r="CF39" t="s">
        <v>409</v>
      </c>
      <c r="CG39" t="s">
        <v>409</v>
      </c>
      <c r="CH39" t="s">
        <v>409</v>
      </c>
      <c r="CI39" t="s">
        <v>409</v>
      </c>
      <c r="CJ39" t="s">
        <v>409</v>
      </c>
      <c r="CK39" t="s">
        <v>409</v>
      </c>
      <c r="CL39" t="s">
        <v>409</v>
      </c>
      <c r="CM39">
        <f t="shared" si="34"/>
        <v>1499.9676666666669</v>
      </c>
      <c r="CN39">
        <f t="shared" si="35"/>
        <v>1261.1841105571968</v>
      </c>
      <c r="CO39">
        <f t="shared" si="36"/>
        <v>0.84080753111157946</v>
      </c>
      <c r="CP39">
        <f t="shared" si="37"/>
        <v>0.16115853504534822</v>
      </c>
      <c r="CQ39">
        <v>6</v>
      </c>
      <c r="CR39">
        <v>0.5</v>
      </c>
      <c r="CS39" t="s">
        <v>410</v>
      </c>
      <c r="CT39">
        <v>2</v>
      </c>
      <c r="CU39">
        <v>1689180892.849999</v>
      </c>
      <c r="CV39">
        <v>409.69609999999989</v>
      </c>
      <c r="CW39">
        <v>415.53336666666672</v>
      </c>
      <c r="CX39">
        <v>29.806983333333338</v>
      </c>
      <c r="CY39">
        <v>29.323373333333329</v>
      </c>
      <c r="CZ39">
        <v>408.74709999999988</v>
      </c>
      <c r="DA39">
        <v>29.387983333333342</v>
      </c>
      <c r="DB39">
        <v>600.23113333333333</v>
      </c>
      <c r="DC39">
        <v>101.3078</v>
      </c>
      <c r="DD39">
        <v>0.10014436333333331</v>
      </c>
      <c r="DE39">
        <v>31.60697333333334</v>
      </c>
      <c r="DF39">
        <v>32.080486666666673</v>
      </c>
      <c r="DG39">
        <v>999.9000000000002</v>
      </c>
      <c r="DH39">
        <v>0</v>
      </c>
      <c r="DI39">
        <v>0</v>
      </c>
      <c r="DJ39">
        <v>9998.853666666666</v>
      </c>
      <c r="DK39">
        <v>0</v>
      </c>
      <c r="DL39">
        <v>1916.623</v>
      </c>
      <c r="DM39">
        <v>-5.7891220000000008</v>
      </c>
      <c r="DN39">
        <v>422.32706666666672</v>
      </c>
      <c r="DO39">
        <v>428.08629999999999</v>
      </c>
      <c r="DP39">
        <v>0.47052693333333329</v>
      </c>
      <c r="DQ39">
        <v>415.53336666666672</v>
      </c>
      <c r="DR39">
        <v>29.323373333333329</v>
      </c>
      <c r="DS39">
        <v>3.0183533333333332</v>
      </c>
      <c r="DT39">
        <v>2.970685333333333</v>
      </c>
      <c r="DU39">
        <v>24.129506666666661</v>
      </c>
      <c r="DV39">
        <v>23.86452000000001</v>
      </c>
      <c r="DW39">
        <v>1499.9676666666669</v>
      </c>
      <c r="DX39">
        <v>0.97299249999999993</v>
      </c>
      <c r="DY39">
        <v>2.7007476666666651E-2</v>
      </c>
      <c r="DZ39">
        <v>0</v>
      </c>
      <c r="EA39">
        <v>602.91779999999994</v>
      </c>
      <c r="EB39">
        <v>4.9993100000000004</v>
      </c>
      <c r="EC39">
        <v>12689.91333333333</v>
      </c>
      <c r="ED39">
        <v>13258.91</v>
      </c>
      <c r="EE39">
        <v>39.125</v>
      </c>
      <c r="EF39">
        <v>41.125</v>
      </c>
      <c r="EG39">
        <v>39.625</v>
      </c>
      <c r="EH39">
        <v>40.129133333333343</v>
      </c>
      <c r="EI39">
        <v>40.627066666666657</v>
      </c>
      <c r="EJ39">
        <v>1454.5920000000001</v>
      </c>
      <c r="EK39">
        <v>40.375666666666667</v>
      </c>
      <c r="EL39">
        <v>0</v>
      </c>
      <c r="EM39">
        <v>348.79999995231628</v>
      </c>
      <c r="EN39">
        <v>0</v>
      </c>
      <c r="EO39">
        <v>602.92626923076921</v>
      </c>
      <c r="EP39">
        <v>-0.90765813765045655</v>
      </c>
      <c r="EQ39">
        <v>617.63077018294643</v>
      </c>
      <c r="ER39">
        <v>12689.380769230769</v>
      </c>
      <c r="ES39">
        <v>15</v>
      </c>
      <c r="ET39">
        <v>1689180924.5999999</v>
      </c>
      <c r="EU39" t="s">
        <v>498</v>
      </c>
      <c r="EV39">
        <v>1689180922.5999999</v>
      </c>
      <c r="EW39">
        <v>1689180924.5999999</v>
      </c>
      <c r="EX39">
        <v>12</v>
      </c>
      <c r="EY39">
        <v>-4.8000000000000001E-2</v>
      </c>
      <c r="EZ39">
        <v>1.2999999999999999E-2</v>
      </c>
      <c r="FA39">
        <v>0.94899999999999995</v>
      </c>
      <c r="FB39">
        <v>0.41899999999999998</v>
      </c>
      <c r="FC39">
        <v>416</v>
      </c>
      <c r="FD39">
        <v>29</v>
      </c>
      <c r="FE39">
        <v>0.31</v>
      </c>
      <c r="FF39">
        <v>0.23</v>
      </c>
      <c r="FG39">
        <v>-5.8111247500000003</v>
      </c>
      <c r="FH39">
        <v>0.52753879924953906</v>
      </c>
      <c r="FI39">
        <v>8.7355405756813373E-2</v>
      </c>
      <c r="FJ39">
        <v>1</v>
      </c>
      <c r="FK39">
        <v>409.74433333333332</v>
      </c>
      <c r="FL39">
        <v>0.64364849833245652</v>
      </c>
      <c r="FM39">
        <v>5.1372063311575719E-2</v>
      </c>
      <c r="FN39">
        <v>1</v>
      </c>
      <c r="FO39">
        <v>0.45289002499999997</v>
      </c>
      <c r="FP39">
        <v>0.37390479174484081</v>
      </c>
      <c r="FQ39">
        <v>3.6932677871694797E-2</v>
      </c>
      <c r="FR39">
        <v>1</v>
      </c>
      <c r="FS39">
        <v>29.793906666666661</v>
      </c>
      <c r="FT39">
        <v>0.21871234705223511</v>
      </c>
      <c r="FU39">
        <v>1.8970361678740531E-2</v>
      </c>
      <c r="FV39">
        <v>1</v>
      </c>
      <c r="FW39">
        <v>4</v>
      </c>
      <c r="FX39">
        <v>4</v>
      </c>
      <c r="FY39" t="s">
        <v>412</v>
      </c>
      <c r="FZ39">
        <v>3.17299</v>
      </c>
      <c r="GA39">
        <v>2.7961299999999998</v>
      </c>
      <c r="GB39">
        <v>0.10206800000000001</v>
      </c>
      <c r="GC39">
        <v>0.10388500000000001</v>
      </c>
      <c r="GD39">
        <v>0.13827300000000001</v>
      </c>
      <c r="GE39">
        <v>0.137734</v>
      </c>
      <c r="GF39">
        <v>27969</v>
      </c>
      <c r="GG39">
        <v>22200.7</v>
      </c>
      <c r="GH39">
        <v>29133.5</v>
      </c>
      <c r="GI39">
        <v>24286.9</v>
      </c>
      <c r="GJ39">
        <v>31912.400000000001</v>
      </c>
      <c r="GK39">
        <v>30544</v>
      </c>
      <c r="GL39">
        <v>40175.599999999999</v>
      </c>
      <c r="GM39">
        <v>39612</v>
      </c>
      <c r="GN39">
        <v>2.1238000000000001</v>
      </c>
      <c r="GO39">
        <v>1.83118</v>
      </c>
      <c r="GP39">
        <v>0.15498000000000001</v>
      </c>
      <c r="GQ39">
        <v>0</v>
      </c>
      <c r="GR39">
        <v>29.506599999999999</v>
      </c>
      <c r="GS39">
        <v>999.9</v>
      </c>
      <c r="GT39">
        <v>59.9</v>
      </c>
      <c r="GU39">
        <v>33.6</v>
      </c>
      <c r="GV39">
        <v>30.8917</v>
      </c>
      <c r="GW39">
        <v>62.4955</v>
      </c>
      <c r="GX39">
        <v>31.350200000000001</v>
      </c>
      <c r="GY39">
        <v>1</v>
      </c>
      <c r="GZ39">
        <v>0.32010899999999998</v>
      </c>
      <c r="HA39">
        <v>0</v>
      </c>
      <c r="HB39">
        <v>20.2773</v>
      </c>
      <c r="HC39">
        <v>5.2234299999999996</v>
      </c>
      <c r="HD39">
        <v>11.908099999999999</v>
      </c>
      <c r="HE39">
        <v>4.9636500000000003</v>
      </c>
      <c r="HF39">
        <v>3.2919999999999998</v>
      </c>
      <c r="HG39">
        <v>9999</v>
      </c>
      <c r="HH39">
        <v>9999</v>
      </c>
      <c r="HI39">
        <v>9999</v>
      </c>
      <c r="HJ39">
        <v>999.9</v>
      </c>
      <c r="HK39">
        <v>4.9702999999999999</v>
      </c>
      <c r="HL39">
        <v>1.87524</v>
      </c>
      <c r="HM39">
        <v>1.87405</v>
      </c>
      <c r="HN39">
        <v>1.8731800000000001</v>
      </c>
      <c r="HO39">
        <v>1.87469</v>
      </c>
      <c r="HP39">
        <v>1.86964</v>
      </c>
      <c r="HQ39">
        <v>1.87378</v>
      </c>
      <c r="HR39">
        <v>1.8788499999999999</v>
      </c>
      <c r="HS39">
        <v>0</v>
      </c>
      <c r="HT39">
        <v>0</v>
      </c>
      <c r="HU39">
        <v>0</v>
      </c>
      <c r="HV39">
        <v>0</v>
      </c>
      <c r="HW39" t="s">
        <v>413</v>
      </c>
      <c r="HX39" t="s">
        <v>414</v>
      </c>
      <c r="HY39" t="s">
        <v>415</v>
      </c>
      <c r="HZ39" t="s">
        <v>415</v>
      </c>
      <c r="IA39" t="s">
        <v>415</v>
      </c>
      <c r="IB39" t="s">
        <v>415</v>
      </c>
      <c r="IC39">
        <v>0</v>
      </c>
      <c r="ID39">
        <v>100</v>
      </c>
      <c r="IE39">
        <v>100</v>
      </c>
      <c r="IF39">
        <v>0.94899999999999995</v>
      </c>
      <c r="IG39">
        <v>0.41899999999999998</v>
      </c>
      <c r="IH39">
        <v>0.78754089515456793</v>
      </c>
      <c r="II39">
        <v>1.128014593432906E-3</v>
      </c>
      <c r="IJ39">
        <v>-1.65604436504418E-6</v>
      </c>
      <c r="IK39">
        <v>3.7132907960675708E-10</v>
      </c>
      <c r="IL39">
        <v>0.40592380952380219</v>
      </c>
      <c r="IM39">
        <v>0</v>
      </c>
      <c r="IN39">
        <v>0</v>
      </c>
      <c r="IO39">
        <v>0</v>
      </c>
      <c r="IP39">
        <v>25</v>
      </c>
      <c r="IQ39">
        <v>1932</v>
      </c>
      <c r="IR39">
        <v>-1</v>
      </c>
      <c r="IS39">
        <v>-1</v>
      </c>
      <c r="IT39">
        <v>5.3</v>
      </c>
      <c r="IU39">
        <v>5.5</v>
      </c>
      <c r="IV39">
        <v>1.10229</v>
      </c>
      <c r="IW39">
        <v>2.4182100000000002</v>
      </c>
      <c r="IX39">
        <v>1.42578</v>
      </c>
      <c r="IY39">
        <v>2.2790499999999998</v>
      </c>
      <c r="IZ39">
        <v>1.5478499999999999</v>
      </c>
      <c r="JA39">
        <v>2.4719199999999999</v>
      </c>
      <c r="JB39">
        <v>37.2181</v>
      </c>
      <c r="JC39">
        <v>15.2003</v>
      </c>
      <c r="JD39">
        <v>18</v>
      </c>
      <c r="JE39">
        <v>638.98500000000001</v>
      </c>
      <c r="JF39">
        <v>429.91399999999999</v>
      </c>
      <c r="JG39">
        <v>31.049900000000001</v>
      </c>
      <c r="JH39">
        <v>31.479900000000001</v>
      </c>
      <c r="JI39">
        <v>30</v>
      </c>
      <c r="JJ39">
        <v>31.4373</v>
      </c>
      <c r="JK39">
        <v>31.3812</v>
      </c>
      <c r="JL39">
        <v>22.081099999999999</v>
      </c>
      <c r="JM39">
        <v>0</v>
      </c>
      <c r="JN39">
        <v>100</v>
      </c>
      <c r="JO39">
        <v>-999.9</v>
      </c>
      <c r="JP39">
        <v>415.62</v>
      </c>
      <c r="JQ39">
        <v>32</v>
      </c>
      <c r="JR39">
        <v>94.909499999999994</v>
      </c>
      <c r="JS39">
        <v>100.79300000000001</v>
      </c>
    </row>
    <row r="40" spans="1:279" x14ac:dyDescent="0.2">
      <c r="A40">
        <v>20</v>
      </c>
      <c r="B40">
        <v>1689181204.0999999</v>
      </c>
      <c r="C40">
        <v>5399.0999999046326</v>
      </c>
      <c r="D40" t="s">
        <v>499</v>
      </c>
      <c r="E40" t="s">
        <v>500</v>
      </c>
      <c r="F40">
        <v>15</v>
      </c>
      <c r="O40" t="s">
        <v>552</v>
      </c>
      <c r="P40">
        <f>DB40*AP40*(CW40-CV40*(1000-AP40*CY40)/(1000-AP40*CX40))/(100*CQ40)</f>
        <v>2.6072225632501462</v>
      </c>
      <c r="Q40">
        <v>1689181196.349999</v>
      </c>
      <c r="R40">
        <f t="shared" si="0"/>
        <v>4.0079891319509908E-4</v>
      </c>
      <c r="S40">
        <f t="shared" si="1"/>
        <v>0.40079891319509908</v>
      </c>
      <c r="T40">
        <f>CV40 - IF(AP40&gt;1, P40*CQ40*100/(AR40*DJ40), 0)</f>
        <v>409.0111</v>
      </c>
      <c r="U40">
        <f>((AA40-R40/2)*T40-P40)/(AA40+R40/2)</f>
        <v>168.16085550627432</v>
      </c>
      <c r="V40">
        <f t="shared" si="2"/>
        <v>17.050112167953841</v>
      </c>
      <c r="W40">
        <f>(CV40 - IF(AP40&gt;1, P40*CQ40*100/(AR40*DJ40), 0))*(DC40+DD40)/1000</f>
        <v>41.47032382740219</v>
      </c>
      <c r="X40">
        <f t="shared" si="3"/>
        <v>1.8141367718482782E-2</v>
      </c>
      <c r="Y40">
        <f t="shared" si="4"/>
        <v>2.9520338074838151</v>
      </c>
      <c r="Z40">
        <f>R40*(1000-(1000*0.61365*EXP(17.502*AD40/(240.97+AD40))/(DC40+DD40)+CX40)/2)/(1000*0.61365*EXP(17.502*AD40/(240.97+AD40))/(DC40+DD40)-CX40)</f>
        <v>1.8079658774698706E-2</v>
      </c>
      <c r="AA40">
        <f t="shared" si="5"/>
        <v>1.1305313454094841E-2</v>
      </c>
      <c r="AB40">
        <f t="shared" si="6"/>
        <v>241.736683955752</v>
      </c>
      <c r="AC40">
        <f>(DE40+(AB40+2*0.95*0.0000000567*(((DE40+$B$7)+273)^4-(DE40+273)^4)-44100*R40)/(1.84*29.3*Y40+8*0.95*0.0000000567*(DE40+273)^3))</f>
        <v>34.052690837194888</v>
      </c>
      <c r="AD40">
        <f t="shared" si="7"/>
        <v>33.428893333333328</v>
      </c>
      <c r="AE40">
        <f t="shared" si="8"/>
        <v>5.1751402074842732</v>
      </c>
      <c r="AF40">
        <f t="shared" si="9"/>
        <v>60.602234135173582</v>
      </c>
      <c r="AG40">
        <f t="shared" si="10"/>
        <v>3.01825634956898</v>
      </c>
      <c r="AH40">
        <f t="shared" si="11"/>
        <v>4.9804374255192378</v>
      </c>
      <c r="AI40">
        <f t="shared" si="12"/>
        <v>2.1568838579152931</v>
      </c>
      <c r="AJ40">
        <f>(-R40*44100)</f>
        <v>-17.675232071903871</v>
      </c>
      <c r="AK40">
        <f t="shared" si="13"/>
        <v>-108.68993284485339</v>
      </c>
      <c r="AL40">
        <f t="shared" si="14"/>
        <v>-8.4394899100414609</v>
      </c>
      <c r="AM40">
        <f t="shared" si="15"/>
        <v>106.93202912895327</v>
      </c>
      <c r="AN40">
        <v>0</v>
      </c>
      <c r="AO40">
        <v>0</v>
      </c>
      <c r="AP40">
        <f t="shared" si="16"/>
        <v>1</v>
      </c>
      <c r="AQ40">
        <f t="shared" si="17"/>
        <v>0</v>
      </c>
      <c r="AR40">
        <f t="shared" si="18"/>
        <v>52551.449809617399</v>
      </c>
      <c r="AS40" t="s">
        <v>408</v>
      </c>
      <c r="AT40">
        <v>12563.3</v>
      </c>
      <c r="AU40">
        <v>561.53807692307691</v>
      </c>
      <c r="AV40">
        <v>1516.12</v>
      </c>
      <c r="AW40">
        <f t="shared" si="19"/>
        <v>0.62962161509440084</v>
      </c>
      <c r="AX40">
        <v>-3.2977768145413182</v>
      </c>
      <c r="AY40" t="s">
        <v>501</v>
      </c>
      <c r="AZ40">
        <v>12545.8</v>
      </c>
      <c r="BA40">
        <v>469.65046153846163</v>
      </c>
      <c r="BB40">
        <v>549.21900000000005</v>
      </c>
      <c r="BC40">
        <f t="shared" si="20"/>
        <v>0.14487579355692071</v>
      </c>
      <c r="BD40">
        <v>0.5</v>
      </c>
      <c r="BE40">
        <f t="shared" si="21"/>
        <v>1261.207940287954</v>
      </c>
      <c r="BF40">
        <f>P40</f>
        <v>2.6072225632501462</v>
      </c>
      <c r="BG40">
        <f t="shared" si="22"/>
        <v>91.359250594753405</v>
      </c>
      <c r="BH40">
        <f t="shared" si="23"/>
        <v>4.682018871878699E-3</v>
      </c>
      <c r="BI40">
        <f t="shared" si="24"/>
        <v>1.7605017306393256</v>
      </c>
      <c r="BJ40">
        <f t="shared" si="25"/>
        <v>339.90343470577699</v>
      </c>
      <c r="BK40" t="s">
        <v>502</v>
      </c>
      <c r="BL40">
        <v>-1228.4100000000001</v>
      </c>
      <c r="BM40">
        <f t="shared" si="26"/>
        <v>-1228.4100000000001</v>
      </c>
      <c r="BN40">
        <f t="shared" si="27"/>
        <v>3.2366487685240313</v>
      </c>
      <c r="BO40">
        <f t="shared" si="28"/>
        <v>4.4761048824888891E-2</v>
      </c>
      <c r="BP40">
        <f t="shared" si="29"/>
        <v>0.35230112259658297</v>
      </c>
      <c r="BQ40">
        <f t="shared" si="30"/>
        <v>-6.4589692034868031</v>
      </c>
      <c r="BR40">
        <f t="shared" si="31"/>
        <v>1.0129052065886273</v>
      </c>
      <c r="BS40">
        <f t="shared" si="32"/>
        <v>-0.11707626094279654</v>
      </c>
      <c r="BT40">
        <f t="shared" si="33"/>
        <v>1.1170762609427964</v>
      </c>
      <c r="BU40">
        <v>2309</v>
      </c>
      <c r="BV40">
        <v>300</v>
      </c>
      <c r="BW40">
        <v>300</v>
      </c>
      <c r="BX40">
        <v>300</v>
      </c>
      <c r="BY40">
        <v>12545.8</v>
      </c>
      <c r="BZ40">
        <v>534.51</v>
      </c>
      <c r="CA40">
        <v>-9.08722E-3</v>
      </c>
      <c r="CB40">
        <v>-1.44</v>
      </c>
      <c r="CC40" t="s">
        <v>409</v>
      </c>
      <c r="CD40" t="s">
        <v>409</v>
      </c>
      <c r="CE40" t="s">
        <v>409</v>
      </c>
      <c r="CF40" t="s">
        <v>409</v>
      </c>
      <c r="CG40" t="s">
        <v>409</v>
      </c>
      <c r="CH40" t="s">
        <v>409</v>
      </c>
      <c r="CI40" t="s">
        <v>409</v>
      </c>
      <c r="CJ40" t="s">
        <v>409</v>
      </c>
      <c r="CK40" t="s">
        <v>409</v>
      </c>
      <c r="CL40" t="s">
        <v>409</v>
      </c>
      <c r="CM40">
        <f t="shared" si="34"/>
        <v>1499.996333333333</v>
      </c>
      <c r="CN40">
        <f t="shared" si="35"/>
        <v>1261.207940287954</v>
      </c>
      <c r="CO40">
        <f t="shared" si="36"/>
        <v>0.84080734883215558</v>
      </c>
      <c r="CP40">
        <f t="shared" si="37"/>
        <v>0.1611581832460604</v>
      </c>
      <c r="CQ40">
        <v>6</v>
      </c>
      <c r="CR40">
        <v>0.5</v>
      </c>
      <c r="CS40" t="s">
        <v>410</v>
      </c>
      <c r="CT40">
        <v>2</v>
      </c>
      <c r="CU40">
        <v>1689181196.349999</v>
      </c>
      <c r="CV40">
        <v>409.0111</v>
      </c>
      <c r="CW40">
        <v>411.78136666666671</v>
      </c>
      <c r="CX40">
        <v>29.76828333333334</v>
      </c>
      <c r="CY40">
        <v>29.379539999999999</v>
      </c>
      <c r="CZ40">
        <v>408.02510000000001</v>
      </c>
      <c r="DA40">
        <v>29.349283333333339</v>
      </c>
      <c r="DB40">
        <v>600.19213333333346</v>
      </c>
      <c r="DC40">
        <v>101.2916</v>
      </c>
      <c r="DD40">
        <v>0.10008308</v>
      </c>
      <c r="DE40">
        <v>32.74595333333334</v>
      </c>
      <c r="DF40">
        <v>33.428893333333328</v>
      </c>
      <c r="DG40">
        <v>999.9000000000002</v>
      </c>
      <c r="DH40">
        <v>0</v>
      </c>
      <c r="DI40">
        <v>0</v>
      </c>
      <c r="DJ40">
        <v>9999.5803333333351</v>
      </c>
      <c r="DK40">
        <v>0</v>
      </c>
      <c r="DL40">
        <v>365.53063333333341</v>
      </c>
      <c r="DM40">
        <v>-2.8063946666666668</v>
      </c>
      <c r="DN40">
        <v>421.52273333333329</v>
      </c>
      <c r="DO40">
        <v>424.24543333333332</v>
      </c>
      <c r="DP40">
        <v>0.38835446666666668</v>
      </c>
      <c r="DQ40">
        <v>411.78136666666671</v>
      </c>
      <c r="DR40">
        <v>29.379539999999999</v>
      </c>
      <c r="DS40">
        <v>3.0152363333333332</v>
      </c>
      <c r="DT40">
        <v>2.9758996666666659</v>
      </c>
      <c r="DU40">
        <v>24.112286666666659</v>
      </c>
      <c r="DV40">
        <v>23.89366999999999</v>
      </c>
      <c r="DW40">
        <v>1499.996333333333</v>
      </c>
      <c r="DX40">
        <v>0.97299863333333336</v>
      </c>
      <c r="DY40">
        <v>2.700146333333333E-2</v>
      </c>
      <c r="DZ40">
        <v>0</v>
      </c>
      <c r="EA40">
        <v>469.64193333333338</v>
      </c>
      <c r="EB40">
        <v>4.9993100000000004</v>
      </c>
      <c r="EC40">
        <v>9963.4129999999986</v>
      </c>
      <c r="ED40">
        <v>13259.193333333331</v>
      </c>
      <c r="EE40">
        <v>39.653933333333313</v>
      </c>
      <c r="EF40">
        <v>41.274799999999992</v>
      </c>
      <c r="EG40">
        <v>40</v>
      </c>
      <c r="EH40">
        <v>40.799733333333329</v>
      </c>
      <c r="EI40">
        <v>41.124866666666662</v>
      </c>
      <c r="EJ40">
        <v>1454.6293333333331</v>
      </c>
      <c r="EK40">
        <v>40.367333333333349</v>
      </c>
      <c r="EL40">
        <v>0</v>
      </c>
      <c r="EM40">
        <v>302.89999985694891</v>
      </c>
      <c r="EN40">
        <v>0</v>
      </c>
      <c r="EO40">
        <v>469.65046153846163</v>
      </c>
      <c r="EP40">
        <v>-4.7697777654585058</v>
      </c>
      <c r="EQ40">
        <v>-1378.509394530709</v>
      </c>
      <c r="ER40">
        <v>9932.3423076923082</v>
      </c>
      <c r="ES40">
        <v>15</v>
      </c>
      <c r="ET40">
        <v>1689181229.0999999</v>
      </c>
      <c r="EU40" t="s">
        <v>503</v>
      </c>
      <c r="EV40">
        <v>1689181224.0999999</v>
      </c>
      <c r="EW40">
        <v>1689181229.0999999</v>
      </c>
      <c r="EX40">
        <v>13</v>
      </c>
      <c r="EY40">
        <v>3.5999999999999997E-2</v>
      </c>
      <c r="EZ40">
        <v>1E-3</v>
      </c>
      <c r="FA40">
        <v>0.98599999999999999</v>
      </c>
      <c r="FB40">
        <v>0.41899999999999998</v>
      </c>
      <c r="FC40">
        <v>412</v>
      </c>
      <c r="FD40">
        <v>29</v>
      </c>
      <c r="FE40">
        <v>0.4</v>
      </c>
      <c r="FF40">
        <v>0.13</v>
      </c>
      <c r="FG40">
        <v>-2.9239142500000002</v>
      </c>
      <c r="FH40">
        <v>2.2553667917448519</v>
      </c>
      <c r="FI40">
        <v>0.22510042884107859</v>
      </c>
      <c r="FJ40">
        <v>1</v>
      </c>
      <c r="FK40">
        <v>408.94523333333319</v>
      </c>
      <c r="FL40">
        <v>3.2681913236930771</v>
      </c>
      <c r="FM40">
        <v>0.24242699015488581</v>
      </c>
      <c r="FN40">
        <v>1</v>
      </c>
      <c r="FO40">
        <v>0.37938992500000002</v>
      </c>
      <c r="FP40">
        <v>0.17065768480300161</v>
      </c>
      <c r="FQ40">
        <v>1.6760923853397079E-2</v>
      </c>
      <c r="FR40">
        <v>1</v>
      </c>
      <c r="FS40">
        <v>29.7666</v>
      </c>
      <c r="FT40">
        <v>0.16301312569533971</v>
      </c>
      <c r="FU40">
        <v>1.186024170636212E-2</v>
      </c>
      <c r="FV40">
        <v>1</v>
      </c>
      <c r="FW40">
        <v>4</v>
      </c>
      <c r="FX40">
        <v>4</v>
      </c>
      <c r="FY40" t="s">
        <v>412</v>
      </c>
      <c r="FZ40">
        <v>3.17326</v>
      </c>
      <c r="GA40">
        <v>2.7970600000000001</v>
      </c>
      <c r="GB40">
        <v>0.10194400000000001</v>
      </c>
      <c r="GC40">
        <v>0.10316</v>
      </c>
      <c r="GD40">
        <v>0.13814199999999999</v>
      </c>
      <c r="GE40">
        <v>0.13791100000000001</v>
      </c>
      <c r="GF40">
        <v>27956.400000000001</v>
      </c>
      <c r="GG40">
        <v>22213.5</v>
      </c>
      <c r="GH40">
        <v>29117.200000000001</v>
      </c>
      <c r="GI40">
        <v>24282</v>
      </c>
      <c r="GJ40">
        <v>31900.799999999999</v>
      </c>
      <c r="GK40">
        <v>30532.799999999999</v>
      </c>
      <c r="GL40">
        <v>40153.800000000003</v>
      </c>
      <c r="GM40">
        <v>39605</v>
      </c>
      <c r="GN40">
        <v>2.1219700000000001</v>
      </c>
      <c r="GO40">
        <v>1.8253699999999999</v>
      </c>
      <c r="GP40">
        <v>0.119057</v>
      </c>
      <c r="GQ40">
        <v>0</v>
      </c>
      <c r="GR40">
        <v>31.524999999999999</v>
      </c>
      <c r="GS40">
        <v>999.9</v>
      </c>
      <c r="GT40">
        <v>59.2</v>
      </c>
      <c r="GU40">
        <v>33.9</v>
      </c>
      <c r="GV40">
        <v>31.0533</v>
      </c>
      <c r="GW40">
        <v>62.605499999999999</v>
      </c>
      <c r="GX40">
        <v>30.488800000000001</v>
      </c>
      <c r="GY40">
        <v>1</v>
      </c>
      <c r="GZ40">
        <v>0.33443099999999998</v>
      </c>
      <c r="HA40">
        <v>0</v>
      </c>
      <c r="HB40">
        <v>20.277100000000001</v>
      </c>
      <c r="HC40">
        <v>5.22403</v>
      </c>
      <c r="HD40">
        <v>11.908099999999999</v>
      </c>
      <c r="HE40">
        <v>4.9638499999999999</v>
      </c>
      <c r="HF40">
        <v>3.2919999999999998</v>
      </c>
      <c r="HG40">
        <v>9999</v>
      </c>
      <c r="HH40">
        <v>9999</v>
      </c>
      <c r="HI40">
        <v>9999</v>
      </c>
      <c r="HJ40">
        <v>999.9</v>
      </c>
      <c r="HK40">
        <v>4.9703099999999996</v>
      </c>
      <c r="HL40">
        <v>1.8752500000000001</v>
      </c>
      <c r="HM40">
        <v>1.87405</v>
      </c>
      <c r="HN40">
        <v>1.8731800000000001</v>
      </c>
      <c r="HO40">
        <v>1.87469</v>
      </c>
      <c r="HP40">
        <v>1.8696600000000001</v>
      </c>
      <c r="HQ40">
        <v>1.87378</v>
      </c>
      <c r="HR40">
        <v>1.8789</v>
      </c>
      <c r="HS40">
        <v>0</v>
      </c>
      <c r="HT40">
        <v>0</v>
      </c>
      <c r="HU40">
        <v>0</v>
      </c>
      <c r="HV40">
        <v>0</v>
      </c>
      <c r="HW40" t="s">
        <v>413</v>
      </c>
      <c r="HX40" t="s">
        <v>414</v>
      </c>
      <c r="HY40" t="s">
        <v>415</v>
      </c>
      <c r="HZ40" t="s">
        <v>415</v>
      </c>
      <c r="IA40" t="s">
        <v>415</v>
      </c>
      <c r="IB40" t="s">
        <v>415</v>
      </c>
      <c r="IC40">
        <v>0</v>
      </c>
      <c r="ID40">
        <v>100</v>
      </c>
      <c r="IE40">
        <v>100</v>
      </c>
      <c r="IF40">
        <v>0.98599999999999999</v>
      </c>
      <c r="IG40">
        <v>0.41899999999999998</v>
      </c>
      <c r="IH40">
        <v>0.74003155012698363</v>
      </c>
      <c r="II40">
        <v>1.128014593432906E-3</v>
      </c>
      <c r="IJ40">
        <v>-1.65604436504418E-6</v>
      </c>
      <c r="IK40">
        <v>3.7132907960675708E-10</v>
      </c>
      <c r="IL40">
        <v>0.4186049999999959</v>
      </c>
      <c r="IM40">
        <v>0</v>
      </c>
      <c r="IN40">
        <v>0</v>
      </c>
      <c r="IO40">
        <v>0</v>
      </c>
      <c r="IP40">
        <v>25</v>
      </c>
      <c r="IQ40">
        <v>1932</v>
      </c>
      <c r="IR40">
        <v>-1</v>
      </c>
      <c r="IS40">
        <v>-1</v>
      </c>
      <c r="IT40">
        <v>4.7</v>
      </c>
      <c r="IU40">
        <v>4.7</v>
      </c>
      <c r="IV40">
        <v>1.09497</v>
      </c>
      <c r="IW40">
        <v>2.4157700000000002</v>
      </c>
      <c r="IX40">
        <v>1.42578</v>
      </c>
      <c r="IY40">
        <v>2.2766099999999998</v>
      </c>
      <c r="IZ40">
        <v>1.5478499999999999</v>
      </c>
      <c r="JA40">
        <v>2.4267599999999998</v>
      </c>
      <c r="JB40">
        <v>37.433799999999998</v>
      </c>
      <c r="JC40">
        <v>15.1477</v>
      </c>
      <c r="JD40">
        <v>18</v>
      </c>
      <c r="JE40">
        <v>638.35599999999999</v>
      </c>
      <c r="JF40">
        <v>427.096</v>
      </c>
      <c r="JG40">
        <v>31.478400000000001</v>
      </c>
      <c r="JH40">
        <v>31.642700000000001</v>
      </c>
      <c r="JI40">
        <v>30.001300000000001</v>
      </c>
      <c r="JJ40">
        <v>31.513400000000001</v>
      </c>
      <c r="JK40">
        <v>31.464200000000002</v>
      </c>
      <c r="JL40">
        <v>21.930399999999999</v>
      </c>
      <c r="JM40">
        <v>0</v>
      </c>
      <c r="JN40">
        <v>100</v>
      </c>
      <c r="JO40">
        <v>-999.9</v>
      </c>
      <c r="JP40">
        <v>412.24599999999998</v>
      </c>
      <c r="JQ40">
        <v>32</v>
      </c>
      <c r="JR40">
        <v>94.857299999999995</v>
      </c>
      <c r="JS40">
        <v>100.774</v>
      </c>
    </row>
    <row r="41" spans="1:279" x14ac:dyDescent="0.2">
      <c r="A41">
        <v>21</v>
      </c>
      <c r="B41">
        <v>1689181400.0999999</v>
      </c>
      <c r="C41">
        <v>5595.0999999046326</v>
      </c>
      <c r="D41" t="s">
        <v>504</v>
      </c>
      <c r="E41" t="s">
        <v>505</v>
      </c>
      <c r="F41">
        <v>15</v>
      </c>
      <c r="O41" t="s">
        <v>553</v>
      </c>
      <c r="P41">
        <f>DB41*AP41*(CW41-CV41*(1000-AP41*CY41)/(1000-AP41*CX41))/(100*CQ41)</f>
        <v>6.4335467716192705</v>
      </c>
      <c r="Q41">
        <v>1689181392.099999</v>
      </c>
      <c r="R41">
        <f t="shared" si="0"/>
        <v>7.936565973531613E-4</v>
      </c>
      <c r="S41">
        <f t="shared" si="1"/>
        <v>0.7936565973531613</v>
      </c>
      <c r="T41">
        <f>CV41 - IF(AP41&gt;1, P41*CQ41*100/(AR41*DJ41), 0)</f>
        <v>409.68654838709671</v>
      </c>
      <c r="U41">
        <f>((AA41-R41/2)*T41-P41)/(AA41+R41/2)</f>
        <v>130.28106936441844</v>
      </c>
      <c r="V41">
        <f t="shared" si="2"/>
        <v>13.208472441443298</v>
      </c>
      <c r="W41">
        <f>(CV41 - IF(AP41&gt;1, P41*CQ41*100/(AR41*DJ41), 0))*(DC41+DD41)/1000</f>
        <v>41.53583870934132</v>
      </c>
      <c r="X41">
        <f t="shared" si="3"/>
        <v>3.8303242676727495E-2</v>
      </c>
      <c r="Y41">
        <f t="shared" si="4"/>
        <v>2.9518914901235789</v>
      </c>
      <c r="Z41">
        <f>R41*(1000-(1000*0.61365*EXP(17.502*AD41/(240.97+AD41))/(DC41+DD41)+CX41)/2)/(1000*0.61365*EXP(17.502*AD41/(240.97+AD41))/(DC41+DD41)-CX41)</f>
        <v>3.8029254786262921E-2</v>
      </c>
      <c r="AA41">
        <f t="shared" si="5"/>
        <v>2.3792737443679379E-2</v>
      </c>
      <c r="AB41">
        <f t="shared" si="6"/>
        <v>241.73883231447979</v>
      </c>
      <c r="AC41">
        <f>(DE41+(AB41+2*0.95*0.0000000567*(((DE41+$B$7)+273)^4-(DE41+273)^4)-44100*R41)/(1.84*29.3*Y41+8*0.95*0.0000000567*(DE41+273)^3))</f>
        <v>34.278024517417457</v>
      </c>
      <c r="AD41">
        <f t="shared" si="7"/>
        <v>33.179770967741931</v>
      </c>
      <c r="AE41">
        <f t="shared" si="8"/>
        <v>5.1033630991513439</v>
      </c>
      <c r="AF41">
        <f t="shared" si="9"/>
        <v>60.575294779535746</v>
      </c>
      <c r="AG41">
        <f t="shared" si="10"/>
        <v>3.0728241722873948</v>
      </c>
      <c r="AH41">
        <f t="shared" si="11"/>
        <v>5.0727349878708177</v>
      </c>
      <c r="AI41">
        <f t="shared" si="12"/>
        <v>2.0305389268639491</v>
      </c>
      <c r="AJ41">
        <f>(-R41*44100)</f>
        <v>-35.000255943274411</v>
      </c>
      <c r="AK41">
        <f t="shared" si="13"/>
        <v>-17.065196119433971</v>
      </c>
      <c r="AL41">
        <f t="shared" si="14"/>
        <v>-1.325633361682667</v>
      </c>
      <c r="AM41">
        <f t="shared" si="15"/>
        <v>188.34774689008876</v>
      </c>
      <c r="AN41">
        <v>0</v>
      </c>
      <c r="AO41">
        <v>0</v>
      </c>
      <c r="AP41">
        <f t="shared" si="16"/>
        <v>1</v>
      </c>
      <c r="AQ41">
        <f t="shared" si="17"/>
        <v>0</v>
      </c>
      <c r="AR41">
        <f t="shared" si="18"/>
        <v>52491.157227740339</v>
      </c>
      <c r="AS41" t="s">
        <v>408</v>
      </c>
      <c r="AT41">
        <v>12563.3</v>
      </c>
      <c r="AU41">
        <v>561.53807692307691</v>
      </c>
      <c r="AV41">
        <v>1516.12</v>
      </c>
      <c r="AW41">
        <f t="shared" si="19"/>
        <v>0.62962161509440084</v>
      </c>
      <c r="AX41">
        <v>-3.2977768145413182</v>
      </c>
      <c r="AY41" t="s">
        <v>506</v>
      </c>
      <c r="AZ41">
        <v>12484.2</v>
      </c>
      <c r="BA41">
        <v>794.59720000000016</v>
      </c>
      <c r="BB41">
        <v>1076.81</v>
      </c>
      <c r="BC41">
        <f t="shared" si="20"/>
        <v>0.26208226149459957</v>
      </c>
      <c r="BD41">
        <v>0.5</v>
      </c>
      <c r="BE41">
        <f t="shared" si="21"/>
        <v>1261.2184261031064</v>
      </c>
      <c r="BF41">
        <f>P41</f>
        <v>6.4335467716192705</v>
      </c>
      <c r="BG41">
        <f t="shared" si="22"/>
        <v>165.27148867588082</v>
      </c>
      <c r="BH41">
        <f t="shared" si="23"/>
        <v>7.7158114603735097E-3</v>
      </c>
      <c r="BI41">
        <f t="shared" si="24"/>
        <v>0.40797355150862263</v>
      </c>
      <c r="BJ41">
        <f t="shared" si="25"/>
        <v>487.82541933686605</v>
      </c>
      <c r="BK41" t="s">
        <v>507</v>
      </c>
      <c r="BL41">
        <v>387.64</v>
      </c>
      <c r="BM41">
        <f t="shared" si="26"/>
        <v>387.64</v>
      </c>
      <c r="BN41">
        <f t="shared" si="27"/>
        <v>0.64001077255969019</v>
      </c>
      <c r="BO41">
        <f t="shared" si="28"/>
        <v>0.40949664088686361</v>
      </c>
      <c r="BP41">
        <f t="shared" si="29"/>
        <v>0.38929356302282714</v>
      </c>
      <c r="BQ41">
        <f t="shared" si="30"/>
        <v>0.54769683221779053</v>
      </c>
      <c r="BR41">
        <f t="shared" si="31"/>
        <v>0.46021194135330284</v>
      </c>
      <c r="BS41">
        <f t="shared" si="32"/>
        <v>0.19977074909574782</v>
      </c>
      <c r="BT41">
        <f t="shared" si="33"/>
        <v>0.80022925090425212</v>
      </c>
      <c r="BU41">
        <v>2311</v>
      </c>
      <c r="BV41">
        <v>300</v>
      </c>
      <c r="BW41">
        <v>300</v>
      </c>
      <c r="BX41">
        <v>300</v>
      </c>
      <c r="BY41">
        <v>12484.2</v>
      </c>
      <c r="BZ41">
        <v>1040.17</v>
      </c>
      <c r="CA41">
        <v>-9.0451200000000002E-3</v>
      </c>
      <c r="CB41">
        <v>7.34</v>
      </c>
      <c r="CC41" t="s">
        <v>409</v>
      </c>
      <c r="CD41" t="s">
        <v>409</v>
      </c>
      <c r="CE41" t="s">
        <v>409</v>
      </c>
      <c r="CF41" t="s">
        <v>409</v>
      </c>
      <c r="CG41" t="s">
        <v>409</v>
      </c>
      <c r="CH41" t="s">
        <v>409</v>
      </c>
      <c r="CI41" t="s">
        <v>409</v>
      </c>
      <c r="CJ41" t="s">
        <v>409</v>
      </c>
      <c r="CK41" t="s">
        <v>409</v>
      </c>
      <c r="CL41" t="s">
        <v>409</v>
      </c>
      <c r="CM41">
        <f t="shared" si="34"/>
        <v>1500.0087096774189</v>
      </c>
      <c r="CN41">
        <f t="shared" si="35"/>
        <v>1261.2184261031064</v>
      </c>
      <c r="CO41">
        <f t="shared" si="36"/>
        <v>0.8408074019612426</v>
      </c>
      <c r="CP41">
        <f t="shared" si="37"/>
        <v>0.16115828578519814</v>
      </c>
      <c r="CQ41">
        <v>6</v>
      </c>
      <c r="CR41">
        <v>0.5</v>
      </c>
      <c r="CS41" t="s">
        <v>410</v>
      </c>
      <c r="CT41">
        <v>2</v>
      </c>
      <c r="CU41">
        <v>1689181392.099999</v>
      </c>
      <c r="CV41">
        <v>409.68654838709671</v>
      </c>
      <c r="CW41">
        <v>416.44338709677419</v>
      </c>
      <c r="CX41">
        <v>30.308638709677421</v>
      </c>
      <c r="CY41">
        <v>29.539248387096769</v>
      </c>
      <c r="CZ41">
        <v>408.76254838709667</v>
      </c>
      <c r="DA41">
        <v>29.890638709677422</v>
      </c>
      <c r="DB41">
        <v>600.16503225806457</v>
      </c>
      <c r="DC41">
        <v>101.2844838709678</v>
      </c>
      <c r="DD41">
        <v>9.9949845161290324E-2</v>
      </c>
      <c r="DE41">
        <v>33.072538709677417</v>
      </c>
      <c r="DF41">
        <v>33.179770967741931</v>
      </c>
      <c r="DG41">
        <v>999.90000000000032</v>
      </c>
      <c r="DH41">
        <v>0</v>
      </c>
      <c r="DI41">
        <v>0</v>
      </c>
      <c r="DJ41">
        <v>9999.4748387096788</v>
      </c>
      <c r="DK41">
        <v>0</v>
      </c>
      <c r="DL41">
        <v>1147.85064516129</v>
      </c>
      <c r="DM41">
        <v>-6.6947580645161269</v>
      </c>
      <c r="DN41">
        <v>422.55622580645161</v>
      </c>
      <c r="DO41">
        <v>429.1191612903225</v>
      </c>
      <c r="DP41">
        <v>0.77050574193548371</v>
      </c>
      <c r="DQ41">
        <v>416.44338709677419</v>
      </c>
      <c r="DR41">
        <v>29.539248387096769</v>
      </c>
      <c r="DS41">
        <v>3.0699087096774189</v>
      </c>
      <c r="DT41">
        <v>2.991867419354838</v>
      </c>
      <c r="DU41">
        <v>24.41201612903226</v>
      </c>
      <c r="DV41">
        <v>23.982719354838721</v>
      </c>
      <c r="DW41">
        <v>1500.0087096774189</v>
      </c>
      <c r="DX41">
        <v>0.97299664516128981</v>
      </c>
      <c r="DY41">
        <v>2.7003241935483861E-2</v>
      </c>
      <c r="DZ41">
        <v>0</v>
      </c>
      <c r="EA41">
        <v>797.13648387096782</v>
      </c>
      <c r="EB41">
        <v>4.9993100000000013</v>
      </c>
      <c r="EC41">
        <v>17179.77419354839</v>
      </c>
      <c r="ED41">
        <v>13259.3</v>
      </c>
      <c r="EE41">
        <v>40.066064516129018</v>
      </c>
      <c r="EF41">
        <v>41.625</v>
      </c>
      <c r="EG41">
        <v>40.375</v>
      </c>
      <c r="EH41">
        <v>41.128999999999991</v>
      </c>
      <c r="EI41">
        <v>41.616870967741939</v>
      </c>
      <c r="EJ41">
        <v>1454.638709677419</v>
      </c>
      <c r="EK41">
        <v>40.370322580645137</v>
      </c>
      <c r="EL41">
        <v>0</v>
      </c>
      <c r="EM41">
        <v>195.4000000953674</v>
      </c>
      <c r="EN41">
        <v>0</v>
      </c>
      <c r="EO41">
        <v>794.59720000000016</v>
      </c>
      <c r="EP41">
        <v>-192.5470766434963</v>
      </c>
      <c r="EQ41">
        <v>2323.7845951680588</v>
      </c>
      <c r="ER41">
        <v>17202.011999999999</v>
      </c>
      <c r="ES41">
        <v>15</v>
      </c>
      <c r="ET41">
        <v>1689181428.0999999</v>
      </c>
      <c r="EU41" t="s">
        <v>508</v>
      </c>
      <c r="EV41">
        <v>1689181423.0999999</v>
      </c>
      <c r="EW41">
        <v>1689181428.0999999</v>
      </c>
      <c r="EX41">
        <v>14</v>
      </c>
      <c r="EY41">
        <v>-6.2E-2</v>
      </c>
      <c r="EZ41">
        <v>-1E-3</v>
      </c>
      <c r="FA41">
        <v>0.92400000000000004</v>
      </c>
      <c r="FB41">
        <v>0.41799999999999998</v>
      </c>
      <c r="FC41">
        <v>417</v>
      </c>
      <c r="FD41">
        <v>30</v>
      </c>
      <c r="FE41">
        <v>0.28000000000000003</v>
      </c>
      <c r="FF41">
        <v>0.18</v>
      </c>
      <c r="FG41">
        <v>-6.7001617073170738</v>
      </c>
      <c r="FH41">
        <v>0.19754404181183599</v>
      </c>
      <c r="FI41">
        <v>3.3568007555281151E-2</v>
      </c>
      <c r="FJ41">
        <v>1</v>
      </c>
      <c r="FK41">
        <v>409.74848387096779</v>
      </c>
      <c r="FL41">
        <v>1.0455967741925201</v>
      </c>
      <c r="FM41">
        <v>8.0660127643503068E-2</v>
      </c>
      <c r="FN41">
        <v>1</v>
      </c>
      <c r="FO41">
        <v>0.75391065853658534</v>
      </c>
      <c r="FP41">
        <v>0.3516973379790953</v>
      </c>
      <c r="FQ41">
        <v>3.5470332270724471E-2</v>
      </c>
      <c r="FR41">
        <v>1</v>
      </c>
      <c r="FS41">
        <v>30.309754838709669</v>
      </c>
      <c r="FT41">
        <v>0.32394193548382172</v>
      </c>
      <c r="FU41">
        <v>2.4371530703772959E-2</v>
      </c>
      <c r="FV41">
        <v>1</v>
      </c>
      <c r="FW41">
        <v>4</v>
      </c>
      <c r="FX41">
        <v>4</v>
      </c>
      <c r="FY41" t="s">
        <v>412</v>
      </c>
      <c r="FZ41">
        <v>3.1726700000000001</v>
      </c>
      <c r="GA41">
        <v>2.7970000000000002</v>
      </c>
      <c r="GB41">
        <v>0.101996</v>
      </c>
      <c r="GC41">
        <v>0.103965</v>
      </c>
      <c r="GD41">
        <v>0.13988500000000001</v>
      </c>
      <c r="GE41">
        <v>0.138381</v>
      </c>
      <c r="GF41">
        <v>27944.9</v>
      </c>
      <c r="GG41">
        <v>22182.9</v>
      </c>
      <c r="GH41">
        <v>29108</v>
      </c>
      <c r="GI41">
        <v>24271.4</v>
      </c>
      <c r="GJ41">
        <v>31826.3</v>
      </c>
      <c r="GK41">
        <v>30504.2</v>
      </c>
      <c r="GL41">
        <v>40140.800000000003</v>
      </c>
      <c r="GM41">
        <v>39588.6</v>
      </c>
      <c r="GN41">
        <v>2.12</v>
      </c>
      <c r="GO41">
        <v>1.82213</v>
      </c>
      <c r="GP41">
        <v>7.7460000000000001E-2</v>
      </c>
      <c r="GQ41">
        <v>0</v>
      </c>
      <c r="GR41">
        <v>31.953199999999999</v>
      </c>
      <c r="GS41">
        <v>999.9</v>
      </c>
      <c r="GT41">
        <v>59</v>
      </c>
      <c r="GU41">
        <v>34.1</v>
      </c>
      <c r="GV41">
        <v>31.297499999999999</v>
      </c>
      <c r="GW41">
        <v>62.595500000000001</v>
      </c>
      <c r="GX41">
        <v>30.825299999999999</v>
      </c>
      <c r="GY41">
        <v>1</v>
      </c>
      <c r="GZ41">
        <v>0.35215400000000002</v>
      </c>
      <c r="HA41">
        <v>0</v>
      </c>
      <c r="HB41">
        <v>20.277100000000001</v>
      </c>
      <c r="HC41">
        <v>5.2232799999999999</v>
      </c>
      <c r="HD41">
        <v>11.908099999999999</v>
      </c>
      <c r="HE41">
        <v>4.9637500000000001</v>
      </c>
      <c r="HF41">
        <v>3.2919999999999998</v>
      </c>
      <c r="HG41">
        <v>9999</v>
      </c>
      <c r="HH41">
        <v>9999</v>
      </c>
      <c r="HI41">
        <v>9999</v>
      </c>
      <c r="HJ41">
        <v>999.9</v>
      </c>
      <c r="HK41">
        <v>4.9703200000000001</v>
      </c>
      <c r="HL41">
        <v>1.8752899999999999</v>
      </c>
      <c r="HM41">
        <v>1.8740699999999999</v>
      </c>
      <c r="HN41">
        <v>1.8732</v>
      </c>
      <c r="HO41">
        <v>1.8747</v>
      </c>
      <c r="HP41">
        <v>1.8696600000000001</v>
      </c>
      <c r="HQ41">
        <v>1.8737900000000001</v>
      </c>
      <c r="HR41">
        <v>1.87896</v>
      </c>
      <c r="HS41">
        <v>0</v>
      </c>
      <c r="HT41">
        <v>0</v>
      </c>
      <c r="HU41">
        <v>0</v>
      </c>
      <c r="HV41">
        <v>0</v>
      </c>
      <c r="HW41" t="s">
        <v>413</v>
      </c>
      <c r="HX41" t="s">
        <v>414</v>
      </c>
      <c r="HY41" t="s">
        <v>415</v>
      </c>
      <c r="HZ41" t="s">
        <v>415</v>
      </c>
      <c r="IA41" t="s">
        <v>415</v>
      </c>
      <c r="IB41" t="s">
        <v>415</v>
      </c>
      <c r="IC41">
        <v>0</v>
      </c>
      <c r="ID41">
        <v>100</v>
      </c>
      <c r="IE41">
        <v>100</v>
      </c>
      <c r="IF41">
        <v>0.92400000000000004</v>
      </c>
      <c r="IG41">
        <v>0.41799999999999998</v>
      </c>
      <c r="IH41">
        <v>0.77620485818009088</v>
      </c>
      <c r="II41">
        <v>1.128014593432906E-3</v>
      </c>
      <c r="IJ41">
        <v>-1.65604436504418E-6</v>
      </c>
      <c r="IK41">
        <v>3.7132907960675708E-10</v>
      </c>
      <c r="IL41">
        <v>0.41910999999998921</v>
      </c>
      <c r="IM41">
        <v>0</v>
      </c>
      <c r="IN41">
        <v>0</v>
      </c>
      <c r="IO41">
        <v>0</v>
      </c>
      <c r="IP41">
        <v>25</v>
      </c>
      <c r="IQ41">
        <v>1932</v>
      </c>
      <c r="IR41">
        <v>-1</v>
      </c>
      <c r="IS41">
        <v>-1</v>
      </c>
      <c r="IT41">
        <v>2.9</v>
      </c>
      <c r="IU41">
        <v>2.9</v>
      </c>
      <c r="IV41">
        <v>1.1035200000000001</v>
      </c>
      <c r="IW41">
        <v>2.4182100000000002</v>
      </c>
      <c r="IX41">
        <v>1.42578</v>
      </c>
      <c r="IY41">
        <v>2.2753899999999998</v>
      </c>
      <c r="IZ41">
        <v>1.5478499999999999</v>
      </c>
      <c r="JA41">
        <v>2.36694</v>
      </c>
      <c r="JB41">
        <v>37.626300000000001</v>
      </c>
      <c r="JC41">
        <v>15.121499999999999</v>
      </c>
      <c r="JD41">
        <v>18</v>
      </c>
      <c r="JE41">
        <v>638.74699999999996</v>
      </c>
      <c r="JF41">
        <v>426.37</v>
      </c>
      <c r="JG41">
        <v>31.9878</v>
      </c>
      <c r="JH41">
        <v>31.868200000000002</v>
      </c>
      <c r="JI41">
        <v>30.000299999999999</v>
      </c>
      <c r="JJ41">
        <v>31.702400000000001</v>
      </c>
      <c r="JK41">
        <v>31.634499999999999</v>
      </c>
      <c r="JL41">
        <v>22.1205</v>
      </c>
      <c r="JM41">
        <v>0</v>
      </c>
      <c r="JN41">
        <v>100</v>
      </c>
      <c r="JO41">
        <v>-999.9</v>
      </c>
      <c r="JP41">
        <v>416.55799999999999</v>
      </c>
      <c r="JQ41">
        <v>32</v>
      </c>
      <c r="JR41">
        <v>94.826800000000006</v>
      </c>
      <c r="JS41">
        <v>100.73099999999999</v>
      </c>
    </row>
    <row r="42" spans="1:279" x14ac:dyDescent="0.2">
      <c r="A42">
        <v>22</v>
      </c>
      <c r="B42">
        <v>1689181680.5999999</v>
      </c>
      <c r="C42">
        <v>5875.5999999046326</v>
      </c>
      <c r="D42" t="s">
        <v>509</v>
      </c>
      <c r="E42" t="s">
        <v>510</v>
      </c>
      <c r="F42">
        <v>15</v>
      </c>
      <c r="O42" t="s">
        <v>554</v>
      </c>
      <c r="P42">
        <f>DB42*AP42*(CW42-CV42*(1000-AP42*CY42)/(1000-AP42*CX42))/(100*CQ42)</f>
        <v>6.6184811395765877</v>
      </c>
      <c r="Q42">
        <v>1689181672.849999</v>
      </c>
      <c r="R42">
        <f t="shared" si="0"/>
        <v>6.8142699363293565E-4</v>
      </c>
      <c r="S42">
        <f t="shared" si="1"/>
        <v>0.68142699363293568</v>
      </c>
      <c r="T42">
        <f>CV42 - IF(AP42&gt;1, P42*CQ42*100/(AR42*DJ42), 0)</f>
        <v>409.95890000000003</v>
      </c>
      <c r="U42">
        <f>((AA42-R42/2)*T42-P42)/(AA42+R42/2)</f>
        <v>112.57279245992498</v>
      </c>
      <c r="V42">
        <f t="shared" si="2"/>
        <v>11.414320055114512</v>
      </c>
      <c r="W42">
        <f>(CV42 - IF(AP42&gt;1, P42*CQ42*100/(AR42*DJ42), 0))*(DC42+DD42)/1000</f>
        <v>41.567789088189457</v>
      </c>
      <c r="X42">
        <f t="shared" si="3"/>
        <v>3.6783324421749725E-2</v>
      </c>
      <c r="Y42">
        <f t="shared" si="4"/>
        <v>2.952014751283524</v>
      </c>
      <c r="Z42">
        <f>R42*(1000-(1000*0.61365*EXP(17.502*AD42/(240.97+AD42))/(DC42+DD42)+CX42)/2)/(1000*0.61365*EXP(17.502*AD42/(240.97+AD42))/(DC42+DD42)-CX42)</f>
        <v>3.6530582493539021E-2</v>
      </c>
      <c r="AA42">
        <f t="shared" si="5"/>
        <v>2.2854177002186137E-2</v>
      </c>
      <c r="AB42">
        <f t="shared" si="6"/>
        <v>161.90438506334573</v>
      </c>
      <c r="AC42">
        <f>(DE42+(AB42+2*0.95*0.0000000567*(((DE42+$B$7)+273)^4-(DE42+273)^4)-44100*R42)/(1.84*29.3*Y42+8*0.95*0.0000000567*(DE42+273)^3))</f>
        <v>33.506738274049219</v>
      </c>
      <c r="AD42">
        <f t="shared" si="7"/>
        <v>32.604793333333333</v>
      </c>
      <c r="AE42">
        <f t="shared" si="8"/>
        <v>4.9409982023527252</v>
      </c>
      <c r="AF42">
        <f t="shared" si="9"/>
        <v>62.771336138369563</v>
      </c>
      <c r="AG42">
        <f t="shared" si="10"/>
        <v>3.1248443182234813</v>
      </c>
      <c r="AH42">
        <f t="shared" si="11"/>
        <v>4.9781389252815211</v>
      </c>
      <c r="AI42">
        <f t="shared" si="12"/>
        <v>1.8161538841292439</v>
      </c>
      <c r="AJ42">
        <f>(-R42*44100)</f>
        <v>-30.050930419212463</v>
      </c>
      <c r="AK42">
        <f t="shared" si="13"/>
        <v>21.160453602297935</v>
      </c>
      <c r="AL42">
        <f t="shared" si="14"/>
        <v>1.6363701793481058</v>
      </c>
      <c r="AM42">
        <f t="shared" si="15"/>
        <v>154.65027842577933</v>
      </c>
      <c r="AN42">
        <v>0</v>
      </c>
      <c r="AO42">
        <v>0</v>
      </c>
      <c r="AP42">
        <f t="shared" si="16"/>
        <v>1</v>
      </c>
      <c r="AQ42">
        <f t="shared" si="17"/>
        <v>0</v>
      </c>
      <c r="AR42">
        <f t="shared" si="18"/>
        <v>52552.383127390989</v>
      </c>
      <c r="AS42" t="s">
        <v>408</v>
      </c>
      <c r="AT42">
        <v>12563.3</v>
      </c>
      <c r="AU42">
        <v>561.53807692307691</v>
      </c>
      <c r="AV42">
        <v>1516.12</v>
      </c>
      <c r="AW42">
        <f t="shared" si="19"/>
        <v>0.62962161509440084</v>
      </c>
      <c r="AX42">
        <v>-3.2977768145413182</v>
      </c>
      <c r="AY42" t="s">
        <v>511</v>
      </c>
      <c r="AZ42">
        <v>12493.5</v>
      </c>
      <c r="BA42">
        <v>826.23315999999988</v>
      </c>
      <c r="BB42">
        <v>1170.7</v>
      </c>
      <c r="BC42">
        <f t="shared" si="20"/>
        <v>0.29424006150166582</v>
      </c>
      <c r="BD42">
        <v>0.5</v>
      </c>
      <c r="BE42">
        <f t="shared" si="21"/>
        <v>841.19491590846906</v>
      </c>
      <c r="BF42">
        <f>P42</f>
        <v>6.6184811395765877</v>
      </c>
      <c r="BG42">
        <f t="shared" si="22"/>
        <v>123.75662189589828</v>
      </c>
      <c r="BH42">
        <f t="shared" si="23"/>
        <v>1.1788299913116571E-2</v>
      </c>
      <c r="BI42">
        <f t="shared" si="24"/>
        <v>0.29505424105236167</v>
      </c>
      <c r="BJ42">
        <f t="shared" si="25"/>
        <v>506.21773550430515</v>
      </c>
      <c r="BK42" t="s">
        <v>512</v>
      </c>
      <c r="BL42">
        <v>2278.7600000000002</v>
      </c>
      <c r="BM42">
        <f t="shared" si="26"/>
        <v>2278.7600000000002</v>
      </c>
      <c r="BN42">
        <f t="shared" si="27"/>
        <v>-0.94649355086700271</v>
      </c>
      <c r="BO42">
        <f t="shared" si="28"/>
        <v>-0.31087381549735582</v>
      </c>
      <c r="BP42">
        <f t="shared" si="29"/>
        <v>-0.45292667575789325</v>
      </c>
      <c r="BQ42">
        <f t="shared" si="30"/>
        <v>0.56547664414097321</v>
      </c>
      <c r="BR42">
        <f t="shared" si="31"/>
        <v>0.36185474672158119</v>
      </c>
      <c r="BS42">
        <f t="shared" si="32"/>
        <v>-0.85739334863146222</v>
      </c>
      <c r="BT42">
        <f t="shared" si="33"/>
        <v>1.8573933486314622</v>
      </c>
      <c r="BU42">
        <v>2313</v>
      </c>
      <c r="BV42">
        <v>300</v>
      </c>
      <c r="BW42">
        <v>300</v>
      </c>
      <c r="BX42">
        <v>300</v>
      </c>
      <c r="BY42">
        <v>12493.5</v>
      </c>
      <c r="BZ42">
        <v>1130</v>
      </c>
      <c r="CA42">
        <v>-9.4796199999999994E-3</v>
      </c>
      <c r="CB42">
        <v>-0.5</v>
      </c>
      <c r="CC42" t="s">
        <v>409</v>
      </c>
      <c r="CD42" t="s">
        <v>409</v>
      </c>
      <c r="CE42" t="s">
        <v>409</v>
      </c>
      <c r="CF42" t="s">
        <v>409</v>
      </c>
      <c r="CG42" t="s">
        <v>409</v>
      </c>
      <c r="CH42" t="s">
        <v>409</v>
      </c>
      <c r="CI42" t="s">
        <v>409</v>
      </c>
      <c r="CJ42" t="s">
        <v>409</v>
      </c>
      <c r="CK42" t="s">
        <v>409</v>
      </c>
      <c r="CL42" t="s">
        <v>409</v>
      </c>
      <c r="CM42">
        <f t="shared" si="34"/>
        <v>1000.0012333333329</v>
      </c>
      <c r="CN42">
        <f t="shared" si="35"/>
        <v>841.19491590846906</v>
      </c>
      <c r="CO42">
        <f t="shared" si="36"/>
        <v>0.84119387843601934</v>
      </c>
      <c r="CP42">
        <f t="shared" si="37"/>
        <v>0.16190418538151716</v>
      </c>
      <c r="CQ42">
        <v>6</v>
      </c>
      <c r="CR42">
        <v>0.5</v>
      </c>
      <c r="CS42" t="s">
        <v>410</v>
      </c>
      <c r="CT42">
        <v>2</v>
      </c>
      <c r="CU42">
        <v>1689181672.849999</v>
      </c>
      <c r="CV42">
        <v>409.95890000000003</v>
      </c>
      <c r="CW42">
        <v>416.85500000000002</v>
      </c>
      <c r="CX42">
        <v>30.818519999999999</v>
      </c>
      <c r="CY42">
        <v>30.158259999999991</v>
      </c>
      <c r="CZ42">
        <v>409.04190000000011</v>
      </c>
      <c r="DA42">
        <v>30.392520000000001</v>
      </c>
      <c r="DB42">
        <v>600.15123333333338</v>
      </c>
      <c r="DC42">
        <v>101.29486666666671</v>
      </c>
      <c r="DD42">
        <v>0.100149</v>
      </c>
      <c r="DE42">
        <v>32.73775333333333</v>
      </c>
      <c r="DF42">
        <v>32.604793333333333</v>
      </c>
      <c r="DG42">
        <v>999.9000000000002</v>
      </c>
      <c r="DH42">
        <v>0</v>
      </c>
      <c r="DI42">
        <v>0</v>
      </c>
      <c r="DJ42">
        <v>9999.1496666666662</v>
      </c>
      <c r="DK42">
        <v>0</v>
      </c>
      <c r="DL42">
        <v>1440.779</v>
      </c>
      <c r="DM42">
        <v>-6.8889986666666658</v>
      </c>
      <c r="DN42">
        <v>422.99886666666669</v>
      </c>
      <c r="DO42">
        <v>429.81743333333338</v>
      </c>
      <c r="DP42">
        <v>0.65262429999999982</v>
      </c>
      <c r="DQ42">
        <v>416.85500000000002</v>
      </c>
      <c r="DR42">
        <v>30.158259999999991</v>
      </c>
      <c r="DS42">
        <v>3.120987</v>
      </c>
      <c r="DT42">
        <v>3.0548783333333329</v>
      </c>
      <c r="DU42">
        <v>24.687860000000001</v>
      </c>
      <c r="DV42">
        <v>24.33009333333333</v>
      </c>
      <c r="DW42">
        <v>1000.0012333333329</v>
      </c>
      <c r="DX42">
        <v>0.96000606666666644</v>
      </c>
      <c r="DY42">
        <v>3.9993803333333328E-2</v>
      </c>
      <c r="DZ42">
        <v>0</v>
      </c>
      <c r="EA42">
        <v>826.99209999999982</v>
      </c>
      <c r="EB42">
        <v>4.9993100000000004</v>
      </c>
      <c r="EC42">
        <v>12118.063333333341</v>
      </c>
      <c r="ED42">
        <v>8784.8876666666674</v>
      </c>
      <c r="EE42">
        <v>39.918399999999998</v>
      </c>
      <c r="EF42">
        <v>41.875</v>
      </c>
      <c r="EG42">
        <v>40.576699999999981</v>
      </c>
      <c r="EH42">
        <v>41.426666666666662</v>
      </c>
      <c r="EI42">
        <v>41.643599999999999</v>
      </c>
      <c r="EJ42">
        <v>955.2059999999999</v>
      </c>
      <c r="EK42">
        <v>39.795999999999992</v>
      </c>
      <c r="EL42">
        <v>0</v>
      </c>
      <c r="EM42">
        <v>279.79999995231628</v>
      </c>
      <c r="EN42">
        <v>0</v>
      </c>
      <c r="EO42">
        <v>826.23315999999988</v>
      </c>
      <c r="EP42">
        <v>-146.1599233028993</v>
      </c>
      <c r="EQ42">
        <v>862.18461375232198</v>
      </c>
      <c r="ER42">
        <v>12126.956</v>
      </c>
      <c r="ES42">
        <v>15</v>
      </c>
      <c r="ET42">
        <v>1689181702.5999999</v>
      </c>
      <c r="EU42" t="s">
        <v>513</v>
      </c>
      <c r="EV42">
        <v>1689181702.5999999</v>
      </c>
      <c r="EW42">
        <v>1689181698.5999999</v>
      </c>
      <c r="EX42">
        <v>15</v>
      </c>
      <c r="EY42">
        <v>-7.0000000000000001E-3</v>
      </c>
      <c r="EZ42">
        <v>8.0000000000000002E-3</v>
      </c>
      <c r="FA42">
        <v>0.91700000000000004</v>
      </c>
      <c r="FB42">
        <v>0.42599999999999999</v>
      </c>
      <c r="FC42">
        <v>417</v>
      </c>
      <c r="FD42">
        <v>30</v>
      </c>
      <c r="FE42">
        <v>0.22</v>
      </c>
      <c r="FF42">
        <v>0.16</v>
      </c>
      <c r="FG42">
        <v>-6.8690529999999992</v>
      </c>
      <c r="FH42">
        <v>-0.45882956848027429</v>
      </c>
      <c r="FI42">
        <v>5.3178079703953218E-2</v>
      </c>
      <c r="FJ42">
        <v>1</v>
      </c>
      <c r="FK42">
        <v>409.96590000000009</v>
      </c>
      <c r="FL42">
        <v>-0.34852057842147233</v>
      </c>
      <c r="FM42">
        <v>2.999594417028259E-2</v>
      </c>
      <c r="FN42">
        <v>1</v>
      </c>
      <c r="FO42">
        <v>0.63853887500000006</v>
      </c>
      <c r="FP42">
        <v>0.31902942213883601</v>
      </c>
      <c r="FQ42">
        <v>3.121121627250972E-2</v>
      </c>
      <c r="FR42">
        <v>1</v>
      </c>
      <c r="FS42">
        <v>30.810890000000001</v>
      </c>
      <c r="FT42">
        <v>0.5458037819799163</v>
      </c>
      <c r="FU42">
        <v>3.9459898209025568E-2</v>
      </c>
      <c r="FV42">
        <v>1</v>
      </c>
      <c r="FW42">
        <v>4</v>
      </c>
      <c r="FX42">
        <v>4</v>
      </c>
      <c r="FY42" t="s">
        <v>412</v>
      </c>
      <c r="FZ42">
        <v>3.1724600000000001</v>
      </c>
      <c r="GA42">
        <v>2.79718</v>
      </c>
      <c r="GB42">
        <v>0.10194599999999999</v>
      </c>
      <c r="GC42">
        <v>0.103974</v>
      </c>
      <c r="GD42">
        <v>0.14151</v>
      </c>
      <c r="GE42">
        <v>0.14032700000000001</v>
      </c>
      <c r="GF42">
        <v>27926.6</v>
      </c>
      <c r="GG42">
        <v>22167.8</v>
      </c>
      <c r="GH42">
        <v>29089.3</v>
      </c>
      <c r="GI42">
        <v>24256.5</v>
      </c>
      <c r="GJ42">
        <v>31748.3</v>
      </c>
      <c r="GK42">
        <v>30417.5</v>
      </c>
      <c r="GL42">
        <v>40116.6</v>
      </c>
      <c r="GM42">
        <v>39564.5</v>
      </c>
      <c r="GN42">
        <v>2.1168200000000001</v>
      </c>
      <c r="GO42">
        <v>1.8164499999999999</v>
      </c>
      <c r="GP42">
        <v>0.101067</v>
      </c>
      <c r="GQ42">
        <v>0</v>
      </c>
      <c r="GR42">
        <v>30.952000000000002</v>
      </c>
      <c r="GS42">
        <v>999.9</v>
      </c>
      <c r="GT42">
        <v>58.9</v>
      </c>
      <c r="GU42">
        <v>34.4</v>
      </c>
      <c r="GV42">
        <v>31.769100000000002</v>
      </c>
      <c r="GW42">
        <v>62.435499999999998</v>
      </c>
      <c r="GX42">
        <v>31.25</v>
      </c>
      <c r="GY42">
        <v>1</v>
      </c>
      <c r="GZ42">
        <v>0.38281799999999999</v>
      </c>
      <c r="HA42">
        <v>0</v>
      </c>
      <c r="HB42">
        <v>20.281199999999998</v>
      </c>
      <c r="HC42">
        <v>5.2238800000000003</v>
      </c>
      <c r="HD42">
        <v>11.908099999999999</v>
      </c>
      <c r="HE42">
        <v>4.9636500000000003</v>
      </c>
      <c r="HF42">
        <v>3.2919999999999998</v>
      </c>
      <c r="HG42">
        <v>9999</v>
      </c>
      <c r="HH42">
        <v>9999</v>
      </c>
      <c r="HI42">
        <v>9999</v>
      </c>
      <c r="HJ42">
        <v>999.9</v>
      </c>
      <c r="HK42">
        <v>4.9703200000000001</v>
      </c>
      <c r="HL42">
        <v>1.87531</v>
      </c>
      <c r="HM42">
        <v>1.87408</v>
      </c>
      <c r="HN42">
        <v>1.8733</v>
      </c>
      <c r="HO42">
        <v>1.8747499999999999</v>
      </c>
      <c r="HP42">
        <v>1.8696699999999999</v>
      </c>
      <c r="HQ42">
        <v>1.8738300000000001</v>
      </c>
      <c r="HR42">
        <v>1.87897</v>
      </c>
      <c r="HS42">
        <v>0</v>
      </c>
      <c r="HT42">
        <v>0</v>
      </c>
      <c r="HU42">
        <v>0</v>
      </c>
      <c r="HV42">
        <v>0</v>
      </c>
      <c r="HW42" t="s">
        <v>413</v>
      </c>
      <c r="HX42" t="s">
        <v>414</v>
      </c>
      <c r="HY42" t="s">
        <v>415</v>
      </c>
      <c r="HZ42" t="s">
        <v>415</v>
      </c>
      <c r="IA42" t="s">
        <v>415</v>
      </c>
      <c r="IB42" t="s">
        <v>415</v>
      </c>
      <c r="IC42">
        <v>0</v>
      </c>
      <c r="ID42">
        <v>100</v>
      </c>
      <c r="IE42">
        <v>100</v>
      </c>
      <c r="IF42">
        <v>0.91700000000000004</v>
      </c>
      <c r="IG42">
        <v>0.42599999999999999</v>
      </c>
      <c r="IH42">
        <v>0.71422965448078068</v>
      </c>
      <c r="II42">
        <v>1.128014593432906E-3</v>
      </c>
      <c r="IJ42">
        <v>-1.65604436504418E-6</v>
      </c>
      <c r="IK42">
        <v>3.7132907960675708E-10</v>
      </c>
      <c r="IL42">
        <v>0.41835999999999629</v>
      </c>
      <c r="IM42">
        <v>0</v>
      </c>
      <c r="IN42">
        <v>0</v>
      </c>
      <c r="IO42">
        <v>0</v>
      </c>
      <c r="IP42">
        <v>25</v>
      </c>
      <c r="IQ42">
        <v>1932</v>
      </c>
      <c r="IR42">
        <v>-1</v>
      </c>
      <c r="IS42">
        <v>-1</v>
      </c>
      <c r="IT42">
        <v>4.3</v>
      </c>
      <c r="IU42">
        <v>4.2</v>
      </c>
      <c r="IV42">
        <v>1.1059600000000001</v>
      </c>
      <c r="IW42">
        <v>2.4145500000000002</v>
      </c>
      <c r="IX42">
        <v>1.42578</v>
      </c>
      <c r="IY42">
        <v>2.2766099999999998</v>
      </c>
      <c r="IZ42">
        <v>1.5478499999999999</v>
      </c>
      <c r="JA42">
        <v>2.4633799999999999</v>
      </c>
      <c r="JB42">
        <v>37.940600000000003</v>
      </c>
      <c r="JC42">
        <v>15.086399999999999</v>
      </c>
      <c r="JD42">
        <v>18</v>
      </c>
      <c r="JE42">
        <v>639.63300000000004</v>
      </c>
      <c r="JF42">
        <v>425.35899999999998</v>
      </c>
      <c r="JG42">
        <v>32.286000000000001</v>
      </c>
      <c r="JH42">
        <v>32.223599999999998</v>
      </c>
      <c r="JI42">
        <v>30.000900000000001</v>
      </c>
      <c r="JJ42">
        <v>32.033799999999999</v>
      </c>
      <c r="JK42">
        <v>31.972000000000001</v>
      </c>
      <c r="JL42">
        <v>22.1477</v>
      </c>
      <c r="JM42">
        <v>0</v>
      </c>
      <c r="JN42">
        <v>100</v>
      </c>
      <c r="JO42">
        <v>-999.9</v>
      </c>
      <c r="JP42">
        <v>416.99700000000001</v>
      </c>
      <c r="JQ42">
        <v>32</v>
      </c>
      <c r="JR42">
        <v>94.768100000000004</v>
      </c>
      <c r="JS42">
        <v>100.67</v>
      </c>
    </row>
    <row r="43" spans="1:279" x14ac:dyDescent="0.2">
      <c r="A43">
        <v>23</v>
      </c>
      <c r="B43">
        <v>1689182054.0999999</v>
      </c>
      <c r="C43">
        <v>6249.0999999046326</v>
      </c>
      <c r="D43" t="s">
        <v>514</v>
      </c>
      <c r="E43" t="s">
        <v>515</v>
      </c>
      <c r="F43">
        <v>15</v>
      </c>
      <c r="O43" t="s">
        <v>555</v>
      </c>
      <c r="P43">
        <f>DB43*AP43*(CW43-CV43*(1000-AP43*CY43)/(1000-AP43*CX43))/(100*CQ43)</f>
        <v>13.801444836757112</v>
      </c>
      <c r="Q43">
        <v>1689182046.349999</v>
      </c>
      <c r="R43">
        <f t="shared" si="0"/>
        <v>1.8924828769373526E-3</v>
      </c>
      <c r="S43">
        <f t="shared" si="1"/>
        <v>1.8924828769373525</v>
      </c>
      <c r="T43">
        <f>CV43 - IF(AP43&gt;1, P43*CQ43*100/(AR43*DJ43), 0)</f>
        <v>409.71100000000013</v>
      </c>
      <c r="U43">
        <f>((AA43-R43/2)*T43-P43)/(AA43+R43/2)</f>
        <v>-23.311393031151095</v>
      </c>
      <c r="V43">
        <f t="shared" si="2"/>
        <v>-2.363700927390886</v>
      </c>
      <c r="W43">
        <f>(CV43 - IF(AP43&gt;1, P43*CQ43*100/(AR43*DJ43), 0))*(DC43+DD43)/1000</f>
        <v>41.543389078813334</v>
      </c>
      <c r="X43">
        <f t="shared" si="3"/>
        <v>5.2791784048681713E-2</v>
      </c>
      <c r="Y43">
        <f t="shared" si="4"/>
        <v>2.9518776762980381</v>
      </c>
      <c r="Z43">
        <f>R43*(1000-(1000*0.61365*EXP(17.502*AD43/(240.97+AD43))/(DC43+DD43)+CX43)/2)/(1000*0.61365*EXP(17.502*AD43/(240.97+AD43))/(DC43+DD43)-CX43)</f>
        <v>5.2272830031426701E-2</v>
      </c>
      <c r="AA43">
        <f t="shared" si="5"/>
        <v>3.271671946919355E-2</v>
      </c>
      <c r="AB43">
        <f t="shared" si="6"/>
        <v>241.73170917490913</v>
      </c>
      <c r="AC43">
        <f>(DE43+(AB43+2*0.95*0.0000000567*(((DE43+$B$7)+273)^4-(DE43+273)^4)-44100*R43)/(1.84*29.3*Y43+8*0.95*0.0000000567*(DE43+273)^3))</f>
        <v>33.680561729309538</v>
      </c>
      <c r="AD43">
        <f t="shared" si="7"/>
        <v>38.263636666666663</v>
      </c>
      <c r="AE43">
        <f t="shared" si="8"/>
        <v>6.7529825978003801</v>
      </c>
      <c r="AF43">
        <f t="shared" si="9"/>
        <v>65.480562462933392</v>
      </c>
      <c r="AG43">
        <f t="shared" si="10"/>
        <v>3.2633326773431302</v>
      </c>
      <c r="AH43">
        <f t="shared" si="11"/>
        <v>4.9836662279594899</v>
      </c>
      <c r="AI43">
        <f t="shared" si="12"/>
        <v>3.48964992045725</v>
      </c>
      <c r="AJ43">
        <f>(-R43*44100)</f>
        <v>-83.458494872937251</v>
      </c>
      <c r="AK43">
        <f t="shared" si="13"/>
        <v>-876.2608649178735</v>
      </c>
      <c r="AL43">
        <f t="shared" si="14"/>
        <v>-69.677236463847436</v>
      </c>
      <c r="AM43">
        <f t="shared" si="15"/>
        <v>-787.66488707974906</v>
      </c>
      <c r="AN43">
        <v>0</v>
      </c>
      <c r="AO43">
        <v>0</v>
      </c>
      <c r="AP43">
        <f t="shared" si="16"/>
        <v>1</v>
      </c>
      <c r="AQ43">
        <f t="shared" si="17"/>
        <v>0</v>
      </c>
      <c r="AR43">
        <f t="shared" si="18"/>
        <v>52545.108186747064</v>
      </c>
      <c r="AS43" t="s">
        <v>408</v>
      </c>
      <c r="AT43">
        <v>12563.3</v>
      </c>
      <c r="AU43">
        <v>561.53807692307691</v>
      </c>
      <c r="AV43">
        <v>1516.12</v>
      </c>
      <c r="AW43">
        <f t="shared" si="19"/>
        <v>0.62962161509440084</v>
      </c>
      <c r="AX43">
        <v>-3.2977768145413182</v>
      </c>
      <c r="AY43" t="s">
        <v>516</v>
      </c>
      <c r="AZ43">
        <v>12489</v>
      </c>
      <c r="BA43">
        <v>660.00411999999994</v>
      </c>
      <c r="BB43">
        <v>1025.22</v>
      </c>
      <c r="BC43">
        <f t="shared" si="20"/>
        <v>0.35623171611946713</v>
      </c>
      <c r="BD43">
        <v>0.5</v>
      </c>
      <c r="BE43">
        <f t="shared" si="21"/>
        <v>1261.184410556948</v>
      </c>
      <c r="BF43">
        <f>P43</f>
        <v>13.801444836757112</v>
      </c>
      <c r="BG43">
        <f t="shared" si="22"/>
        <v>224.63694345791009</v>
      </c>
      <c r="BH43">
        <f t="shared" si="23"/>
        <v>1.3558066138596885E-2</v>
      </c>
      <c r="BI43">
        <f t="shared" si="24"/>
        <v>0.47882405727551147</v>
      </c>
      <c r="BJ43">
        <f t="shared" si="25"/>
        <v>476.95243224661255</v>
      </c>
      <c r="BK43" t="s">
        <v>517</v>
      </c>
      <c r="BL43">
        <v>-754.15</v>
      </c>
      <c r="BM43">
        <f t="shared" si="26"/>
        <v>-754.15</v>
      </c>
      <c r="BN43">
        <f t="shared" si="27"/>
        <v>1.7355982130664638</v>
      </c>
      <c r="BO43">
        <f t="shared" si="28"/>
        <v>0.20525010537437413</v>
      </c>
      <c r="BP43">
        <f t="shared" si="29"/>
        <v>0.21622978764640324</v>
      </c>
      <c r="BQ43">
        <f t="shared" si="30"/>
        <v>0.787643127375945</v>
      </c>
      <c r="BR43">
        <f t="shared" si="31"/>
        <v>0.51425654323902559</v>
      </c>
      <c r="BS43">
        <f t="shared" si="32"/>
        <v>-0.23452787986851392</v>
      </c>
      <c r="BT43">
        <f t="shared" si="33"/>
        <v>1.234527879868514</v>
      </c>
      <c r="BU43">
        <v>2315</v>
      </c>
      <c r="BV43">
        <v>300</v>
      </c>
      <c r="BW43">
        <v>300</v>
      </c>
      <c r="BX43">
        <v>300</v>
      </c>
      <c r="BY43">
        <v>12489</v>
      </c>
      <c r="BZ43">
        <v>912.65</v>
      </c>
      <c r="CA43">
        <v>-9.0484199999999997E-3</v>
      </c>
      <c r="CB43">
        <v>-21.22</v>
      </c>
      <c r="CC43" t="s">
        <v>409</v>
      </c>
      <c r="CD43" t="s">
        <v>409</v>
      </c>
      <c r="CE43" t="s">
        <v>409</v>
      </c>
      <c r="CF43" t="s">
        <v>409</v>
      </c>
      <c r="CG43" t="s">
        <v>409</v>
      </c>
      <c r="CH43" t="s">
        <v>409</v>
      </c>
      <c r="CI43" t="s">
        <v>409</v>
      </c>
      <c r="CJ43" t="s">
        <v>409</v>
      </c>
      <c r="CK43" t="s">
        <v>409</v>
      </c>
      <c r="CL43" t="s">
        <v>409</v>
      </c>
      <c r="CM43">
        <f t="shared" si="34"/>
        <v>1499.9686666666671</v>
      </c>
      <c r="CN43">
        <f t="shared" si="35"/>
        <v>1261.184410556948</v>
      </c>
      <c r="CO43">
        <f t="shared" si="36"/>
        <v>0.84080717056552801</v>
      </c>
      <c r="CP43">
        <f t="shared" si="37"/>
        <v>0.16115783919146914</v>
      </c>
      <c r="CQ43">
        <v>6</v>
      </c>
      <c r="CR43">
        <v>0.5</v>
      </c>
      <c r="CS43" t="s">
        <v>410</v>
      </c>
      <c r="CT43">
        <v>2</v>
      </c>
      <c r="CU43">
        <v>1689182046.349999</v>
      </c>
      <c r="CV43">
        <v>409.71100000000013</v>
      </c>
      <c r="CW43">
        <v>424.28350000000012</v>
      </c>
      <c r="CX43">
        <v>32.183780000000013</v>
      </c>
      <c r="CY43">
        <v>30.352746666666668</v>
      </c>
      <c r="CZ43">
        <v>408.79363333333339</v>
      </c>
      <c r="DA43">
        <v>31.757899999999999</v>
      </c>
      <c r="DB43">
        <v>600.17769999999996</v>
      </c>
      <c r="DC43">
        <v>101.29656666666671</v>
      </c>
      <c r="DD43">
        <v>0.1002449366666666</v>
      </c>
      <c r="DE43">
        <v>32.757466666666673</v>
      </c>
      <c r="DF43">
        <v>38.263636666666663</v>
      </c>
      <c r="DG43">
        <v>999.9000000000002</v>
      </c>
      <c r="DH43">
        <v>0</v>
      </c>
      <c r="DI43">
        <v>0</v>
      </c>
      <c r="DJ43">
        <v>9998.2036666666663</v>
      </c>
      <c r="DK43">
        <v>0</v>
      </c>
      <c r="DL43">
        <v>759.26803333333339</v>
      </c>
      <c r="DM43">
        <v>-14.57249</v>
      </c>
      <c r="DN43">
        <v>423.33560000000011</v>
      </c>
      <c r="DO43">
        <v>437.56479999999999</v>
      </c>
      <c r="DP43">
        <v>1.831032</v>
      </c>
      <c r="DQ43">
        <v>424.28350000000012</v>
      </c>
      <c r="DR43">
        <v>30.352746666666668</v>
      </c>
      <c r="DS43">
        <v>3.2601049999999998</v>
      </c>
      <c r="DT43">
        <v>3.0746266666666671</v>
      </c>
      <c r="DU43">
        <v>25.419646666666669</v>
      </c>
      <c r="DV43">
        <v>24.437670000000001</v>
      </c>
      <c r="DW43">
        <v>1499.9686666666671</v>
      </c>
      <c r="DX43">
        <v>0.97300483333333321</v>
      </c>
      <c r="DY43">
        <v>2.699491666666666E-2</v>
      </c>
      <c r="DZ43">
        <v>0</v>
      </c>
      <c r="EA43">
        <v>660.16463333333354</v>
      </c>
      <c r="EB43">
        <v>4.9993100000000004</v>
      </c>
      <c r="EC43">
        <v>14013.21333333334</v>
      </c>
      <c r="ED43">
        <v>13258.98666666666</v>
      </c>
      <c r="EE43">
        <v>39.379133333333328</v>
      </c>
      <c r="EF43">
        <v>40.75</v>
      </c>
      <c r="EG43">
        <v>39.703799999999987</v>
      </c>
      <c r="EH43">
        <v>40.412199999999977</v>
      </c>
      <c r="EI43">
        <v>40.936999999999983</v>
      </c>
      <c r="EJ43">
        <v>1454.6110000000001</v>
      </c>
      <c r="EK43">
        <v>40.35766666666666</v>
      </c>
      <c r="EL43">
        <v>0</v>
      </c>
      <c r="EM43">
        <v>373.09999990463263</v>
      </c>
      <c r="EN43">
        <v>0</v>
      </c>
      <c r="EO43">
        <v>660.00411999999994</v>
      </c>
      <c r="EP43">
        <v>-15.74284612598677</v>
      </c>
      <c r="EQ43">
        <v>-4213.6307617884013</v>
      </c>
      <c r="ER43">
        <v>14073.492</v>
      </c>
      <c r="ES43">
        <v>15</v>
      </c>
      <c r="ET43">
        <v>1689181702.5999999</v>
      </c>
      <c r="EU43" t="s">
        <v>513</v>
      </c>
      <c r="EV43">
        <v>1689181702.5999999</v>
      </c>
      <c r="EW43">
        <v>1689181698.5999999</v>
      </c>
      <c r="EX43">
        <v>15</v>
      </c>
      <c r="EY43">
        <v>-7.0000000000000001E-3</v>
      </c>
      <c r="EZ43">
        <v>8.0000000000000002E-3</v>
      </c>
      <c r="FA43">
        <v>0.91700000000000004</v>
      </c>
      <c r="FB43">
        <v>0.42599999999999999</v>
      </c>
      <c r="FC43">
        <v>417</v>
      </c>
      <c r="FD43">
        <v>30</v>
      </c>
      <c r="FE43">
        <v>0.22</v>
      </c>
      <c r="FF43">
        <v>0.16</v>
      </c>
      <c r="FG43">
        <v>-14.6105675</v>
      </c>
      <c r="FH43">
        <v>0.76193808630398141</v>
      </c>
      <c r="FI43">
        <v>7.9640706888814056E-2</v>
      </c>
      <c r="FJ43">
        <v>1</v>
      </c>
      <c r="FK43">
        <v>409.70210000000009</v>
      </c>
      <c r="FL43">
        <v>0.92377308120214752</v>
      </c>
      <c r="FM43">
        <v>7.2158321303460546E-2</v>
      </c>
      <c r="FN43">
        <v>1</v>
      </c>
      <c r="FO43">
        <v>1.8104357499999999</v>
      </c>
      <c r="FP43">
        <v>0.3614997748592868</v>
      </c>
      <c r="FQ43">
        <v>3.6727112661322829E-2</v>
      </c>
      <c r="FR43">
        <v>1</v>
      </c>
      <c r="FS43">
        <v>32.18152666666667</v>
      </c>
      <c r="FT43">
        <v>0.27101045606219132</v>
      </c>
      <c r="FU43">
        <v>1.9584397417899031E-2</v>
      </c>
      <c r="FV43">
        <v>1</v>
      </c>
      <c r="FW43">
        <v>4</v>
      </c>
      <c r="FX43">
        <v>4</v>
      </c>
      <c r="FY43" t="s">
        <v>412</v>
      </c>
      <c r="FZ43">
        <v>3.1720700000000002</v>
      </c>
      <c r="GA43">
        <v>2.7972999999999999</v>
      </c>
      <c r="GB43">
        <v>0.101882</v>
      </c>
      <c r="GC43">
        <v>0.105325</v>
      </c>
      <c r="GD43">
        <v>0.145595</v>
      </c>
      <c r="GE43">
        <v>0.14079800000000001</v>
      </c>
      <c r="GF43">
        <v>27911.200000000001</v>
      </c>
      <c r="GG43">
        <v>22128.2</v>
      </c>
      <c r="GH43">
        <v>29071.8</v>
      </c>
      <c r="GI43">
        <v>24250.400000000001</v>
      </c>
      <c r="GJ43">
        <v>31577.8</v>
      </c>
      <c r="GK43">
        <v>30392.799999999999</v>
      </c>
      <c r="GL43">
        <v>40093.199999999997</v>
      </c>
      <c r="GM43">
        <v>39553.4</v>
      </c>
      <c r="GN43">
        <v>2.1145</v>
      </c>
      <c r="GO43">
        <v>1.8123800000000001</v>
      </c>
      <c r="GP43">
        <v>0.327546</v>
      </c>
      <c r="GQ43">
        <v>0</v>
      </c>
      <c r="GR43">
        <v>31.236699999999999</v>
      </c>
      <c r="GS43">
        <v>999.9</v>
      </c>
      <c r="GT43">
        <v>57.9</v>
      </c>
      <c r="GU43">
        <v>35</v>
      </c>
      <c r="GV43">
        <v>32.284300000000002</v>
      </c>
      <c r="GW43">
        <v>62.085500000000003</v>
      </c>
      <c r="GX43">
        <v>31.4864</v>
      </c>
      <c r="GY43">
        <v>1</v>
      </c>
      <c r="GZ43">
        <v>0.39487</v>
      </c>
      <c r="HA43">
        <v>0</v>
      </c>
      <c r="HB43">
        <v>20.2776</v>
      </c>
      <c r="HC43">
        <v>5.2231300000000003</v>
      </c>
      <c r="HD43">
        <v>11.908099999999999</v>
      </c>
      <c r="HE43">
        <v>4.9637000000000002</v>
      </c>
      <c r="HF43">
        <v>3.2919999999999998</v>
      </c>
      <c r="HG43">
        <v>9999</v>
      </c>
      <c r="HH43">
        <v>9999</v>
      </c>
      <c r="HI43">
        <v>9999</v>
      </c>
      <c r="HJ43">
        <v>999.9</v>
      </c>
      <c r="HK43">
        <v>4.9703200000000001</v>
      </c>
      <c r="HL43">
        <v>1.87531</v>
      </c>
      <c r="HM43">
        <v>1.87408</v>
      </c>
      <c r="HN43">
        <v>1.8733200000000001</v>
      </c>
      <c r="HO43">
        <v>1.87473</v>
      </c>
      <c r="HP43">
        <v>1.8696699999999999</v>
      </c>
      <c r="HQ43">
        <v>1.8737999999999999</v>
      </c>
      <c r="HR43">
        <v>1.87897</v>
      </c>
      <c r="HS43">
        <v>0</v>
      </c>
      <c r="HT43">
        <v>0</v>
      </c>
      <c r="HU43">
        <v>0</v>
      </c>
      <c r="HV43">
        <v>0</v>
      </c>
      <c r="HW43" t="s">
        <v>413</v>
      </c>
      <c r="HX43" t="s">
        <v>414</v>
      </c>
      <c r="HY43" t="s">
        <v>415</v>
      </c>
      <c r="HZ43" t="s">
        <v>415</v>
      </c>
      <c r="IA43" t="s">
        <v>415</v>
      </c>
      <c r="IB43" t="s">
        <v>415</v>
      </c>
      <c r="IC43">
        <v>0</v>
      </c>
      <c r="ID43">
        <v>100</v>
      </c>
      <c r="IE43">
        <v>100</v>
      </c>
      <c r="IF43">
        <v>0.91700000000000004</v>
      </c>
      <c r="IG43">
        <v>0.4259</v>
      </c>
      <c r="IH43">
        <v>0.7077116253744129</v>
      </c>
      <c r="II43">
        <v>1.128014593432906E-3</v>
      </c>
      <c r="IJ43">
        <v>-1.65604436504418E-6</v>
      </c>
      <c r="IK43">
        <v>3.7132907960675708E-10</v>
      </c>
      <c r="IL43">
        <v>0.42587499999999417</v>
      </c>
      <c r="IM43">
        <v>0</v>
      </c>
      <c r="IN43">
        <v>0</v>
      </c>
      <c r="IO43">
        <v>0</v>
      </c>
      <c r="IP43">
        <v>25</v>
      </c>
      <c r="IQ43">
        <v>1932</v>
      </c>
      <c r="IR43">
        <v>-1</v>
      </c>
      <c r="IS43">
        <v>-1</v>
      </c>
      <c r="IT43">
        <v>5.9</v>
      </c>
      <c r="IU43">
        <v>5.9</v>
      </c>
      <c r="IV43">
        <v>1.1206100000000001</v>
      </c>
      <c r="IW43">
        <v>2.4304199999999998</v>
      </c>
      <c r="IX43">
        <v>1.42578</v>
      </c>
      <c r="IY43">
        <v>2.2753899999999998</v>
      </c>
      <c r="IZ43">
        <v>1.5478499999999999</v>
      </c>
      <c r="JA43">
        <v>2.4194300000000002</v>
      </c>
      <c r="JB43">
        <v>38.207999999999998</v>
      </c>
      <c r="JC43">
        <v>14.998900000000001</v>
      </c>
      <c r="JD43">
        <v>18</v>
      </c>
      <c r="JE43">
        <v>639.84699999999998</v>
      </c>
      <c r="JF43">
        <v>424.29199999999997</v>
      </c>
      <c r="JG43">
        <v>31.9328</v>
      </c>
      <c r="JH43">
        <v>32.356699999999996</v>
      </c>
      <c r="JI43">
        <v>30.0002</v>
      </c>
      <c r="JJ43">
        <v>32.233699999999999</v>
      </c>
      <c r="JK43">
        <v>32.165300000000002</v>
      </c>
      <c r="JL43">
        <v>22.450099999999999</v>
      </c>
      <c r="JM43">
        <v>0</v>
      </c>
      <c r="JN43">
        <v>100</v>
      </c>
      <c r="JO43">
        <v>-999.9</v>
      </c>
      <c r="JP43">
        <v>424.40100000000001</v>
      </c>
      <c r="JQ43">
        <v>32</v>
      </c>
      <c r="JR43">
        <v>94.712000000000003</v>
      </c>
      <c r="JS43">
        <v>100.643</v>
      </c>
    </row>
    <row r="44" spans="1:279" x14ac:dyDescent="0.2">
      <c r="A44">
        <v>24</v>
      </c>
      <c r="B44">
        <v>1689182296.5999999</v>
      </c>
      <c r="C44">
        <v>6491.5999999046326</v>
      </c>
      <c r="D44" t="s">
        <v>518</v>
      </c>
      <c r="E44" t="s">
        <v>519</v>
      </c>
      <c r="F44">
        <v>15</v>
      </c>
      <c r="O44" t="s">
        <v>556</v>
      </c>
      <c r="P44">
        <f>DB44*AP44*(CW44-CV44*(1000-AP44*CY44)/(1000-AP44*CX44))/(100*CQ44)</f>
        <v>9.9454515618661805</v>
      </c>
      <c r="Q44">
        <v>1689182288.849999</v>
      </c>
      <c r="R44">
        <f t="shared" si="0"/>
        <v>1.1899261506421867E-3</v>
      </c>
      <c r="S44">
        <f t="shared" si="1"/>
        <v>1.1899261506421868</v>
      </c>
      <c r="T44">
        <f>CV44 - IF(AP44&gt;1, P44*CQ44*100/(AR44*DJ44), 0)</f>
        <v>409.55013333333329</v>
      </c>
      <c r="U44">
        <f>((AA44-R44/2)*T44-P44)/(AA44+R44/2)</f>
        <v>-106.72123716115151</v>
      </c>
      <c r="V44">
        <f t="shared" si="2"/>
        <v>-10.820406560454977</v>
      </c>
      <c r="W44">
        <f>(CV44 - IF(AP44&gt;1, P44*CQ44*100/(AR44*DJ44), 0))*(DC44+DD44)/1000</f>
        <v>41.524059010518634</v>
      </c>
      <c r="X44">
        <f t="shared" si="3"/>
        <v>3.1540308145934538E-2</v>
      </c>
      <c r="Y44">
        <f t="shared" si="4"/>
        <v>2.9501312286835351</v>
      </c>
      <c r="Z44">
        <f>R44*(1000-(1000*0.61365*EXP(17.502*AD44/(240.97+AD44))/(DC44+DD44)+CX44)/2)/(1000*0.61365*EXP(17.502*AD44/(240.97+AD44))/(DC44+DD44)-CX44)</f>
        <v>3.1354167194732496E-2</v>
      </c>
      <c r="AA44">
        <f t="shared" si="5"/>
        <v>1.9612986797099653E-2</v>
      </c>
      <c r="AB44">
        <f t="shared" si="6"/>
        <v>241.73789667548198</v>
      </c>
      <c r="AC44">
        <f>(DE44+(AB44+2*0.95*0.0000000567*(((DE44+$B$7)+273)^4-(DE44+273)^4)-44100*R44)/(1.84*29.3*Y44+8*0.95*0.0000000567*(DE44+273)^3))</f>
        <v>33.696743344883728</v>
      </c>
      <c r="AD44">
        <f t="shared" si="7"/>
        <v>38.567323333333327</v>
      </c>
      <c r="AE44">
        <f t="shared" si="8"/>
        <v>6.8647029792410885</v>
      </c>
      <c r="AF44">
        <f t="shared" si="9"/>
        <v>64.972208933560921</v>
      </c>
      <c r="AG44">
        <f t="shared" si="10"/>
        <v>3.2079940145174644</v>
      </c>
      <c r="AH44">
        <f t="shared" si="11"/>
        <v>4.9374864533201963</v>
      </c>
      <c r="AI44">
        <f t="shared" si="12"/>
        <v>3.6567089647236242</v>
      </c>
      <c r="AJ44">
        <f>(-R44*44100)</f>
        <v>-52.47574324332043</v>
      </c>
      <c r="AK44">
        <f t="shared" si="13"/>
        <v>-950.3319888976705</v>
      </c>
      <c r="AL44">
        <f t="shared" si="14"/>
        <v>-75.663808319999177</v>
      </c>
      <c r="AM44">
        <f t="shared" si="15"/>
        <v>-836.73364378550809</v>
      </c>
      <c r="AN44">
        <v>0</v>
      </c>
      <c r="AO44">
        <v>0</v>
      </c>
      <c r="AP44">
        <f t="shared" si="16"/>
        <v>1</v>
      </c>
      <c r="AQ44">
        <f t="shared" si="17"/>
        <v>0</v>
      </c>
      <c r="AR44">
        <f t="shared" si="18"/>
        <v>52523.383970071663</v>
      </c>
      <c r="AS44" t="s">
        <v>408</v>
      </c>
      <c r="AT44">
        <v>12563.3</v>
      </c>
      <c r="AU44">
        <v>561.53807692307691</v>
      </c>
      <c r="AV44">
        <v>1516.12</v>
      </c>
      <c r="AW44">
        <f t="shared" si="19"/>
        <v>0.62962161509440084</v>
      </c>
      <c r="AX44">
        <v>-3.2977768145413182</v>
      </c>
      <c r="AY44" t="s">
        <v>520</v>
      </c>
      <c r="AZ44">
        <v>12499.3</v>
      </c>
      <c r="BA44">
        <v>632.60038461538466</v>
      </c>
      <c r="BB44">
        <v>833.25900000000001</v>
      </c>
      <c r="BC44">
        <f t="shared" si="20"/>
        <v>0.24081181887578218</v>
      </c>
      <c r="BD44">
        <v>0.5</v>
      </c>
      <c r="BE44">
        <f t="shared" si="21"/>
        <v>1261.2108405572451</v>
      </c>
      <c r="BF44">
        <f>P44</f>
        <v>9.9454515618661805</v>
      </c>
      <c r="BG44">
        <f t="shared" si="22"/>
        <v>151.85723825022214</v>
      </c>
      <c r="BH44">
        <f t="shared" si="23"/>
        <v>1.0500407981393657E-2</v>
      </c>
      <c r="BI44">
        <f t="shared" si="24"/>
        <v>0.81950629996195645</v>
      </c>
      <c r="BJ44">
        <f t="shared" si="25"/>
        <v>430.78347903819957</v>
      </c>
      <c r="BK44" t="s">
        <v>521</v>
      </c>
      <c r="BL44">
        <v>-6.47</v>
      </c>
      <c r="BM44">
        <f t="shared" si="26"/>
        <v>-6.47</v>
      </c>
      <c r="BN44">
        <f t="shared" si="27"/>
        <v>1.0077646926105808</v>
      </c>
      <c r="BO44">
        <f t="shared" si="28"/>
        <v>0.23895639591417631</v>
      </c>
      <c r="BP44">
        <f t="shared" si="29"/>
        <v>0.44848646057047525</v>
      </c>
      <c r="BQ44">
        <f t="shared" si="30"/>
        <v>0.73847318459097722</v>
      </c>
      <c r="BR44">
        <f t="shared" si="31"/>
        <v>0.71535086040485696</v>
      </c>
      <c r="BS44">
        <f t="shared" si="32"/>
        <v>-2.4439565943430528E-3</v>
      </c>
      <c r="BT44">
        <f t="shared" si="33"/>
        <v>1.002443956594343</v>
      </c>
      <c r="BU44">
        <v>2317</v>
      </c>
      <c r="BV44">
        <v>300</v>
      </c>
      <c r="BW44">
        <v>300</v>
      </c>
      <c r="BX44">
        <v>300</v>
      </c>
      <c r="BY44">
        <v>12499.3</v>
      </c>
      <c r="BZ44">
        <v>797.44</v>
      </c>
      <c r="CA44">
        <v>-9.0571999999999996E-3</v>
      </c>
      <c r="CB44">
        <v>-3.2</v>
      </c>
      <c r="CC44" t="s">
        <v>409</v>
      </c>
      <c r="CD44" t="s">
        <v>409</v>
      </c>
      <c r="CE44" t="s">
        <v>409</v>
      </c>
      <c r="CF44" t="s">
        <v>409</v>
      </c>
      <c r="CG44" t="s">
        <v>409</v>
      </c>
      <c r="CH44" t="s">
        <v>409</v>
      </c>
      <c r="CI44" t="s">
        <v>409</v>
      </c>
      <c r="CJ44" t="s">
        <v>409</v>
      </c>
      <c r="CK44" t="s">
        <v>409</v>
      </c>
      <c r="CL44" t="s">
        <v>409</v>
      </c>
      <c r="CM44">
        <f t="shared" si="34"/>
        <v>1499.9993333333341</v>
      </c>
      <c r="CN44">
        <f t="shared" si="35"/>
        <v>1261.2108405572451</v>
      </c>
      <c r="CO44">
        <f t="shared" si="36"/>
        <v>0.84080760073042993</v>
      </c>
      <c r="CP44">
        <f t="shared" si="37"/>
        <v>0.16115866940972987</v>
      </c>
      <c r="CQ44">
        <v>6</v>
      </c>
      <c r="CR44">
        <v>0.5</v>
      </c>
      <c r="CS44" t="s">
        <v>410</v>
      </c>
      <c r="CT44">
        <v>2</v>
      </c>
      <c r="CU44">
        <v>1689182288.849999</v>
      </c>
      <c r="CV44">
        <v>409.55013333333329</v>
      </c>
      <c r="CW44">
        <v>419.98056666666662</v>
      </c>
      <c r="CX44">
        <v>31.64031666666666</v>
      </c>
      <c r="CY44">
        <v>30.488299999999999</v>
      </c>
      <c r="CZ44">
        <v>408.63263333333339</v>
      </c>
      <c r="DA44">
        <v>31.214453333333331</v>
      </c>
      <c r="DB44">
        <v>600.13533333333328</v>
      </c>
      <c r="DC44">
        <v>101.28943333333341</v>
      </c>
      <c r="DD44">
        <v>0.1000074966666667</v>
      </c>
      <c r="DE44">
        <v>32.592176666666667</v>
      </c>
      <c r="DF44">
        <v>38.567323333333327</v>
      </c>
      <c r="DG44">
        <v>999.9000000000002</v>
      </c>
      <c r="DH44">
        <v>0</v>
      </c>
      <c r="DI44">
        <v>0</v>
      </c>
      <c r="DJ44">
        <v>9988.996000000001</v>
      </c>
      <c r="DK44">
        <v>0</v>
      </c>
      <c r="DL44">
        <v>1927.259</v>
      </c>
      <c r="DM44">
        <v>-10.43050666666667</v>
      </c>
      <c r="DN44">
        <v>422.93189999999993</v>
      </c>
      <c r="DO44">
        <v>433.18779999999998</v>
      </c>
      <c r="DP44">
        <v>1.1520216666666669</v>
      </c>
      <c r="DQ44">
        <v>419.98056666666662</v>
      </c>
      <c r="DR44">
        <v>30.488299999999999</v>
      </c>
      <c r="DS44">
        <v>3.204830666666667</v>
      </c>
      <c r="DT44">
        <v>3.0881436666666668</v>
      </c>
      <c r="DU44">
        <v>25.132223333333329</v>
      </c>
      <c r="DV44">
        <v>24.510956666666669</v>
      </c>
      <c r="DW44">
        <v>1499.9993333333341</v>
      </c>
      <c r="DX44">
        <v>0.97299116666666685</v>
      </c>
      <c r="DY44">
        <v>2.7008829999999991E-2</v>
      </c>
      <c r="DZ44">
        <v>0</v>
      </c>
      <c r="EA44">
        <v>632.65593333333345</v>
      </c>
      <c r="EB44">
        <v>4.9993100000000004</v>
      </c>
      <c r="EC44">
        <v>12021.64</v>
      </c>
      <c r="ED44">
        <v>13259.193333333331</v>
      </c>
      <c r="EE44">
        <v>39.686999999999983</v>
      </c>
      <c r="EF44">
        <v>41.129133333333328</v>
      </c>
      <c r="EG44">
        <v>39.936999999999983</v>
      </c>
      <c r="EH44">
        <v>40.508266666666657</v>
      </c>
      <c r="EI44">
        <v>41.186999999999983</v>
      </c>
      <c r="EJ44">
        <v>1454.6193333333331</v>
      </c>
      <c r="EK44">
        <v>40.380000000000017</v>
      </c>
      <c r="EL44">
        <v>0</v>
      </c>
      <c r="EM44">
        <v>242</v>
      </c>
      <c r="EN44">
        <v>0</v>
      </c>
      <c r="EO44">
        <v>632.60038461538466</v>
      </c>
      <c r="EP44">
        <v>-14.706666667566189</v>
      </c>
      <c r="EQ44">
        <v>-132.5675233313257</v>
      </c>
      <c r="ER44">
        <v>12001.9</v>
      </c>
      <c r="ES44">
        <v>15</v>
      </c>
      <c r="ET44">
        <v>1689181702.5999999</v>
      </c>
      <c r="EU44" t="s">
        <v>513</v>
      </c>
      <c r="EV44">
        <v>1689181702.5999999</v>
      </c>
      <c r="EW44">
        <v>1689181698.5999999</v>
      </c>
      <c r="EX44">
        <v>15</v>
      </c>
      <c r="EY44">
        <v>-7.0000000000000001E-3</v>
      </c>
      <c r="EZ44">
        <v>8.0000000000000002E-3</v>
      </c>
      <c r="FA44">
        <v>0.91700000000000004</v>
      </c>
      <c r="FB44">
        <v>0.42599999999999999</v>
      </c>
      <c r="FC44">
        <v>417</v>
      </c>
      <c r="FD44">
        <v>30</v>
      </c>
      <c r="FE44">
        <v>0.22</v>
      </c>
      <c r="FF44">
        <v>0.16</v>
      </c>
      <c r="FG44">
        <v>-10.507135</v>
      </c>
      <c r="FH44">
        <v>1.428094559099478</v>
      </c>
      <c r="FI44">
        <v>0.14167313533270889</v>
      </c>
      <c r="FJ44">
        <v>1</v>
      </c>
      <c r="FK44">
        <v>409.51716666666658</v>
      </c>
      <c r="FL44">
        <v>1.9973392658500151</v>
      </c>
      <c r="FM44">
        <v>0.1539378842982515</v>
      </c>
      <c r="FN44">
        <v>1</v>
      </c>
      <c r="FO44">
        <v>1.1281215</v>
      </c>
      <c r="FP44">
        <v>0.39718784240149929</v>
      </c>
      <c r="FQ44">
        <v>3.9347275925405573E-2</v>
      </c>
      <c r="FR44">
        <v>1</v>
      </c>
      <c r="FS44">
        <v>31.636356666666671</v>
      </c>
      <c r="FT44">
        <v>0.22098954393774889</v>
      </c>
      <c r="FU44">
        <v>1.6242920167123791E-2</v>
      </c>
      <c r="FV44">
        <v>1</v>
      </c>
      <c r="FW44">
        <v>4</v>
      </c>
      <c r="FX44">
        <v>4</v>
      </c>
      <c r="FY44" t="s">
        <v>412</v>
      </c>
      <c r="FZ44">
        <v>3.1720299999999999</v>
      </c>
      <c r="GA44">
        <v>2.7965900000000001</v>
      </c>
      <c r="GB44">
        <v>0.101865</v>
      </c>
      <c r="GC44">
        <v>0.10452500000000001</v>
      </c>
      <c r="GD44">
        <v>0.143895</v>
      </c>
      <c r="GE44">
        <v>0.141178</v>
      </c>
      <c r="GF44">
        <v>27925.9</v>
      </c>
      <c r="GG44">
        <v>22151.599999999999</v>
      </c>
      <c r="GH44">
        <v>29086.1</v>
      </c>
      <c r="GI44">
        <v>24253.9</v>
      </c>
      <c r="GJ44">
        <v>31656</v>
      </c>
      <c r="GK44">
        <v>30383.8</v>
      </c>
      <c r="GL44">
        <v>40112.400000000001</v>
      </c>
      <c r="GM44">
        <v>39559.9</v>
      </c>
      <c r="GN44">
        <v>2.1183999999999998</v>
      </c>
      <c r="GO44">
        <v>1.8122499999999999</v>
      </c>
      <c r="GP44">
        <v>0.465922</v>
      </c>
      <c r="GQ44">
        <v>0</v>
      </c>
      <c r="GR44">
        <v>30.969100000000001</v>
      </c>
      <c r="GS44">
        <v>999.9</v>
      </c>
      <c r="GT44">
        <v>57.5</v>
      </c>
      <c r="GU44">
        <v>35.200000000000003</v>
      </c>
      <c r="GV44">
        <v>32.418500000000002</v>
      </c>
      <c r="GW44">
        <v>61.795400000000001</v>
      </c>
      <c r="GX44">
        <v>32.512</v>
      </c>
      <c r="GY44">
        <v>1</v>
      </c>
      <c r="GZ44">
        <v>0.38598100000000002</v>
      </c>
      <c r="HA44">
        <v>0</v>
      </c>
      <c r="HB44">
        <v>20.277999999999999</v>
      </c>
      <c r="HC44">
        <v>5.2232799999999999</v>
      </c>
      <c r="HD44">
        <v>11.908099999999999</v>
      </c>
      <c r="HE44">
        <v>4.9637500000000001</v>
      </c>
      <c r="HF44">
        <v>3.2919999999999998</v>
      </c>
      <c r="HG44">
        <v>9999</v>
      </c>
      <c r="HH44">
        <v>9999</v>
      </c>
      <c r="HI44">
        <v>9999</v>
      </c>
      <c r="HJ44">
        <v>999.9</v>
      </c>
      <c r="HK44">
        <v>4.9703099999999996</v>
      </c>
      <c r="HL44">
        <v>1.87531</v>
      </c>
      <c r="HM44">
        <v>1.87408</v>
      </c>
      <c r="HN44">
        <v>1.8733200000000001</v>
      </c>
      <c r="HO44">
        <v>1.8747400000000001</v>
      </c>
      <c r="HP44">
        <v>1.8696600000000001</v>
      </c>
      <c r="HQ44">
        <v>1.87381</v>
      </c>
      <c r="HR44">
        <v>1.87897</v>
      </c>
      <c r="HS44">
        <v>0</v>
      </c>
      <c r="HT44">
        <v>0</v>
      </c>
      <c r="HU44">
        <v>0</v>
      </c>
      <c r="HV44">
        <v>0</v>
      </c>
      <c r="HW44" t="s">
        <v>413</v>
      </c>
      <c r="HX44" t="s">
        <v>414</v>
      </c>
      <c r="HY44" t="s">
        <v>415</v>
      </c>
      <c r="HZ44" t="s">
        <v>415</v>
      </c>
      <c r="IA44" t="s">
        <v>415</v>
      </c>
      <c r="IB44" t="s">
        <v>415</v>
      </c>
      <c r="IC44">
        <v>0</v>
      </c>
      <c r="ID44">
        <v>100</v>
      </c>
      <c r="IE44">
        <v>100</v>
      </c>
      <c r="IF44">
        <v>0.91800000000000004</v>
      </c>
      <c r="IG44">
        <v>0.4259</v>
      </c>
      <c r="IH44">
        <v>0.7077116253744129</v>
      </c>
      <c r="II44">
        <v>1.128014593432906E-3</v>
      </c>
      <c r="IJ44">
        <v>-1.65604436504418E-6</v>
      </c>
      <c r="IK44">
        <v>3.7132907960675708E-10</v>
      </c>
      <c r="IL44">
        <v>0.42587499999999417</v>
      </c>
      <c r="IM44">
        <v>0</v>
      </c>
      <c r="IN44">
        <v>0</v>
      </c>
      <c r="IO44">
        <v>0</v>
      </c>
      <c r="IP44">
        <v>25</v>
      </c>
      <c r="IQ44">
        <v>1932</v>
      </c>
      <c r="IR44">
        <v>-1</v>
      </c>
      <c r="IS44">
        <v>-1</v>
      </c>
      <c r="IT44">
        <v>9.9</v>
      </c>
      <c r="IU44">
        <v>10</v>
      </c>
      <c r="IV44">
        <v>1.11206</v>
      </c>
      <c r="IW44">
        <v>2.4145500000000002</v>
      </c>
      <c r="IX44">
        <v>1.42578</v>
      </c>
      <c r="IY44">
        <v>2.2753899999999998</v>
      </c>
      <c r="IZ44">
        <v>1.5478499999999999</v>
      </c>
      <c r="JA44">
        <v>2.4389599999999998</v>
      </c>
      <c r="JB44">
        <v>38.232399999999998</v>
      </c>
      <c r="JC44">
        <v>14.963800000000001</v>
      </c>
      <c r="JD44">
        <v>18</v>
      </c>
      <c r="JE44">
        <v>642.17399999999998</v>
      </c>
      <c r="JF44">
        <v>423.75900000000001</v>
      </c>
      <c r="JG44">
        <v>32.022399999999998</v>
      </c>
      <c r="JH44">
        <v>32.264699999999998</v>
      </c>
      <c r="JI44">
        <v>29.9999</v>
      </c>
      <c r="JJ44">
        <v>32.167000000000002</v>
      </c>
      <c r="JK44">
        <v>32.096800000000002</v>
      </c>
      <c r="JL44">
        <v>22.275200000000002</v>
      </c>
      <c r="JM44">
        <v>0</v>
      </c>
      <c r="JN44">
        <v>100</v>
      </c>
      <c r="JO44">
        <v>-999.9</v>
      </c>
      <c r="JP44">
        <v>420.17200000000003</v>
      </c>
      <c r="JQ44">
        <v>32</v>
      </c>
      <c r="JR44">
        <v>94.757999999999996</v>
      </c>
      <c r="JS44">
        <v>100.658</v>
      </c>
    </row>
    <row r="45" spans="1:279" x14ac:dyDescent="0.2">
      <c r="A45">
        <v>25</v>
      </c>
      <c r="B45">
        <v>1689182500</v>
      </c>
      <c r="C45">
        <v>6695</v>
      </c>
      <c r="D45" t="s">
        <v>522</v>
      </c>
      <c r="E45" t="s">
        <v>523</v>
      </c>
      <c r="F45">
        <v>15</v>
      </c>
      <c r="O45" t="s">
        <v>557</v>
      </c>
      <c r="P45">
        <f>DB45*AP45*(CW45-CV45*(1000-AP45*CY45)/(1000-AP45*CX45))/(100*CQ45)</f>
        <v>7.3777468556919654</v>
      </c>
      <c r="Q45">
        <v>1689182492</v>
      </c>
      <c r="R45">
        <f t="shared" si="0"/>
        <v>8.7752343594643548E-4</v>
      </c>
      <c r="S45">
        <f t="shared" si="1"/>
        <v>0.87752343594643545</v>
      </c>
      <c r="T45">
        <f>CV45 - IF(AP45&gt;1, P45*CQ45*100/(AR45*DJ45), 0)</f>
        <v>409.59100000000001</v>
      </c>
      <c r="U45">
        <f>((AA45-R45/2)*T45-P45)/(AA45+R45/2)</f>
        <v>-491.68435988988585</v>
      </c>
      <c r="V45">
        <f t="shared" si="2"/>
        <v>-49.851165071403592</v>
      </c>
      <c r="W45">
        <f>(CV45 - IF(AP45&gt;1, P45*CQ45*100/(AR45*DJ45), 0))*(DC45+DD45)/1000</f>
        <v>41.527838219897966</v>
      </c>
      <c r="X45">
        <f t="shared" si="3"/>
        <v>1.3060909867451755E-2</v>
      </c>
      <c r="Y45">
        <f t="shared" si="4"/>
        <v>2.9527910663350254</v>
      </c>
      <c r="Z45">
        <f>R45*(1000-(1000*0.61365*EXP(17.502*AD45/(240.97+AD45))/(DC45+DD45)+CX45)/2)/(1000*0.61365*EXP(17.502*AD45/(240.97+AD45))/(DC45+DD45)-CX45)</f>
        <v>1.3028899495181682E-2</v>
      </c>
      <c r="AA45">
        <f t="shared" si="5"/>
        <v>8.1459315973860282E-3</v>
      </c>
      <c r="AB45">
        <f t="shared" si="6"/>
        <v>241.74180424996592</v>
      </c>
      <c r="AC45">
        <f>(DE45+(AB45+2*0.95*0.0000000567*(((DE45+$B$7)+273)^4-(DE45+273)^4)-44100*R45)/(1.84*29.3*Y45+8*0.95*0.0000000567*(DE45+273)^3))</f>
        <v>33.973061577349711</v>
      </c>
      <c r="AD45">
        <f t="shared" si="7"/>
        <v>44.873196774193538</v>
      </c>
      <c r="AE45">
        <f t="shared" si="8"/>
        <v>9.5756862337829531</v>
      </c>
      <c r="AF45">
        <f t="shared" si="9"/>
        <v>63.622326322680024</v>
      </c>
      <c r="AG45">
        <f t="shared" si="10"/>
        <v>3.1763963716442012</v>
      </c>
      <c r="AH45">
        <f t="shared" si="11"/>
        <v>4.9925813079109034</v>
      </c>
      <c r="AI45">
        <f t="shared" si="12"/>
        <v>6.3992898621387519</v>
      </c>
      <c r="AJ45">
        <f>(-R45*44100)</f>
        <v>-38.698783525237808</v>
      </c>
      <c r="AK45">
        <f t="shared" si="13"/>
        <v>-1923.658388712844</v>
      </c>
      <c r="AL45">
        <f t="shared" si="14"/>
        <v>-157.95311390609638</v>
      </c>
      <c r="AM45">
        <f t="shared" si="15"/>
        <v>-1878.5684818942123</v>
      </c>
      <c r="AN45">
        <v>0</v>
      </c>
      <c r="AO45">
        <v>0</v>
      </c>
      <c r="AP45">
        <f t="shared" si="16"/>
        <v>1</v>
      </c>
      <c r="AQ45">
        <f t="shared" si="17"/>
        <v>0</v>
      </c>
      <c r="AR45">
        <f t="shared" si="18"/>
        <v>52565.622094749473</v>
      </c>
      <c r="AS45" t="s">
        <v>408</v>
      </c>
      <c r="AT45">
        <v>12563.3</v>
      </c>
      <c r="AU45">
        <v>561.53807692307691</v>
      </c>
      <c r="AV45">
        <v>1516.12</v>
      </c>
      <c r="AW45">
        <f t="shared" si="19"/>
        <v>0.62962161509440084</v>
      </c>
      <c r="AX45">
        <v>-3.2977768145413182</v>
      </c>
      <c r="AY45" t="s">
        <v>524</v>
      </c>
      <c r="AZ45">
        <v>12508</v>
      </c>
      <c r="BA45">
        <v>623.70407999999998</v>
      </c>
      <c r="BB45">
        <v>789.38099999999997</v>
      </c>
      <c r="BC45">
        <f t="shared" si="20"/>
        <v>0.20988207215527099</v>
      </c>
      <c r="BD45">
        <v>0.5</v>
      </c>
      <c r="BE45">
        <f t="shared" si="21"/>
        <v>1261.2338906192372</v>
      </c>
      <c r="BF45">
        <f>P45</f>
        <v>7.3777468556919654</v>
      </c>
      <c r="BG45">
        <f t="shared" si="22"/>
        <v>132.35519121780996</v>
      </c>
      <c r="BH45">
        <f t="shared" si="23"/>
        <v>8.4643488805964812E-3</v>
      </c>
      <c r="BI45">
        <f t="shared" si="24"/>
        <v>0.92064415028991065</v>
      </c>
      <c r="BJ45">
        <f t="shared" si="25"/>
        <v>418.74992471057971</v>
      </c>
      <c r="BK45" t="s">
        <v>525</v>
      </c>
      <c r="BL45">
        <v>-800.79</v>
      </c>
      <c r="BM45">
        <f t="shared" si="26"/>
        <v>-800.79</v>
      </c>
      <c r="BN45">
        <f t="shared" si="27"/>
        <v>2.0144530967935639</v>
      </c>
      <c r="BO45">
        <f t="shared" si="28"/>
        <v>0.10418811561775433</v>
      </c>
      <c r="BP45">
        <f t="shared" si="29"/>
        <v>0.31366734141593761</v>
      </c>
      <c r="BQ45">
        <f t="shared" si="30"/>
        <v>0.72715411899831128</v>
      </c>
      <c r="BR45">
        <f t="shared" si="31"/>
        <v>0.76131653285187673</v>
      </c>
      <c r="BS45">
        <f t="shared" si="32"/>
        <v>-0.13376984980688517</v>
      </c>
      <c r="BT45">
        <f t="shared" si="33"/>
        <v>1.1337698498068851</v>
      </c>
      <c r="BU45">
        <v>2319</v>
      </c>
      <c r="BV45">
        <v>300</v>
      </c>
      <c r="BW45">
        <v>300</v>
      </c>
      <c r="BX45">
        <v>300</v>
      </c>
      <c r="BY45">
        <v>12508</v>
      </c>
      <c r="BZ45">
        <v>759.48</v>
      </c>
      <c r="CA45">
        <v>-9.0615699999999997E-3</v>
      </c>
      <c r="CB45">
        <v>-1.5</v>
      </c>
      <c r="CC45" t="s">
        <v>409</v>
      </c>
      <c r="CD45" t="s">
        <v>409</v>
      </c>
      <c r="CE45" t="s">
        <v>409</v>
      </c>
      <c r="CF45" t="s">
        <v>409</v>
      </c>
      <c r="CG45" t="s">
        <v>409</v>
      </c>
      <c r="CH45" t="s">
        <v>409</v>
      </c>
      <c r="CI45" t="s">
        <v>409</v>
      </c>
      <c r="CJ45" t="s">
        <v>409</v>
      </c>
      <c r="CK45" t="s">
        <v>409</v>
      </c>
      <c r="CL45" t="s">
        <v>409</v>
      </c>
      <c r="CM45">
        <f t="shared" si="34"/>
        <v>1500.027096774194</v>
      </c>
      <c r="CN45">
        <f t="shared" si="35"/>
        <v>1261.2338906192372</v>
      </c>
      <c r="CO45">
        <f t="shared" si="36"/>
        <v>0.8408074049672295</v>
      </c>
      <c r="CP45">
        <f t="shared" si="37"/>
        <v>0.16115829158675288</v>
      </c>
      <c r="CQ45">
        <v>6</v>
      </c>
      <c r="CR45">
        <v>0.5</v>
      </c>
      <c r="CS45" t="s">
        <v>410</v>
      </c>
      <c r="CT45">
        <v>2</v>
      </c>
      <c r="CU45">
        <v>1689182492</v>
      </c>
      <c r="CV45">
        <v>409.59100000000001</v>
      </c>
      <c r="CW45">
        <v>417.32574193548379</v>
      </c>
      <c r="CX45">
        <v>31.328945161290331</v>
      </c>
      <c r="CY45">
        <v>30.479180645161289</v>
      </c>
      <c r="CZ45">
        <v>408.69099999999997</v>
      </c>
      <c r="DA45">
        <v>30.89494516129033</v>
      </c>
      <c r="DB45">
        <v>600.18854838709683</v>
      </c>
      <c r="DC45">
        <v>101.2886774193549</v>
      </c>
      <c r="DD45">
        <v>9.9874135483870988E-2</v>
      </c>
      <c r="DE45">
        <v>32.789222580645159</v>
      </c>
      <c r="DF45">
        <v>44.873196774193538</v>
      </c>
      <c r="DG45">
        <v>999.90000000000032</v>
      </c>
      <c r="DH45">
        <v>0</v>
      </c>
      <c r="DI45">
        <v>0</v>
      </c>
      <c r="DJ45">
        <v>10004.16903225806</v>
      </c>
      <c r="DK45">
        <v>0</v>
      </c>
      <c r="DL45">
        <v>145.4973548387097</v>
      </c>
      <c r="DM45">
        <v>-7.7173499999999997</v>
      </c>
      <c r="DN45">
        <v>422.85258064516131</v>
      </c>
      <c r="DO45">
        <v>430.44538709677431</v>
      </c>
      <c r="DP45">
        <v>0.84163993548387095</v>
      </c>
      <c r="DQ45">
        <v>417.32574193548379</v>
      </c>
      <c r="DR45">
        <v>30.479180645161289</v>
      </c>
      <c r="DS45">
        <v>3.1724445161290329</v>
      </c>
      <c r="DT45">
        <v>3.0871954838709681</v>
      </c>
      <c r="DU45">
        <v>24.9618</v>
      </c>
      <c r="DV45">
        <v>24.50583870967742</v>
      </c>
      <c r="DW45">
        <v>1500.027096774194</v>
      </c>
      <c r="DX45">
        <v>0.97299567741935489</v>
      </c>
      <c r="DY45">
        <v>2.700413548387097E-2</v>
      </c>
      <c r="DZ45">
        <v>0</v>
      </c>
      <c r="EA45">
        <v>624.75338709677419</v>
      </c>
      <c r="EB45">
        <v>4.9993100000000013</v>
      </c>
      <c r="EC45">
        <v>12976.14838709677</v>
      </c>
      <c r="ED45">
        <v>13259.461290322581</v>
      </c>
      <c r="EE45">
        <v>39.910999999999987</v>
      </c>
      <c r="EF45">
        <v>41.145000000000003</v>
      </c>
      <c r="EG45">
        <v>40.186999999999983</v>
      </c>
      <c r="EH45">
        <v>40.759999999999991</v>
      </c>
      <c r="EI45">
        <v>41.383000000000003</v>
      </c>
      <c r="EJ45">
        <v>1454.656451612904</v>
      </c>
      <c r="EK45">
        <v>40.37096774193548</v>
      </c>
      <c r="EL45">
        <v>0</v>
      </c>
      <c r="EM45">
        <v>203</v>
      </c>
      <c r="EN45">
        <v>0</v>
      </c>
      <c r="EO45">
        <v>623.70407999999998</v>
      </c>
      <c r="EP45">
        <v>-74.665384486851821</v>
      </c>
      <c r="EQ45">
        <v>-4882.9461504119063</v>
      </c>
      <c r="ER45">
        <v>12911.492</v>
      </c>
      <c r="ES45">
        <v>15</v>
      </c>
      <c r="ET45">
        <v>1689182524</v>
      </c>
      <c r="EU45" t="s">
        <v>526</v>
      </c>
      <c r="EV45">
        <v>1689182520</v>
      </c>
      <c r="EW45">
        <v>1689182524</v>
      </c>
      <c r="EX45">
        <v>16</v>
      </c>
      <c r="EY45">
        <v>-1.7000000000000001E-2</v>
      </c>
      <c r="EZ45">
        <v>8.0000000000000002E-3</v>
      </c>
      <c r="FA45">
        <v>0.9</v>
      </c>
      <c r="FB45">
        <v>0.434</v>
      </c>
      <c r="FC45">
        <v>418</v>
      </c>
      <c r="FD45">
        <v>31</v>
      </c>
      <c r="FE45">
        <v>0.21</v>
      </c>
      <c r="FF45">
        <v>0.12</v>
      </c>
      <c r="FG45">
        <v>-7.746238</v>
      </c>
      <c r="FH45">
        <v>0.67962889305817553</v>
      </c>
      <c r="FI45">
        <v>7.3827906959360548E-2</v>
      </c>
      <c r="FJ45">
        <v>1</v>
      </c>
      <c r="FK45">
        <v>409.6052333333335</v>
      </c>
      <c r="FL45">
        <v>0.98912569521683502</v>
      </c>
      <c r="FM45">
        <v>7.6412775255336088E-2</v>
      </c>
      <c r="FN45">
        <v>1</v>
      </c>
      <c r="FO45">
        <v>0.82194824999999994</v>
      </c>
      <c r="FP45">
        <v>0.40267010881801019</v>
      </c>
      <c r="FQ45">
        <v>3.9347751706260169E-2</v>
      </c>
      <c r="FR45">
        <v>1</v>
      </c>
      <c r="FS45">
        <v>31.319563333333331</v>
      </c>
      <c r="FT45">
        <v>0.35123559510574243</v>
      </c>
      <c r="FU45">
        <v>2.5428363210312211E-2</v>
      </c>
      <c r="FV45">
        <v>1</v>
      </c>
      <c r="FW45">
        <v>4</v>
      </c>
      <c r="FX45">
        <v>4</v>
      </c>
      <c r="FY45" t="s">
        <v>412</v>
      </c>
      <c r="FZ45">
        <v>3.1722399999999999</v>
      </c>
      <c r="GA45">
        <v>2.7964000000000002</v>
      </c>
      <c r="GB45">
        <v>0.101866</v>
      </c>
      <c r="GC45">
        <v>0.10403800000000001</v>
      </c>
      <c r="GD45">
        <v>0.142933</v>
      </c>
      <c r="GE45">
        <v>0.14119599999999999</v>
      </c>
      <c r="GF45">
        <v>27916.3</v>
      </c>
      <c r="GG45">
        <v>22161.599999999999</v>
      </c>
      <c r="GH45">
        <v>29076.2</v>
      </c>
      <c r="GI45">
        <v>24251.7</v>
      </c>
      <c r="GJ45">
        <v>31681.4</v>
      </c>
      <c r="GK45">
        <v>30381.3</v>
      </c>
      <c r="GL45">
        <v>40099</v>
      </c>
      <c r="GM45">
        <v>39557.5</v>
      </c>
      <c r="GN45">
        <v>2.1148500000000001</v>
      </c>
      <c r="GO45">
        <v>1.8120799999999999</v>
      </c>
      <c r="GP45">
        <v>0.85000299999999995</v>
      </c>
      <c r="GQ45">
        <v>0</v>
      </c>
      <c r="GR45">
        <v>31.308700000000002</v>
      </c>
      <c r="GS45">
        <v>999.9</v>
      </c>
      <c r="GT45">
        <v>57.3</v>
      </c>
      <c r="GU45">
        <v>35.299999999999997</v>
      </c>
      <c r="GV45">
        <v>32.487400000000001</v>
      </c>
      <c r="GW45">
        <v>61.945500000000003</v>
      </c>
      <c r="GX45">
        <v>30.609000000000002</v>
      </c>
      <c r="GY45">
        <v>1</v>
      </c>
      <c r="GZ45">
        <v>0.38857700000000001</v>
      </c>
      <c r="HA45">
        <v>0</v>
      </c>
      <c r="HB45">
        <v>20.277699999999999</v>
      </c>
      <c r="HC45">
        <v>5.2237299999999998</v>
      </c>
      <c r="HD45">
        <v>11.908099999999999</v>
      </c>
      <c r="HE45">
        <v>4.9637000000000002</v>
      </c>
      <c r="HF45">
        <v>3.2919999999999998</v>
      </c>
      <c r="HG45">
        <v>9999</v>
      </c>
      <c r="HH45">
        <v>9999</v>
      </c>
      <c r="HI45">
        <v>9999</v>
      </c>
      <c r="HJ45">
        <v>999.9</v>
      </c>
      <c r="HK45">
        <v>4.9702999999999999</v>
      </c>
      <c r="HL45">
        <v>1.87531</v>
      </c>
      <c r="HM45">
        <v>1.87408</v>
      </c>
      <c r="HN45">
        <v>1.8733200000000001</v>
      </c>
      <c r="HO45">
        <v>1.8747799999999999</v>
      </c>
      <c r="HP45">
        <v>1.8696999999999999</v>
      </c>
      <c r="HQ45">
        <v>1.87388</v>
      </c>
      <c r="HR45">
        <v>1.87896</v>
      </c>
      <c r="HS45">
        <v>0</v>
      </c>
      <c r="HT45">
        <v>0</v>
      </c>
      <c r="HU45">
        <v>0</v>
      </c>
      <c r="HV45">
        <v>0</v>
      </c>
      <c r="HW45" t="s">
        <v>413</v>
      </c>
      <c r="HX45" t="s">
        <v>414</v>
      </c>
      <c r="HY45" t="s">
        <v>415</v>
      </c>
      <c r="HZ45" t="s">
        <v>415</v>
      </c>
      <c r="IA45" t="s">
        <v>415</v>
      </c>
      <c r="IB45" t="s">
        <v>415</v>
      </c>
      <c r="IC45">
        <v>0</v>
      </c>
      <c r="ID45">
        <v>100</v>
      </c>
      <c r="IE45">
        <v>100</v>
      </c>
      <c r="IF45">
        <v>0.9</v>
      </c>
      <c r="IG45">
        <v>0.434</v>
      </c>
      <c r="IH45">
        <v>0.7077116253744129</v>
      </c>
      <c r="II45">
        <v>1.128014593432906E-3</v>
      </c>
      <c r="IJ45">
        <v>-1.65604436504418E-6</v>
      </c>
      <c r="IK45">
        <v>3.7132907960675708E-10</v>
      </c>
      <c r="IL45">
        <v>0.42587499999999417</v>
      </c>
      <c r="IM45">
        <v>0</v>
      </c>
      <c r="IN45">
        <v>0</v>
      </c>
      <c r="IO45">
        <v>0</v>
      </c>
      <c r="IP45">
        <v>25</v>
      </c>
      <c r="IQ45">
        <v>1932</v>
      </c>
      <c r="IR45">
        <v>-1</v>
      </c>
      <c r="IS45">
        <v>-1</v>
      </c>
      <c r="IT45">
        <v>13.3</v>
      </c>
      <c r="IU45">
        <v>13.4</v>
      </c>
      <c r="IV45">
        <v>1.1071800000000001</v>
      </c>
      <c r="IW45">
        <v>2.4279799999999998</v>
      </c>
      <c r="IX45">
        <v>1.42578</v>
      </c>
      <c r="IY45">
        <v>2.2766099999999998</v>
      </c>
      <c r="IZ45">
        <v>1.5478499999999999</v>
      </c>
      <c r="JA45">
        <v>2.3730500000000001</v>
      </c>
      <c r="JB45">
        <v>38.256799999999998</v>
      </c>
      <c r="JC45">
        <v>14.9201</v>
      </c>
      <c r="JD45">
        <v>18</v>
      </c>
      <c r="JE45">
        <v>639.45100000000002</v>
      </c>
      <c r="JF45">
        <v>423.70499999999998</v>
      </c>
      <c r="JG45">
        <v>32.035800000000002</v>
      </c>
      <c r="JH45">
        <v>32.2774</v>
      </c>
      <c r="JI45">
        <v>30.0001</v>
      </c>
      <c r="JJ45">
        <v>32.167099999999998</v>
      </c>
      <c r="JK45">
        <v>32.103999999999999</v>
      </c>
      <c r="JL45">
        <v>22.170300000000001</v>
      </c>
      <c r="JM45">
        <v>0</v>
      </c>
      <c r="JN45">
        <v>100</v>
      </c>
      <c r="JO45">
        <v>-999.9</v>
      </c>
      <c r="JP45">
        <v>417.61</v>
      </c>
      <c r="JQ45">
        <v>32</v>
      </c>
      <c r="JR45">
        <v>94.725999999999999</v>
      </c>
      <c r="JS45">
        <v>100.651</v>
      </c>
    </row>
    <row r="46" spans="1:279" x14ac:dyDescent="0.2">
      <c r="A46">
        <v>26</v>
      </c>
      <c r="B46">
        <v>1689182668.5</v>
      </c>
      <c r="C46">
        <v>6863.5</v>
      </c>
      <c r="D46" t="s">
        <v>527</v>
      </c>
      <c r="E46" t="s">
        <v>528</v>
      </c>
      <c r="F46">
        <v>15</v>
      </c>
      <c r="O46" t="s">
        <v>558</v>
      </c>
      <c r="P46">
        <f>DB46*AP46*(CW46-CV46*(1000-AP46*CY46)/(1000-AP46*CX46))/(100*CQ46)</f>
        <v>16.138378346367215</v>
      </c>
      <c r="Q46">
        <v>1689182660.75</v>
      </c>
      <c r="R46">
        <f t="shared" si="0"/>
        <v>2.1987045278463947E-3</v>
      </c>
      <c r="S46">
        <f t="shared" si="1"/>
        <v>2.1987045278463948</v>
      </c>
      <c r="T46">
        <f>CV46 - IF(AP46&gt;1, P46*CQ46*100/(AR46*DJ46), 0)</f>
        <v>409.05226666666658</v>
      </c>
      <c r="U46">
        <f>((AA46-R46/2)*T46-P46)/(AA46+R46/2)</f>
        <v>-110.36090388639516</v>
      </c>
      <c r="V46">
        <f t="shared" si="2"/>
        <v>-11.189387672320372</v>
      </c>
      <c r="W46">
        <f>(CV46 - IF(AP46&gt;1, P46*CQ46*100/(AR46*DJ46), 0))*(DC46+DD46)/1000</f>
        <v>41.473422460242674</v>
      </c>
      <c r="X46">
        <f t="shared" si="3"/>
        <v>5.1141920716628576E-2</v>
      </c>
      <c r="Y46">
        <f t="shared" si="4"/>
        <v>2.9518847674322215</v>
      </c>
      <c r="Z46">
        <f>R46*(1000-(1000*0.61365*EXP(17.502*AD46/(240.97+AD46))/(DC46+DD46)+CX46)/2)/(1000*0.61365*EXP(17.502*AD46/(240.97+AD46))/(DC46+DD46)-CX46)</f>
        <v>5.0654736501690528E-2</v>
      </c>
      <c r="AA46">
        <f t="shared" si="5"/>
        <v>3.1702594977945052E-2</v>
      </c>
      <c r="AB46">
        <f t="shared" si="6"/>
        <v>241.73680177490405</v>
      </c>
      <c r="AC46">
        <f>(DE46+(AB46+2*0.95*0.0000000567*(((DE46+$B$7)+273)^4-(DE46+273)^4)-44100*R46)/(1.84*29.3*Y46+8*0.95*0.0000000567*(DE46+273)^3))</f>
        <v>33.703820715723253</v>
      </c>
      <c r="AD46">
        <f t="shared" si="7"/>
        <v>40.176879999999997</v>
      </c>
      <c r="AE46">
        <f t="shared" si="8"/>
        <v>7.4839964681201545</v>
      </c>
      <c r="AF46">
        <f t="shared" si="9"/>
        <v>66.187460925547398</v>
      </c>
      <c r="AG46">
        <f t="shared" si="10"/>
        <v>3.317557665748232</v>
      </c>
      <c r="AH46">
        <f t="shared" si="11"/>
        <v>5.0123658157548441</v>
      </c>
      <c r="AI46">
        <f t="shared" si="12"/>
        <v>4.166438802371923</v>
      </c>
      <c r="AJ46">
        <f>(-R46*44100)</f>
        <v>-96.96286967802601</v>
      </c>
      <c r="AK46">
        <f t="shared" si="13"/>
        <v>-1164.4993898682426</v>
      </c>
      <c r="AL46">
        <f t="shared" si="14"/>
        <v>-93.512641374003834</v>
      </c>
      <c r="AM46">
        <f t="shared" si="15"/>
        <v>-1113.2380991453683</v>
      </c>
      <c r="AN46">
        <v>0</v>
      </c>
      <c r="AO46">
        <v>0</v>
      </c>
      <c r="AP46">
        <f t="shared" si="16"/>
        <v>1</v>
      </c>
      <c r="AQ46">
        <f t="shared" si="17"/>
        <v>0</v>
      </c>
      <c r="AR46">
        <f t="shared" si="18"/>
        <v>52527.621378070726</v>
      </c>
      <c r="AS46" t="s">
        <v>408</v>
      </c>
      <c r="AT46">
        <v>12563.3</v>
      </c>
      <c r="AU46">
        <v>561.53807692307691</v>
      </c>
      <c r="AV46">
        <v>1516.12</v>
      </c>
      <c r="AW46">
        <f t="shared" si="19"/>
        <v>0.62962161509440084</v>
      </c>
      <c r="AX46">
        <v>-3.2977768145413182</v>
      </c>
      <c r="AY46" t="s">
        <v>529</v>
      </c>
      <c r="AZ46">
        <v>12481.7</v>
      </c>
      <c r="BA46">
        <v>639.49739999999997</v>
      </c>
      <c r="BB46">
        <v>1013.66</v>
      </c>
      <c r="BC46">
        <f t="shared" si="20"/>
        <v>0.36912041512933336</v>
      </c>
      <c r="BD46">
        <v>0.5</v>
      </c>
      <c r="BE46">
        <f t="shared" si="21"/>
        <v>1261.2110305569447</v>
      </c>
      <c r="BF46">
        <f>P46</f>
        <v>16.138378346367215</v>
      </c>
      <c r="BG46">
        <f t="shared" si="22"/>
        <v>232.76936958243689</v>
      </c>
      <c r="BH46">
        <f t="shared" si="23"/>
        <v>1.5410708192367792E-2</v>
      </c>
      <c r="BI46">
        <f t="shared" si="24"/>
        <v>0.49568888976579911</v>
      </c>
      <c r="BJ46">
        <f t="shared" si="25"/>
        <v>474.43533179848464</v>
      </c>
      <c r="BK46" t="s">
        <v>530</v>
      </c>
      <c r="BL46">
        <v>-706.03</v>
      </c>
      <c r="BM46">
        <f t="shared" si="26"/>
        <v>-706.03</v>
      </c>
      <c r="BN46">
        <f t="shared" si="27"/>
        <v>1.6965155969457215</v>
      </c>
      <c r="BO46">
        <f t="shared" si="28"/>
        <v>0.21757560955753652</v>
      </c>
      <c r="BP46">
        <f t="shared" si="29"/>
        <v>0.22611434871633329</v>
      </c>
      <c r="BQ46">
        <f t="shared" si="30"/>
        <v>0.8275701329712799</v>
      </c>
      <c r="BR46">
        <f t="shared" si="31"/>
        <v>0.52636655676488253</v>
      </c>
      <c r="BS46">
        <f t="shared" si="32"/>
        <v>-0.24021193458473405</v>
      </c>
      <c r="BT46">
        <f t="shared" si="33"/>
        <v>1.240211934584734</v>
      </c>
      <c r="BU46">
        <v>2321</v>
      </c>
      <c r="BV46">
        <v>300</v>
      </c>
      <c r="BW46">
        <v>300</v>
      </c>
      <c r="BX46">
        <v>300</v>
      </c>
      <c r="BY46">
        <v>12481.7</v>
      </c>
      <c r="BZ46">
        <v>878.09</v>
      </c>
      <c r="CA46">
        <v>-9.0427100000000007E-3</v>
      </c>
      <c r="CB46">
        <v>-29.4</v>
      </c>
      <c r="CC46" t="s">
        <v>409</v>
      </c>
      <c r="CD46" t="s">
        <v>409</v>
      </c>
      <c r="CE46" t="s">
        <v>409</v>
      </c>
      <c r="CF46" t="s">
        <v>409</v>
      </c>
      <c r="CG46" t="s">
        <v>409</v>
      </c>
      <c r="CH46" t="s">
        <v>409</v>
      </c>
      <c r="CI46" t="s">
        <v>409</v>
      </c>
      <c r="CJ46" t="s">
        <v>409</v>
      </c>
      <c r="CK46" t="s">
        <v>409</v>
      </c>
      <c r="CL46" t="s">
        <v>409</v>
      </c>
      <c r="CM46">
        <f t="shared" si="34"/>
        <v>1500.0003333333329</v>
      </c>
      <c r="CN46">
        <f t="shared" si="35"/>
        <v>1261.2110305569447</v>
      </c>
      <c r="CO46">
        <f t="shared" si="36"/>
        <v>0.84080716685859291</v>
      </c>
      <c r="CP46">
        <f t="shared" si="37"/>
        <v>0.1611578320370845</v>
      </c>
      <c r="CQ46">
        <v>6</v>
      </c>
      <c r="CR46">
        <v>0.5</v>
      </c>
      <c r="CS46" t="s">
        <v>410</v>
      </c>
      <c r="CT46">
        <v>2</v>
      </c>
      <c r="CU46">
        <v>1689182660.75</v>
      </c>
      <c r="CV46">
        <v>409.05226666666658</v>
      </c>
      <c r="CW46">
        <v>426.08609999999999</v>
      </c>
      <c r="CX46">
        <v>32.721063333333333</v>
      </c>
      <c r="CY46">
        <v>30.594793333333332</v>
      </c>
      <c r="CZ46">
        <v>408.15190000000001</v>
      </c>
      <c r="DA46">
        <v>32.287496666666669</v>
      </c>
      <c r="DB46">
        <v>600.13843333333341</v>
      </c>
      <c r="DC46">
        <v>101.2891333333334</v>
      </c>
      <c r="DD46">
        <v>9.9920926666666687E-2</v>
      </c>
      <c r="DE46">
        <v>32.859520000000003</v>
      </c>
      <c r="DF46">
        <v>40.176879999999997</v>
      </c>
      <c r="DG46">
        <v>999.9000000000002</v>
      </c>
      <c r="DH46">
        <v>0</v>
      </c>
      <c r="DI46">
        <v>0</v>
      </c>
      <c r="DJ46">
        <v>9998.9776666666676</v>
      </c>
      <c r="DK46">
        <v>0</v>
      </c>
      <c r="DL46">
        <v>1903.475333333334</v>
      </c>
      <c r="DM46">
        <v>-17.033946666666662</v>
      </c>
      <c r="DN46">
        <v>422.88966666666659</v>
      </c>
      <c r="DO46">
        <v>439.53353333333342</v>
      </c>
      <c r="DP46">
        <v>2.1262590000000001</v>
      </c>
      <c r="DQ46">
        <v>426.08609999999999</v>
      </c>
      <c r="DR46">
        <v>30.594793333333332</v>
      </c>
      <c r="DS46">
        <v>3.3142879999999999</v>
      </c>
      <c r="DT46">
        <v>3.0989206666666669</v>
      </c>
      <c r="DU46">
        <v>25.697283333333338</v>
      </c>
      <c r="DV46">
        <v>24.569179999999999</v>
      </c>
      <c r="DW46">
        <v>1500.0003333333329</v>
      </c>
      <c r="DX46">
        <v>0.97300566666666699</v>
      </c>
      <c r="DY46">
        <v>2.6994129999999991E-2</v>
      </c>
      <c r="DZ46">
        <v>0</v>
      </c>
      <c r="EA46">
        <v>639.69303333333323</v>
      </c>
      <c r="EB46">
        <v>4.9993100000000004</v>
      </c>
      <c r="EC46">
        <v>11988.1</v>
      </c>
      <c r="ED46">
        <v>13259.283333333329</v>
      </c>
      <c r="EE46">
        <v>40.061999999999983</v>
      </c>
      <c r="EF46">
        <v>41.399799999999978</v>
      </c>
      <c r="EG46">
        <v>40.311999999999983</v>
      </c>
      <c r="EH46">
        <v>40.805799999999991</v>
      </c>
      <c r="EI46">
        <v>41.593499999999977</v>
      </c>
      <c r="EJ46">
        <v>1454.6420000000001</v>
      </c>
      <c r="EK46">
        <v>40.35833333333332</v>
      </c>
      <c r="EL46">
        <v>0</v>
      </c>
      <c r="EM46">
        <v>168.20000004768369</v>
      </c>
      <c r="EN46">
        <v>0</v>
      </c>
      <c r="EO46">
        <v>639.49739999999997</v>
      </c>
      <c r="EP46">
        <v>-10.808230775044979</v>
      </c>
      <c r="EQ46">
        <v>-242.03846151400381</v>
      </c>
      <c r="ER46">
        <v>11987.328</v>
      </c>
      <c r="ES46">
        <v>15</v>
      </c>
      <c r="ET46">
        <v>1689182524</v>
      </c>
      <c r="EU46" t="s">
        <v>526</v>
      </c>
      <c r="EV46">
        <v>1689182520</v>
      </c>
      <c r="EW46">
        <v>1689182524</v>
      </c>
      <c r="EX46">
        <v>16</v>
      </c>
      <c r="EY46">
        <v>-1.7000000000000001E-2</v>
      </c>
      <c r="EZ46">
        <v>8.0000000000000002E-3</v>
      </c>
      <c r="FA46">
        <v>0.9</v>
      </c>
      <c r="FB46">
        <v>0.434</v>
      </c>
      <c r="FC46">
        <v>418</v>
      </c>
      <c r="FD46">
        <v>31</v>
      </c>
      <c r="FE46">
        <v>0.21</v>
      </c>
      <c r="FF46">
        <v>0.12</v>
      </c>
      <c r="FG46">
        <v>-17.123848780487801</v>
      </c>
      <c r="FH46">
        <v>1.7300383275260789</v>
      </c>
      <c r="FI46">
        <v>0.1864945067156086</v>
      </c>
      <c r="FJ46">
        <v>1</v>
      </c>
      <c r="FK46">
        <v>409.00380645161289</v>
      </c>
      <c r="FL46">
        <v>3.6229354838703678</v>
      </c>
      <c r="FM46">
        <v>0.27880533379390038</v>
      </c>
      <c r="FN46">
        <v>1</v>
      </c>
      <c r="FO46">
        <v>2.107296097560976</v>
      </c>
      <c r="FP46">
        <v>0.31474975609756162</v>
      </c>
      <c r="FQ46">
        <v>3.3430606823326561E-2</v>
      </c>
      <c r="FR46">
        <v>1</v>
      </c>
      <c r="FS46">
        <v>32.718932258064513</v>
      </c>
      <c r="FT46">
        <v>0.1585596774192535</v>
      </c>
      <c r="FU46">
        <v>1.3375287445732799E-2</v>
      </c>
      <c r="FV46">
        <v>1</v>
      </c>
      <c r="FW46">
        <v>4</v>
      </c>
      <c r="FX46">
        <v>4</v>
      </c>
      <c r="FY46" t="s">
        <v>412</v>
      </c>
      <c r="FZ46">
        <v>3.1719300000000001</v>
      </c>
      <c r="GA46">
        <v>2.7970299999999999</v>
      </c>
      <c r="GB46">
        <v>0.101801</v>
      </c>
      <c r="GC46">
        <v>0.10569199999999999</v>
      </c>
      <c r="GD46">
        <v>0.14724300000000001</v>
      </c>
      <c r="GE46">
        <v>0.141513</v>
      </c>
      <c r="GF46">
        <v>27919.599999999999</v>
      </c>
      <c r="GG46">
        <v>22118.1</v>
      </c>
      <c r="GH46">
        <v>29078</v>
      </c>
      <c r="GI46">
        <v>24249.200000000001</v>
      </c>
      <c r="GJ46">
        <v>31522.3</v>
      </c>
      <c r="GK46">
        <v>30366.799999999999</v>
      </c>
      <c r="GL46">
        <v>40101</v>
      </c>
      <c r="GM46">
        <v>39552.800000000003</v>
      </c>
      <c r="GN46">
        <v>2.1175999999999999</v>
      </c>
      <c r="GO46">
        <v>1.81002</v>
      </c>
      <c r="GP46">
        <v>0.53912400000000005</v>
      </c>
      <c r="GQ46">
        <v>0</v>
      </c>
      <c r="GR46">
        <v>31.516100000000002</v>
      </c>
      <c r="GS46">
        <v>999.9</v>
      </c>
      <c r="GT46">
        <v>57.2</v>
      </c>
      <c r="GU46">
        <v>35.299999999999997</v>
      </c>
      <c r="GV46">
        <v>32.433100000000003</v>
      </c>
      <c r="GW46">
        <v>62.305500000000002</v>
      </c>
      <c r="GX46">
        <v>32.087299999999999</v>
      </c>
      <c r="GY46">
        <v>1</v>
      </c>
      <c r="GZ46">
        <v>0.39482699999999998</v>
      </c>
      <c r="HA46">
        <v>0</v>
      </c>
      <c r="HB46">
        <v>20.276399999999999</v>
      </c>
      <c r="HC46">
        <v>5.2204300000000003</v>
      </c>
      <c r="HD46">
        <v>11.908099999999999</v>
      </c>
      <c r="HE46">
        <v>4.9633500000000002</v>
      </c>
      <c r="HF46">
        <v>3.2912499999999998</v>
      </c>
      <c r="HG46">
        <v>9999</v>
      </c>
      <c r="HH46">
        <v>9999</v>
      </c>
      <c r="HI46">
        <v>9999</v>
      </c>
      <c r="HJ46">
        <v>999.9</v>
      </c>
      <c r="HK46">
        <v>4.9703099999999996</v>
      </c>
      <c r="HL46">
        <v>1.87531</v>
      </c>
      <c r="HM46">
        <v>1.87408</v>
      </c>
      <c r="HN46">
        <v>1.8733200000000001</v>
      </c>
      <c r="HO46">
        <v>1.8747199999999999</v>
      </c>
      <c r="HP46">
        <v>1.8696900000000001</v>
      </c>
      <c r="HQ46">
        <v>1.87381</v>
      </c>
      <c r="HR46">
        <v>1.87897</v>
      </c>
      <c r="HS46">
        <v>0</v>
      </c>
      <c r="HT46">
        <v>0</v>
      </c>
      <c r="HU46">
        <v>0</v>
      </c>
      <c r="HV46">
        <v>0</v>
      </c>
      <c r="HW46" t="s">
        <v>413</v>
      </c>
      <c r="HX46" t="s">
        <v>414</v>
      </c>
      <c r="HY46" t="s">
        <v>415</v>
      </c>
      <c r="HZ46" t="s">
        <v>415</v>
      </c>
      <c r="IA46" t="s">
        <v>415</v>
      </c>
      <c r="IB46" t="s">
        <v>415</v>
      </c>
      <c r="IC46">
        <v>0</v>
      </c>
      <c r="ID46">
        <v>100</v>
      </c>
      <c r="IE46">
        <v>100</v>
      </c>
      <c r="IF46">
        <v>0.9</v>
      </c>
      <c r="IG46">
        <v>0.4335</v>
      </c>
      <c r="IH46">
        <v>0.69053716409896926</v>
      </c>
      <c r="II46">
        <v>1.128014593432906E-3</v>
      </c>
      <c r="IJ46">
        <v>-1.65604436504418E-6</v>
      </c>
      <c r="IK46">
        <v>3.7132907960675708E-10</v>
      </c>
      <c r="IL46">
        <v>0.43355999999999989</v>
      </c>
      <c r="IM46">
        <v>0</v>
      </c>
      <c r="IN46">
        <v>0</v>
      </c>
      <c r="IO46">
        <v>0</v>
      </c>
      <c r="IP46">
        <v>25</v>
      </c>
      <c r="IQ46">
        <v>1932</v>
      </c>
      <c r="IR46">
        <v>-1</v>
      </c>
      <c r="IS46">
        <v>-1</v>
      </c>
      <c r="IT46">
        <v>2.5</v>
      </c>
      <c r="IU46">
        <v>2.4</v>
      </c>
      <c r="IV46">
        <v>1.1267100000000001</v>
      </c>
      <c r="IW46">
        <v>2.4291999999999998</v>
      </c>
      <c r="IX46">
        <v>1.42578</v>
      </c>
      <c r="IY46">
        <v>2.2753899999999998</v>
      </c>
      <c r="IZ46">
        <v>1.5478499999999999</v>
      </c>
      <c r="JA46">
        <v>2.36938</v>
      </c>
      <c r="JB46">
        <v>38.305599999999998</v>
      </c>
      <c r="JC46">
        <v>14.885</v>
      </c>
      <c r="JD46">
        <v>18</v>
      </c>
      <c r="JE46">
        <v>642.221</v>
      </c>
      <c r="JF46">
        <v>422.94200000000001</v>
      </c>
      <c r="JG46">
        <v>32.178699999999999</v>
      </c>
      <c r="JH46">
        <v>32.359499999999997</v>
      </c>
      <c r="JI46">
        <v>30.000599999999999</v>
      </c>
      <c r="JJ46">
        <v>32.2333</v>
      </c>
      <c r="JK46">
        <v>32.1678</v>
      </c>
      <c r="JL46">
        <v>22.56</v>
      </c>
      <c r="JM46">
        <v>0</v>
      </c>
      <c r="JN46">
        <v>100</v>
      </c>
      <c r="JO46">
        <v>-999.9</v>
      </c>
      <c r="JP46">
        <v>426.43200000000002</v>
      </c>
      <c r="JQ46">
        <v>32</v>
      </c>
      <c r="JR46">
        <v>94.731300000000005</v>
      </c>
      <c r="JS46">
        <v>100.64</v>
      </c>
    </row>
    <row r="47" spans="1:279" x14ac:dyDescent="0.2">
      <c r="A47">
        <v>27</v>
      </c>
      <c r="B47">
        <v>1689182875.5</v>
      </c>
      <c r="C47">
        <v>7070.5</v>
      </c>
      <c r="D47" t="s">
        <v>531</v>
      </c>
      <c r="E47" t="s">
        <v>532</v>
      </c>
      <c r="F47">
        <v>15</v>
      </c>
      <c r="O47" t="s">
        <v>559</v>
      </c>
      <c r="P47">
        <f>DB47*AP47*(CW47-CV47*(1000-AP47*CY47)/(1000-AP47*CX47))/(100*CQ47)</f>
        <v>17.586369792227412</v>
      </c>
      <c r="Q47">
        <v>1689182867.5</v>
      </c>
      <c r="R47">
        <f t="shared" si="0"/>
        <v>2.4454434974100366E-3</v>
      </c>
      <c r="S47">
        <f t="shared" si="1"/>
        <v>2.4454434974100367</v>
      </c>
      <c r="T47">
        <f>CV47 - IF(AP47&gt;1, P47*CQ47*100/(AR47*DJ47), 0)</f>
        <v>409.17661290322582</v>
      </c>
      <c r="U47">
        <f>((AA47-R47/2)*T47-P47)/(AA47+R47/2)</f>
        <v>98.447242271688424</v>
      </c>
      <c r="V47">
        <f t="shared" si="2"/>
        <v>9.9815340344934587</v>
      </c>
      <c r="W47">
        <f>(CV47 - IF(AP47&gt;1, P47*CQ47*100/(AR47*DJ47), 0))*(DC47+DD47)/1000</f>
        <v>41.486284364786584</v>
      </c>
      <c r="X47">
        <f t="shared" si="3"/>
        <v>9.5188095718360136E-2</v>
      </c>
      <c r="Y47">
        <f t="shared" si="4"/>
        <v>2.9509890204826457</v>
      </c>
      <c r="Z47">
        <f>R47*(1000-(1000*0.61365*EXP(17.502*AD47/(240.97+AD47))/(DC47+DD47)+CX47)/2)/(1000*0.61365*EXP(17.502*AD47/(240.97+AD47))/(DC47+DD47)-CX47)</f>
        <v>9.351466394048405E-2</v>
      </c>
      <c r="AA47">
        <f t="shared" si="5"/>
        <v>5.8594565692668854E-2</v>
      </c>
      <c r="AB47">
        <f t="shared" si="6"/>
        <v>241.73400078436998</v>
      </c>
      <c r="AC47">
        <f>(DE47+(AB47+2*0.95*0.0000000567*(((DE47+$B$7)+273)^4-(DE47+273)^4)-44100*R47)/(1.84*29.3*Y47+8*0.95*0.0000000567*(DE47+273)^3))</f>
        <v>33.309719394203455</v>
      </c>
      <c r="AD47">
        <f t="shared" si="7"/>
        <v>35.776800000000001</v>
      </c>
      <c r="AE47">
        <f t="shared" si="8"/>
        <v>5.8959348715819813</v>
      </c>
      <c r="AF47">
        <f t="shared" si="9"/>
        <v>68.410476942142381</v>
      </c>
      <c r="AG47">
        <f t="shared" si="10"/>
        <v>3.3656538560255131</v>
      </c>
      <c r="AH47">
        <f t="shared" si="11"/>
        <v>4.9197930002329731</v>
      </c>
      <c r="AI47">
        <f t="shared" si="12"/>
        <v>2.5302810155564681</v>
      </c>
      <c r="AJ47">
        <f>(-R47*44100)</f>
        <v>-107.84405823578261</v>
      </c>
      <c r="AK47">
        <f t="shared" si="13"/>
        <v>-516.78567052737083</v>
      </c>
      <c r="AL47">
        <f t="shared" si="14"/>
        <v>-40.562900239438385</v>
      </c>
      <c r="AM47">
        <f t="shared" si="15"/>
        <v>-423.45862821822186</v>
      </c>
      <c r="AN47">
        <v>0</v>
      </c>
      <c r="AO47">
        <v>0</v>
      </c>
      <c r="AP47">
        <f t="shared" si="16"/>
        <v>1</v>
      </c>
      <c r="AQ47">
        <f t="shared" si="17"/>
        <v>0</v>
      </c>
      <c r="AR47">
        <f t="shared" si="18"/>
        <v>52558.889772512637</v>
      </c>
      <c r="AS47" t="s">
        <v>408</v>
      </c>
      <c r="AT47">
        <v>12563.3</v>
      </c>
      <c r="AU47">
        <v>561.53807692307691</v>
      </c>
      <c r="AV47">
        <v>1516.12</v>
      </c>
      <c r="AW47">
        <f t="shared" si="19"/>
        <v>0.62962161509440084</v>
      </c>
      <c r="AX47">
        <v>-3.2977768145413182</v>
      </c>
      <c r="AY47" t="s">
        <v>533</v>
      </c>
      <c r="AZ47">
        <v>12520.4</v>
      </c>
      <c r="BA47">
        <v>714.99808000000007</v>
      </c>
      <c r="BB47">
        <v>1106.33</v>
      </c>
      <c r="BC47">
        <f t="shared" si="20"/>
        <v>0.35372078855314404</v>
      </c>
      <c r="BD47">
        <v>0.5</v>
      </c>
      <c r="BE47">
        <f t="shared" si="21"/>
        <v>1261.1985779761903</v>
      </c>
      <c r="BF47">
        <f>P47</f>
        <v>17.586369792227412</v>
      </c>
      <c r="BG47">
        <f t="shared" si="22"/>
        <v>223.05607776192099</v>
      </c>
      <c r="BH47">
        <f t="shared" si="23"/>
        <v>1.6558967771975235E-2</v>
      </c>
      <c r="BI47">
        <f t="shared" si="24"/>
        <v>0.37040485207849377</v>
      </c>
      <c r="BJ47">
        <f t="shared" si="25"/>
        <v>493.79444172144309</v>
      </c>
      <c r="BK47" t="s">
        <v>534</v>
      </c>
      <c r="BL47">
        <v>-1582.75</v>
      </c>
      <c r="BM47">
        <f t="shared" si="26"/>
        <v>-1582.75</v>
      </c>
      <c r="BN47">
        <f t="shared" si="27"/>
        <v>2.4306310052154423</v>
      </c>
      <c r="BO47">
        <f t="shared" si="28"/>
        <v>0.14552632126972789</v>
      </c>
      <c r="BP47">
        <f t="shared" si="29"/>
        <v>0.13223852565612626</v>
      </c>
      <c r="BQ47">
        <f t="shared" si="30"/>
        <v>0.7183144672736731</v>
      </c>
      <c r="BR47">
        <f t="shared" si="31"/>
        <v>0.42928740854332931</v>
      </c>
      <c r="BS47">
        <f t="shared" si="32"/>
        <v>-0.32214322168482157</v>
      </c>
      <c r="BT47">
        <f t="shared" si="33"/>
        <v>1.3221432216848217</v>
      </c>
      <c r="BU47">
        <v>2323</v>
      </c>
      <c r="BV47">
        <v>300</v>
      </c>
      <c r="BW47">
        <v>300</v>
      </c>
      <c r="BX47">
        <v>300</v>
      </c>
      <c r="BY47">
        <v>12520.4</v>
      </c>
      <c r="BZ47">
        <v>986.56</v>
      </c>
      <c r="CA47">
        <v>-9.0715599999999993E-3</v>
      </c>
      <c r="CB47">
        <v>-24.33</v>
      </c>
      <c r="CC47" t="s">
        <v>409</v>
      </c>
      <c r="CD47" t="s">
        <v>409</v>
      </c>
      <c r="CE47" t="s">
        <v>409</v>
      </c>
      <c r="CF47" t="s">
        <v>409</v>
      </c>
      <c r="CG47" t="s">
        <v>409</v>
      </c>
      <c r="CH47" t="s">
        <v>409</v>
      </c>
      <c r="CI47" t="s">
        <v>409</v>
      </c>
      <c r="CJ47" t="s">
        <v>409</v>
      </c>
      <c r="CK47" t="s">
        <v>409</v>
      </c>
      <c r="CL47" t="s">
        <v>409</v>
      </c>
      <c r="CM47">
        <f t="shared" si="34"/>
        <v>1499.9858064516129</v>
      </c>
      <c r="CN47">
        <f t="shared" si="35"/>
        <v>1261.1985779761903</v>
      </c>
      <c r="CO47">
        <f t="shared" si="36"/>
        <v>0.84080700800742847</v>
      </c>
      <c r="CP47">
        <f t="shared" si="37"/>
        <v>0.16115752545433698</v>
      </c>
      <c r="CQ47">
        <v>6</v>
      </c>
      <c r="CR47">
        <v>0.5</v>
      </c>
      <c r="CS47" t="s">
        <v>410</v>
      </c>
      <c r="CT47">
        <v>2</v>
      </c>
      <c r="CU47">
        <v>1689182867.5</v>
      </c>
      <c r="CV47">
        <v>409.17661290322582</v>
      </c>
      <c r="CW47">
        <v>427.75838709677419</v>
      </c>
      <c r="CX47">
        <v>33.195232258064507</v>
      </c>
      <c r="CY47">
        <v>30.831629032258061</v>
      </c>
      <c r="CZ47">
        <v>408.27641935483882</v>
      </c>
      <c r="DA47">
        <v>32.761667741935483</v>
      </c>
      <c r="DB47">
        <v>600.16835483870966</v>
      </c>
      <c r="DC47">
        <v>101.2894193548387</v>
      </c>
      <c r="DD47">
        <v>0.1002570258064516</v>
      </c>
      <c r="DE47">
        <v>32.528490322580637</v>
      </c>
      <c r="DF47">
        <v>35.776800000000001</v>
      </c>
      <c r="DG47">
        <v>999.90000000000032</v>
      </c>
      <c r="DH47">
        <v>0</v>
      </c>
      <c r="DI47">
        <v>0</v>
      </c>
      <c r="DJ47">
        <v>9993.8648387096782</v>
      </c>
      <c r="DK47">
        <v>0</v>
      </c>
      <c r="DL47">
        <v>1637.8770967741939</v>
      </c>
      <c r="DM47">
        <v>-18.58167741935484</v>
      </c>
      <c r="DN47">
        <v>423.22561290322591</v>
      </c>
      <c r="DO47">
        <v>441.36648387096778</v>
      </c>
      <c r="DP47">
        <v>2.3635938709677422</v>
      </c>
      <c r="DQ47">
        <v>427.75838709677419</v>
      </c>
      <c r="DR47">
        <v>30.831629032258061</v>
      </c>
      <c r="DS47">
        <v>3.3623258064516128</v>
      </c>
      <c r="DT47">
        <v>3.1229183870967741</v>
      </c>
      <c r="DU47">
        <v>25.940125806451611</v>
      </c>
      <c r="DV47">
        <v>24.69822580645161</v>
      </c>
      <c r="DW47">
        <v>1499.9858064516129</v>
      </c>
      <c r="DX47">
        <v>0.97300729032258093</v>
      </c>
      <c r="DY47">
        <v>2.6992329032258049E-2</v>
      </c>
      <c r="DZ47">
        <v>0</v>
      </c>
      <c r="EA47">
        <v>715.17387096774189</v>
      </c>
      <c r="EB47">
        <v>4.9993100000000013</v>
      </c>
      <c r="EC47">
        <v>13016.73870967742</v>
      </c>
      <c r="ED47">
        <v>13259.154838709679</v>
      </c>
      <c r="EE47">
        <v>39.877000000000002</v>
      </c>
      <c r="EF47">
        <v>41.370935483870959</v>
      </c>
      <c r="EG47">
        <v>40.197161290322562</v>
      </c>
      <c r="EH47">
        <v>40.75</v>
      </c>
      <c r="EI47">
        <v>41.436999999999983</v>
      </c>
      <c r="EJ47">
        <v>1454.6358064516121</v>
      </c>
      <c r="EK47">
        <v>40.349999999999987</v>
      </c>
      <c r="EL47">
        <v>0</v>
      </c>
      <c r="EM47">
        <v>206.29999995231631</v>
      </c>
      <c r="EN47">
        <v>0</v>
      </c>
      <c r="EO47">
        <v>714.99808000000007</v>
      </c>
      <c r="EP47">
        <v>-17.928230783603489</v>
      </c>
      <c r="EQ47">
        <v>-371.11538386648101</v>
      </c>
      <c r="ER47">
        <v>13018.88</v>
      </c>
      <c r="ES47">
        <v>15</v>
      </c>
      <c r="ET47">
        <v>1689182524</v>
      </c>
      <c r="EU47" t="s">
        <v>526</v>
      </c>
      <c r="EV47">
        <v>1689182520</v>
      </c>
      <c r="EW47">
        <v>1689182524</v>
      </c>
      <c r="EX47">
        <v>16</v>
      </c>
      <c r="EY47">
        <v>-1.7000000000000001E-2</v>
      </c>
      <c r="EZ47">
        <v>8.0000000000000002E-3</v>
      </c>
      <c r="FA47">
        <v>0.9</v>
      </c>
      <c r="FB47">
        <v>0.434</v>
      </c>
      <c r="FC47">
        <v>418</v>
      </c>
      <c r="FD47">
        <v>31</v>
      </c>
      <c r="FE47">
        <v>0.21</v>
      </c>
      <c r="FF47">
        <v>0.12</v>
      </c>
      <c r="FG47">
        <v>-18.673735000000001</v>
      </c>
      <c r="FH47">
        <v>2.2224900562851642</v>
      </c>
      <c r="FI47">
        <v>0.22121202674131429</v>
      </c>
      <c r="FJ47">
        <v>1</v>
      </c>
      <c r="FK47">
        <v>409.19189999999998</v>
      </c>
      <c r="FL47">
        <v>2.5694416017793258</v>
      </c>
      <c r="FM47">
        <v>0.19260933691455501</v>
      </c>
      <c r="FN47">
        <v>1</v>
      </c>
      <c r="FO47">
        <v>2.3468390000000001</v>
      </c>
      <c r="FP47">
        <v>0.44861718574108089</v>
      </c>
      <c r="FQ47">
        <v>4.3225412652743982E-2</v>
      </c>
      <c r="FR47">
        <v>1</v>
      </c>
      <c r="FS47">
        <v>33.197486666666663</v>
      </c>
      <c r="FT47">
        <v>0.63016685205788492</v>
      </c>
      <c r="FU47">
        <v>4.5552656222100869E-2</v>
      </c>
      <c r="FV47">
        <v>1</v>
      </c>
      <c r="FW47">
        <v>4</v>
      </c>
      <c r="FX47">
        <v>4</v>
      </c>
      <c r="FY47" t="s">
        <v>412</v>
      </c>
      <c r="FZ47">
        <v>3.1721200000000001</v>
      </c>
      <c r="GA47">
        <v>2.7971900000000001</v>
      </c>
      <c r="GB47">
        <v>0.101845</v>
      </c>
      <c r="GC47">
        <v>0.106019</v>
      </c>
      <c r="GD47">
        <v>0.14885499999999999</v>
      </c>
      <c r="GE47">
        <v>0.142313</v>
      </c>
      <c r="GF47">
        <v>27926.5</v>
      </c>
      <c r="GG47">
        <v>22116.3</v>
      </c>
      <c r="GH47">
        <v>29086.2</v>
      </c>
      <c r="GI47">
        <v>24255.8</v>
      </c>
      <c r="GJ47">
        <v>31468.6</v>
      </c>
      <c r="GK47">
        <v>30346.3</v>
      </c>
      <c r="GL47">
        <v>40110.1</v>
      </c>
      <c r="GM47">
        <v>39563.599999999999</v>
      </c>
      <c r="GN47">
        <v>2.1173000000000002</v>
      </c>
      <c r="GO47">
        <v>1.8091999999999999</v>
      </c>
      <c r="GP47">
        <v>0.32715499999999997</v>
      </c>
      <c r="GQ47">
        <v>0</v>
      </c>
      <c r="GR47">
        <v>30.463200000000001</v>
      </c>
      <c r="GS47">
        <v>999.9</v>
      </c>
      <c r="GT47">
        <v>57.4</v>
      </c>
      <c r="GU47">
        <v>35.4</v>
      </c>
      <c r="GV47">
        <v>32.725000000000001</v>
      </c>
      <c r="GW47">
        <v>62.485500000000002</v>
      </c>
      <c r="GX47">
        <v>31.790900000000001</v>
      </c>
      <c r="GY47">
        <v>1</v>
      </c>
      <c r="GZ47">
        <v>0.38365300000000002</v>
      </c>
      <c r="HA47">
        <v>0</v>
      </c>
      <c r="HB47">
        <v>20.277200000000001</v>
      </c>
      <c r="HC47">
        <v>5.2235800000000001</v>
      </c>
      <c r="HD47">
        <v>11.9084</v>
      </c>
      <c r="HE47">
        <v>4.9638</v>
      </c>
      <c r="HF47">
        <v>3.2919999999999998</v>
      </c>
      <c r="HG47">
        <v>9999</v>
      </c>
      <c r="HH47">
        <v>9999</v>
      </c>
      <c r="HI47">
        <v>9999</v>
      </c>
      <c r="HJ47">
        <v>999.9</v>
      </c>
      <c r="HK47">
        <v>4.9703200000000001</v>
      </c>
      <c r="HL47">
        <v>1.87531</v>
      </c>
      <c r="HM47">
        <v>1.87408</v>
      </c>
      <c r="HN47">
        <v>1.8733200000000001</v>
      </c>
      <c r="HO47">
        <v>1.8747499999999999</v>
      </c>
      <c r="HP47">
        <v>1.86971</v>
      </c>
      <c r="HQ47">
        <v>1.8738300000000001</v>
      </c>
      <c r="HR47">
        <v>1.87897</v>
      </c>
      <c r="HS47">
        <v>0</v>
      </c>
      <c r="HT47">
        <v>0</v>
      </c>
      <c r="HU47">
        <v>0</v>
      </c>
      <c r="HV47">
        <v>0</v>
      </c>
      <c r="HW47" t="s">
        <v>413</v>
      </c>
      <c r="HX47" t="s">
        <v>414</v>
      </c>
      <c r="HY47" t="s">
        <v>415</v>
      </c>
      <c r="HZ47" t="s">
        <v>415</v>
      </c>
      <c r="IA47" t="s">
        <v>415</v>
      </c>
      <c r="IB47" t="s">
        <v>415</v>
      </c>
      <c r="IC47">
        <v>0</v>
      </c>
      <c r="ID47">
        <v>100</v>
      </c>
      <c r="IE47">
        <v>100</v>
      </c>
      <c r="IF47">
        <v>0.9</v>
      </c>
      <c r="IG47">
        <v>0.4335</v>
      </c>
      <c r="IH47">
        <v>0.69053716409896926</v>
      </c>
      <c r="II47">
        <v>1.128014593432906E-3</v>
      </c>
      <c r="IJ47">
        <v>-1.65604436504418E-6</v>
      </c>
      <c r="IK47">
        <v>3.7132907960675708E-10</v>
      </c>
      <c r="IL47">
        <v>0.43355999999999989</v>
      </c>
      <c r="IM47">
        <v>0</v>
      </c>
      <c r="IN47">
        <v>0</v>
      </c>
      <c r="IO47">
        <v>0</v>
      </c>
      <c r="IP47">
        <v>25</v>
      </c>
      <c r="IQ47">
        <v>1932</v>
      </c>
      <c r="IR47">
        <v>-1</v>
      </c>
      <c r="IS47">
        <v>-1</v>
      </c>
      <c r="IT47">
        <v>5.9</v>
      </c>
      <c r="IU47">
        <v>5.9</v>
      </c>
      <c r="IV47">
        <v>1.1303700000000001</v>
      </c>
      <c r="IW47">
        <v>2.4194300000000002</v>
      </c>
      <c r="IX47">
        <v>1.42578</v>
      </c>
      <c r="IY47">
        <v>2.2753899999999998</v>
      </c>
      <c r="IZ47">
        <v>1.5478499999999999</v>
      </c>
      <c r="JA47">
        <v>2.47803</v>
      </c>
      <c r="JB47">
        <v>38.354500000000002</v>
      </c>
      <c r="JC47">
        <v>14.8588</v>
      </c>
      <c r="JD47">
        <v>18</v>
      </c>
      <c r="JE47">
        <v>641.38900000000001</v>
      </c>
      <c r="JF47">
        <v>422.02199999999999</v>
      </c>
      <c r="JG47">
        <v>32.125500000000002</v>
      </c>
      <c r="JH47">
        <v>32.281199999999998</v>
      </c>
      <c r="JI47">
        <v>29.999700000000001</v>
      </c>
      <c r="JJ47">
        <v>32.173000000000002</v>
      </c>
      <c r="JK47">
        <v>32.101999999999997</v>
      </c>
      <c r="JL47">
        <v>22.644300000000001</v>
      </c>
      <c r="JM47">
        <v>0</v>
      </c>
      <c r="JN47">
        <v>100</v>
      </c>
      <c r="JO47">
        <v>-999.9</v>
      </c>
      <c r="JP47">
        <v>427.98599999999999</v>
      </c>
      <c r="JQ47">
        <v>32</v>
      </c>
      <c r="JR47">
        <v>94.754900000000006</v>
      </c>
      <c r="JS47">
        <v>100.667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2023-07-12T17:31:33Z</dcterms:created>
  <dcterms:modified xsi:type="dcterms:W3CDTF">2023-07-25T18:59:15Z</dcterms:modified>
</cp:coreProperties>
</file>