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aney/Google Drive/G_Living Carbon/Living_Carbon_Git/LC_2023/LiCOR/RNA_metabolite_phys/Li6800/"/>
    </mc:Choice>
  </mc:AlternateContent>
  <xr:revisionPtr revIDLastSave="0" documentId="13_ncr:1_{7C35AA95-757B-4842-936C-7110D489F17C}" xr6:coauthVersionLast="47" xr6:coauthVersionMax="47" xr10:uidLastSave="{00000000-0000-0000-0000-000000000000}"/>
  <bookViews>
    <workbookView xWindow="240" yWindow="500" windowWidth="22820" windowHeight="1358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P66" i="1" l="1"/>
  <c r="CO66" i="1"/>
  <c r="CN66" i="1" s="1"/>
  <c r="BE66" i="1" s="1"/>
  <c r="CM66" i="1"/>
  <c r="BR66" i="1"/>
  <c r="BQ66" i="1"/>
  <c r="BI66" i="1"/>
  <c r="BC66" i="1"/>
  <c r="AW66" i="1"/>
  <c r="BJ66" i="1" s="1"/>
  <c r="BM66" i="1" s="1"/>
  <c r="BP66" i="1" s="1"/>
  <c r="AR66" i="1"/>
  <c r="AP66" i="1"/>
  <c r="AH66" i="1"/>
  <c r="AG66" i="1"/>
  <c r="AF66" i="1" s="1"/>
  <c r="AB66" i="1"/>
  <c r="Y66" i="1"/>
  <c r="CP65" i="1"/>
  <c r="CO65" i="1"/>
  <c r="CM65" i="1"/>
  <c r="BR65" i="1"/>
  <c r="BQ65" i="1"/>
  <c r="BI65" i="1"/>
  <c r="BC65" i="1"/>
  <c r="AW65" i="1"/>
  <c r="BJ65" i="1" s="1"/>
  <c r="BM65" i="1" s="1"/>
  <c r="AR65" i="1"/>
  <c r="AP65" i="1" s="1"/>
  <c r="AH65" i="1"/>
  <c r="AG65" i="1"/>
  <c r="AF65" i="1" s="1"/>
  <c r="Y65" i="1"/>
  <c r="W65" i="1"/>
  <c r="P65" i="1"/>
  <c r="BF65" i="1" s="1"/>
  <c r="S65" i="1"/>
  <c r="R65" i="1" s="1"/>
  <c r="CP64" i="1"/>
  <c r="CO64" i="1"/>
  <c r="CM64" i="1"/>
  <c r="CN64" i="1" s="1"/>
  <c r="BE64" i="1" s="1"/>
  <c r="BR64" i="1"/>
  <c r="BQ64" i="1"/>
  <c r="BI64" i="1"/>
  <c r="BC64" i="1"/>
  <c r="BG64" i="1" s="1"/>
  <c r="AW64" i="1"/>
  <c r="BJ64" i="1" s="1"/>
  <c r="BM64" i="1" s="1"/>
  <c r="AR64" i="1"/>
  <c r="AP64" i="1"/>
  <c r="S64" i="1" s="1"/>
  <c r="R64" i="1" s="1"/>
  <c r="AH64" i="1"/>
  <c r="AG64" i="1"/>
  <c r="Y64" i="1"/>
  <c r="CP63" i="1"/>
  <c r="CO63" i="1"/>
  <c r="CM63" i="1"/>
  <c r="BR63" i="1"/>
  <c r="BQ63" i="1"/>
  <c r="BI63" i="1"/>
  <c r="BC63" i="1"/>
  <c r="AW63" i="1"/>
  <c r="BJ63" i="1" s="1"/>
  <c r="BM63" i="1" s="1"/>
  <c r="AR63" i="1"/>
  <c r="AP63" i="1" s="1"/>
  <c r="T63" i="1" s="1"/>
  <c r="AH63" i="1"/>
  <c r="AG63" i="1"/>
  <c r="Y63" i="1"/>
  <c r="W63" i="1"/>
  <c r="CP62" i="1"/>
  <c r="CO62" i="1"/>
  <c r="CN62" i="1" s="1"/>
  <c r="BE62" i="1" s="1"/>
  <c r="CM62" i="1"/>
  <c r="BR62" i="1"/>
  <c r="BQ62" i="1"/>
  <c r="BM62" i="1"/>
  <c r="BI62" i="1"/>
  <c r="BC62" i="1"/>
  <c r="AW62" i="1"/>
  <c r="BJ62" i="1" s="1"/>
  <c r="AR62" i="1"/>
  <c r="AP62" i="1" s="1"/>
  <c r="AH62" i="1"/>
  <c r="AG62" i="1"/>
  <c r="AF62" i="1" s="1"/>
  <c r="Y62" i="1"/>
  <c r="CP61" i="1"/>
  <c r="CO61" i="1"/>
  <c r="CM61" i="1"/>
  <c r="BR61" i="1"/>
  <c r="BQ61" i="1"/>
  <c r="BI61" i="1"/>
  <c r="BC61" i="1"/>
  <c r="AW61" i="1"/>
  <c r="BJ61" i="1" s="1"/>
  <c r="BM61" i="1" s="1"/>
  <c r="AR61" i="1"/>
  <c r="AP61" i="1" s="1"/>
  <c r="T61" i="1" s="1"/>
  <c r="AH61" i="1"/>
  <c r="AG61" i="1"/>
  <c r="AF61" i="1" s="1"/>
  <c r="Y61" i="1"/>
  <c r="CP60" i="1"/>
  <c r="CO60" i="1"/>
  <c r="CM60" i="1"/>
  <c r="BR60" i="1"/>
  <c r="BQ60" i="1"/>
  <c r="BI60" i="1"/>
  <c r="BC60" i="1"/>
  <c r="AW60" i="1"/>
  <c r="BJ60" i="1" s="1"/>
  <c r="BM60" i="1" s="1"/>
  <c r="AR60" i="1"/>
  <c r="AP60" i="1"/>
  <c r="S60" i="1" s="1"/>
  <c r="R60" i="1" s="1"/>
  <c r="AH60" i="1"/>
  <c r="AG60" i="1"/>
  <c r="Y60" i="1"/>
  <c r="W60" i="1"/>
  <c r="T60" i="1"/>
  <c r="CP59" i="1"/>
  <c r="CO59" i="1"/>
  <c r="CM59" i="1"/>
  <c r="BR59" i="1"/>
  <c r="BQ59" i="1"/>
  <c r="BJ59" i="1"/>
  <c r="BM59" i="1" s="1"/>
  <c r="BI59" i="1"/>
  <c r="BC59" i="1"/>
  <c r="AW59" i="1"/>
  <c r="AR59" i="1"/>
  <c r="AP59" i="1" s="1"/>
  <c r="T59" i="1" s="1"/>
  <c r="AH59" i="1"/>
  <c r="AG59" i="1"/>
  <c r="Y59" i="1"/>
  <c r="CP58" i="1"/>
  <c r="CO58" i="1"/>
  <c r="CN58" i="1" s="1"/>
  <c r="CM58" i="1"/>
  <c r="BR58" i="1"/>
  <c r="BQ58" i="1"/>
  <c r="BI58" i="1"/>
  <c r="BE58" i="1"/>
  <c r="BC58" i="1"/>
  <c r="AW58" i="1"/>
  <c r="BJ58" i="1" s="1"/>
  <c r="BM58" i="1" s="1"/>
  <c r="AR58" i="1"/>
  <c r="AP58" i="1"/>
  <c r="S58" i="1" s="1"/>
  <c r="R58" i="1" s="1"/>
  <c r="AJ58" i="1" s="1"/>
  <c r="AH58" i="1"/>
  <c r="AG58" i="1"/>
  <c r="AF58" i="1"/>
  <c r="Y58" i="1"/>
  <c r="CP57" i="1"/>
  <c r="CO57" i="1"/>
  <c r="CM57" i="1"/>
  <c r="BR57" i="1"/>
  <c r="BQ57" i="1"/>
  <c r="BI57" i="1"/>
  <c r="BC57" i="1"/>
  <c r="AW57" i="1"/>
  <c r="BJ57" i="1" s="1"/>
  <c r="BM57" i="1" s="1"/>
  <c r="AR57" i="1"/>
  <c r="AP57" i="1" s="1"/>
  <c r="AQ57" i="1" s="1"/>
  <c r="AH57" i="1"/>
  <c r="AG57" i="1"/>
  <c r="Y57" i="1"/>
  <c r="W57" i="1"/>
  <c r="P57" i="1"/>
  <c r="BF57" i="1" s="1"/>
  <c r="S57" i="1"/>
  <c r="R57" i="1" s="1"/>
  <c r="CP56" i="1"/>
  <c r="CO56" i="1"/>
  <c r="CM56" i="1"/>
  <c r="AB56" i="1" s="1"/>
  <c r="BR56" i="1"/>
  <c r="BQ56" i="1"/>
  <c r="BI56" i="1"/>
  <c r="BC56" i="1"/>
  <c r="AW56" i="1"/>
  <c r="BJ56" i="1" s="1"/>
  <c r="BM56" i="1" s="1"/>
  <c r="BP56" i="1" s="1"/>
  <c r="AR56" i="1"/>
  <c r="AP56" i="1"/>
  <c r="AQ56" i="1" s="1"/>
  <c r="AH56" i="1"/>
  <c r="AG56" i="1"/>
  <c r="Y56" i="1"/>
  <c r="T56" i="1"/>
  <c r="CP55" i="1"/>
  <c r="CO55" i="1"/>
  <c r="CM55" i="1"/>
  <c r="BR55" i="1"/>
  <c r="BQ55" i="1"/>
  <c r="BI55" i="1"/>
  <c r="BC55" i="1"/>
  <c r="AW55" i="1"/>
  <c r="BJ55" i="1" s="1"/>
  <c r="BM55" i="1" s="1"/>
  <c r="AR55" i="1"/>
  <c r="AP55" i="1" s="1"/>
  <c r="AH55" i="1"/>
  <c r="AG55" i="1"/>
  <c r="Y55" i="1"/>
  <c r="P55" i="1"/>
  <c r="BF55" i="1" s="1"/>
  <c r="CP54" i="1"/>
  <c r="CO54" i="1"/>
  <c r="CM54" i="1"/>
  <c r="BR54" i="1"/>
  <c r="BQ54" i="1"/>
  <c r="BI54" i="1"/>
  <c r="BC54" i="1"/>
  <c r="AW54" i="1"/>
  <c r="BJ54" i="1" s="1"/>
  <c r="BM54" i="1" s="1"/>
  <c r="AR54" i="1"/>
  <c r="AP54" i="1"/>
  <c r="AQ54" i="1" s="1"/>
  <c r="AH54" i="1"/>
  <c r="AG54" i="1"/>
  <c r="AF54" i="1" s="1"/>
  <c r="AB54" i="1"/>
  <c r="Y54" i="1"/>
  <c r="CP53" i="1"/>
  <c r="CO53" i="1"/>
  <c r="CM53" i="1"/>
  <c r="BR53" i="1"/>
  <c r="BQ53" i="1"/>
  <c r="BI53" i="1"/>
  <c r="BC53" i="1"/>
  <c r="AW53" i="1"/>
  <c r="BJ53" i="1" s="1"/>
  <c r="BM53" i="1" s="1"/>
  <c r="AR53" i="1"/>
  <c r="AP53" i="1" s="1"/>
  <c r="P53" i="1" s="1"/>
  <c r="BF53" i="1" s="1"/>
  <c r="AH53" i="1"/>
  <c r="AG53" i="1"/>
  <c r="Y53" i="1"/>
  <c r="W53" i="1"/>
  <c r="S53" i="1"/>
  <c r="R53" i="1" s="1"/>
  <c r="CP52" i="1"/>
  <c r="AB52" i="1" s="1"/>
  <c r="CO52" i="1"/>
  <c r="CN52" i="1" s="1"/>
  <c r="BE52" i="1" s="1"/>
  <c r="CM52" i="1"/>
  <c r="BR52" i="1"/>
  <c r="BQ52" i="1"/>
  <c r="BI52" i="1"/>
  <c r="BC52" i="1"/>
  <c r="AW52" i="1"/>
  <c r="BJ52" i="1" s="1"/>
  <c r="BM52" i="1" s="1"/>
  <c r="BP52" i="1" s="1"/>
  <c r="AR52" i="1"/>
  <c r="AP52" i="1"/>
  <c r="AH52" i="1"/>
  <c r="AG52" i="1"/>
  <c r="Y52" i="1"/>
  <c r="CP51" i="1"/>
  <c r="CO51" i="1"/>
  <c r="CM51" i="1"/>
  <c r="BR51" i="1"/>
  <c r="BQ51" i="1"/>
  <c r="BI51" i="1"/>
  <c r="BC51" i="1"/>
  <c r="AW51" i="1"/>
  <c r="BJ51" i="1" s="1"/>
  <c r="BM51" i="1" s="1"/>
  <c r="AR51" i="1"/>
  <c r="AP51" i="1" s="1"/>
  <c r="T51" i="1" s="1"/>
  <c r="AH51" i="1"/>
  <c r="AG51" i="1"/>
  <c r="Y51" i="1"/>
  <c r="P51" i="1"/>
  <c r="BF51" i="1" s="1"/>
  <c r="S51" i="1"/>
  <c r="R51" i="1" s="1"/>
  <c r="CP50" i="1"/>
  <c r="CO50" i="1"/>
  <c r="CM50" i="1"/>
  <c r="BR50" i="1"/>
  <c r="BQ50" i="1"/>
  <c r="BI50" i="1"/>
  <c r="BC50" i="1"/>
  <c r="AW50" i="1"/>
  <c r="BJ50" i="1" s="1"/>
  <c r="BM50" i="1" s="1"/>
  <c r="AR50" i="1"/>
  <c r="AP50" i="1"/>
  <c r="AH50" i="1"/>
  <c r="AG50" i="1"/>
  <c r="AF50" i="1" s="1"/>
  <c r="Y50" i="1"/>
  <c r="CP49" i="1"/>
  <c r="CO49" i="1"/>
  <c r="CM49" i="1"/>
  <c r="BR49" i="1"/>
  <c r="BQ49" i="1"/>
  <c r="BI49" i="1"/>
  <c r="BC49" i="1"/>
  <c r="AW49" i="1"/>
  <c r="BJ49" i="1" s="1"/>
  <c r="BM49" i="1" s="1"/>
  <c r="AR49" i="1"/>
  <c r="AP49" i="1" s="1"/>
  <c r="AH49" i="1"/>
  <c r="AG49" i="1"/>
  <c r="Y49" i="1"/>
  <c r="CP48" i="1"/>
  <c r="CO48" i="1"/>
  <c r="CM48" i="1"/>
  <c r="BR48" i="1"/>
  <c r="BQ48" i="1"/>
  <c r="BI48" i="1"/>
  <c r="BC48" i="1"/>
  <c r="AW48" i="1"/>
  <c r="BJ48" i="1" s="1"/>
  <c r="BM48" i="1" s="1"/>
  <c r="AR48" i="1"/>
  <c r="AP48" i="1" s="1"/>
  <c r="AH48" i="1"/>
  <c r="AG48" i="1"/>
  <c r="AF48" i="1" s="1"/>
  <c r="Y48" i="1"/>
  <c r="CP47" i="1"/>
  <c r="CO47" i="1"/>
  <c r="CM47" i="1"/>
  <c r="CN47" i="1" s="1"/>
  <c r="BE47" i="1" s="1"/>
  <c r="BR47" i="1"/>
  <c r="BQ47" i="1"/>
  <c r="BI47" i="1"/>
  <c r="BC47" i="1"/>
  <c r="AW47" i="1"/>
  <c r="BJ47" i="1" s="1"/>
  <c r="BM47" i="1" s="1"/>
  <c r="AR47" i="1"/>
  <c r="AP47" i="1"/>
  <c r="AQ47" i="1" s="1"/>
  <c r="AH47" i="1"/>
  <c r="AG47" i="1"/>
  <c r="AF47" i="1"/>
  <c r="Y47" i="1"/>
  <c r="T47" i="1"/>
  <c r="CP46" i="1"/>
  <c r="AB46" i="1" s="1"/>
  <c r="CO46" i="1"/>
  <c r="CN46" i="1" s="1"/>
  <c r="BE46" i="1" s="1"/>
  <c r="CM46" i="1"/>
  <c r="BR46" i="1"/>
  <c r="BQ46" i="1"/>
  <c r="BI46" i="1"/>
  <c r="BC46" i="1"/>
  <c r="AW46" i="1"/>
  <c r="BJ46" i="1" s="1"/>
  <c r="BM46" i="1" s="1"/>
  <c r="AR46" i="1"/>
  <c r="AP46" i="1"/>
  <c r="AQ46" i="1" s="1"/>
  <c r="AH46" i="1"/>
  <c r="AG46" i="1"/>
  <c r="Y46" i="1"/>
  <c r="T46" i="1"/>
  <c r="S46" i="1"/>
  <c r="R46" i="1" s="1"/>
  <c r="CP45" i="1"/>
  <c r="CO45" i="1"/>
  <c r="CM45" i="1"/>
  <c r="CN45" i="1" s="1"/>
  <c r="BE45" i="1" s="1"/>
  <c r="BR45" i="1"/>
  <c r="BQ45" i="1"/>
  <c r="BI45" i="1"/>
  <c r="BC45" i="1"/>
  <c r="BG45" i="1" s="1"/>
  <c r="AW45" i="1"/>
  <c r="BJ45" i="1" s="1"/>
  <c r="BM45" i="1" s="1"/>
  <c r="AR45" i="1"/>
  <c r="AP45" i="1" s="1"/>
  <c r="AH45" i="1"/>
  <c r="AG45" i="1"/>
  <c r="AF45" i="1"/>
  <c r="AB45" i="1"/>
  <c r="Y45" i="1"/>
  <c r="CP44" i="1"/>
  <c r="CO44" i="1"/>
  <c r="CN44" i="1"/>
  <c r="BE44" i="1" s="1"/>
  <c r="CM44" i="1"/>
  <c r="BR44" i="1"/>
  <c r="BQ44" i="1"/>
  <c r="BO44" i="1"/>
  <c r="BS44" i="1" s="1"/>
  <c r="BT44" i="1" s="1"/>
  <c r="BI44" i="1"/>
  <c r="BC44" i="1"/>
  <c r="AW44" i="1"/>
  <c r="BJ44" i="1" s="1"/>
  <c r="BM44" i="1" s="1"/>
  <c r="BP44" i="1" s="1"/>
  <c r="AR44" i="1"/>
  <c r="AP44" i="1"/>
  <c r="AQ44" i="1" s="1"/>
  <c r="AH44" i="1"/>
  <c r="AG44" i="1"/>
  <c r="AB44" i="1"/>
  <c r="Y44" i="1"/>
  <c r="CP43" i="1"/>
  <c r="CO43" i="1"/>
  <c r="CM43" i="1"/>
  <c r="BR43" i="1"/>
  <c r="BQ43" i="1"/>
  <c r="BI43" i="1"/>
  <c r="BC43" i="1"/>
  <c r="AW43" i="1"/>
  <c r="BJ43" i="1" s="1"/>
  <c r="BM43" i="1" s="1"/>
  <c r="AR43" i="1"/>
  <c r="AP43" i="1" s="1"/>
  <c r="P43" i="1" s="1"/>
  <c r="BF43" i="1" s="1"/>
  <c r="AH43" i="1"/>
  <c r="AG43" i="1"/>
  <c r="Y43" i="1"/>
  <c r="CP42" i="1"/>
  <c r="CO42" i="1"/>
  <c r="CM42" i="1"/>
  <c r="AB42" i="1" s="1"/>
  <c r="BR42" i="1"/>
  <c r="BQ42" i="1"/>
  <c r="BI42" i="1"/>
  <c r="BC42" i="1"/>
  <c r="AW42" i="1"/>
  <c r="BJ42" i="1" s="1"/>
  <c r="BM42" i="1" s="1"/>
  <c r="BP42" i="1" s="1"/>
  <c r="AR42" i="1"/>
  <c r="AP42" i="1" s="1"/>
  <c r="AH42" i="1"/>
  <c r="AG42" i="1"/>
  <c r="AF42" i="1" s="1"/>
  <c r="Y42" i="1"/>
  <c r="CP41" i="1"/>
  <c r="CO41" i="1"/>
  <c r="CM41" i="1"/>
  <c r="BR41" i="1"/>
  <c r="BQ41" i="1"/>
  <c r="BI41" i="1"/>
  <c r="BC41" i="1"/>
  <c r="AW41" i="1"/>
  <c r="BJ41" i="1" s="1"/>
  <c r="BM41" i="1" s="1"/>
  <c r="AR41" i="1"/>
  <c r="AP41" i="1" s="1"/>
  <c r="P41" i="1" s="1"/>
  <c r="BF41" i="1" s="1"/>
  <c r="AH41" i="1"/>
  <c r="AG41" i="1"/>
  <c r="AF41" i="1" s="1"/>
  <c r="Y41" i="1"/>
  <c r="W41" i="1"/>
  <c r="S41" i="1"/>
  <c r="R41" i="1" s="1"/>
  <c r="AJ41" i="1" s="1"/>
  <c r="CP40" i="1"/>
  <c r="CO40" i="1"/>
  <c r="CM40" i="1"/>
  <c r="AB40" i="1" s="1"/>
  <c r="BR40" i="1"/>
  <c r="BQ40" i="1"/>
  <c r="BI40" i="1"/>
  <c r="BC40" i="1"/>
  <c r="AW40" i="1"/>
  <c r="BJ40" i="1" s="1"/>
  <c r="BM40" i="1" s="1"/>
  <c r="BP40" i="1" s="1"/>
  <c r="AR40" i="1"/>
  <c r="AP40" i="1" s="1"/>
  <c r="AH40" i="1"/>
  <c r="AG40" i="1"/>
  <c r="Y40" i="1"/>
  <c r="CP39" i="1"/>
  <c r="CO39" i="1"/>
  <c r="CM39" i="1"/>
  <c r="BR39" i="1"/>
  <c r="BQ39" i="1"/>
  <c r="BI39" i="1"/>
  <c r="BC39" i="1"/>
  <c r="AW39" i="1"/>
  <c r="BJ39" i="1" s="1"/>
  <c r="BM39" i="1" s="1"/>
  <c r="AR39" i="1"/>
  <c r="AP39" i="1" s="1"/>
  <c r="P39" i="1" s="1"/>
  <c r="BF39" i="1" s="1"/>
  <c r="AH39" i="1"/>
  <c r="AG39" i="1"/>
  <c r="Y39" i="1"/>
  <c r="CP38" i="1"/>
  <c r="AB38" i="1" s="1"/>
  <c r="CO38" i="1"/>
  <c r="CN38" i="1" s="1"/>
  <c r="BE38" i="1" s="1"/>
  <c r="CM38" i="1"/>
  <c r="BR38" i="1"/>
  <c r="BQ38" i="1"/>
  <c r="BI38" i="1"/>
  <c r="BC38" i="1"/>
  <c r="AW38" i="1"/>
  <c r="BJ38" i="1" s="1"/>
  <c r="BM38" i="1" s="1"/>
  <c r="BP38" i="1" s="1"/>
  <c r="AR38" i="1"/>
  <c r="AP38" i="1" s="1"/>
  <c r="AH38" i="1"/>
  <c r="AG38" i="1"/>
  <c r="AF38" i="1" s="1"/>
  <c r="Y38" i="1"/>
  <c r="CP37" i="1"/>
  <c r="CO37" i="1"/>
  <c r="CM37" i="1"/>
  <c r="BR37" i="1"/>
  <c r="BQ37" i="1"/>
  <c r="BI37" i="1"/>
  <c r="BC37" i="1"/>
  <c r="AW37" i="1"/>
  <c r="BJ37" i="1" s="1"/>
  <c r="BM37" i="1" s="1"/>
  <c r="AR37" i="1"/>
  <c r="AP37" i="1" s="1"/>
  <c r="P37" i="1" s="1"/>
  <c r="BF37" i="1" s="1"/>
  <c r="AH37" i="1"/>
  <c r="AG37" i="1"/>
  <c r="AF37" i="1" s="1"/>
  <c r="Y37" i="1"/>
  <c r="W37" i="1"/>
  <c r="CP36" i="1"/>
  <c r="AB36" i="1" s="1"/>
  <c r="CO36" i="1"/>
  <c r="CM36" i="1"/>
  <c r="CN36" i="1" s="1"/>
  <c r="BE36" i="1" s="1"/>
  <c r="BR36" i="1"/>
  <c r="BQ36" i="1"/>
  <c r="BI36" i="1"/>
  <c r="BC36" i="1"/>
  <c r="AW36" i="1"/>
  <c r="BJ36" i="1" s="1"/>
  <c r="BM36" i="1" s="1"/>
  <c r="BP36" i="1" s="1"/>
  <c r="AR36" i="1"/>
  <c r="AP36" i="1" s="1"/>
  <c r="AH36" i="1"/>
  <c r="AG36" i="1"/>
  <c r="AF36" i="1" s="1"/>
  <c r="Y36" i="1"/>
  <c r="CP35" i="1"/>
  <c r="CO35" i="1"/>
  <c r="CM35" i="1"/>
  <c r="BR35" i="1"/>
  <c r="BQ35" i="1"/>
  <c r="BI35" i="1"/>
  <c r="BC35" i="1"/>
  <c r="AW35" i="1"/>
  <c r="BJ35" i="1" s="1"/>
  <c r="BM35" i="1" s="1"/>
  <c r="AR35" i="1"/>
  <c r="AP35" i="1" s="1"/>
  <c r="P35" i="1" s="1"/>
  <c r="BF35" i="1" s="1"/>
  <c r="AH35" i="1"/>
  <c r="AG35" i="1"/>
  <c r="Y35" i="1"/>
  <c r="CP34" i="1"/>
  <c r="AB34" i="1" s="1"/>
  <c r="CO34" i="1"/>
  <c r="CN34" i="1" s="1"/>
  <c r="BE34" i="1" s="1"/>
  <c r="CM34" i="1"/>
  <c r="BR34" i="1"/>
  <c r="BQ34" i="1"/>
  <c r="BI34" i="1"/>
  <c r="BC34" i="1"/>
  <c r="AW34" i="1"/>
  <c r="BJ34" i="1" s="1"/>
  <c r="BM34" i="1" s="1"/>
  <c r="BP34" i="1" s="1"/>
  <c r="AR34" i="1"/>
  <c r="AP34" i="1" s="1"/>
  <c r="AH34" i="1"/>
  <c r="AG34" i="1"/>
  <c r="AF34" i="1"/>
  <c r="Y34" i="1"/>
  <c r="CP33" i="1"/>
  <c r="CO33" i="1"/>
  <c r="CM33" i="1"/>
  <c r="BR33" i="1"/>
  <c r="BQ33" i="1"/>
  <c r="BJ33" i="1"/>
  <c r="BM33" i="1" s="1"/>
  <c r="BI33" i="1"/>
  <c r="BC33" i="1"/>
  <c r="AW33" i="1"/>
  <c r="AR33" i="1"/>
  <c r="AP33" i="1" s="1"/>
  <c r="S33" i="1" s="1"/>
  <c r="R33" i="1" s="1"/>
  <c r="AJ33" i="1" s="1"/>
  <c r="AH33" i="1"/>
  <c r="AG33" i="1"/>
  <c r="Y33" i="1"/>
  <c r="W33" i="1"/>
  <c r="CP32" i="1"/>
  <c r="CO32" i="1"/>
  <c r="CM32" i="1"/>
  <c r="CN32" i="1" s="1"/>
  <c r="BE32" i="1" s="1"/>
  <c r="BR32" i="1"/>
  <c r="BQ32" i="1"/>
  <c r="BI32" i="1"/>
  <c r="BC32" i="1"/>
  <c r="AW32" i="1"/>
  <c r="BJ32" i="1" s="1"/>
  <c r="BM32" i="1" s="1"/>
  <c r="BP32" i="1" s="1"/>
  <c r="AR32" i="1"/>
  <c r="AP32" i="1" s="1"/>
  <c r="AH32" i="1"/>
  <c r="AG32" i="1"/>
  <c r="AF32" i="1" s="1"/>
  <c r="AB32" i="1"/>
  <c r="Y32" i="1"/>
  <c r="CP31" i="1"/>
  <c r="CO31" i="1"/>
  <c r="CM31" i="1"/>
  <c r="BR31" i="1"/>
  <c r="BQ31" i="1"/>
  <c r="BI31" i="1"/>
  <c r="BC31" i="1"/>
  <c r="AW31" i="1"/>
  <c r="BJ31" i="1" s="1"/>
  <c r="BM31" i="1" s="1"/>
  <c r="AR31" i="1"/>
  <c r="AP31" i="1" s="1"/>
  <c r="AQ31" i="1" s="1"/>
  <c r="AH31" i="1"/>
  <c r="AG31" i="1"/>
  <c r="Y31" i="1"/>
  <c r="CP30" i="1"/>
  <c r="CO30" i="1"/>
  <c r="CM30" i="1"/>
  <c r="CN30" i="1" s="1"/>
  <c r="BE30" i="1" s="1"/>
  <c r="BR30" i="1"/>
  <c r="BQ30" i="1"/>
  <c r="BI30" i="1"/>
  <c r="BC30" i="1"/>
  <c r="AW30" i="1"/>
  <c r="BJ30" i="1" s="1"/>
  <c r="BM30" i="1" s="1"/>
  <c r="AR30" i="1"/>
  <c r="AP30" i="1" s="1"/>
  <c r="AH30" i="1"/>
  <c r="AG30" i="1"/>
  <c r="AF30" i="1" s="1"/>
  <c r="Y30" i="1"/>
  <c r="CP29" i="1"/>
  <c r="AB29" i="1" s="1"/>
  <c r="CO29" i="1"/>
  <c r="CM29" i="1"/>
  <c r="BR29" i="1"/>
  <c r="BQ29" i="1"/>
  <c r="BI29" i="1"/>
  <c r="BC29" i="1"/>
  <c r="AW29" i="1"/>
  <c r="BJ29" i="1" s="1"/>
  <c r="BM29" i="1" s="1"/>
  <c r="AR29" i="1"/>
  <c r="AP29" i="1" s="1"/>
  <c r="AH29" i="1"/>
  <c r="AG29" i="1"/>
  <c r="Y29" i="1"/>
  <c r="CP28" i="1"/>
  <c r="CO28" i="1"/>
  <c r="CM28" i="1"/>
  <c r="CN28" i="1" s="1"/>
  <c r="BE28" i="1" s="1"/>
  <c r="BR28" i="1"/>
  <c r="BQ28" i="1"/>
  <c r="BI28" i="1"/>
  <c r="BC28" i="1"/>
  <c r="AW28" i="1"/>
  <c r="BJ28" i="1" s="1"/>
  <c r="BM28" i="1" s="1"/>
  <c r="AR28" i="1"/>
  <c r="AP28" i="1" s="1"/>
  <c r="AH28" i="1"/>
  <c r="AG28" i="1"/>
  <c r="AF28" i="1" s="1"/>
  <c r="Y28" i="1"/>
  <c r="CP27" i="1"/>
  <c r="AB27" i="1" s="1"/>
  <c r="CO27" i="1"/>
  <c r="CM27" i="1"/>
  <c r="BR27" i="1"/>
  <c r="BQ27" i="1"/>
  <c r="BI27" i="1"/>
  <c r="BC27" i="1"/>
  <c r="AW27" i="1"/>
  <c r="BJ27" i="1" s="1"/>
  <c r="BM27" i="1" s="1"/>
  <c r="AR27" i="1"/>
  <c r="AP27" i="1" s="1"/>
  <c r="AH27" i="1"/>
  <c r="AG27" i="1"/>
  <c r="Y27" i="1"/>
  <c r="CP26" i="1"/>
  <c r="CO26" i="1"/>
  <c r="CM26" i="1"/>
  <c r="BR26" i="1"/>
  <c r="BQ26" i="1"/>
  <c r="BI26" i="1"/>
  <c r="BC26" i="1"/>
  <c r="AW26" i="1"/>
  <c r="BJ26" i="1" s="1"/>
  <c r="BM26" i="1" s="1"/>
  <c r="AR26" i="1"/>
  <c r="AP26" i="1" s="1"/>
  <c r="P26" i="1" s="1"/>
  <c r="BF26" i="1" s="1"/>
  <c r="AH26" i="1"/>
  <c r="AG26" i="1"/>
  <c r="AF26" i="1" s="1"/>
  <c r="Y26" i="1"/>
  <c r="W26" i="1"/>
  <c r="CP25" i="1"/>
  <c r="CO25" i="1"/>
  <c r="CN25" i="1" s="1"/>
  <c r="BE25" i="1" s="1"/>
  <c r="CM25" i="1"/>
  <c r="BR25" i="1"/>
  <c r="BQ25" i="1"/>
  <c r="BI25" i="1"/>
  <c r="BC25" i="1"/>
  <c r="AW25" i="1"/>
  <c r="BJ25" i="1" s="1"/>
  <c r="BM25" i="1" s="1"/>
  <c r="AR25" i="1"/>
  <c r="AQ25" i="1"/>
  <c r="AP25" i="1"/>
  <c r="W25" i="1" s="1"/>
  <c r="AH25" i="1"/>
  <c r="AG25" i="1"/>
  <c r="AF25" i="1" s="1"/>
  <c r="AB25" i="1"/>
  <c r="Y25" i="1"/>
  <c r="CP24" i="1"/>
  <c r="CO24" i="1"/>
  <c r="CM24" i="1"/>
  <c r="BR24" i="1"/>
  <c r="BQ24" i="1"/>
  <c r="BI24" i="1"/>
  <c r="BC24" i="1"/>
  <c r="AW24" i="1"/>
  <c r="BJ24" i="1" s="1"/>
  <c r="BM24" i="1" s="1"/>
  <c r="AR24" i="1"/>
  <c r="AP24" i="1" s="1"/>
  <c r="P24" i="1" s="1"/>
  <c r="BF24" i="1" s="1"/>
  <c r="AH24" i="1"/>
  <c r="AG24" i="1"/>
  <c r="Y24" i="1"/>
  <c r="W24" i="1"/>
  <c r="CP23" i="1"/>
  <c r="AB23" i="1" s="1"/>
  <c r="CO23" i="1"/>
  <c r="CN23" i="1" s="1"/>
  <c r="BE23" i="1" s="1"/>
  <c r="CM23" i="1"/>
  <c r="BR23" i="1"/>
  <c r="BQ23" i="1"/>
  <c r="BI23" i="1"/>
  <c r="BC23" i="1"/>
  <c r="AW23" i="1"/>
  <c r="BJ23" i="1" s="1"/>
  <c r="BM23" i="1" s="1"/>
  <c r="BP23" i="1" s="1"/>
  <c r="AR23" i="1"/>
  <c r="AP23" i="1" s="1"/>
  <c r="AH23" i="1"/>
  <c r="AG23" i="1"/>
  <c r="AF23" i="1" s="1"/>
  <c r="Y23" i="1"/>
  <c r="CP22" i="1"/>
  <c r="CO22" i="1"/>
  <c r="CM22" i="1"/>
  <c r="BR22" i="1"/>
  <c r="BQ22" i="1"/>
  <c r="BI22" i="1"/>
  <c r="BC22" i="1"/>
  <c r="AW22" i="1"/>
  <c r="BJ22" i="1" s="1"/>
  <c r="BM22" i="1" s="1"/>
  <c r="AR22" i="1"/>
  <c r="AP22" i="1" s="1"/>
  <c r="P22" i="1" s="1"/>
  <c r="BF22" i="1" s="1"/>
  <c r="AH22" i="1"/>
  <c r="AG22" i="1"/>
  <c r="Y22" i="1"/>
  <c r="S22" i="1"/>
  <c r="R22" i="1" s="1"/>
  <c r="AJ22" i="1" s="1"/>
  <c r="CP21" i="1"/>
  <c r="AB21" i="1" s="1"/>
  <c r="CO21" i="1"/>
  <c r="CN21" i="1" s="1"/>
  <c r="BE21" i="1" s="1"/>
  <c r="CM21" i="1"/>
  <c r="BR21" i="1"/>
  <c r="BQ21" i="1"/>
  <c r="BI21" i="1"/>
  <c r="BC21" i="1"/>
  <c r="AW21" i="1"/>
  <c r="BJ21" i="1" s="1"/>
  <c r="BM21" i="1" s="1"/>
  <c r="BP21" i="1" s="1"/>
  <c r="AR21" i="1"/>
  <c r="AP21" i="1" s="1"/>
  <c r="AH21" i="1"/>
  <c r="AG21" i="1"/>
  <c r="AF21" i="1" s="1"/>
  <c r="Y21" i="1"/>
  <c r="CP20" i="1"/>
  <c r="CO20" i="1"/>
  <c r="CM20" i="1"/>
  <c r="BR20" i="1"/>
  <c r="BQ20" i="1"/>
  <c r="BI20" i="1"/>
  <c r="BC20" i="1"/>
  <c r="AW20" i="1"/>
  <c r="BJ20" i="1" s="1"/>
  <c r="BM20" i="1" s="1"/>
  <c r="AR20" i="1"/>
  <c r="AP20" i="1" s="1"/>
  <c r="T20" i="1" s="1"/>
  <c r="AH20" i="1"/>
  <c r="AG20" i="1"/>
  <c r="Y20" i="1"/>
  <c r="P20" i="1"/>
  <c r="BF20" i="1" s="1"/>
  <c r="CP19" i="1"/>
  <c r="CO19" i="1"/>
  <c r="CM19" i="1"/>
  <c r="BR19" i="1"/>
  <c r="BQ19" i="1"/>
  <c r="BI19" i="1"/>
  <c r="BC19" i="1"/>
  <c r="AW19" i="1"/>
  <c r="BJ19" i="1" s="1"/>
  <c r="BM19" i="1" s="1"/>
  <c r="AR19" i="1"/>
  <c r="AP19" i="1" s="1"/>
  <c r="AH19" i="1"/>
  <c r="AG19" i="1"/>
  <c r="Y19" i="1"/>
  <c r="CP18" i="1"/>
  <c r="CO18" i="1"/>
  <c r="CM18" i="1"/>
  <c r="BR18" i="1"/>
  <c r="BQ18" i="1"/>
  <c r="BI18" i="1"/>
  <c r="BC18" i="1"/>
  <c r="AW18" i="1"/>
  <c r="BJ18" i="1" s="1"/>
  <c r="BM18" i="1" s="1"/>
  <c r="AR18" i="1"/>
  <c r="AP18" i="1" s="1"/>
  <c r="AH18" i="1"/>
  <c r="AG18" i="1"/>
  <c r="AF18" i="1" s="1"/>
  <c r="Y18" i="1"/>
  <c r="CP17" i="1"/>
  <c r="CO17" i="1"/>
  <c r="CM17" i="1"/>
  <c r="CN17" i="1" s="1"/>
  <c r="BE17" i="1" s="1"/>
  <c r="BR17" i="1"/>
  <c r="BQ17" i="1"/>
  <c r="BI17" i="1"/>
  <c r="BC17" i="1"/>
  <c r="AW17" i="1"/>
  <c r="BJ17" i="1" s="1"/>
  <c r="BM17" i="1" s="1"/>
  <c r="AR17" i="1"/>
  <c r="AP17" i="1" s="1"/>
  <c r="AH17" i="1"/>
  <c r="AG17" i="1"/>
  <c r="AF17" i="1" s="1"/>
  <c r="Y17" i="1"/>
  <c r="AQ40" i="1" l="1"/>
  <c r="T40" i="1"/>
  <c r="S18" i="1"/>
  <c r="R18" i="1" s="1"/>
  <c r="T18" i="1"/>
  <c r="P18" i="1"/>
  <c r="BF18" i="1" s="1"/>
  <c r="AQ18" i="1"/>
  <c r="W18" i="1"/>
  <c r="S32" i="1"/>
  <c r="R32" i="1" s="1"/>
  <c r="T32" i="1"/>
  <c r="AQ32" i="1"/>
  <c r="S21" i="1"/>
  <c r="R21" i="1" s="1"/>
  <c r="T21" i="1"/>
  <c r="AQ21" i="1"/>
  <c r="P21" i="1"/>
  <c r="BF21" i="1" s="1"/>
  <c r="BH21" i="1" s="1"/>
  <c r="T23" i="1"/>
  <c r="AQ23" i="1"/>
  <c r="W48" i="1"/>
  <c r="T48" i="1"/>
  <c r="P48" i="1"/>
  <c r="BF48" i="1" s="1"/>
  <c r="AQ48" i="1"/>
  <c r="S48" i="1"/>
  <c r="R48" i="1" s="1"/>
  <c r="W27" i="1"/>
  <c r="T27" i="1"/>
  <c r="AQ27" i="1"/>
  <c r="W29" i="1"/>
  <c r="T29" i="1"/>
  <c r="AQ29" i="1"/>
  <c r="T36" i="1"/>
  <c r="AQ36" i="1"/>
  <c r="S62" i="1"/>
  <c r="R62" i="1" s="1"/>
  <c r="AJ62" i="1" s="1"/>
  <c r="T62" i="1"/>
  <c r="AQ62" i="1"/>
  <c r="BP64" i="1"/>
  <c r="BN64" i="1"/>
  <c r="T31" i="1"/>
  <c r="CN18" i="1"/>
  <c r="BE18" i="1" s="1"/>
  <c r="BG18" i="1" s="1"/>
  <c r="AF19" i="1"/>
  <c r="CN19" i="1"/>
  <c r="BE19" i="1" s="1"/>
  <c r="BG19" i="1" s="1"/>
  <c r="T25" i="1"/>
  <c r="CN27" i="1"/>
  <c r="BE27" i="1" s="1"/>
  <c r="CN29" i="1"/>
  <c r="BE29" i="1" s="1"/>
  <c r="AF31" i="1"/>
  <c r="BO32" i="1"/>
  <c r="BS32" i="1" s="1"/>
  <c r="BT32" i="1" s="1"/>
  <c r="P33" i="1"/>
  <c r="BF33" i="1" s="1"/>
  <c r="AF40" i="1"/>
  <c r="T44" i="1"/>
  <c r="BN44" i="1"/>
  <c r="P47" i="1"/>
  <c r="BF47" i="1" s="1"/>
  <c r="BH47" i="1" s="1"/>
  <c r="AB47" i="1"/>
  <c r="AF52" i="1"/>
  <c r="BO52" i="1"/>
  <c r="BS52" i="1" s="1"/>
  <c r="BT52" i="1" s="1"/>
  <c r="T54" i="1"/>
  <c r="AF56" i="1"/>
  <c r="T58" i="1"/>
  <c r="W59" i="1"/>
  <c r="AQ59" i="1"/>
  <c r="P60" i="1"/>
  <c r="BF60" i="1" s="1"/>
  <c r="AF60" i="1"/>
  <c r="AB62" i="1"/>
  <c r="P63" i="1"/>
  <c r="BF63" i="1" s="1"/>
  <c r="W64" i="1"/>
  <c r="AF20" i="1"/>
  <c r="BO21" i="1"/>
  <c r="BS21" i="1" s="1"/>
  <c r="BT21" i="1" s="1"/>
  <c r="AF24" i="1"/>
  <c r="AF27" i="1"/>
  <c r="AF29" i="1"/>
  <c r="BN40" i="1"/>
  <c r="BN56" i="1"/>
  <c r="AB31" i="1"/>
  <c r="BN36" i="1"/>
  <c r="S37" i="1"/>
  <c r="R37" i="1" s="1"/>
  <c r="AJ37" i="1" s="1"/>
  <c r="BO40" i="1"/>
  <c r="BS40" i="1" s="1"/>
  <c r="BT40" i="1" s="1"/>
  <c r="CN40" i="1"/>
  <c r="BE40" i="1" s="1"/>
  <c r="CN42" i="1"/>
  <c r="BE42" i="1" s="1"/>
  <c r="W47" i="1"/>
  <c r="AB50" i="1"/>
  <c r="BO56" i="1"/>
  <c r="BS56" i="1" s="1"/>
  <c r="BT56" i="1" s="1"/>
  <c r="AQ58" i="1"/>
  <c r="S59" i="1"/>
  <c r="R59" i="1" s="1"/>
  <c r="AB64" i="1"/>
  <c r="AQ64" i="1"/>
  <c r="BG17" i="1"/>
  <c r="BG28" i="1"/>
  <c r="BG30" i="1"/>
  <c r="BN32" i="1"/>
  <c r="AF33" i="1"/>
  <c r="BO36" i="1"/>
  <c r="BS36" i="1" s="1"/>
  <c r="BT36" i="1" s="1"/>
  <c r="AF44" i="1"/>
  <c r="S47" i="1"/>
  <c r="R47" i="1" s="1"/>
  <c r="AJ47" i="1" s="1"/>
  <c r="AF49" i="1"/>
  <c r="CN50" i="1"/>
  <c r="BE50" i="1" s="1"/>
  <c r="W51" i="1"/>
  <c r="AQ51" i="1"/>
  <c r="BN52" i="1"/>
  <c r="CN54" i="1"/>
  <c r="BE54" i="1" s="1"/>
  <c r="CN56" i="1"/>
  <c r="BE56" i="1" s="1"/>
  <c r="AB57" i="1"/>
  <c r="AB58" i="1"/>
  <c r="P59" i="1"/>
  <c r="BF59" i="1" s="1"/>
  <c r="AQ60" i="1"/>
  <c r="S63" i="1"/>
  <c r="R63" i="1" s="1"/>
  <c r="T64" i="1"/>
  <c r="AF64" i="1"/>
  <c r="BO24" i="1"/>
  <c r="BS24" i="1" s="1"/>
  <c r="BT24" i="1" s="1"/>
  <c r="BN24" i="1"/>
  <c r="BP24" i="1"/>
  <c r="AJ18" i="1"/>
  <c r="S17" i="1"/>
  <c r="R17" i="1" s="1"/>
  <c r="AQ17" i="1"/>
  <c r="T17" i="1"/>
  <c r="W17" i="1"/>
  <c r="P17" i="1"/>
  <c r="BF17" i="1" s="1"/>
  <c r="BH17" i="1" s="1"/>
  <c r="BP19" i="1"/>
  <c r="BO19" i="1"/>
  <c r="BS19" i="1" s="1"/>
  <c r="BT19" i="1" s="1"/>
  <c r="BN19" i="1"/>
  <c r="BN20" i="1"/>
  <c r="BP20" i="1"/>
  <c r="BO20" i="1"/>
  <c r="BS20" i="1" s="1"/>
  <c r="BT20" i="1" s="1"/>
  <c r="BP17" i="1"/>
  <c r="BO17" i="1"/>
  <c r="BS17" i="1" s="1"/>
  <c r="BT17" i="1" s="1"/>
  <c r="BN17" i="1"/>
  <c r="BH18" i="1"/>
  <c r="S19" i="1"/>
  <c r="R19" i="1" s="1"/>
  <c r="AQ19" i="1"/>
  <c r="T19" i="1"/>
  <c r="P19" i="1"/>
  <c r="BF19" i="1" s="1"/>
  <c r="BH19" i="1" s="1"/>
  <c r="W19" i="1"/>
  <c r="BO26" i="1"/>
  <c r="BS26" i="1" s="1"/>
  <c r="BT26" i="1" s="1"/>
  <c r="BN26" i="1"/>
  <c r="BP26" i="1"/>
  <c r="BN18" i="1"/>
  <c r="BP18" i="1"/>
  <c r="BO18" i="1"/>
  <c r="BS18" i="1" s="1"/>
  <c r="BT18" i="1" s="1"/>
  <c r="AC21" i="1"/>
  <c r="AD21" i="1" s="1"/>
  <c r="Z21" i="1" s="1"/>
  <c r="X21" i="1" s="1"/>
  <c r="AA21" i="1" s="1"/>
  <c r="U21" i="1" s="1"/>
  <c r="V21" i="1" s="1"/>
  <c r="AJ21" i="1"/>
  <c r="BO22" i="1"/>
  <c r="BS22" i="1" s="1"/>
  <c r="BT22" i="1" s="1"/>
  <c r="BN22" i="1"/>
  <c r="BP22" i="1"/>
  <c r="AJ32" i="1"/>
  <c r="BO37" i="1"/>
  <c r="BS37" i="1" s="1"/>
  <c r="BT37" i="1" s="1"/>
  <c r="BN37" i="1"/>
  <c r="BP37" i="1"/>
  <c r="BO43" i="1"/>
  <c r="BS43" i="1" s="1"/>
  <c r="BT43" i="1" s="1"/>
  <c r="BN43" i="1"/>
  <c r="BP43" i="1"/>
  <c r="BN53" i="1"/>
  <c r="BO53" i="1"/>
  <c r="BS53" i="1" s="1"/>
  <c r="BT53" i="1" s="1"/>
  <c r="BP53" i="1"/>
  <c r="AB17" i="1"/>
  <c r="AB19" i="1"/>
  <c r="S20" i="1"/>
  <c r="R20" i="1" s="1"/>
  <c r="W20" i="1"/>
  <c r="W21" i="1"/>
  <c r="AF22" i="1"/>
  <c r="W23" i="1"/>
  <c r="P23" i="1"/>
  <c r="BF23" i="1" s="1"/>
  <c r="BH23" i="1" s="1"/>
  <c r="S23" i="1"/>
  <c r="R23" i="1" s="1"/>
  <c r="BG23" i="1"/>
  <c r="BN23" i="1"/>
  <c r="BP25" i="1"/>
  <c r="BN25" i="1"/>
  <c r="BO25" i="1"/>
  <c r="BS25" i="1" s="1"/>
  <c r="BT25" i="1" s="1"/>
  <c r="AQ26" i="1"/>
  <c r="T26" i="1"/>
  <c r="S26" i="1"/>
  <c r="R26" i="1" s="1"/>
  <c r="CN26" i="1"/>
  <c r="BE26" i="1" s="1"/>
  <c r="BG26" i="1" s="1"/>
  <c r="AB26" i="1"/>
  <c r="AQ28" i="1"/>
  <c r="T28" i="1"/>
  <c r="W28" i="1"/>
  <c r="P28" i="1"/>
  <c r="BF28" i="1" s="1"/>
  <c r="BH28" i="1" s="1"/>
  <c r="S28" i="1"/>
  <c r="R28" i="1" s="1"/>
  <c r="AQ30" i="1"/>
  <c r="T30" i="1"/>
  <c r="W30" i="1"/>
  <c r="P30" i="1"/>
  <c r="BF30" i="1" s="1"/>
  <c r="BH30" i="1" s="1"/>
  <c r="S30" i="1"/>
  <c r="R30" i="1" s="1"/>
  <c r="BO33" i="1"/>
  <c r="BS33" i="1" s="1"/>
  <c r="BT33" i="1" s="1"/>
  <c r="BN33" i="1"/>
  <c r="BP33" i="1"/>
  <c r="BO39" i="1"/>
  <c r="BS39" i="1" s="1"/>
  <c r="BT39" i="1" s="1"/>
  <c r="BN39" i="1"/>
  <c r="BP39" i="1"/>
  <c r="AQ45" i="1"/>
  <c r="T45" i="1"/>
  <c r="P45" i="1"/>
  <c r="BF45" i="1" s="1"/>
  <c r="BH45" i="1" s="1"/>
  <c r="S45" i="1"/>
  <c r="R45" i="1" s="1"/>
  <c r="W45" i="1"/>
  <c r="AQ20" i="1"/>
  <c r="CN20" i="1"/>
  <c r="BE20" i="1" s="1"/>
  <c r="BG20" i="1" s="1"/>
  <c r="AB20" i="1"/>
  <c r="AQ22" i="1"/>
  <c r="T22" i="1"/>
  <c r="CN22" i="1"/>
  <c r="BE22" i="1" s="1"/>
  <c r="BG22" i="1" s="1"/>
  <c r="AB22" i="1"/>
  <c r="BO23" i="1"/>
  <c r="BS23" i="1" s="1"/>
  <c r="BT23" i="1" s="1"/>
  <c r="AQ24" i="1"/>
  <c r="T24" i="1"/>
  <c r="S24" i="1"/>
  <c r="R24" i="1" s="1"/>
  <c r="CN24" i="1"/>
  <c r="BE24" i="1" s="1"/>
  <c r="BG24" i="1" s="1"/>
  <c r="AB24" i="1"/>
  <c r="BG25" i="1"/>
  <c r="BP27" i="1"/>
  <c r="BO27" i="1"/>
  <c r="BS27" i="1" s="1"/>
  <c r="BT27" i="1" s="1"/>
  <c r="BN27" i="1"/>
  <c r="BO28" i="1"/>
  <c r="BS28" i="1" s="1"/>
  <c r="BT28" i="1" s="1"/>
  <c r="BN28" i="1"/>
  <c r="BP28" i="1"/>
  <c r="BP29" i="1"/>
  <c r="BO29" i="1"/>
  <c r="BS29" i="1" s="1"/>
  <c r="BT29" i="1" s="1"/>
  <c r="BN29" i="1"/>
  <c r="BO30" i="1"/>
  <c r="BS30" i="1" s="1"/>
  <c r="BT30" i="1" s="1"/>
  <c r="BN30" i="1"/>
  <c r="BP30" i="1"/>
  <c r="BO35" i="1"/>
  <c r="BS35" i="1" s="1"/>
  <c r="BT35" i="1" s="1"/>
  <c r="BN35" i="1"/>
  <c r="BP35" i="1"/>
  <c r="BO45" i="1"/>
  <c r="BS45" i="1" s="1"/>
  <c r="BT45" i="1" s="1"/>
  <c r="BP45" i="1"/>
  <c r="BN45" i="1"/>
  <c r="AB18" i="1"/>
  <c r="BG21" i="1"/>
  <c r="BN21" i="1"/>
  <c r="W22" i="1"/>
  <c r="AC23" i="1"/>
  <c r="AD23" i="1" s="1"/>
  <c r="BG27" i="1"/>
  <c r="BG29" i="1"/>
  <c r="BN31" i="1"/>
  <c r="BP31" i="1"/>
  <c r="BO31" i="1"/>
  <c r="BS31" i="1" s="1"/>
  <c r="BT31" i="1" s="1"/>
  <c r="BO41" i="1"/>
  <c r="BS41" i="1" s="1"/>
  <c r="BT41" i="1" s="1"/>
  <c r="BN41" i="1"/>
  <c r="BP41" i="1"/>
  <c r="BG32" i="1"/>
  <c r="AF35" i="1"/>
  <c r="W36" i="1"/>
  <c r="P36" i="1"/>
  <c r="BF36" i="1" s="1"/>
  <c r="BH36" i="1" s="1"/>
  <c r="S36" i="1"/>
  <c r="R36" i="1" s="1"/>
  <c r="BG36" i="1"/>
  <c r="AF39" i="1"/>
  <c r="W40" i="1"/>
  <c r="P40" i="1"/>
  <c r="BF40" i="1" s="1"/>
  <c r="BH40" i="1" s="1"/>
  <c r="S40" i="1"/>
  <c r="R40" i="1" s="1"/>
  <c r="BG40" i="1"/>
  <c r="AF43" i="1"/>
  <c r="W44" i="1"/>
  <c r="P44" i="1"/>
  <c r="BF44" i="1" s="1"/>
  <c r="BH44" i="1" s="1"/>
  <c r="S44" i="1"/>
  <c r="R44" i="1" s="1"/>
  <c r="BG44" i="1"/>
  <c r="AF46" i="1"/>
  <c r="BG47" i="1"/>
  <c r="AJ48" i="1"/>
  <c r="BP48" i="1"/>
  <c r="BO48" i="1"/>
  <c r="BS48" i="1" s="1"/>
  <c r="BT48" i="1" s="1"/>
  <c r="BN49" i="1"/>
  <c r="BP49" i="1"/>
  <c r="BO49" i="1"/>
  <c r="BS49" i="1" s="1"/>
  <c r="BT49" i="1" s="1"/>
  <c r="BN57" i="1"/>
  <c r="BP57" i="1"/>
  <c r="AC62" i="1"/>
  <c r="AD62" i="1" s="1"/>
  <c r="BN65" i="1"/>
  <c r="BO65" i="1"/>
  <c r="BS65" i="1" s="1"/>
  <c r="BT65" i="1" s="1"/>
  <c r="BP65" i="1"/>
  <c r="AQ35" i="1"/>
  <c r="T35" i="1"/>
  <c r="CN35" i="1"/>
  <c r="BE35" i="1" s="1"/>
  <c r="BG35" i="1" s="1"/>
  <c r="AB35" i="1"/>
  <c r="AQ39" i="1"/>
  <c r="T39" i="1"/>
  <c r="CN39" i="1"/>
  <c r="BE39" i="1" s="1"/>
  <c r="BG39" i="1" s="1"/>
  <c r="AB39" i="1"/>
  <c r="AQ43" i="1"/>
  <c r="T43" i="1"/>
  <c r="CN43" i="1"/>
  <c r="BE43" i="1" s="1"/>
  <c r="BG43" i="1" s="1"/>
  <c r="AB43" i="1"/>
  <c r="S52" i="1"/>
  <c r="R52" i="1" s="1"/>
  <c r="W52" i="1"/>
  <c r="P52" i="1"/>
  <c r="BF52" i="1" s="1"/>
  <c r="BH52" i="1" s="1"/>
  <c r="T52" i="1"/>
  <c r="BG52" i="1"/>
  <c r="BP54" i="1"/>
  <c r="BO54" i="1"/>
  <c r="BS54" i="1" s="1"/>
  <c r="BT54" i="1" s="1"/>
  <c r="BN54" i="1"/>
  <c r="BN55" i="1"/>
  <c r="BO55" i="1"/>
  <c r="BS55" i="1" s="1"/>
  <c r="BT55" i="1" s="1"/>
  <c r="BP55" i="1"/>
  <c r="BP62" i="1"/>
  <c r="BO62" i="1"/>
  <c r="BS62" i="1" s="1"/>
  <c r="BT62" i="1" s="1"/>
  <c r="BN62" i="1"/>
  <c r="AJ65" i="1"/>
  <c r="S25" i="1"/>
  <c r="R25" i="1" s="1"/>
  <c r="S27" i="1"/>
  <c r="R27" i="1" s="1"/>
  <c r="AB28" i="1"/>
  <c r="S29" i="1"/>
  <c r="R29" i="1" s="1"/>
  <c r="AB30" i="1"/>
  <c r="S31" i="1"/>
  <c r="R31" i="1" s="1"/>
  <c r="AC31" i="1" s="1"/>
  <c r="AD31" i="1" s="1"/>
  <c r="W32" i="1"/>
  <c r="AC32" i="1"/>
  <c r="AD32" i="1" s="1"/>
  <c r="W34" i="1"/>
  <c r="P34" i="1"/>
  <c r="BF34" i="1" s="1"/>
  <c r="BH34" i="1" s="1"/>
  <c r="S34" i="1"/>
  <c r="R34" i="1" s="1"/>
  <c r="BG34" i="1"/>
  <c r="BN34" i="1"/>
  <c r="W35" i="1"/>
  <c r="AC36" i="1"/>
  <c r="AD36" i="1" s="1"/>
  <c r="W38" i="1"/>
  <c r="P38" i="1"/>
  <c r="BF38" i="1" s="1"/>
  <c r="BH38" i="1" s="1"/>
  <c r="S38" i="1"/>
  <c r="R38" i="1" s="1"/>
  <c r="BG38" i="1"/>
  <c r="BN38" i="1"/>
  <c r="W39" i="1"/>
  <c r="AC40" i="1"/>
  <c r="AD40" i="1" s="1"/>
  <c r="W42" i="1"/>
  <c r="P42" i="1"/>
  <c r="BF42" i="1" s="1"/>
  <c r="BH42" i="1" s="1"/>
  <c r="S42" i="1"/>
  <c r="R42" i="1" s="1"/>
  <c r="BG42" i="1"/>
  <c r="BN42" i="1"/>
  <c r="W43" i="1"/>
  <c r="AC44" i="1"/>
  <c r="AD44" i="1" s="1"/>
  <c r="AC46" i="1"/>
  <c r="AD46" i="1" s="1"/>
  <c r="AK46" i="1" s="1"/>
  <c r="AJ46" i="1"/>
  <c r="BO46" i="1"/>
  <c r="BS46" i="1" s="1"/>
  <c r="BT46" i="1" s="1"/>
  <c r="BN46" i="1"/>
  <c r="S50" i="1"/>
  <c r="R50" i="1" s="1"/>
  <c r="P50" i="1"/>
  <c r="BF50" i="1" s="1"/>
  <c r="BH50" i="1" s="1"/>
  <c r="W50" i="1"/>
  <c r="T50" i="1"/>
  <c r="BG50" i="1"/>
  <c r="AQ52" i="1"/>
  <c r="BP60" i="1"/>
  <c r="BN60" i="1"/>
  <c r="BO60" i="1"/>
  <c r="BS60" i="1" s="1"/>
  <c r="BT60" i="1" s="1"/>
  <c r="AK62" i="1"/>
  <c r="P25" i="1"/>
  <c r="BF25" i="1" s="1"/>
  <c r="BH25" i="1" s="1"/>
  <c r="P27" i="1"/>
  <c r="BF27" i="1" s="1"/>
  <c r="BH27" i="1" s="1"/>
  <c r="P29" i="1"/>
  <c r="BF29" i="1" s="1"/>
  <c r="BH29" i="1" s="1"/>
  <c r="P31" i="1"/>
  <c r="BF31" i="1" s="1"/>
  <c r="BH31" i="1" s="1"/>
  <c r="W31" i="1"/>
  <c r="CN31" i="1"/>
  <c r="BE31" i="1" s="1"/>
  <c r="BG31" i="1" s="1"/>
  <c r="P32" i="1"/>
  <c r="BF32" i="1" s="1"/>
  <c r="BH32" i="1" s="1"/>
  <c r="AQ33" i="1"/>
  <c r="T33" i="1"/>
  <c r="CN33" i="1"/>
  <c r="BE33" i="1" s="1"/>
  <c r="BG33" i="1" s="1"/>
  <c r="AB33" i="1"/>
  <c r="T34" i="1"/>
  <c r="AQ34" i="1"/>
  <c r="BO34" i="1"/>
  <c r="BS34" i="1" s="1"/>
  <c r="BT34" i="1" s="1"/>
  <c r="S35" i="1"/>
  <c r="R35" i="1" s="1"/>
  <c r="AQ37" i="1"/>
  <c r="T37" i="1"/>
  <c r="CN37" i="1"/>
  <c r="BE37" i="1" s="1"/>
  <c r="BG37" i="1" s="1"/>
  <c r="AB37" i="1"/>
  <c r="T38" i="1"/>
  <c r="AQ38" i="1"/>
  <c r="BO38" i="1"/>
  <c r="BS38" i="1" s="1"/>
  <c r="BT38" i="1" s="1"/>
  <c r="S39" i="1"/>
  <c r="R39" i="1" s="1"/>
  <c r="AQ41" i="1"/>
  <c r="T41" i="1"/>
  <c r="CN41" i="1"/>
  <c r="BE41" i="1" s="1"/>
  <c r="BG41" i="1" s="1"/>
  <c r="AB41" i="1"/>
  <c r="T42" i="1"/>
  <c r="AQ42" i="1"/>
  <c r="BO42" i="1"/>
  <c r="BS42" i="1" s="1"/>
  <c r="BT42" i="1" s="1"/>
  <c r="S43" i="1"/>
  <c r="R43" i="1" s="1"/>
  <c r="W46" i="1"/>
  <c r="P46" i="1"/>
  <c r="BF46" i="1" s="1"/>
  <c r="BH46" i="1" s="1"/>
  <c r="BG46" i="1"/>
  <c r="BP46" i="1"/>
  <c r="BP47" i="1"/>
  <c r="BO47" i="1"/>
  <c r="BS47" i="1" s="1"/>
  <c r="BT47" i="1" s="1"/>
  <c r="BN47" i="1"/>
  <c r="BN48" i="1"/>
  <c r="T49" i="1"/>
  <c r="AQ49" i="1"/>
  <c r="P49" i="1"/>
  <c r="BF49" i="1" s="1"/>
  <c r="W49" i="1"/>
  <c r="S49" i="1"/>
  <c r="R49" i="1" s="1"/>
  <c r="AQ50" i="1"/>
  <c r="BO57" i="1"/>
  <c r="BS57" i="1" s="1"/>
  <c r="BT57" i="1" s="1"/>
  <c r="AJ59" i="1"/>
  <c r="CN59" i="1"/>
  <c r="BE59" i="1" s="1"/>
  <c r="BG59" i="1" s="1"/>
  <c r="AB59" i="1"/>
  <c r="BH60" i="1"/>
  <c r="AC45" i="1"/>
  <c r="AD45" i="1" s="1"/>
  <c r="AC47" i="1"/>
  <c r="AD47" i="1" s="1"/>
  <c r="AB48" i="1"/>
  <c r="CN48" i="1"/>
  <c r="BE48" i="1" s="1"/>
  <c r="AC50" i="1"/>
  <c r="AD50" i="1" s="1"/>
  <c r="AJ51" i="1"/>
  <c r="BN51" i="1"/>
  <c r="BO51" i="1"/>
  <c r="BS51" i="1" s="1"/>
  <c r="BT51" i="1" s="1"/>
  <c r="T55" i="1"/>
  <c r="AQ55" i="1"/>
  <c r="S55" i="1"/>
  <c r="R55" i="1" s="1"/>
  <c r="W55" i="1"/>
  <c r="CN55" i="1"/>
  <c r="BE55" i="1" s="1"/>
  <c r="BG55" i="1" s="1"/>
  <c r="AB55" i="1"/>
  <c r="AJ57" i="1"/>
  <c r="AC58" i="1"/>
  <c r="AD58" i="1" s="1"/>
  <c r="Z58" i="1" s="1"/>
  <c r="X58" i="1" s="1"/>
  <c r="AA58" i="1" s="1"/>
  <c r="BH59" i="1"/>
  <c r="CN60" i="1"/>
  <c r="BE60" i="1" s="1"/>
  <c r="BG60" i="1" s="1"/>
  <c r="AB60" i="1"/>
  <c r="AK45" i="1"/>
  <c r="BP50" i="1"/>
  <c r="BO50" i="1"/>
  <c r="BS50" i="1" s="1"/>
  <c r="BT50" i="1" s="1"/>
  <c r="BN50" i="1"/>
  <c r="BP51" i="1"/>
  <c r="CN51" i="1"/>
  <c r="BE51" i="1" s="1"/>
  <c r="BG51" i="1" s="1"/>
  <c r="AB51" i="1"/>
  <c r="AJ53" i="1"/>
  <c r="AF55" i="1"/>
  <c r="S56" i="1"/>
  <c r="R56" i="1" s="1"/>
  <c r="AC56" i="1" s="1"/>
  <c r="AD56" i="1" s="1"/>
  <c r="AK56" i="1" s="1"/>
  <c r="W56" i="1"/>
  <c r="P56" i="1"/>
  <c r="BF56" i="1" s="1"/>
  <c r="BH56" i="1" s="1"/>
  <c r="BG56" i="1"/>
  <c r="AF53" i="1"/>
  <c r="S54" i="1"/>
  <c r="R54" i="1" s="1"/>
  <c r="W54" i="1"/>
  <c r="P54" i="1"/>
  <c r="BF54" i="1" s="1"/>
  <c r="BH54" i="1" s="1"/>
  <c r="BG54" i="1"/>
  <c r="AF57" i="1"/>
  <c r="AC57" i="1"/>
  <c r="AD57" i="1" s="1"/>
  <c r="AK57" i="1" s="1"/>
  <c r="BP58" i="1"/>
  <c r="BO58" i="1"/>
  <c r="BS58" i="1" s="1"/>
  <c r="BT58" i="1" s="1"/>
  <c r="BN58" i="1"/>
  <c r="BN59" i="1"/>
  <c r="BO59" i="1"/>
  <c r="BS59" i="1" s="1"/>
  <c r="BT59" i="1" s="1"/>
  <c r="BP59" i="1"/>
  <c r="Z62" i="1"/>
  <c r="X62" i="1" s="1"/>
  <c r="AA62" i="1" s="1"/>
  <c r="BG62" i="1"/>
  <c r="BN63" i="1"/>
  <c r="BO63" i="1"/>
  <c r="BS63" i="1" s="1"/>
  <c r="BT63" i="1" s="1"/>
  <c r="BP63" i="1"/>
  <c r="CN49" i="1"/>
  <c r="BE49" i="1" s="1"/>
  <c r="BG49" i="1" s="1"/>
  <c r="AB49" i="1"/>
  <c r="AF51" i="1"/>
  <c r="T53" i="1"/>
  <c r="AQ53" i="1"/>
  <c r="CN53" i="1"/>
  <c r="BE53" i="1" s="1"/>
  <c r="BG53" i="1" s="1"/>
  <c r="AB53" i="1"/>
  <c r="BG58" i="1"/>
  <c r="BN61" i="1"/>
  <c r="BP61" i="1"/>
  <c r="BO61" i="1"/>
  <c r="BS61" i="1" s="1"/>
  <c r="BT61" i="1" s="1"/>
  <c r="AJ63" i="1"/>
  <c r="S66" i="1"/>
  <c r="R66" i="1" s="1"/>
  <c r="W66" i="1"/>
  <c r="P66" i="1"/>
  <c r="BF66" i="1" s="1"/>
  <c r="BH66" i="1" s="1"/>
  <c r="BG66" i="1"/>
  <c r="BN66" i="1"/>
  <c r="AQ63" i="1"/>
  <c r="CN63" i="1"/>
  <c r="BE63" i="1" s="1"/>
  <c r="BG63" i="1" s="1"/>
  <c r="AB63" i="1"/>
  <c r="P64" i="1"/>
  <c r="BF64" i="1" s="1"/>
  <c r="BH64" i="1" s="1"/>
  <c r="AC64" i="1"/>
  <c r="AD64" i="1" s="1"/>
  <c r="BO64" i="1"/>
  <c r="BS64" i="1" s="1"/>
  <c r="BT64" i="1" s="1"/>
  <c r="T65" i="1"/>
  <c r="AQ65" i="1"/>
  <c r="CN65" i="1"/>
  <c r="BE65" i="1" s="1"/>
  <c r="BG65" i="1" s="1"/>
  <c r="AB65" i="1"/>
  <c r="T66" i="1"/>
  <c r="AQ66" i="1"/>
  <c r="BO66" i="1"/>
  <c r="BS66" i="1" s="1"/>
  <c r="BT66" i="1" s="1"/>
  <c r="W58" i="1"/>
  <c r="S61" i="1"/>
  <c r="R61" i="1" s="1"/>
  <c r="W61" i="1"/>
  <c r="W62" i="1"/>
  <c r="T57" i="1"/>
  <c r="CN57" i="1"/>
  <c r="BE57" i="1" s="1"/>
  <c r="BG57" i="1" s="1"/>
  <c r="P58" i="1"/>
  <c r="BF58" i="1" s="1"/>
  <c r="BH58" i="1" s="1"/>
  <c r="AF59" i="1"/>
  <c r="AJ60" i="1"/>
  <c r="P61" i="1"/>
  <c r="BF61" i="1" s="1"/>
  <c r="BH61" i="1" s="1"/>
  <c r="AQ61" i="1"/>
  <c r="CN61" i="1"/>
  <c r="BE61" i="1" s="1"/>
  <c r="BG61" i="1" s="1"/>
  <c r="AB61" i="1"/>
  <c r="P62" i="1"/>
  <c r="BF62" i="1" s="1"/>
  <c r="BH62" i="1" s="1"/>
  <c r="AF63" i="1"/>
  <c r="AJ64" i="1"/>
  <c r="BH43" i="1" l="1"/>
  <c r="U62" i="1"/>
  <c r="V62" i="1" s="1"/>
  <c r="BH35" i="1"/>
  <c r="AE31" i="1"/>
  <c r="AI31" i="1" s="1"/>
  <c r="AL31" i="1"/>
  <c r="AK31" i="1"/>
  <c r="AL64" i="1"/>
  <c r="AE64" i="1"/>
  <c r="AI64" i="1" s="1"/>
  <c r="AK64" i="1"/>
  <c r="AC49" i="1"/>
  <c r="AD49" i="1" s="1"/>
  <c r="AJ55" i="1"/>
  <c r="AJ66" i="1"/>
  <c r="AC66" i="1"/>
  <c r="AD66" i="1" s="1"/>
  <c r="Z66" i="1" s="1"/>
  <c r="X66" i="1" s="1"/>
  <c r="AA66" i="1" s="1"/>
  <c r="U66" i="1" s="1"/>
  <c r="V66" i="1" s="1"/>
  <c r="BH57" i="1"/>
  <c r="AJ54" i="1"/>
  <c r="AC54" i="1"/>
  <c r="AD54" i="1" s="1"/>
  <c r="Z54" i="1" s="1"/>
  <c r="X54" i="1" s="1"/>
  <c r="AA54" i="1" s="1"/>
  <c r="U54" i="1" s="1"/>
  <c r="V54" i="1" s="1"/>
  <c r="AL58" i="1"/>
  <c r="AE58" i="1"/>
  <c r="AI58" i="1" s="1"/>
  <c r="AC55" i="1"/>
  <c r="AD55" i="1" s="1"/>
  <c r="BH48" i="1"/>
  <c r="BG48" i="1"/>
  <c r="AL45" i="1"/>
  <c r="AE45" i="1"/>
  <c r="AI45" i="1" s="1"/>
  <c r="BH49" i="1"/>
  <c r="AJ43" i="1"/>
  <c r="AJ35" i="1"/>
  <c r="AK58" i="1"/>
  <c r="AE44" i="1"/>
  <c r="AI44" i="1" s="1"/>
  <c r="AL44" i="1"/>
  <c r="AJ42" i="1"/>
  <c r="AC42" i="1"/>
  <c r="AD42" i="1" s="1"/>
  <c r="AE40" i="1"/>
  <c r="AI40" i="1" s="1"/>
  <c r="AL40" i="1"/>
  <c r="AJ38" i="1"/>
  <c r="AC38" i="1"/>
  <c r="AD38" i="1" s="1"/>
  <c r="Z38" i="1" s="1"/>
  <c r="X38" i="1" s="1"/>
  <c r="AA38" i="1" s="1"/>
  <c r="U38" i="1" s="1"/>
  <c r="V38" i="1" s="1"/>
  <c r="AE36" i="1"/>
  <c r="AI36" i="1" s="1"/>
  <c r="AL36" i="1"/>
  <c r="AJ34" i="1"/>
  <c r="AC34" i="1"/>
  <c r="AD34" i="1" s="1"/>
  <c r="Z34" i="1" s="1"/>
  <c r="X34" i="1" s="1"/>
  <c r="AA34" i="1" s="1"/>
  <c r="U34" i="1" s="1"/>
  <c r="V34" i="1" s="1"/>
  <c r="AE32" i="1"/>
  <c r="AI32" i="1" s="1"/>
  <c r="AL32" i="1"/>
  <c r="AC29" i="1"/>
  <c r="AD29" i="1" s="1"/>
  <c r="AJ29" i="1"/>
  <c r="AJ52" i="1"/>
  <c r="AC39" i="1"/>
  <c r="AD39" i="1" s="1"/>
  <c r="AL62" i="1"/>
  <c r="AM62" i="1" s="1"/>
  <c r="AE62" i="1"/>
  <c r="AI62" i="1" s="1"/>
  <c r="BH37" i="1"/>
  <c r="AK40" i="1"/>
  <c r="AJ24" i="1"/>
  <c r="Z32" i="1"/>
  <c r="X32" i="1" s="1"/>
  <c r="AA32" i="1" s="1"/>
  <c r="U32" i="1" s="1"/>
  <c r="V32" i="1" s="1"/>
  <c r="BH26" i="1"/>
  <c r="AL21" i="1"/>
  <c r="AE21" i="1"/>
  <c r="AI21" i="1" s="1"/>
  <c r="U58" i="1"/>
  <c r="V58" i="1" s="1"/>
  <c r="AL47" i="1"/>
  <c r="AE47" i="1"/>
  <c r="AI47" i="1" s="1"/>
  <c r="Z47" i="1"/>
  <c r="X47" i="1" s="1"/>
  <c r="AA47" i="1" s="1"/>
  <c r="U47" i="1" s="1"/>
  <c r="V47" i="1" s="1"/>
  <c r="AJ61" i="1"/>
  <c r="AC61" i="1"/>
  <c r="AD61" i="1" s="1"/>
  <c r="Z61" i="1" s="1"/>
  <c r="X61" i="1" s="1"/>
  <c r="AA61" i="1" s="1"/>
  <c r="U61" i="1" s="1"/>
  <c r="V61" i="1" s="1"/>
  <c r="AC63" i="1"/>
  <c r="AD63" i="1" s="1"/>
  <c r="BH65" i="1"/>
  <c r="AC60" i="1"/>
  <c r="AD60" i="1" s="1"/>
  <c r="AC48" i="1"/>
  <c r="AD48" i="1" s="1"/>
  <c r="AC41" i="1"/>
  <c r="AD41" i="1" s="1"/>
  <c r="AC33" i="1"/>
  <c r="AD33" i="1" s="1"/>
  <c r="BH55" i="1"/>
  <c r="AC28" i="1"/>
  <c r="AD28" i="1" s="1"/>
  <c r="BH53" i="1"/>
  <c r="Z44" i="1"/>
  <c r="X44" i="1" s="1"/>
  <c r="AA44" i="1" s="1"/>
  <c r="U44" i="1" s="1"/>
  <c r="V44" i="1" s="1"/>
  <c r="AJ44" i="1"/>
  <c r="AK36" i="1"/>
  <c r="AC22" i="1"/>
  <c r="AD22" i="1" s="1"/>
  <c r="AC20" i="1"/>
  <c r="AD20" i="1" s="1"/>
  <c r="Z20" i="1" s="1"/>
  <c r="X20" i="1" s="1"/>
  <c r="AA20" i="1" s="1"/>
  <c r="U20" i="1" s="1"/>
  <c r="V20" i="1" s="1"/>
  <c r="AJ45" i="1"/>
  <c r="Z45" i="1"/>
  <c r="X45" i="1" s="1"/>
  <c r="AA45" i="1" s="1"/>
  <c r="U45" i="1" s="1"/>
  <c r="V45" i="1" s="1"/>
  <c r="AK44" i="1"/>
  <c r="AJ30" i="1"/>
  <c r="AJ26" i="1"/>
  <c r="AJ20" i="1"/>
  <c r="AK32" i="1"/>
  <c r="AJ17" i="1"/>
  <c r="AC51" i="1"/>
  <c r="AD51" i="1" s="1"/>
  <c r="AL56" i="1"/>
  <c r="AE56" i="1"/>
  <c r="AI56" i="1" s="1"/>
  <c r="AC65" i="1"/>
  <c r="AD65" i="1" s="1"/>
  <c r="Z64" i="1"/>
  <c r="X64" i="1" s="1"/>
  <c r="AA64" i="1" s="1"/>
  <c r="U64" i="1" s="1"/>
  <c r="V64" i="1" s="1"/>
  <c r="AC53" i="1"/>
  <c r="AD53" i="1" s="1"/>
  <c r="AL57" i="1"/>
  <c r="AM57" i="1" s="1"/>
  <c r="AE57" i="1"/>
  <c r="AI57" i="1" s="1"/>
  <c r="Z56" i="1"/>
  <c r="X56" i="1" s="1"/>
  <c r="AA56" i="1" s="1"/>
  <c r="U56" i="1" s="1"/>
  <c r="V56" i="1" s="1"/>
  <c r="AJ56" i="1"/>
  <c r="BH51" i="1"/>
  <c r="AK47" i="1"/>
  <c r="Z57" i="1"/>
  <c r="X57" i="1" s="1"/>
  <c r="AA57" i="1" s="1"/>
  <c r="U57" i="1" s="1"/>
  <c r="V57" i="1" s="1"/>
  <c r="AL50" i="1"/>
  <c r="AE50" i="1"/>
  <c r="AI50" i="1" s="1"/>
  <c r="AC59" i="1"/>
  <c r="AD59" i="1" s="1"/>
  <c r="AJ49" i="1"/>
  <c r="Z49" i="1"/>
  <c r="X49" i="1" s="1"/>
  <c r="AA49" i="1" s="1"/>
  <c r="U49" i="1" s="1"/>
  <c r="V49" i="1" s="1"/>
  <c r="AJ39" i="1"/>
  <c r="Z39" i="1"/>
  <c r="X39" i="1" s="1"/>
  <c r="AA39" i="1" s="1"/>
  <c r="U39" i="1" s="1"/>
  <c r="V39" i="1" s="1"/>
  <c r="Z50" i="1"/>
  <c r="X50" i="1" s="1"/>
  <c r="AA50" i="1" s="1"/>
  <c r="U50" i="1" s="1"/>
  <c r="V50" i="1" s="1"/>
  <c r="AJ50" i="1"/>
  <c r="AE46" i="1"/>
  <c r="AI46" i="1" s="1"/>
  <c r="AL46" i="1"/>
  <c r="AM46" i="1" s="1"/>
  <c r="AJ31" i="1"/>
  <c r="Z31" i="1"/>
  <c r="X31" i="1" s="1"/>
  <c r="AA31" i="1" s="1"/>
  <c r="U31" i="1" s="1"/>
  <c r="V31" i="1" s="1"/>
  <c r="AC27" i="1"/>
  <c r="AD27" i="1" s="1"/>
  <c r="AJ27" i="1"/>
  <c r="AK50" i="1"/>
  <c r="AC43" i="1"/>
  <c r="AD43" i="1" s="1"/>
  <c r="Z43" i="1" s="1"/>
  <c r="X43" i="1" s="1"/>
  <c r="AA43" i="1" s="1"/>
  <c r="U43" i="1" s="1"/>
  <c r="V43" i="1" s="1"/>
  <c r="AC35" i="1"/>
  <c r="AD35" i="1" s="1"/>
  <c r="Z40" i="1"/>
  <c r="X40" i="1" s="1"/>
  <c r="AA40" i="1" s="1"/>
  <c r="U40" i="1" s="1"/>
  <c r="V40" i="1" s="1"/>
  <c r="AJ40" i="1"/>
  <c r="AC24" i="1"/>
  <c r="AD24" i="1" s="1"/>
  <c r="AJ28" i="1"/>
  <c r="Z28" i="1"/>
  <c r="X28" i="1" s="1"/>
  <c r="AA28" i="1" s="1"/>
  <c r="U28" i="1" s="1"/>
  <c r="V28" i="1" s="1"/>
  <c r="Z23" i="1"/>
  <c r="X23" i="1" s="1"/>
  <c r="AA23" i="1" s="1"/>
  <c r="U23" i="1" s="1"/>
  <c r="V23" i="1" s="1"/>
  <c r="AJ23" i="1"/>
  <c r="AC19" i="1"/>
  <c r="AD19" i="1" s="1"/>
  <c r="BH39" i="1"/>
  <c r="BH33" i="1"/>
  <c r="BH24" i="1"/>
  <c r="BH22" i="1"/>
  <c r="BH20" i="1"/>
  <c r="AK21" i="1"/>
  <c r="AC37" i="1"/>
  <c r="AD37" i="1" s="1"/>
  <c r="AC52" i="1"/>
  <c r="AD52" i="1" s="1"/>
  <c r="Z46" i="1"/>
  <c r="X46" i="1" s="1"/>
  <c r="AA46" i="1" s="1"/>
  <c r="U46" i="1" s="1"/>
  <c r="V46" i="1" s="1"/>
  <c r="AC30" i="1"/>
  <c r="AD30" i="1" s="1"/>
  <c r="Z30" i="1" s="1"/>
  <c r="X30" i="1" s="1"/>
  <c r="AA30" i="1" s="1"/>
  <c r="U30" i="1" s="1"/>
  <c r="V30" i="1" s="1"/>
  <c r="AJ25" i="1"/>
  <c r="AC25" i="1"/>
  <c r="AD25" i="1" s="1"/>
  <c r="Z25" i="1" s="1"/>
  <c r="X25" i="1" s="1"/>
  <c r="AA25" i="1" s="1"/>
  <c r="U25" i="1" s="1"/>
  <c r="V25" i="1" s="1"/>
  <c r="BH63" i="1"/>
  <c r="Z36" i="1"/>
  <c r="X36" i="1" s="1"/>
  <c r="AA36" i="1" s="1"/>
  <c r="U36" i="1" s="1"/>
  <c r="V36" i="1" s="1"/>
  <c r="AJ36" i="1"/>
  <c r="AE23" i="1"/>
  <c r="AI23" i="1" s="1"/>
  <c r="AL23" i="1"/>
  <c r="AM23" i="1" s="1"/>
  <c r="AK23" i="1"/>
  <c r="AC18" i="1"/>
  <c r="AD18" i="1" s="1"/>
  <c r="BH41" i="1"/>
  <c r="AC26" i="1"/>
  <c r="AD26" i="1" s="1"/>
  <c r="AC17" i="1"/>
  <c r="AD17" i="1" s="1"/>
  <c r="Z19" i="1"/>
  <c r="X19" i="1" s="1"/>
  <c r="AA19" i="1" s="1"/>
  <c r="U19" i="1" s="1"/>
  <c r="V19" i="1" s="1"/>
  <c r="AJ19" i="1"/>
  <c r="AM56" i="1" l="1"/>
  <c r="AL17" i="1"/>
  <c r="AM17" i="1" s="1"/>
  <c r="AE17" i="1"/>
  <c r="AI17" i="1" s="1"/>
  <c r="AK17" i="1"/>
  <c r="AL26" i="1"/>
  <c r="AE26" i="1"/>
  <c r="AI26" i="1" s="1"/>
  <c r="AK26" i="1"/>
  <c r="AL52" i="1"/>
  <c r="AE52" i="1"/>
  <c r="AI52" i="1" s="1"/>
  <c r="AK52" i="1"/>
  <c r="AL24" i="1"/>
  <c r="AE24" i="1"/>
  <c r="AI24" i="1" s="1"/>
  <c r="AK24" i="1"/>
  <c r="AL35" i="1"/>
  <c r="AM35" i="1" s="1"/>
  <c r="AE35" i="1"/>
  <c r="AI35" i="1" s="1"/>
  <c r="AK35" i="1"/>
  <c r="AM50" i="1"/>
  <c r="AL65" i="1"/>
  <c r="AM65" i="1" s="1"/>
  <c r="AE65" i="1"/>
  <c r="AI65" i="1" s="1"/>
  <c r="AK65" i="1"/>
  <c r="Z65" i="1"/>
  <c r="X65" i="1" s="1"/>
  <c r="AA65" i="1" s="1"/>
  <c r="U65" i="1" s="1"/>
  <c r="V65" i="1" s="1"/>
  <c r="AL22" i="1"/>
  <c r="AE22" i="1"/>
  <c r="AI22" i="1" s="1"/>
  <c r="Z22" i="1"/>
  <c r="X22" i="1" s="1"/>
  <c r="AA22" i="1" s="1"/>
  <c r="U22" i="1" s="1"/>
  <c r="V22" i="1" s="1"/>
  <c r="AK22" i="1"/>
  <c r="AM21" i="1"/>
  <c r="Z52" i="1"/>
  <c r="X52" i="1" s="1"/>
  <c r="AA52" i="1" s="1"/>
  <c r="U52" i="1" s="1"/>
  <c r="V52" i="1" s="1"/>
  <c r="AM32" i="1"/>
  <c r="AE42" i="1"/>
  <c r="AI42" i="1" s="1"/>
  <c r="AL42" i="1"/>
  <c r="AK42" i="1"/>
  <c r="AM45" i="1"/>
  <c r="AL55" i="1"/>
  <c r="AM55" i="1" s="1"/>
  <c r="AE55" i="1"/>
  <c r="AI55" i="1" s="1"/>
  <c r="AK55" i="1"/>
  <c r="AL49" i="1"/>
  <c r="AM49" i="1" s="1"/>
  <c r="AE49" i="1"/>
  <c r="AI49" i="1" s="1"/>
  <c r="AK49" i="1"/>
  <c r="AM64" i="1"/>
  <c r="AL59" i="1"/>
  <c r="AM59" i="1" s="1"/>
  <c r="AE59" i="1"/>
  <c r="AI59" i="1" s="1"/>
  <c r="AK59" i="1"/>
  <c r="Z59" i="1"/>
  <c r="X59" i="1" s="1"/>
  <c r="AA59" i="1" s="1"/>
  <c r="U59" i="1" s="1"/>
  <c r="V59" i="1" s="1"/>
  <c r="AL53" i="1"/>
  <c r="AM53" i="1" s="1"/>
  <c r="AE53" i="1"/>
  <c r="AI53" i="1" s="1"/>
  <c r="AK53" i="1"/>
  <c r="Z53" i="1"/>
  <c r="X53" i="1" s="1"/>
  <c r="AA53" i="1" s="1"/>
  <c r="U53" i="1" s="1"/>
  <c r="V53" i="1" s="1"/>
  <c r="AE20" i="1"/>
  <c r="AI20" i="1" s="1"/>
  <c r="AL20" i="1"/>
  <c r="AM20" i="1" s="1"/>
  <c r="AK20" i="1"/>
  <c r="AL33" i="1"/>
  <c r="AM33" i="1" s="1"/>
  <c r="AE33" i="1"/>
  <c r="AI33" i="1" s="1"/>
  <c r="Z33" i="1"/>
  <c r="X33" i="1" s="1"/>
  <c r="AA33" i="1" s="1"/>
  <c r="U33" i="1" s="1"/>
  <c r="V33" i="1" s="1"/>
  <c r="AK33" i="1"/>
  <c r="AL48" i="1"/>
  <c r="AE48" i="1"/>
  <c r="AI48" i="1" s="1"/>
  <c r="AK48" i="1"/>
  <c r="Z48" i="1"/>
  <c r="X48" i="1" s="1"/>
  <c r="AA48" i="1" s="1"/>
  <c r="U48" i="1" s="1"/>
  <c r="V48" i="1" s="1"/>
  <c r="AL63" i="1"/>
  <c r="AM63" i="1" s="1"/>
  <c r="AE63" i="1"/>
  <c r="AI63" i="1" s="1"/>
  <c r="AK63" i="1"/>
  <c r="Z63" i="1"/>
  <c r="X63" i="1" s="1"/>
  <c r="AA63" i="1" s="1"/>
  <c r="U63" i="1" s="1"/>
  <c r="V63" i="1" s="1"/>
  <c r="AM47" i="1"/>
  <c r="AM36" i="1"/>
  <c r="AE27" i="1"/>
  <c r="AI27" i="1" s="1"/>
  <c r="AL27" i="1"/>
  <c r="AK27" i="1"/>
  <c r="AE18" i="1"/>
  <c r="AI18" i="1" s="1"/>
  <c r="AL18" i="1"/>
  <c r="Z18" i="1"/>
  <c r="X18" i="1" s="1"/>
  <c r="AA18" i="1" s="1"/>
  <c r="U18" i="1" s="1"/>
  <c r="V18" i="1" s="1"/>
  <c r="AK18" i="1"/>
  <c r="AE25" i="1"/>
  <c r="AI25" i="1" s="1"/>
  <c r="AL25" i="1"/>
  <c r="AK25" i="1"/>
  <c r="AE30" i="1"/>
  <c r="AI30" i="1" s="1"/>
  <c r="AL30" i="1"/>
  <c r="AK30" i="1"/>
  <c r="AL37" i="1"/>
  <c r="AM37" i="1" s="1"/>
  <c r="AE37" i="1"/>
  <c r="AI37" i="1" s="1"/>
  <c r="Z37" i="1"/>
  <c r="X37" i="1" s="1"/>
  <c r="AA37" i="1" s="1"/>
  <c r="U37" i="1" s="1"/>
  <c r="V37" i="1" s="1"/>
  <c r="AK37" i="1"/>
  <c r="AL19" i="1"/>
  <c r="AM19" i="1" s="1"/>
  <c r="AE19" i="1"/>
  <c r="AI19" i="1" s="1"/>
  <c r="AK19" i="1"/>
  <c r="AL43" i="1"/>
  <c r="AE43" i="1"/>
  <c r="AI43" i="1" s="1"/>
  <c r="AK43" i="1"/>
  <c r="Z27" i="1"/>
  <c r="X27" i="1" s="1"/>
  <c r="AA27" i="1" s="1"/>
  <c r="U27" i="1" s="1"/>
  <c r="V27" i="1" s="1"/>
  <c r="Z17" i="1"/>
  <c r="X17" i="1" s="1"/>
  <c r="AA17" i="1" s="1"/>
  <c r="U17" i="1" s="1"/>
  <c r="V17" i="1" s="1"/>
  <c r="Z26" i="1"/>
  <c r="X26" i="1" s="1"/>
  <c r="AA26" i="1" s="1"/>
  <c r="U26" i="1" s="1"/>
  <c r="V26" i="1" s="1"/>
  <c r="AE28" i="1"/>
  <c r="AI28" i="1" s="1"/>
  <c r="AL28" i="1"/>
  <c r="AK28" i="1"/>
  <c r="AL39" i="1"/>
  <c r="AM39" i="1" s="1"/>
  <c r="AE39" i="1"/>
  <c r="AI39" i="1" s="1"/>
  <c r="AK39" i="1"/>
  <c r="AE29" i="1"/>
  <c r="AI29" i="1" s="1"/>
  <c r="AL29" i="1"/>
  <c r="AM29" i="1" s="1"/>
  <c r="AK29" i="1"/>
  <c r="AE34" i="1"/>
  <c r="AI34" i="1" s="1"/>
  <c r="AL34" i="1"/>
  <c r="AK34" i="1"/>
  <c r="AM40" i="1"/>
  <c r="Z42" i="1"/>
  <c r="X42" i="1" s="1"/>
  <c r="AA42" i="1" s="1"/>
  <c r="U42" i="1" s="1"/>
  <c r="V42" i="1" s="1"/>
  <c r="Z35" i="1"/>
  <c r="X35" i="1" s="1"/>
  <c r="AA35" i="1" s="1"/>
  <c r="U35" i="1" s="1"/>
  <c r="V35" i="1" s="1"/>
  <c r="AM58" i="1"/>
  <c r="Z55" i="1"/>
  <c r="X55" i="1" s="1"/>
  <c r="AA55" i="1" s="1"/>
  <c r="U55" i="1" s="1"/>
  <c r="V55" i="1" s="1"/>
  <c r="AM31" i="1"/>
  <c r="AL51" i="1"/>
  <c r="AM51" i="1" s="1"/>
  <c r="AE51" i="1"/>
  <c r="AI51" i="1" s="1"/>
  <c r="AK51" i="1"/>
  <c r="Z51" i="1"/>
  <c r="X51" i="1" s="1"/>
  <c r="AA51" i="1" s="1"/>
  <c r="U51" i="1" s="1"/>
  <c r="V51" i="1" s="1"/>
  <c r="AL41" i="1"/>
  <c r="AE41" i="1"/>
  <c r="AI41" i="1" s="1"/>
  <c r="Z41" i="1"/>
  <c r="X41" i="1" s="1"/>
  <c r="AA41" i="1" s="1"/>
  <c r="U41" i="1" s="1"/>
  <c r="V41" i="1" s="1"/>
  <c r="AK41" i="1"/>
  <c r="AL60" i="1"/>
  <c r="AE60" i="1"/>
  <c r="AI60" i="1" s="1"/>
  <c r="AK60" i="1"/>
  <c r="Z60" i="1"/>
  <c r="X60" i="1" s="1"/>
  <c r="AA60" i="1" s="1"/>
  <c r="U60" i="1" s="1"/>
  <c r="V60" i="1" s="1"/>
  <c r="AK61" i="1"/>
  <c r="AE61" i="1"/>
  <c r="AI61" i="1" s="1"/>
  <c r="AL61" i="1"/>
  <c r="AM61" i="1" s="1"/>
  <c r="Z24" i="1"/>
  <c r="X24" i="1" s="1"/>
  <c r="AA24" i="1" s="1"/>
  <c r="U24" i="1" s="1"/>
  <c r="V24" i="1" s="1"/>
  <c r="Z29" i="1"/>
  <c r="X29" i="1" s="1"/>
  <c r="AA29" i="1" s="1"/>
  <c r="U29" i="1" s="1"/>
  <c r="V29" i="1" s="1"/>
  <c r="AE38" i="1"/>
  <c r="AI38" i="1" s="1"/>
  <c r="AL38" i="1"/>
  <c r="AK38" i="1"/>
  <c r="AM44" i="1"/>
  <c r="AL54" i="1"/>
  <c r="AE54" i="1"/>
  <c r="AI54" i="1" s="1"/>
  <c r="AK54" i="1"/>
  <c r="AL66" i="1"/>
  <c r="AM66" i="1" s="1"/>
  <c r="AE66" i="1"/>
  <c r="AI66" i="1" s="1"/>
  <c r="AK66" i="1"/>
  <c r="AM48" i="1" l="1"/>
  <c r="AM60" i="1"/>
  <c r="AM41" i="1"/>
  <c r="AM34" i="1"/>
  <c r="AM43" i="1"/>
  <c r="AM25" i="1"/>
  <c r="AM18" i="1"/>
  <c r="AM26" i="1"/>
  <c r="AM28" i="1"/>
  <c r="AM30" i="1"/>
  <c r="AM52" i="1"/>
  <c r="AM38" i="1"/>
  <c r="AM24" i="1"/>
  <c r="AM54" i="1"/>
  <c r="AM27" i="1"/>
  <c r="AM42" i="1"/>
  <c r="AM22" i="1"/>
</calcChain>
</file>

<file path=xl/sharedStrings.xml><?xml version="1.0" encoding="utf-8"?>
<sst xmlns="http://schemas.openxmlformats.org/spreadsheetml/2006/main" count="2136" uniqueCount="663">
  <si>
    <t>File opened</t>
  </si>
  <si>
    <t>2023-07-12 20:25:10</t>
  </si>
  <si>
    <t>Console s/n</t>
  </si>
  <si>
    <t>68C-022676</t>
  </si>
  <si>
    <t>Console ver</t>
  </si>
  <si>
    <t>Bluestem v.2.0.04</t>
  </si>
  <si>
    <t>Scripts ver</t>
  </si>
  <si>
    <t>2021.08  2.0.04, Aug 2021</t>
  </si>
  <si>
    <t>Head s/n</t>
  </si>
  <si>
    <t>68H-132666</t>
  </si>
  <si>
    <t>Head ver</t>
  </si>
  <si>
    <t>1.4.7</t>
  </si>
  <si>
    <t>Head cal</t>
  </si>
  <si>
    <t>{"oxygen": "21", "co2azero": "0.930098", "co2aspan1": "1.00349", "co2aspan2": "-0.0256995", "co2aspan2a": "0.313062", "co2aspan2b": "0.311636", "co2aspanconc1": "2491", "co2aspanconc2": "299.3", "co2bzero": "0.975012", "co2bspan1": "1.00347", "co2bspan2": "-0.0261992", "co2bspan2a": "0.314208", "co2bspan2b": "0.312713", "co2bspanconc1": "2491", "co2bspanconc2": "299.3", "h2oazero": "1.0812", "h2oaspan1": "1.01502", "h2oaspan2": "0", "h2oaspan2a": "0.0712042", "h2oaspan2b": "0.0722739", "h2oaspanconc1": "12.37", "h2oaspanconc2": "0", "h2obzero": "1.11557", "h2obspan1": "1.01666", "h2obspan2": "0", "h2obspan2a": "0.0716295", "h2obspan2b": "0.0728225", "h2obspanconc1": "12.37", "h2obspanconc2": "0", "tazero": "0.0665894", "tbzero": "0.142759", "flowmeterzero": "1.00186", "flowazero": "0.31337", "flowbzero": "0.29954", "chamberpressurezero": "2.64749", "ssa_ref": "36513.3", "ssb_ref": "31698.2"}</t>
  </si>
  <si>
    <t>CO2 rangematch</t>
  </si>
  <si>
    <t>Thu Jul  6 17:07</t>
  </si>
  <si>
    <t>H2O rangematch</t>
  </si>
  <si>
    <t>Thu Jul 28 09:10</t>
  </si>
  <si>
    <t>Chamber type</t>
  </si>
  <si>
    <t>6800-01A</t>
  </si>
  <si>
    <t>Chamber s/n</t>
  </si>
  <si>
    <t>MPF-842296</t>
  </si>
  <si>
    <t>Chamber rev</t>
  </si>
  <si>
    <t>0</t>
  </si>
  <si>
    <t>Chamber cal</t>
  </si>
  <si>
    <t>Fluorometer</t>
  </si>
  <si>
    <t>Flr. Version</t>
  </si>
  <si>
    <t>20:25:10</t>
  </si>
  <si>
    <t>Stability Definition:	ΔCO2 (Meas2): Slp&lt;2.5 Per=20	ΔH2O (Meas2): Slp&lt;0.5 Per=20	H2O_s (Meas): Slp&lt;1 Per=15	CO2_s (Meas): Slp&lt;5 Per=15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</si>
  <si>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</si>
  <si>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</si>
  <si>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</si>
  <si>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</si>
  <si>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</si>
  <si>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</si>
  <si>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</si>
  <si>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</si>
  <si>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</si>
  <si>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</si>
  <si>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</si>
  <si>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</si>
  <si>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</si>
  <si>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</si>
  <si>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</si>
  <si>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</si>
  <si>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</si>
  <si>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</si>
  <si>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</si>
  <si>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</si>
  <si>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</si>
  <si>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</si>
  <si>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</si>
  <si>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</si>
  <si>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</si>
  <si>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</si>
  <si>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</si>
  <si>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</si>
  <si>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</si>
  <si>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</si>
  <si>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</si>
  <si>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</si>
  <si>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</si>
  <si>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</si>
  <si>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</si>
  <si>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</si>
  <si>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</si>
  <si>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</si>
  <si>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</si>
  <si>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</si>
  <si>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</si>
  <si>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</si>
  <si>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</si>
  <si>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</si>
  <si>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</si>
  <si>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</si>
  <si>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</si>
  <si>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</si>
  <si>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</si>
  <si>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</si>
  <si>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</si>
  <si>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</si>
  <si>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</si>
  <si>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2.84904 82.0538 377.038 617.802 859.909 1055.37 1239.99 1383.92</t>
  </si>
  <si>
    <t>Fs_true</t>
  </si>
  <si>
    <t>-0.255187 101.37 401.876 601.451 802.306 1001.11 1202.33 1400.93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</si>
  <si>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</si>
  <si>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</si>
  <si>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</si>
  <si>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</si>
  <si>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</si>
  <si>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</si>
  <si>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</si>
  <si>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</si>
  <si>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</si>
  <si>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</si>
  <si>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</si>
  <si>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</si>
  <si>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</si>
  <si>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</si>
  <si>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</si>
  <si>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</si>
  <si>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</si>
  <si>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</si>
  <si>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</si>
  <si>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</si>
  <si>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</si>
  <si>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</si>
  <si>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</si>
  <si>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</si>
  <si>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</si>
  <si>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</si>
  <si>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</si>
  <si>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</si>
  <si>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response</t>
  </si>
  <si>
    <t>spad1</t>
  </si>
  <si>
    <t>spad2</t>
  </si>
  <si>
    <t>operator</t>
  </si>
  <si>
    <t>temp</t>
  </si>
  <si>
    <t>event</t>
  </si>
  <si>
    <t>block</t>
  </si>
  <si>
    <t>leaf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</si>
  <si>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</si>
  <si>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</si>
  <si>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</si>
  <si>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</si>
  <si>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</si>
  <si>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</si>
  <si>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</si>
  <si>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</si>
  <si>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</si>
  <si>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</si>
  <si>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</si>
  <si>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</si>
  <si>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</si>
  <si>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</si>
  <si>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</si>
  <si>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</si>
  <si>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</si>
  <si>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</si>
  <si>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</si>
  <si>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</si>
  <si>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</si>
  <si>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</si>
  <si>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</si>
  <si>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</si>
  <si>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</si>
  <si>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</si>
  <si>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</si>
  <si>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</si>
  <si>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</si>
  <si>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</si>
  <si>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</si>
  <si>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</si>
  <si>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</si>
  <si>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</si>
  <si>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</si>
  <si>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</si>
  <si>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</si>
  <si>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</si>
  <si>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</si>
  <si>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</si>
  <si>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</si>
  <si>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</si>
  <si>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</si>
  <si>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</si>
  <si>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</si>
  <si>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</si>
  <si>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</si>
  <si>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</si>
  <si>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</si>
  <si>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</si>
  <si>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</si>
  <si>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</si>
  <si>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</si>
  <si>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</si>
  <si>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</si>
  <si>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</si>
  <si>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</si>
  <si>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</si>
  <si>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</si>
  <si>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</si>
  <si>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</si>
  <si>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</si>
  <si>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</si>
  <si>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</si>
  <si>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</si>
  <si>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</si>
  <si>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</si>
  <si>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</si>
  <si>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</si>
  <si>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</si>
  <si>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</si>
  <si>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</si>
  <si>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</si>
  <si>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</si>
  <si>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</si>
  <si>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</si>
  <si>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</si>
  <si>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</si>
  <si>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</si>
  <si>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</si>
  <si>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</si>
  <si>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</si>
  <si>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</si>
  <si>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</si>
  <si>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</si>
  <si>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</si>
  <si>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</si>
  <si>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</si>
  <si>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</si>
  <si>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</si>
  <si>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</si>
  <si>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</si>
  <si>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</si>
  <si>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</si>
  <si>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</si>
  <si>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</si>
  <si>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</si>
  <si>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</si>
  <si>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</si>
  <si>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</si>
  <si>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</si>
  <si>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</si>
  <si>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</si>
  <si>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</si>
  <si>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</si>
  <si>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</si>
  <si>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</si>
  <si>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</si>
  <si>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</si>
  <si>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</si>
  <si>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</si>
  <si>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</si>
  <si>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</si>
  <si>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</si>
  <si>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</si>
  <si>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</si>
  <si>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</si>
  <si>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</si>
  <si>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</si>
  <si>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</si>
  <si>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</si>
  <si>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</si>
  <si>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</si>
  <si>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</si>
  <si>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</si>
  <si>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</si>
  <si>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</si>
  <si>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</si>
  <si>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</si>
  <si>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</si>
  <si>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</si>
  <si>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</si>
  <si>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</si>
  <si>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</si>
  <si>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</si>
  <si>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</si>
  <si>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</si>
  <si>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</si>
  <si>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</si>
  <si>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</si>
  <si>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</si>
  <si>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</si>
  <si>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</si>
  <si>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</si>
  <si>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</si>
  <si>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CO2_s:MN</t>
  </si>
  <si>
    <t>CO2_s:SLP</t>
  </si>
  <si>
    <t>CO2_s:SD</t>
  </si>
  <si>
    <t>CO2_s:OK</t>
  </si>
  <si>
    <t>ΔH2O:MN</t>
  </si>
  <si>
    <t>ΔH2O:SLP</t>
  </si>
  <si>
    <t>ΔH2O:SD</t>
  </si>
  <si>
    <t>ΔH2O:OK</t>
  </si>
  <si>
    <t>H2O_s:MN</t>
  </si>
  <si>
    <t>H2O_s:SLP</t>
  </si>
  <si>
    <t>H2O_s:SD</t>
  </si>
  <si>
    <t>H2O_s:OK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</si>
  <si>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</si>
  <si>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</si>
  <si>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</si>
  <si>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</si>
  <si>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</si>
  <si>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</si>
  <si>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</si>
  <si>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</si>
  <si>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</si>
  <si>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</si>
  <si>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</si>
  <si>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</si>
  <si>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</si>
  <si>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</si>
  <si>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</si>
  <si>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</si>
  <si>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</si>
  <si>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</si>
  <si>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</si>
  <si>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</si>
  <si>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</si>
  <si>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</si>
  <si>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</si>
  <si>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</si>
  <si>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</si>
  <si>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</si>
  <si>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</si>
  <si>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</si>
  <si>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</si>
  <si>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</si>
  <si>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</si>
  <si>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</si>
  <si>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</si>
  <si>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</si>
  <si>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</si>
  <si>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</si>
  <si>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</si>
  <si>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</si>
  <si>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</si>
  <si>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</si>
  <si>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</si>
  <si>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</si>
  <si>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</si>
  <si>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</si>
  <si>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</si>
  <si>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</si>
  <si>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</si>
  <si>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</si>
  <si>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</si>
  <si>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</si>
  <si>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</si>
  <si>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</si>
  <si>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</si>
  <si>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</si>
  <si>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</si>
  <si>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</si>
  <si>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</si>
  <si>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</si>
  <si>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</si>
  <si>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</si>
  <si>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</si>
  <si>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</si>
  <si>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</si>
  <si>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</si>
  <si>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</si>
  <si>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</si>
  <si>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</si>
  <si>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</si>
  <si>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</si>
  <si>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</si>
  <si>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</si>
  <si>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</si>
  <si>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</si>
  <si>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</si>
  <si>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</si>
  <si>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</si>
  <si>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</si>
  <si>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</si>
  <si>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</si>
  <si>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</si>
  <si>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</si>
  <si>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</si>
  <si>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</si>
  <si>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</si>
  <si>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</si>
  <si>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</si>
  <si>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</si>
  <si>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</si>
  <si>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</si>
  <si>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</si>
  <si>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</si>
  <si>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</si>
  <si>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</si>
  <si>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</si>
  <si>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</si>
  <si>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</si>
  <si>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</si>
  <si>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</si>
  <si>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</si>
  <si>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</si>
  <si>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</si>
  <si>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</si>
  <si>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</si>
  <si>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</si>
  <si>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</si>
  <si>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</si>
  <si>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</si>
  <si>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</si>
  <si>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</si>
  <si>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</si>
  <si>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</si>
  <si>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</si>
  <si>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</si>
  <si>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</si>
  <si>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</si>
  <si>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</si>
  <si>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</si>
  <si>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</si>
  <si>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</si>
  <si>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</si>
  <si>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</si>
  <si>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</si>
  <si>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</si>
  <si>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</si>
  <si>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</si>
  <si>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</si>
  <si>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</si>
  <si>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</si>
  <si>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</si>
  <si>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20230712 20:31:11</t>
  </si>
  <si>
    <t>20:31:11</t>
  </si>
  <si>
    <t>MPF-2325-20230712-20_31_12</t>
  </si>
  <si>
    <t>-</t>
  </si>
  <si>
    <t>0: Broadleaf</t>
  </si>
  <si>
    <t>20:31:29</t>
  </si>
  <si>
    <t>4/4</t>
  </si>
  <si>
    <t>11111111</t>
  </si>
  <si>
    <t>oooooooo</t>
  </si>
  <si>
    <t>on</t>
  </si>
  <si>
    <t>20230712 20:36:12</t>
  </si>
  <si>
    <t>20:36:12</t>
  </si>
  <si>
    <t>MPF-2326-20230712-20_36_13</t>
  </si>
  <si>
    <t>20:36:30</t>
  </si>
  <si>
    <t>20230712 20:39:02</t>
  </si>
  <si>
    <t>20:39:02</t>
  </si>
  <si>
    <t>MPF-2327-20230712-20_39_03</t>
  </si>
  <si>
    <t>20:39:24</t>
  </si>
  <si>
    <t>20230712 20:41:14</t>
  </si>
  <si>
    <t>20:41:14</t>
  </si>
  <si>
    <t>MPF-2328-20230712-20_41_15</t>
  </si>
  <si>
    <t>20:41:36</t>
  </si>
  <si>
    <t>20230712 20:44:13</t>
  </si>
  <si>
    <t>20:44:13</t>
  </si>
  <si>
    <t>MPF-2329-20230712-20_44_14</t>
  </si>
  <si>
    <t>20:44:32</t>
  </si>
  <si>
    <t>20230712 20:46:51</t>
  </si>
  <si>
    <t>20:46:51</t>
  </si>
  <si>
    <t>MPF-2330-20230712-20_46_52</t>
  </si>
  <si>
    <t>20:47:15</t>
  </si>
  <si>
    <t>20230712 20:50:43</t>
  </si>
  <si>
    <t>20:50:43</t>
  </si>
  <si>
    <t>MPF-2331-20230712-20_50_44</t>
  </si>
  <si>
    <t>20:51:09</t>
  </si>
  <si>
    <t>20230712 20:53:18</t>
  </si>
  <si>
    <t>20:53:18</t>
  </si>
  <si>
    <t>MPF-2332-20230712-20_53_19</t>
  </si>
  <si>
    <t>20:53:37</t>
  </si>
  <si>
    <t>20230712 20:55:52</t>
  </si>
  <si>
    <t>20:55:52</t>
  </si>
  <si>
    <t>MPF-2333-20230712-20_55_53</t>
  </si>
  <si>
    <t>20:56:14</t>
  </si>
  <si>
    <t>20230712 20:59:10</t>
  </si>
  <si>
    <t>20:59:10</t>
  </si>
  <si>
    <t>MPF-2334-20230712-20_59_11</t>
  </si>
  <si>
    <t>20:59:27</t>
  </si>
  <si>
    <t>20230712 21:01:39</t>
  </si>
  <si>
    <t>21:01:39</t>
  </si>
  <si>
    <t>MPF-2335-20230712-21_01_40</t>
  </si>
  <si>
    <t>21:02:01</t>
  </si>
  <si>
    <t>20230712 21:05:24</t>
  </si>
  <si>
    <t>21:05:24</t>
  </si>
  <si>
    <t>MPF-2336-20230712-21_05_25</t>
  </si>
  <si>
    <t>21:05:46</t>
  </si>
  <si>
    <t>20230712 21:09:09</t>
  </si>
  <si>
    <t>21:09:09</t>
  </si>
  <si>
    <t>MPF-2337-20230712-21_09_10</t>
  </si>
  <si>
    <t>21:09:34</t>
  </si>
  <si>
    <t>20230712 21:11:46</t>
  </si>
  <si>
    <t>21:11:46</t>
  </si>
  <si>
    <t>MPF-2338-20230712-21_11_47</t>
  </si>
  <si>
    <t>21:12:03</t>
  </si>
  <si>
    <t>20230712 21:13:45</t>
  </si>
  <si>
    <t>21:13:45</t>
  </si>
  <si>
    <t>MPF-2339-20230712-21_13_46</t>
  </si>
  <si>
    <t>21:14:06</t>
  </si>
  <si>
    <t>20230712 21:16:01</t>
  </si>
  <si>
    <t>21:16:01</t>
  </si>
  <si>
    <t>MPF-2340-20230712-21_16_02</t>
  </si>
  <si>
    <t>21:16:22</t>
  </si>
  <si>
    <t>20230712 21:18:16</t>
  </si>
  <si>
    <t>21:18:16</t>
  </si>
  <si>
    <t>MPF-2341-20230712-21_18_17</t>
  </si>
  <si>
    <t>21:18:34</t>
  </si>
  <si>
    <t>20230712 21:20:11</t>
  </si>
  <si>
    <t>21:20:11</t>
  </si>
  <si>
    <t>MPF-2342-20230712-21_20_12</t>
  </si>
  <si>
    <t>21:20:36</t>
  </si>
  <si>
    <t>20230712 21:22:21</t>
  </si>
  <si>
    <t>21:22:21</t>
  </si>
  <si>
    <t>MPF-2343-20230712-21_22_22</t>
  </si>
  <si>
    <t>21:22:39</t>
  </si>
  <si>
    <t>20230712 21:24:33</t>
  </si>
  <si>
    <t>21:24:33</t>
  </si>
  <si>
    <t>MPF-2344-20230712-21_24_34</t>
  </si>
  <si>
    <t>21:25:14</t>
  </si>
  <si>
    <t>20230712 21:26:45</t>
  </si>
  <si>
    <t>21:26:45</t>
  </si>
  <si>
    <t>MPF-2345-20230712-21_26_46</t>
  </si>
  <si>
    <t>21:27:05</t>
  </si>
  <si>
    <t>20230712 21:28:51</t>
  </si>
  <si>
    <t>21:28:51</t>
  </si>
  <si>
    <t>MPF-2346-20230712-21_28_52</t>
  </si>
  <si>
    <t>21:29:11</t>
  </si>
  <si>
    <t>20230712 21:30:45</t>
  </si>
  <si>
    <t>21:30:45</t>
  </si>
  <si>
    <t>MPF-2347-20230712-21_30_46</t>
  </si>
  <si>
    <t>21:31:10</t>
  </si>
  <si>
    <t>20230712 21:33:04</t>
  </si>
  <si>
    <t>21:33:04</t>
  </si>
  <si>
    <t>MPF-2348-20230712-21_33_05</t>
  </si>
  <si>
    <t>21:33:24</t>
  </si>
  <si>
    <t>20230712 21:34:38</t>
  </si>
  <si>
    <t>21:34:38</t>
  </si>
  <si>
    <t>MPF-2349-20230712-21_34_39</t>
  </si>
  <si>
    <t>21:34:57</t>
  </si>
  <si>
    <t>20230712 21:36:35</t>
  </si>
  <si>
    <t>21:36:35</t>
  </si>
  <si>
    <t>MPF-2350-20230712-21_36_36</t>
  </si>
  <si>
    <t>21:36:53</t>
  </si>
  <si>
    <t>20230712 21:40:07</t>
  </si>
  <si>
    <t>21:40:07</t>
  </si>
  <si>
    <t>MPF-2351-20230712-21_40_08</t>
  </si>
  <si>
    <t>21:40:29</t>
  </si>
  <si>
    <t>20230712 21:43:16</t>
  </si>
  <si>
    <t>21:43:16</t>
  </si>
  <si>
    <t>MPF-2352-20230712-21_43_17</t>
  </si>
  <si>
    <t>21:43:34</t>
  </si>
  <si>
    <t>20230712 21:44:53</t>
  </si>
  <si>
    <t>21:44:53</t>
  </si>
  <si>
    <t>MPF-2353-20230712-21_44_54</t>
  </si>
  <si>
    <t>21:45:10</t>
  </si>
  <si>
    <t>20230712 21:47:24</t>
  </si>
  <si>
    <t>21:47:24</t>
  </si>
  <si>
    <t>MPF-2354-20230712-21_47_25</t>
  </si>
  <si>
    <t>21:47:42</t>
  </si>
  <si>
    <t>20230712 21:49:29</t>
  </si>
  <si>
    <t>21:49:29</t>
  </si>
  <si>
    <t>MPF-2355-20230712-21_49_30</t>
  </si>
  <si>
    <t>21:49:46</t>
  </si>
  <si>
    <t>20230712 21:51:55</t>
  </si>
  <si>
    <t>21:51:55</t>
  </si>
  <si>
    <t>MPF-2356-20230712-21_51_56</t>
  </si>
  <si>
    <t>21:52:15</t>
  </si>
  <si>
    <t>20230712 21:54:12</t>
  </si>
  <si>
    <t>21:54:12</t>
  </si>
  <si>
    <t>MPF-2357-20230712-21_54_13</t>
  </si>
  <si>
    <t>21:54:33</t>
  </si>
  <si>
    <t>20230712 21:56:40</t>
  </si>
  <si>
    <t>21:56:40</t>
  </si>
  <si>
    <t>MPF-2358-20230712-21_56_41</t>
  </si>
  <si>
    <t>21:56:59</t>
  </si>
  <si>
    <t>20230712 21:58:34</t>
  </si>
  <si>
    <t>21:58:34</t>
  </si>
  <si>
    <t>MPF-2359-20230712-21_58_35</t>
  </si>
  <si>
    <t>21:58:52</t>
  </si>
  <si>
    <t>20230712 22:00:25</t>
  </si>
  <si>
    <t>22:00:25</t>
  </si>
  <si>
    <t>MPF-2360-20230712-22_00_26</t>
  </si>
  <si>
    <t>22:00:43</t>
  </si>
  <si>
    <t>20230712 22:03:27</t>
  </si>
  <si>
    <t>22:03:27</t>
  </si>
  <si>
    <t>MPF-2361-20230712-22_03_28</t>
  </si>
  <si>
    <t>22:03:51</t>
  </si>
  <si>
    <t>20230712 22:05:49</t>
  </si>
  <si>
    <t>22:05:49</t>
  </si>
  <si>
    <t>MPF-2362-20230712-22_05_50</t>
  </si>
  <si>
    <t>22:06:06</t>
  </si>
  <si>
    <t>20230712 22:08:54</t>
  </si>
  <si>
    <t>22:08:54</t>
  </si>
  <si>
    <t>MPF-2363-20230712-22_08_55</t>
  </si>
  <si>
    <t>22:09:14</t>
  </si>
  <si>
    <t>20230712 22:10:40</t>
  </si>
  <si>
    <t>22:10:40</t>
  </si>
  <si>
    <t>MPF-2364-20230712-22_10_41</t>
  </si>
  <si>
    <t>22:11:11</t>
  </si>
  <si>
    <t>20230712 22:12:55</t>
  </si>
  <si>
    <t>22:12:55</t>
  </si>
  <si>
    <t>MPF-2365-20230712-22_12_56</t>
  </si>
  <si>
    <t>22:13:16</t>
  </si>
  <si>
    <t>20230712 22:14:55</t>
  </si>
  <si>
    <t>22:14:55</t>
  </si>
  <si>
    <t>MPF-2366-20230712-22_14_56</t>
  </si>
  <si>
    <t>22:15:23</t>
  </si>
  <si>
    <t>20230712 22:17:52</t>
  </si>
  <si>
    <t>22:17:52</t>
  </si>
  <si>
    <t>MPF-2367-20230712-22_17_53</t>
  </si>
  <si>
    <t>22:18:09</t>
  </si>
  <si>
    <t>20230712 22:20:13</t>
  </si>
  <si>
    <t>22:20:13</t>
  </si>
  <si>
    <t>MPF-2368-20230712-22_20_14</t>
  </si>
  <si>
    <t>22:20:32</t>
  </si>
  <si>
    <t>20230712 22:23:14</t>
  </si>
  <si>
    <t>22:23:14</t>
  </si>
  <si>
    <t>MPF-2369-20230712-22_23_15</t>
  </si>
  <si>
    <t>22:23:33</t>
  </si>
  <si>
    <t>20230712 22:25:29</t>
  </si>
  <si>
    <t>22:25:29</t>
  </si>
  <si>
    <t>MPF-2370-20230712-22_25_30</t>
  </si>
  <si>
    <t>22:25:49</t>
  </si>
  <si>
    <t>20230712 22:28:10</t>
  </si>
  <si>
    <t>22:28:10</t>
  </si>
  <si>
    <t>MPF-2371-20230712-22_28_11</t>
  </si>
  <si>
    <t>22:28:27</t>
  </si>
  <si>
    <t>20230712 22:30:12</t>
  </si>
  <si>
    <t>22:30:12</t>
  </si>
  <si>
    <t>MPF-2372-20230712-22_30_13</t>
  </si>
  <si>
    <t>22:30:30</t>
  </si>
  <si>
    <t>20230712 22:33:44</t>
  </si>
  <si>
    <t>22:33:44</t>
  </si>
  <si>
    <t>MPF-2373-20230712-22_33_45</t>
  </si>
  <si>
    <t>22:34:07</t>
  </si>
  <si>
    <t>20230712 22:37:25</t>
  </si>
  <si>
    <t>22:37:25</t>
  </si>
  <si>
    <t>MPF-2374-20230712-22_37_26</t>
  </si>
  <si>
    <t>22:37:42</t>
  </si>
  <si>
    <t>LCOR-308</t>
  </si>
  <si>
    <t>LCOR-070</t>
  </si>
  <si>
    <t>LCOR-068</t>
  </si>
  <si>
    <t>LCOR-092</t>
  </si>
  <si>
    <t>LCOR-069</t>
  </si>
  <si>
    <t>LCOR-310</t>
  </si>
  <si>
    <t>LCOR-251</t>
  </si>
  <si>
    <t>LCOR-094</t>
  </si>
  <si>
    <t>LCOR-296</t>
  </si>
  <si>
    <t>LCOR-163</t>
  </si>
  <si>
    <t>LCOR-217</t>
  </si>
  <si>
    <t>LCOR-157</t>
  </si>
  <si>
    <t>LCOR-289</t>
  </si>
  <si>
    <t>LCOR-588</t>
  </si>
  <si>
    <t>LCOR-241</t>
  </si>
  <si>
    <t>LCOR-066</t>
  </si>
  <si>
    <t>LCOR-088</t>
  </si>
  <si>
    <t>LCOR-156</t>
  </si>
  <si>
    <t>LCOR-449</t>
  </si>
  <si>
    <t>LCOR-507</t>
  </si>
  <si>
    <t>LCOR-611</t>
  </si>
  <si>
    <t>LCOR-105</t>
  </si>
  <si>
    <t>LCOR-306</t>
  </si>
  <si>
    <t>LCOR-162</t>
  </si>
  <si>
    <t>LCOR-242</t>
  </si>
  <si>
    <t>LCOR-098</t>
  </si>
  <si>
    <t>LCOR-518</t>
  </si>
  <si>
    <t>LCOR-450</t>
  </si>
  <si>
    <t>LCOR-616</t>
  </si>
  <si>
    <t>LCOR-514</t>
  </si>
  <si>
    <t>LCOR-106</t>
  </si>
  <si>
    <t>LCOR-090</t>
  </si>
  <si>
    <t>LCOR-290</t>
  </si>
  <si>
    <t>LCOR-212</t>
  </si>
  <si>
    <t>LCOR-084</t>
  </si>
  <si>
    <t>LCOR-318</t>
  </si>
  <si>
    <t>LCOR-160</t>
  </si>
  <si>
    <t>LCOR-301</t>
  </si>
  <si>
    <t>LCOR-293</t>
  </si>
  <si>
    <t>LCOR-613</t>
  </si>
  <si>
    <t>LCOR-508</t>
  </si>
  <si>
    <t>LCOR-083</t>
  </si>
  <si>
    <t>LCOR-102</t>
  </si>
  <si>
    <t>LCOR-419</t>
  </si>
  <si>
    <t>LCOR-159</t>
  </si>
  <si>
    <t>LCOR-505</t>
  </si>
  <si>
    <t>LCOR-457</t>
  </si>
  <si>
    <t>LCOR-215</t>
  </si>
  <si>
    <t>LCOR-288</t>
  </si>
  <si>
    <t>LCOR-080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</si>
</sst>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S66"/>
  <sheetViews>
    <sheetView tabSelected="1" topLeftCell="A43" workbookViewId="0">
      <selection activeCell="O66" sqref="O66"/>
    </sheetView>
  </sheetViews>
  <sheetFormatPr baseColWidth="10" defaultColWidth="8.83203125" defaultRowHeight="15" x14ac:dyDescent="0.2"/>
  <sheetData>
    <row r="2" spans="1:279" x14ac:dyDescent="0.2">
      <c r="A2" t="s">
        <v>29</v>
      </c>
      <c r="B2" t="s">
        <v>30</v>
      </c>
      <c r="C2" t="s">
        <v>32</v>
      </c>
    </row>
    <row r="3" spans="1:279" x14ac:dyDescent="0.2">
      <c r="B3" t="s">
        <v>31</v>
      </c>
      <c r="C3" t="s">
        <v>33</v>
      </c>
    </row>
    <row r="4" spans="1:279" x14ac:dyDescent="0.2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79" x14ac:dyDescent="0.2">
      <c r="B5" t="s">
        <v>19</v>
      </c>
      <c r="C5" t="s">
        <v>37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79" x14ac:dyDescent="0.2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79" x14ac:dyDescent="0.2">
      <c r="B7">
        <v>0</v>
      </c>
      <c r="C7">
        <v>1</v>
      </c>
      <c r="D7">
        <v>0</v>
      </c>
      <c r="E7">
        <v>0</v>
      </c>
    </row>
    <row r="8" spans="1:279" x14ac:dyDescent="0.2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Q8" t="s">
        <v>68</v>
      </c>
      <c r="R8" t="s">
        <v>69</v>
      </c>
    </row>
    <row r="9" spans="1:279" x14ac:dyDescent="0.2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Q9">
        <v>0.15959999999999999</v>
      </c>
      <c r="R9">
        <v>0.2175</v>
      </c>
    </row>
    <row r="10" spans="1:279" x14ac:dyDescent="0.2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79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79" x14ac:dyDescent="0.2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79" x14ac:dyDescent="0.2">
      <c r="B13">
        <v>-6276</v>
      </c>
      <c r="C13">
        <v>6.6</v>
      </c>
      <c r="D13">
        <v>1.7090000000000001E-5</v>
      </c>
      <c r="E13">
        <v>3.11</v>
      </c>
      <c r="F13" t="s">
        <v>82</v>
      </c>
      <c r="G13" t="s">
        <v>84</v>
      </c>
      <c r="H13">
        <v>0</v>
      </c>
    </row>
    <row r="14" spans="1:279" x14ac:dyDescent="0.2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87</v>
      </c>
      <c r="K14" t="s">
        <v>87</v>
      </c>
      <c r="L14" t="s">
        <v>87</v>
      </c>
      <c r="M14" t="s">
        <v>87</v>
      </c>
      <c r="N14" t="s">
        <v>87</v>
      </c>
      <c r="O14" t="s">
        <v>87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88</v>
      </c>
      <c r="AK14" t="s">
        <v>88</v>
      </c>
      <c r="AL14" t="s">
        <v>88</v>
      </c>
      <c r="AM14" t="s">
        <v>88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93</v>
      </c>
      <c r="CN14" t="s">
        <v>93</v>
      </c>
      <c r="CO14" t="s">
        <v>93</v>
      </c>
      <c r="CP14" t="s">
        <v>93</v>
      </c>
      <c r="CQ14" t="s">
        <v>94</v>
      </c>
      <c r="CR14" t="s">
        <v>94</v>
      </c>
      <c r="CS14" t="s">
        <v>94</v>
      </c>
      <c r="CT14" t="s">
        <v>94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98</v>
      </c>
      <c r="EP14" t="s">
        <v>98</v>
      </c>
      <c r="EQ14" t="s">
        <v>98</v>
      </c>
      <c r="ER14" t="s">
        <v>98</v>
      </c>
      <c r="ES14" t="s">
        <v>98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</row>
    <row r="15" spans="1:279" x14ac:dyDescent="0.2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177</v>
      </c>
      <c r="P15" t="s">
        <v>124</v>
      </c>
      <c r="Q15" t="s">
        <v>121</v>
      </c>
      <c r="R15" t="s">
        <v>122</v>
      </c>
      <c r="S15" t="s">
        <v>123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89</v>
      </c>
      <c r="AO15" t="s">
        <v>145</v>
      </c>
      <c r="AP15" t="s">
        <v>146</v>
      </c>
      <c r="AQ15" t="s">
        <v>147</v>
      </c>
      <c r="AR15" t="s">
        <v>148</v>
      </c>
      <c r="AS15" t="s">
        <v>149</v>
      </c>
      <c r="AT15" t="s">
        <v>150</v>
      </c>
      <c r="AU15" t="s">
        <v>151</v>
      </c>
      <c r="AV15" t="s">
        <v>152</v>
      </c>
      <c r="AW15" t="s">
        <v>153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177</v>
      </c>
      <c r="CD15" t="s">
        <v>185</v>
      </c>
      <c r="CE15" t="s">
        <v>151</v>
      </c>
      <c r="CF15" t="s">
        <v>186</v>
      </c>
      <c r="CG15" t="s">
        <v>187</v>
      </c>
      <c r="CH15" t="s">
        <v>188</v>
      </c>
      <c r="CI15" t="s">
        <v>189</v>
      </c>
      <c r="CJ15" t="s">
        <v>190</v>
      </c>
      <c r="CK15" t="s">
        <v>191</v>
      </c>
      <c r="CL15" t="s">
        <v>192</v>
      </c>
      <c r="CM15" t="s">
        <v>193</v>
      </c>
      <c r="CN15" t="s">
        <v>194</v>
      </c>
      <c r="CO15" t="s">
        <v>195</v>
      </c>
      <c r="CP15" t="s">
        <v>196</v>
      </c>
      <c r="CQ15" t="s">
        <v>197</v>
      </c>
      <c r="CR15" t="s">
        <v>198</v>
      </c>
      <c r="CS15" t="s">
        <v>199</v>
      </c>
      <c r="CT15" t="s">
        <v>200</v>
      </c>
      <c r="CU15" t="s">
        <v>121</v>
      </c>
      <c r="CV15" t="s">
        <v>201</v>
      </c>
      <c r="CW15" t="s">
        <v>202</v>
      </c>
      <c r="CX15" t="s">
        <v>203</v>
      </c>
      <c r="CY15" t="s">
        <v>204</v>
      </c>
      <c r="CZ15" t="s">
        <v>205</v>
      </c>
      <c r="DA15" t="s">
        <v>206</v>
      </c>
      <c r="DB15" t="s">
        <v>207</v>
      </c>
      <c r="DC15" t="s">
        <v>208</v>
      </c>
      <c r="DD15" t="s">
        <v>209</v>
      </c>
      <c r="DE15" t="s">
        <v>210</v>
      </c>
      <c r="DF15" t="s">
        <v>211</v>
      </c>
      <c r="DG15" t="s">
        <v>212</v>
      </c>
      <c r="DH15" t="s">
        <v>213</v>
      </c>
      <c r="DI15" t="s">
        <v>214</v>
      </c>
      <c r="DJ15" t="s">
        <v>215</v>
      </c>
      <c r="DK15" t="s">
        <v>216</v>
      </c>
      <c r="DL15" t="s">
        <v>217</v>
      </c>
      <c r="DM15" t="s">
        <v>218</v>
      </c>
      <c r="DN15" t="s">
        <v>219</v>
      </c>
      <c r="DO15" t="s">
        <v>220</v>
      </c>
      <c r="DP15" t="s">
        <v>221</v>
      </c>
      <c r="DQ15" t="s">
        <v>222</v>
      </c>
      <c r="DR15" t="s">
        <v>223</v>
      </c>
      <c r="DS15" t="s">
        <v>224</v>
      </c>
      <c r="DT15" t="s">
        <v>225</v>
      </c>
      <c r="DU15" t="s">
        <v>226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108</v>
      </c>
      <c r="EU15" t="s">
        <v>111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</row>
    <row r="16" spans="1:279" x14ac:dyDescent="0.2">
      <c r="B16" t="s">
        <v>379</v>
      </c>
      <c r="C16" t="s">
        <v>379</v>
      </c>
      <c r="F16" t="s">
        <v>379</v>
      </c>
      <c r="P16" t="s">
        <v>382</v>
      </c>
      <c r="Q16" t="s">
        <v>379</v>
      </c>
      <c r="R16" t="s">
        <v>380</v>
      </c>
      <c r="S16" t="s">
        <v>381</v>
      </c>
      <c r="T16" t="s">
        <v>383</v>
      </c>
      <c r="U16" t="s">
        <v>383</v>
      </c>
      <c r="V16" t="s">
        <v>208</v>
      </c>
      <c r="W16" t="s">
        <v>208</v>
      </c>
      <c r="X16" t="s">
        <v>380</v>
      </c>
      <c r="Y16" t="s">
        <v>380</v>
      </c>
      <c r="Z16" t="s">
        <v>380</v>
      </c>
      <c r="AA16" t="s">
        <v>380</v>
      </c>
      <c r="AB16" t="s">
        <v>384</v>
      </c>
      <c r="AC16" t="s">
        <v>385</v>
      </c>
      <c r="AD16" t="s">
        <v>385</v>
      </c>
      <c r="AE16" t="s">
        <v>386</v>
      </c>
      <c r="AF16" t="s">
        <v>387</v>
      </c>
      <c r="AG16" t="s">
        <v>386</v>
      </c>
      <c r="AH16" t="s">
        <v>386</v>
      </c>
      <c r="AI16" t="s">
        <v>386</v>
      </c>
      <c r="AJ16" t="s">
        <v>384</v>
      </c>
      <c r="AK16" t="s">
        <v>384</v>
      </c>
      <c r="AL16" t="s">
        <v>384</v>
      </c>
      <c r="AM16" t="s">
        <v>384</v>
      </c>
      <c r="AN16" t="s">
        <v>388</v>
      </c>
      <c r="AO16" t="s">
        <v>387</v>
      </c>
      <c r="AQ16" t="s">
        <v>387</v>
      </c>
      <c r="AR16" t="s">
        <v>388</v>
      </c>
      <c r="AX16" t="s">
        <v>382</v>
      </c>
      <c r="BE16" t="s">
        <v>382</v>
      </c>
      <c r="BF16" t="s">
        <v>382</v>
      </c>
      <c r="BG16" t="s">
        <v>382</v>
      </c>
      <c r="BH16" t="s">
        <v>389</v>
      </c>
      <c r="BV16" t="s">
        <v>390</v>
      </c>
      <c r="BW16" t="s">
        <v>390</v>
      </c>
      <c r="BX16" t="s">
        <v>390</v>
      </c>
      <c r="BY16" t="s">
        <v>382</v>
      </c>
      <c r="CA16" t="s">
        <v>391</v>
      </c>
      <c r="CD16" t="s">
        <v>390</v>
      </c>
      <c r="CI16" t="s">
        <v>379</v>
      </c>
      <c r="CJ16" t="s">
        <v>379</v>
      </c>
      <c r="CK16" t="s">
        <v>379</v>
      </c>
      <c r="CL16" t="s">
        <v>379</v>
      </c>
      <c r="CM16" t="s">
        <v>382</v>
      </c>
      <c r="CN16" t="s">
        <v>382</v>
      </c>
      <c r="CP16" t="s">
        <v>392</v>
      </c>
      <c r="CQ16" t="s">
        <v>393</v>
      </c>
      <c r="CT16" t="s">
        <v>380</v>
      </c>
      <c r="CU16" t="s">
        <v>379</v>
      </c>
      <c r="CV16" t="s">
        <v>383</v>
      </c>
      <c r="CW16" t="s">
        <v>383</v>
      </c>
      <c r="CX16" t="s">
        <v>394</v>
      </c>
      <c r="CY16" t="s">
        <v>394</v>
      </c>
      <c r="CZ16" t="s">
        <v>383</v>
      </c>
      <c r="DA16" t="s">
        <v>394</v>
      </c>
      <c r="DB16" t="s">
        <v>388</v>
      </c>
      <c r="DC16" t="s">
        <v>386</v>
      </c>
      <c r="DD16" t="s">
        <v>386</v>
      </c>
      <c r="DE16" t="s">
        <v>385</v>
      </c>
      <c r="DF16" t="s">
        <v>385</v>
      </c>
      <c r="DG16" t="s">
        <v>385</v>
      </c>
      <c r="DH16" t="s">
        <v>385</v>
      </c>
      <c r="DI16" t="s">
        <v>385</v>
      </c>
      <c r="DJ16" t="s">
        <v>395</v>
      </c>
      <c r="DK16" t="s">
        <v>382</v>
      </c>
      <c r="DL16" t="s">
        <v>382</v>
      </c>
      <c r="DM16" t="s">
        <v>383</v>
      </c>
      <c r="DN16" t="s">
        <v>383</v>
      </c>
      <c r="DO16" t="s">
        <v>383</v>
      </c>
      <c r="DP16" t="s">
        <v>394</v>
      </c>
      <c r="DQ16" t="s">
        <v>383</v>
      </c>
      <c r="DR16" t="s">
        <v>394</v>
      </c>
      <c r="DS16" t="s">
        <v>386</v>
      </c>
      <c r="DT16" t="s">
        <v>386</v>
      </c>
      <c r="DU16" t="s">
        <v>385</v>
      </c>
      <c r="DV16" t="s">
        <v>385</v>
      </c>
      <c r="DW16" t="s">
        <v>382</v>
      </c>
      <c r="EB16" t="s">
        <v>382</v>
      </c>
      <c r="EE16" t="s">
        <v>385</v>
      </c>
      <c r="EF16" t="s">
        <v>385</v>
      </c>
      <c r="EG16" t="s">
        <v>385</v>
      </c>
      <c r="EH16" t="s">
        <v>385</v>
      </c>
      <c r="EI16" t="s">
        <v>385</v>
      </c>
      <c r="EJ16" t="s">
        <v>382</v>
      </c>
      <c r="EK16" t="s">
        <v>382</v>
      </c>
      <c r="EL16" t="s">
        <v>382</v>
      </c>
      <c r="EM16" t="s">
        <v>379</v>
      </c>
      <c r="EP16" t="s">
        <v>396</v>
      </c>
      <c r="EQ16" t="s">
        <v>396</v>
      </c>
      <c r="ES16" t="s">
        <v>379</v>
      </c>
      <c r="ET16" t="s">
        <v>397</v>
      </c>
      <c r="EV16" t="s">
        <v>379</v>
      </c>
      <c r="EW16" t="s">
        <v>379</v>
      </c>
      <c r="EY16" t="s">
        <v>398</v>
      </c>
      <c r="EZ16" t="s">
        <v>399</v>
      </c>
      <c r="FA16" t="s">
        <v>398</v>
      </c>
      <c r="FB16" t="s">
        <v>399</v>
      </c>
      <c r="FC16" t="s">
        <v>398</v>
      </c>
      <c r="FD16" t="s">
        <v>399</v>
      </c>
      <c r="FE16" t="s">
        <v>387</v>
      </c>
      <c r="FF16" t="s">
        <v>387</v>
      </c>
      <c r="FG16" t="s">
        <v>383</v>
      </c>
      <c r="FH16" t="s">
        <v>400</v>
      </c>
      <c r="FI16" t="s">
        <v>383</v>
      </c>
      <c r="FK16" t="s">
        <v>383</v>
      </c>
      <c r="FL16" t="s">
        <v>400</v>
      </c>
      <c r="FM16" t="s">
        <v>383</v>
      </c>
      <c r="FO16" t="s">
        <v>394</v>
      </c>
      <c r="FP16" t="s">
        <v>401</v>
      </c>
      <c r="FQ16" t="s">
        <v>394</v>
      </c>
      <c r="FS16" t="s">
        <v>394</v>
      </c>
      <c r="FT16" t="s">
        <v>401</v>
      </c>
      <c r="FU16" t="s">
        <v>394</v>
      </c>
      <c r="FZ16" t="s">
        <v>402</v>
      </c>
      <c r="GA16" t="s">
        <v>402</v>
      </c>
      <c r="GN16" t="s">
        <v>402</v>
      </c>
      <c r="GO16" t="s">
        <v>402</v>
      </c>
      <c r="GP16" t="s">
        <v>403</v>
      </c>
      <c r="GQ16" t="s">
        <v>403</v>
      </c>
      <c r="GR16" t="s">
        <v>385</v>
      </c>
      <c r="GS16" t="s">
        <v>385</v>
      </c>
      <c r="GT16" t="s">
        <v>387</v>
      </c>
      <c r="GU16" t="s">
        <v>385</v>
      </c>
      <c r="GV16" t="s">
        <v>394</v>
      </c>
      <c r="GW16" t="s">
        <v>387</v>
      </c>
      <c r="GX16" t="s">
        <v>387</v>
      </c>
      <c r="GZ16" t="s">
        <v>402</v>
      </c>
      <c r="HA16" t="s">
        <v>402</v>
      </c>
      <c r="HB16" t="s">
        <v>402</v>
      </c>
      <c r="HC16" t="s">
        <v>402</v>
      </c>
      <c r="HD16" t="s">
        <v>402</v>
      </c>
      <c r="HE16" t="s">
        <v>402</v>
      </c>
      <c r="HF16" t="s">
        <v>402</v>
      </c>
      <c r="HG16" t="s">
        <v>404</v>
      </c>
      <c r="HH16" t="s">
        <v>404</v>
      </c>
      <c r="HI16" t="s">
        <v>404</v>
      </c>
      <c r="HJ16" t="s">
        <v>405</v>
      </c>
      <c r="HK16" t="s">
        <v>402</v>
      </c>
      <c r="HL16" t="s">
        <v>402</v>
      </c>
      <c r="HM16" t="s">
        <v>402</v>
      </c>
      <c r="HN16" t="s">
        <v>402</v>
      </c>
      <c r="HO16" t="s">
        <v>402</v>
      </c>
      <c r="HP16" t="s">
        <v>402</v>
      </c>
      <c r="HQ16" t="s">
        <v>402</v>
      </c>
      <c r="HR16" t="s">
        <v>402</v>
      </c>
      <c r="HS16" t="s">
        <v>402</v>
      </c>
      <c r="HT16" t="s">
        <v>402</v>
      </c>
      <c r="HU16" t="s">
        <v>402</v>
      </c>
      <c r="HV16" t="s">
        <v>402</v>
      </c>
      <c r="IC16" t="s">
        <v>402</v>
      </c>
      <c r="ID16" t="s">
        <v>387</v>
      </c>
      <c r="IE16" t="s">
        <v>387</v>
      </c>
      <c r="IF16" t="s">
        <v>398</v>
      </c>
      <c r="IG16" t="s">
        <v>399</v>
      </c>
      <c r="IH16" t="s">
        <v>399</v>
      </c>
      <c r="IL16" t="s">
        <v>399</v>
      </c>
      <c r="IP16" t="s">
        <v>383</v>
      </c>
      <c r="IQ16" t="s">
        <v>383</v>
      </c>
      <c r="IR16" t="s">
        <v>394</v>
      </c>
      <c r="IS16" t="s">
        <v>394</v>
      </c>
      <c r="IT16" t="s">
        <v>406</v>
      </c>
      <c r="IU16" t="s">
        <v>406</v>
      </c>
      <c r="IV16" t="s">
        <v>402</v>
      </c>
      <c r="IW16" t="s">
        <v>402</v>
      </c>
      <c r="IX16" t="s">
        <v>402</v>
      </c>
      <c r="IY16" t="s">
        <v>402</v>
      </c>
      <c r="IZ16" t="s">
        <v>402</v>
      </c>
      <c r="JA16" t="s">
        <v>402</v>
      </c>
      <c r="JB16" t="s">
        <v>385</v>
      </c>
      <c r="JC16" t="s">
        <v>402</v>
      </c>
      <c r="JE16" t="s">
        <v>388</v>
      </c>
      <c r="JF16" t="s">
        <v>388</v>
      </c>
      <c r="JG16" t="s">
        <v>385</v>
      </c>
      <c r="JH16" t="s">
        <v>385</v>
      </c>
      <c r="JI16" t="s">
        <v>385</v>
      </c>
      <c r="JJ16" t="s">
        <v>385</v>
      </c>
      <c r="JK16" t="s">
        <v>385</v>
      </c>
      <c r="JL16" t="s">
        <v>387</v>
      </c>
      <c r="JM16" t="s">
        <v>387</v>
      </c>
      <c r="JN16" t="s">
        <v>387</v>
      </c>
      <c r="JO16" t="s">
        <v>385</v>
      </c>
      <c r="JP16" t="s">
        <v>383</v>
      </c>
      <c r="JQ16" t="s">
        <v>394</v>
      </c>
      <c r="JR16" t="s">
        <v>387</v>
      </c>
      <c r="JS16" t="s">
        <v>387</v>
      </c>
    </row>
    <row r="17" spans="1:279" x14ac:dyDescent="0.2">
      <c r="A17">
        <v>1</v>
      </c>
      <c r="B17">
        <v>1689211871.5</v>
      </c>
      <c r="C17">
        <v>0</v>
      </c>
      <c r="D17" t="s">
        <v>407</v>
      </c>
      <c r="E17" t="s">
        <v>408</v>
      </c>
      <c r="F17">
        <v>15</v>
      </c>
      <c r="O17" t="s">
        <v>613</v>
      </c>
      <c r="P17">
        <f>DB17*AP17*(CW17-CV17*(1000-AP17*CY17)/(1000-AP17*CX17))/(100*CQ17)</f>
        <v>-0.61262925319132144</v>
      </c>
      <c r="Q17">
        <v>1689211863.75</v>
      </c>
      <c r="R17">
        <f t="shared" ref="R17:R48" si="0">(S17)/1000</f>
        <v>-2.4750879188616945E-4</v>
      </c>
      <c r="S17">
        <f t="shared" ref="S17:S48" si="1">1000*DB17*AP17*(CX17-CY17)/(100*CQ17*(1000-AP17*CX17))</f>
        <v>-0.24750879188616945</v>
      </c>
      <c r="T17">
        <f>CV17 - IF(AP17&gt;1, P17*CQ17*100/(AR17*DJ17), 0)</f>
        <v>410.73826666666668</v>
      </c>
      <c r="U17">
        <f>((AA17-R17/2)*T17-P17)/(AA17+R17/2)</f>
        <v>347.89167705523334</v>
      </c>
      <c r="V17">
        <f t="shared" ref="V17:V48" si="2">U17*(DC17+DD17)/1000</f>
        <v>35.211889455957269</v>
      </c>
      <c r="W17">
        <f>(CV17 - IF(AP17&gt;1, P17*CQ17*100/(AR17*DJ17), 0))*(DC17+DD17)/1000</f>
        <v>41.57291305046644</v>
      </c>
      <c r="X17">
        <f t="shared" ref="X17:X48" si="3">2/((1/Z17-1/Y17)+SIGN(Z17)*SQRT((1/Z17-1/Y17)*(1/Z17-1/Y17) + 4*CR17/((CR17+1)*(CR17+1))*(2*1/Z17*1/Y17-1/Y17*1/Y17)))</f>
        <v>-1.7934958661359638E-2</v>
      </c>
      <c r="Y17">
        <f t="shared" ref="Y17:Y48" si="4">IF(LEFT(CS17,1)&lt;&gt;"0",IF(LEFT(CS17,1)="1",3,CT17),$D$5+$E$5*(DJ17*DC17/($K$5*1000))+$F$5*(DJ17*DC17/($K$5*1000))*MAX(MIN(CQ17,$J$5),$I$5)*MAX(MIN(CQ17,$J$5),$I$5)+$G$5*MAX(MIN(CQ17,$J$5),$I$5)*(DJ17*DC17/($K$5*1000))+$H$5*(DJ17*DC17/($K$5*1000))*(DJ17*DC17/($K$5*1000)))</f>
        <v>2.9501024413594932</v>
      </c>
      <c r="Z17">
        <f>R17*(1000-(1000*0.61365*EXP(17.502*AD17/(240.97+AD17))/(DC17+DD17)+CX17)/2)/(1000*0.61365*EXP(17.502*AD17/(240.97+AD17))/(DC17+DD17)-CX17)</f>
        <v>-1.7995755150514676E-2</v>
      </c>
      <c r="AA17">
        <f t="shared" ref="AA17:AA48" si="5">1/((CR17+1)/(X17/1.6)+1/(Y17/1.37)) + CR17/((CR17+1)/(X17/1.6) + CR17/(Y17/1.37))</f>
        <v>-1.1241867665201504E-2</v>
      </c>
      <c r="AB17">
        <f t="shared" ref="AB17:AB48" si="6">(CM17*CP17)</f>
        <v>3.9888988359855588E-3</v>
      </c>
      <c r="AC17">
        <f>(DE17+(AB17+2*0.95*0.0000000567*(((DE17+$B$7)+273)^4-(DE17+273)^4)-44100*R17)/(1.84*29.3*Y17+8*0.95*0.0000000567*(DE17+273)^3))</f>
        <v>28.055867268872142</v>
      </c>
      <c r="AD17">
        <f t="shared" ref="AD17:AD48" si="7">($C$7*DF17+$D$7*DG17+$E$7*AC17)</f>
        <v>28.47526333333332</v>
      </c>
      <c r="AE17">
        <f t="shared" ref="AE17:AE48" si="8">0.61365*EXP(17.502*AD17/(240.97+AD17))</f>
        <v>3.9012597549927088</v>
      </c>
      <c r="AF17">
        <f t="shared" ref="AF17:AF48" si="9">(AG17/AH17*100)</f>
        <v>67.322055424414202</v>
      </c>
      <c r="AG17">
        <f t="shared" ref="AG17:AG48" si="10">CX17*(DC17+DD17)/1000</f>
        <v>2.5535634142851196</v>
      </c>
      <c r="AH17">
        <f t="shared" ref="AH17:AH48" si="11">0.61365*EXP(17.502*DE17/(240.97+DE17))</f>
        <v>3.7930562253140518</v>
      </c>
      <c r="AI17">
        <f t="shared" ref="AI17:AI48" si="12">(AE17-CX17*(DC17+DD17)/1000)</f>
        <v>1.3476963407075893</v>
      </c>
      <c r="AJ17">
        <f>(-R17*44100)</f>
        <v>10.915137722180072</v>
      </c>
      <c r="AK17">
        <f t="shared" ref="AK17:AK48" si="13">2*29.3*Y17*0.92*(DE17-AD17)</f>
        <v>-76.871135722822018</v>
      </c>
      <c r="AL17">
        <f t="shared" ref="AL17:AL48" si="14">2*0.95*0.0000000567*(((DE17+$B$7)+273)^4-(AD17+273)^4)</f>
        <v>-5.6930883545712119</v>
      </c>
      <c r="AM17">
        <f t="shared" ref="AM17:AM48" si="15">AB17+AL17+AJ17+AK17</f>
        <v>-71.645097456377172</v>
      </c>
      <c r="AN17">
        <v>0</v>
      </c>
      <c r="AO17">
        <v>0</v>
      </c>
      <c r="AP17">
        <f t="shared" ref="AP17:AP48" si="16">IF(AN17*$H$13&gt;=AR17,1,(AR17/(AR17-AN17*$H$13)))</f>
        <v>1</v>
      </c>
      <c r="AQ17">
        <f t="shared" ref="AQ17:AQ48" si="17">(AP17-1)*100</f>
        <v>0</v>
      </c>
      <c r="AR17">
        <f t="shared" ref="AR17:AR48" si="18">MAX(0,($B$13+$C$13*DJ17)/(1+$D$13*DJ17)*DC17/(DE17+273)*$E$13)</f>
        <v>53322.048652942278</v>
      </c>
      <c r="AS17" t="s">
        <v>409</v>
      </c>
      <c r="AT17">
        <v>12545.1</v>
      </c>
      <c r="AU17">
        <v>570.38160000000005</v>
      </c>
      <c r="AV17">
        <v>3002.68</v>
      </c>
      <c r="AW17">
        <f t="shared" ref="AW17:AW48" si="19">1-AU17/AV17</f>
        <v>0.81004249537080208</v>
      </c>
      <c r="AX17">
        <v>-0.61262925319137829</v>
      </c>
      <c r="AY17" t="s">
        <v>410</v>
      </c>
      <c r="AZ17" t="s">
        <v>410</v>
      </c>
      <c r="BA17">
        <v>0</v>
      </c>
      <c r="BB17">
        <v>0</v>
      </c>
      <c r="BC17" t="e">
        <f t="shared" ref="BC17:BC48" si="20">1-BA17/BB17</f>
        <v>#DIV/0!</v>
      </c>
      <c r="BD17">
        <v>0.5</v>
      </c>
      <c r="BE17">
        <f t="shared" ref="BE17:BE48" si="21">CN17</f>
        <v>2.0994204399923999E-2</v>
      </c>
      <c r="BF17">
        <f>P17</f>
        <v>-0.61262925319132144</v>
      </c>
      <c r="BG17" t="e">
        <f t="shared" ref="BG17:BG48" si="22">BC17*BD17*BE17</f>
        <v>#DIV/0!</v>
      </c>
      <c r="BH17">
        <f t="shared" ref="BH17:BH48" si="23">(BF17-AX17)/BE17</f>
        <v>2.707576709170927E-12</v>
      </c>
      <c r="BI17" t="e">
        <f t="shared" ref="BI17:BI48" si="24">(AV17-BB17)/BB17</f>
        <v>#DIV/0!</v>
      </c>
      <c r="BJ17" t="e">
        <f t="shared" ref="BJ17:BJ48" si="25">AU17/(AW17+AU17/BB17)</f>
        <v>#DIV/0!</v>
      </c>
      <c r="BK17" t="s">
        <v>410</v>
      </c>
      <c r="BL17">
        <v>0</v>
      </c>
      <c r="BM17" t="e">
        <f t="shared" ref="BM17:BM48" si="26">IF(BL17&lt;&gt;0, BL17, BJ17)</f>
        <v>#DIV/0!</v>
      </c>
      <c r="BN17" t="e">
        <f t="shared" ref="BN17:BN48" si="27">1-BM17/BB17</f>
        <v>#DIV/0!</v>
      </c>
      <c r="BO17" t="e">
        <f t="shared" ref="BO17:BO48" si="28">(BB17-BA17)/(BB17-BM17)</f>
        <v>#DIV/0!</v>
      </c>
      <c r="BP17" t="e">
        <f t="shared" ref="BP17:BP48" si="29">(AV17-BB17)/(AV17-BM17)</f>
        <v>#DIV/0!</v>
      </c>
      <c r="BQ17">
        <f t="shared" ref="BQ17:BQ48" si="30">(BB17-BA17)/(BB17-AU17)</f>
        <v>0</v>
      </c>
      <c r="BR17">
        <f t="shared" ref="BR17:BR48" si="31">(AV17-BB17)/(AV17-AU17)</f>
        <v>1.2345031349771887</v>
      </c>
      <c r="BS17" t="e">
        <f t="shared" ref="BS17:BS48" si="32">(BO17*BM17/BA17)</f>
        <v>#DIV/0!</v>
      </c>
      <c r="BT17" t="e">
        <f t="shared" ref="BT17:BT48" si="33">(1-BS17)</f>
        <v>#DIV/0!</v>
      </c>
      <c r="BU17">
        <v>2325</v>
      </c>
      <c r="BV17">
        <v>300</v>
      </c>
      <c r="BW17">
        <v>300</v>
      </c>
      <c r="BX17">
        <v>300</v>
      </c>
      <c r="BY17">
        <v>12545.1</v>
      </c>
      <c r="BZ17">
        <v>2932.44</v>
      </c>
      <c r="CA17">
        <v>-1.03824E-2</v>
      </c>
      <c r="CB17">
        <v>-17.89</v>
      </c>
      <c r="CC17" t="s">
        <v>410</v>
      </c>
      <c r="CD17" t="s">
        <v>410</v>
      </c>
      <c r="CE17" t="s">
        <v>410</v>
      </c>
      <c r="CF17" t="s">
        <v>410</v>
      </c>
      <c r="CG17" t="s">
        <v>410</v>
      </c>
      <c r="CH17" t="s">
        <v>410</v>
      </c>
      <c r="CI17" t="s">
        <v>410</v>
      </c>
      <c r="CJ17" t="s">
        <v>410</v>
      </c>
      <c r="CK17" t="s">
        <v>410</v>
      </c>
      <c r="CL17" t="s">
        <v>410</v>
      </c>
      <c r="CM17">
        <f t="shared" ref="CM17:CM48" si="34">$B$11*DK17+$C$11*DL17+$F$11*DW17*(1-DZ17)</f>
        <v>4.9993099999999999E-2</v>
      </c>
      <c r="CN17">
        <f t="shared" ref="CN17:CN48" si="35">CM17*CO17</f>
        <v>2.0994204399923999E-2</v>
      </c>
      <c r="CO17">
        <f t="shared" ref="CO17:CO48" si="36">($B$11*$D$9+$C$11*$D$9+$F$11*((EJ17+EB17)/MAX(EJ17+EB17+EK17, 0.1)*$I$9+EK17/MAX(EJ17+EB17+EK17, 0.1)*$J$9))/($B$11+$C$11+$F$11)</f>
        <v>0.41994203999999996</v>
      </c>
      <c r="CP17">
        <f t="shared" ref="CP17:CP48" si="37">($B$11*$K$9+$C$11*$K$9+$F$11*((EJ17+EB17)/MAX(EJ17+EB17+EK17, 0.1)*$Q$9+EK17/MAX(EJ17+EB17+EK17, 0.1)*$R$9))/($B$11+$C$11+$F$11)</f>
        <v>7.9788987599999986E-2</v>
      </c>
      <c r="CQ17">
        <v>6</v>
      </c>
      <c r="CR17">
        <v>0.5</v>
      </c>
      <c r="CS17" t="s">
        <v>411</v>
      </c>
      <c r="CT17">
        <v>2</v>
      </c>
      <c r="CU17">
        <v>1689211863.75</v>
      </c>
      <c r="CV17">
        <v>410.73826666666668</v>
      </c>
      <c r="CW17">
        <v>410.02416666666682</v>
      </c>
      <c r="CX17">
        <v>25.229076666666671</v>
      </c>
      <c r="CY17">
        <v>25.47027666666667</v>
      </c>
      <c r="CZ17">
        <v>409.79326666666668</v>
      </c>
      <c r="DA17">
        <v>24.85007666666667</v>
      </c>
      <c r="DB17">
        <v>600.16013333333342</v>
      </c>
      <c r="DC17">
        <v>101.1384</v>
      </c>
      <c r="DD17">
        <v>7.6695900000000011E-2</v>
      </c>
      <c r="DE17">
        <v>27.991936666666671</v>
      </c>
      <c r="DF17">
        <v>28.47526333333332</v>
      </c>
      <c r="DG17">
        <v>999.9000000000002</v>
      </c>
      <c r="DH17">
        <v>0</v>
      </c>
      <c r="DI17">
        <v>0</v>
      </c>
      <c r="DJ17">
        <v>10003.74933333334</v>
      </c>
      <c r="DK17">
        <v>0</v>
      </c>
      <c r="DL17">
        <v>24.68318</v>
      </c>
      <c r="DM17">
        <v>0.66948036666666655</v>
      </c>
      <c r="DN17">
        <v>421.34710000000001</v>
      </c>
      <c r="DO17">
        <v>420.7405</v>
      </c>
      <c r="DP17">
        <v>-0.18619696666666671</v>
      </c>
      <c r="DQ17">
        <v>410.02416666666682</v>
      </c>
      <c r="DR17">
        <v>25.47027666666667</v>
      </c>
      <c r="DS17">
        <v>2.557189333333334</v>
      </c>
      <c r="DT17">
        <v>2.5760216666666671</v>
      </c>
      <c r="DU17">
        <v>21.395153333333329</v>
      </c>
      <c r="DV17">
        <v>21.514956666666659</v>
      </c>
      <c r="DW17">
        <v>4.9993099999999999E-2</v>
      </c>
      <c r="DX17">
        <v>0</v>
      </c>
      <c r="DY17">
        <v>0</v>
      </c>
      <c r="DZ17">
        <v>0</v>
      </c>
      <c r="EA17">
        <v>570.52833333333319</v>
      </c>
      <c r="EB17">
        <v>4.9993099999999999E-2</v>
      </c>
      <c r="EC17">
        <v>157.63133333333329</v>
      </c>
      <c r="ED17">
        <v>-0.82533333333333325</v>
      </c>
      <c r="EE17">
        <v>35.686999999999998</v>
      </c>
      <c r="EF17">
        <v>40.420533333333317</v>
      </c>
      <c r="EG17">
        <v>38.004133333333328</v>
      </c>
      <c r="EH17">
        <v>41.049733333333322</v>
      </c>
      <c r="EI17">
        <v>38.574599999999997</v>
      </c>
      <c r="EJ17">
        <v>0</v>
      </c>
      <c r="EK17">
        <v>0</v>
      </c>
      <c r="EL17">
        <v>0</v>
      </c>
      <c r="EM17">
        <v>1689211871.7</v>
      </c>
      <c r="EN17">
        <v>0</v>
      </c>
      <c r="EO17">
        <v>570.38160000000005</v>
      </c>
      <c r="EP17">
        <v>-15.31307695003513</v>
      </c>
      <c r="EQ17">
        <v>-38.554615172056351</v>
      </c>
      <c r="ER17">
        <v>157.49440000000001</v>
      </c>
      <c r="ES17">
        <v>15</v>
      </c>
      <c r="ET17">
        <v>1689211889.5</v>
      </c>
      <c r="EU17" t="s">
        <v>412</v>
      </c>
      <c r="EV17">
        <v>1689211889.5</v>
      </c>
      <c r="EW17">
        <v>1689211888.5</v>
      </c>
      <c r="EX17">
        <v>1</v>
      </c>
      <c r="EY17">
        <v>4.3999999999999997E-2</v>
      </c>
      <c r="EZ17">
        <v>-5.5E-2</v>
      </c>
      <c r="FA17">
        <v>0.94499999999999995</v>
      </c>
      <c r="FB17">
        <v>0.379</v>
      </c>
      <c r="FC17">
        <v>410</v>
      </c>
      <c r="FD17">
        <v>25</v>
      </c>
      <c r="FE17">
        <v>0.38</v>
      </c>
      <c r="FF17">
        <v>0.17</v>
      </c>
      <c r="FG17">
        <v>0.62959365</v>
      </c>
      <c r="FH17">
        <v>0.76871200750468838</v>
      </c>
      <c r="FI17">
        <v>8.0376787368166808E-2</v>
      </c>
      <c r="FJ17">
        <v>1</v>
      </c>
      <c r="FK17">
        <v>410.69356666666658</v>
      </c>
      <c r="FL17">
        <v>0.40111234705236498</v>
      </c>
      <c r="FM17">
        <v>3.4663797958229041E-2</v>
      </c>
      <c r="FN17">
        <v>1</v>
      </c>
      <c r="FO17">
        <v>-0.20419704999999999</v>
      </c>
      <c r="FP17">
        <v>0.39820277673546062</v>
      </c>
      <c r="FQ17">
        <v>3.8685083740344933E-2</v>
      </c>
      <c r="FR17">
        <v>1</v>
      </c>
      <c r="FS17">
        <v>25.28407666666666</v>
      </c>
      <c r="FT17">
        <v>0.2242518353726628</v>
      </c>
      <c r="FU17">
        <v>1.6230889959853709E-2</v>
      </c>
      <c r="FV17">
        <v>1</v>
      </c>
      <c r="FW17">
        <v>4</v>
      </c>
      <c r="FX17">
        <v>4</v>
      </c>
      <c r="FY17" t="s">
        <v>413</v>
      </c>
      <c r="FZ17">
        <v>3.1757499999999999</v>
      </c>
      <c r="GA17">
        <v>2.7732700000000001</v>
      </c>
      <c r="GB17">
        <v>0.10261099999999999</v>
      </c>
      <c r="GC17">
        <v>0.10317999999999999</v>
      </c>
      <c r="GD17">
        <v>0.123658</v>
      </c>
      <c r="GE17">
        <v>0.125552</v>
      </c>
      <c r="GF17">
        <v>28085.599999999999</v>
      </c>
      <c r="GG17">
        <v>22282.9</v>
      </c>
      <c r="GH17">
        <v>29260.400000000001</v>
      </c>
      <c r="GI17">
        <v>24348</v>
      </c>
      <c r="GJ17">
        <v>32592.7</v>
      </c>
      <c r="GK17">
        <v>31054.5</v>
      </c>
      <c r="GL17">
        <v>40349.1</v>
      </c>
      <c r="GM17">
        <v>39715.5</v>
      </c>
      <c r="GN17">
        <v>2.1476500000000001</v>
      </c>
      <c r="GO17">
        <v>1.8625</v>
      </c>
      <c r="GP17">
        <v>0.18793299999999999</v>
      </c>
      <c r="GQ17">
        <v>0</v>
      </c>
      <c r="GR17">
        <v>25.3581</v>
      </c>
      <c r="GS17">
        <v>999.9</v>
      </c>
      <c r="GT17">
        <v>59.4</v>
      </c>
      <c r="GU17">
        <v>31.4</v>
      </c>
      <c r="GV17">
        <v>27.1051</v>
      </c>
      <c r="GW17">
        <v>62.6081</v>
      </c>
      <c r="GX17">
        <v>27.299700000000001</v>
      </c>
      <c r="GY17">
        <v>1</v>
      </c>
      <c r="GZ17">
        <v>0.13645299999999999</v>
      </c>
      <c r="HA17">
        <v>0</v>
      </c>
      <c r="HB17">
        <v>20.292999999999999</v>
      </c>
      <c r="HC17">
        <v>5.2232799999999999</v>
      </c>
      <c r="HD17">
        <v>11.908099999999999</v>
      </c>
      <c r="HE17">
        <v>4.9637500000000001</v>
      </c>
      <c r="HF17">
        <v>3.2919999999999998</v>
      </c>
      <c r="HG17">
        <v>9999</v>
      </c>
      <c r="HH17">
        <v>9999</v>
      </c>
      <c r="HI17">
        <v>9999</v>
      </c>
      <c r="HJ17">
        <v>999.9</v>
      </c>
      <c r="HK17">
        <v>4.9702799999999998</v>
      </c>
      <c r="HL17">
        <v>1.875</v>
      </c>
      <c r="HM17">
        <v>1.87375</v>
      </c>
      <c r="HN17">
        <v>1.87286</v>
      </c>
      <c r="HO17">
        <v>1.87439</v>
      </c>
      <c r="HP17">
        <v>1.8693500000000001</v>
      </c>
      <c r="HQ17">
        <v>1.8734900000000001</v>
      </c>
      <c r="HR17">
        <v>1.87863</v>
      </c>
      <c r="HS17">
        <v>0</v>
      </c>
      <c r="HT17">
        <v>0</v>
      </c>
      <c r="HU17">
        <v>0</v>
      </c>
      <c r="HV17">
        <v>0</v>
      </c>
      <c r="HW17" t="s">
        <v>414</v>
      </c>
      <c r="HX17" t="s">
        <v>415</v>
      </c>
      <c r="HY17" t="s">
        <v>416</v>
      </c>
      <c r="HZ17" t="s">
        <v>416</v>
      </c>
      <c r="IA17" t="s">
        <v>416</v>
      </c>
      <c r="IB17" t="s">
        <v>416</v>
      </c>
      <c r="IC17">
        <v>0</v>
      </c>
      <c r="ID17">
        <v>100</v>
      </c>
      <c r="IE17">
        <v>100</v>
      </c>
      <c r="IF17">
        <v>0.94499999999999995</v>
      </c>
      <c r="IG17">
        <v>0.379</v>
      </c>
      <c r="IH17">
        <v>0.69072071290304626</v>
      </c>
      <c r="II17">
        <v>1.128014593432906E-3</v>
      </c>
      <c r="IJ17">
        <v>-1.65604436504418E-6</v>
      </c>
      <c r="IK17">
        <v>3.7132907960675708E-10</v>
      </c>
      <c r="IL17">
        <v>0.434</v>
      </c>
      <c r="IM17">
        <v>0</v>
      </c>
      <c r="IN17">
        <v>0</v>
      </c>
      <c r="IO17">
        <v>0</v>
      </c>
      <c r="IP17">
        <v>25</v>
      </c>
      <c r="IQ17">
        <v>1932</v>
      </c>
      <c r="IR17">
        <v>-1</v>
      </c>
      <c r="IS17">
        <v>-1</v>
      </c>
      <c r="IT17">
        <v>489.2</v>
      </c>
      <c r="IU17">
        <v>489.1</v>
      </c>
      <c r="IV17">
        <v>1.09131</v>
      </c>
      <c r="IW17">
        <v>2.4426299999999999</v>
      </c>
      <c r="IX17">
        <v>1.42578</v>
      </c>
      <c r="IY17">
        <v>2.2741699999999998</v>
      </c>
      <c r="IZ17">
        <v>1.5478499999999999</v>
      </c>
      <c r="JA17">
        <v>2.4694799999999999</v>
      </c>
      <c r="JB17">
        <v>33.692999999999998</v>
      </c>
      <c r="JC17">
        <v>16.1021</v>
      </c>
      <c r="JD17">
        <v>18</v>
      </c>
      <c r="JE17">
        <v>634.81399999999996</v>
      </c>
      <c r="JF17">
        <v>432.85599999999999</v>
      </c>
      <c r="JG17">
        <v>28.4695</v>
      </c>
      <c r="JH17">
        <v>29.147099999999998</v>
      </c>
      <c r="JI17">
        <v>29.999500000000001</v>
      </c>
      <c r="JJ17">
        <v>29.2637</v>
      </c>
      <c r="JK17">
        <v>29.2181</v>
      </c>
      <c r="JL17">
        <v>21.87</v>
      </c>
      <c r="JM17">
        <v>0</v>
      </c>
      <c r="JN17">
        <v>100</v>
      </c>
      <c r="JO17">
        <v>-999.9</v>
      </c>
      <c r="JP17">
        <v>410</v>
      </c>
      <c r="JQ17">
        <v>27</v>
      </c>
      <c r="JR17">
        <v>95.320700000000002</v>
      </c>
      <c r="JS17">
        <v>101.05200000000001</v>
      </c>
    </row>
    <row r="18" spans="1:279" x14ac:dyDescent="0.2">
      <c r="A18">
        <v>2</v>
      </c>
      <c r="B18">
        <v>1689212172.5</v>
      </c>
      <c r="C18">
        <v>301</v>
      </c>
      <c r="D18" t="s">
        <v>417</v>
      </c>
      <c r="E18" t="s">
        <v>418</v>
      </c>
      <c r="F18">
        <v>15</v>
      </c>
      <c r="O18" t="s">
        <v>614</v>
      </c>
      <c r="P18">
        <f>DB18*AP18*(CW18-CV18*(1000-AP18*CY18)/(1000-AP18*CX18))/(100*CQ18)</f>
        <v>-0.67956577797449713</v>
      </c>
      <c r="Q18">
        <v>1689212164.5</v>
      </c>
      <c r="R18">
        <f t="shared" si="0"/>
        <v>-1.8590482426193432E-4</v>
      </c>
      <c r="S18">
        <f t="shared" si="1"/>
        <v>-0.1859048242619343</v>
      </c>
      <c r="T18">
        <f>CV18 - IF(AP18&gt;1, P18*CQ18*100/(AR18*DJ18), 0)</f>
        <v>410.77761290322582</v>
      </c>
      <c r="U18">
        <f>((AA18-R18/2)*T18-P18)/(AA18+R18/2)</f>
        <v>332.85702963663647</v>
      </c>
      <c r="V18">
        <f t="shared" si="2"/>
        <v>33.687943418363268</v>
      </c>
      <c r="W18">
        <f>(CV18 - IF(AP18&gt;1, P18*CQ18*100/(AR18*DJ18), 0))*(DC18+DD18)/1000</f>
        <v>41.574164728083815</v>
      </c>
      <c r="X18">
        <f t="shared" si="3"/>
        <v>-1.533533784543188E-2</v>
      </c>
      <c r="Y18">
        <f t="shared" si="4"/>
        <v>2.9498404265753035</v>
      </c>
      <c r="Z18">
        <f>R18*(1000-(1000*0.61365*EXP(17.502*AD18/(240.97+AD18))/(DC18+DD18)+CX18)/2)/(1000*0.61365*EXP(17.502*AD18/(240.97+AD18))/(DC18+DD18)-CX18)</f>
        <v>-1.5379767471198676E-2</v>
      </c>
      <c r="AA18">
        <f t="shared" si="5"/>
        <v>-9.6083522524625133E-3</v>
      </c>
      <c r="AB18">
        <f t="shared" si="6"/>
        <v>3.9888988359855588E-3</v>
      </c>
      <c r="AC18">
        <f>(DE18+(AB18+2*0.95*0.0000000567*(((DE18+$B$7)+273)^4-(DE18+273)^4)-44100*R18)/(1.84*29.3*Y18+8*0.95*0.0000000567*(DE18+273)^3))</f>
        <v>26.881214748388754</v>
      </c>
      <c r="AD18">
        <f t="shared" si="7"/>
        <v>27.652799999999999</v>
      </c>
      <c r="AE18">
        <f t="shared" si="8"/>
        <v>3.7187048008032959</v>
      </c>
      <c r="AF18">
        <f t="shared" si="9"/>
        <v>71.471562650316287</v>
      </c>
      <c r="AG18">
        <f t="shared" si="10"/>
        <v>2.5331201299123531</v>
      </c>
      <c r="AH18">
        <f t="shared" si="11"/>
        <v>3.5442349879853134</v>
      </c>
      <c r="AI18">
        <f t="shared" si="12"/>
        <v>1.1855846708909428</v>
      </c>
      <c r="AJ18">
        <f>(-R18*44100)</f>
        <v>8.1984027499513026</v>
      </c>
      <c r="AK18">
        <f t="shared" si="13"/>
        <v>-130.35066897749294</v>
      </c>
      <c r="AL18">
        <f t="shared" si="14"/>
        <v>-9.5597232263648415</v>
      </c>
      <c r="AM18">
        <f t="shared" si="15"/>
        <v>-131.7080005550705</v>
      </c>
      <c r="AN18">
        <v>0</v>
      </c>
      <c r="AO18">
        <v>0</v>
      </c>
      <c r="AP18">
        <f t="shared" si="16"/>
        <v>1</v>
      </c>
      <c r="AQ18">
        <f t="shared" si="17"/>
        <v>0</v>
      </c>
      <c r="AR18">
        <f t="shared" si="18"/>
        <v>53520.352668728927</v>
      </c>
      <c r="AS18" t="s">
        <v>419</v>
      </c>
      <c r="AT18">
        <v>12485.5</v>
      </c>
      <c r="AU18">
        <v>556.8420000000001</v>
      </c>
      <c r="AV18">
        <v>3130.3</v>
      </c>
      <c r="AW18">
        <f t="shared" si="19"/>
        <v>0.82211225761109152</v>
      </c>
      <c r="AX18">
        <v>-0.67956577797438344</v>
      </c>
      <c r="AY18" t="s">
        <v>410</v>
      </c>
      <c r="AZ18" t="s">
        <v>410</v>
      </c>
      <c r="BA18">
        <v>0</v>
      </c>
      <c r="BB18">
        <v>0</v>
      </c>
      <c r="BC18" t="e">
        <f t="shared" si="20"/>
        <v>#DIV/0!</v>
      </c>
      <c r="BD18">
        <v>0.5</v>
      </c>
      <c r="BE18">
        <f t="shared" si="21"/>
        <v>2.0994204399923999E-2</v>
      </c>
      <c r="BF18">
        <f>P18</f>
        <v>-0.67956577797449713</v>
      </c>
      <c r="BG18" t="e">
        <f t="shared" si="22"/>
        <v>#DIV/0!</v>
      </c>
      <c r="BH18">
        <f t="shared" si="23"/>
        <v>-5.415153418341854E-12</v>
      </c>
      <c r="BI18" t="e">
        <f t="shared" si="24"/>
        <v>#DIV/0!</v>
      </c>
      <c r="BJ18" t="e">
        <f t="shared" si="25"/>
        <v>#DIV/0!</v>
      </c>
      <c r="BK18" t="s">
        <v>410</v>
      </c>
      <c r="BL18">
        <v>0</v>
      </c>
      <c r="BM18" t="e">
        <f t="shared" si="26"/>
        <v>#DIV/0!</v>
      </c>
      <c r="BN18" t="e">
        <f t="shared" si="27"/>
        <v>#DIV/0!</v>
      </c>
      <c r="BO18" t="e">
        <f t="shared" si="28"/>
        <v>#DIV/0!</v>
      </c>
      <c r="BP18" t="e">
        <f t="shared" si="29"/>
        <v>#DIV/0!</v>
      </c>
      <c r="BQ18">
        <f t="shared" si="30"/>
        <v>0</v>
      </c>
      <c r="BR18">
        <f t="shared" si="31"/>
        <v>1.2163788956338126</v>
      </c>
      <c r="BS18" t="e">
        <f t="shared" si="32"/>
        <v>#DIV/0!</v>
      </c>
      <c r="BT18" t="e">
        <f t="shared" si="33"/>
        <v>#DIV/0!</v>
      </c>
      <c r="BU18">
        <v>2326</v>
      </c>
      <c r="BV18">
        <v>300</v>
      </c>
      <c r="BW18">
        <v>300</v>
      </c>
      <c r="BX18">
        <v>300</v>
      </c>
      <c r="BY18">
        <v>12485.5</v>
      </c>
      <c r="BZ18">
        <v>3036.42</v>
      </c>
      <c r="CA18">
        <v>-1.0335799999999999E-2</v>
      </c>
      <c r="CB18">
        <v>-10.25</v>
      </c>
      <c r="CC18" t="s">
        <v>410</v>
      </c>
      <c r="CD18" t="s">
        <v>410</v>
      </c>
      <c r="CE18" t="s">
        <v>410</v>
      </c>
      <c r="CF18" t="s">
        <v>410</v>
      </c>
      <c r="CG18" t="s">
        <v>410</v>
      </c>
      <c r="CH18" t="s">
        <v>410</v>
      </c>
      <c r="CI18" t="s">
        <v>410</v>
      </c>
      <c r="CJ18" t="s">
        <v>410</v>
      </c>
      <c r="CK18" t="s">
        <v>410</v>
      </c>
      <c r="CL18" t="s">
        <v>410</v>
      </c>
      <c r="CM18">
        <f t="shared" si="34"/>
        <v>4.9993099999999999E-2</v>
      </c>
      <c r="CN18">
        <f t="shared" si="35"/>
        <v>2.0994204399923999E-2</v>
      </c>
      <c r="CO18">
        <f t="shared" si="36"/>
        <v>0.41994203999999996</v>
      </c>
      <c r="CP18">
        <f t="shared" si="37"/>
        <v>7.9788987599999986E-2</v>
      </c>
      <c r="CQ18">
        <v>6</v>
      </c>
      <c r="CR18">
        <v>0.5</v>
      </c>
      <c r="CS18" t="s">
        <v>411</v>
      </c>
      <c r="CT18">
        <v>2</v>
      </c>
      <c r="CU18">
        <v>1689212164.5</v>
      </c>
      <c r="CV18">
        <v>410.77761290322582</v>
      </c>
      <c r="CW18">
        <v>410.02187096774179</v>
      </c>
      <c r="CX18">
        <v>25.028741935483868</v>
      </c>
      <c r="CY18">
        <v>25.20994838709678</v>
      </c>
      <c r="CZ18">
        <v>409.87261290322579</v>
      </c>
      <c r="DA18">
        <v>24.648741935483869</v>
      </c>
      <c r="DB18">
        <v>600.15035483870952</v>
      </c>
      <c r="DC18">
        <v>101.13219354838709</v>
      </c>
      <c r="DD18">
        <v>7.6254580645161288E-2</v>
      </c>
      <c r="DE18">
        <v>26.833148387096781</v>
      </c>
      <c r="DF18">
        <v>27.652799999999999</v>
      </c>
      <c r="DG18">
        <v>999.90000000000032</v>
      </c>
      <c r="DH18">
        <v>0</v>
      </c>
      <c r="DI18">
        <v>0</v>
      </c>
      <c r="DJ18">
        <v>10002.87451612903</v>
      </c>
      <c r="DK18">
        <v>0</v>
      </c>
      <c r="DL18">
        <v>32.058764516129038</v>
      </c>
      <c r="DM18">
        <v>0.79525458064516141</v>
      </c>
      <c r="DN18">
        <v>421.36306451612887</v>
      </c>
      <c r="DO18">
        <v>420.62590322580638</v>
      </c>
      <c r="DP18">
        <v>-0.1819583225806452</v>
      </c>
      <c r="DQ18">
        <v>410.02187096774179</v>
      </c>
      <c r="DR18">
        <v>25.20994838709678</v>
      </c>
      <c r="DS18">
        <v>2.5311319354838711</v>
      </c>
      <c r="DT18">
        <v>2.5495345161290319</v>
      </c>
      <c r="DU18">
        <v>21.22807741935484</v>
      </c>
      <c r="DV18">
        <v>21.346212903225808</v>
      </c>
      <c r="DW18">
        <v>4.9993099999999999E-2</v>
      </c>
      <c r="DX18">
        <v>0</v>
      </c>
      <c r="DY18">
        <v>0</v>
      </c>
      <c r="DZ18">
        <v>0</v>
      </c>
      <c r="EA18">
        <v>556.41129032258061</v>
      </c>
      <c r="EB18">
        <v>4.9993099999999999E-2</v>
      </c>
      <c r="EC18">
        <v>125.1522580645161</v>
      </c>
      <c r="ED18">
        <v>-1.3054838709677421</v>
      </c>
      <c r="EE18">
        <v>35.185000000000002</v>
      </c>
      <c r="EF18">
        <v>39.59045161290323</v>
      </c>
      <c r="EG18">
        <v>37.436999999999983</v>
      </c>
      <c r="EH18">
        <v>40.205451612903218</v>
      </c>
      <c r="EI18">
        <v>37.926999999999992</v>
      </c>
      <c r="EJ18">
        <v>0</v>
      </c>
      <c r="EK18">
        <v>0</v>
      </c>
      <c r="EL18">
        <v>0</v>
      </c>
      <c r="EM18">
        <v>300</v>
      </c>
      <c r="EN18">
        <v>0</v>
      </c>
      <c r="EO18">
        <v>556.8420000000001</v>
      </c>
      <c r="EP18">
        <v>-6.7730768677505413</v>
      </c>
      <c r="EQ18">
        <v>-11.428461598433019</v>
      </c>
      <c r="ER18">
        <v>124.976</v>
      </c>
      <c r="ES18">
        <v>15</v>
      </c>
      <c r="ET18">
        <v>1689212190.5</v>
      </c>
      <c r="EU18" t="s">
        <v>420</v>
      </c>
      <c r="EV18">
        <v>1689212188.5</v>
      </c>
      <c r="EW18">
        <v>1689212190.5</v>
      </c>
      <c r="EX18">
        <v>2</v>
      </c>
      <c r="EY18">
        <v>-0.04</v>
      </c>
      <c r="EZ18">
        <v>1E-3</v>
      </c>
      <c r="FA18">
        <v>0.90500000000000003</v>
      </c>
      <c r="FB18">
        <v>0.38</v>
      </c>
      <c r="FC18">
        <v>410</v>
      </c>
      <c r="FD18">
        <v>25</v>
      </c>
      <c r="FE18">
        <v>0.45</v>
      </c>
      <c r="FF18">
        <v>0.25</v>
      </c>
      <c r="FG18">
        <v>0.76472431707317079</v>
      </c>
      <c r="FH18">
        <v>0.61454615331010565</v>
      </c>
      <c r="FI18">
        <v>6.6280840608929317E-2</v>
      </c>
      <c r="FJ18">
        <v>1</v>
      </c>
      <c r="FK18">
        <v>410.8117741935485</v>
      </c>
      <c r="FL18">
        <v>0.57377419354636627</v>
      </c>
      <c r="FM18">
        <v>4.4468698434725493E-2</v>
      </c>
      <c r="FN18">
        <v>1</v>
      </c>
      <c r="FO18">
        <v>-0.20557265853658541</v>
      </c>
      <c r="FP18">
        <v>0.43468020209059222</v>
      </c>
      <c r="FQ18">
        <v>4.3959586813461203E-2</v>
      </c>
      <c r="FR18">
        <v>1</v>
      </c>
      <c r="FS18">
        <v>25.02520322580645</v>
      </c>
      <c r="FT18">
        <v>0.3442112903225189</v>
      </c>
      <c r="FU18">
        <v>2.5860787153039699E-2</v>
      </c>
      <c r="FV18">
        <v>1</v>
      </c>
      <c r="FW18">
        <v>4</v>
      </c>
      <c r="FX18">
        <v>4</v>
      </c>
      <c r="FY18" t="s">
        <v>413</v>
      </c>
      <c r="FZ18">
        <v>3.1766899999999998</v>
      </c>
      <c r="GA18">
        <v>2.77359</v>
      </c>
      <c r="GB18">
        <v>0.102825</v>
      </c>
      <c r="GC18">
        <v>0.10335900000000001</v>
      </c>
      <c r="GD18">
        <v>0.12320299999999999</v>
      </c>
      <c r="GE18">
        <v>0.12495100000000001</v>
      </c>
      <c r="GF18">
        <v>28112.3</v>
      </c>
      <c r="GG18">
        <v>22302</v>
      </c>
      <c r="GH18">
        <v>29290.799999999999</v>
      </c>
      <c r="GI18">
        <v>24370.3</v>
      </c>
      <c r="GJ18">
        <v>32638.7</v>
      </c>
      <c r="GK18">
        <v>31102.6</v>
      </c>
      <c r="GL18">
        <v>40388.300000000003</v>
      </c>
      <c r="GM18">
        <v>39752</v>
      </c>
      <c r="GN18">
        <v>2.1568800000000001</v>
      </c>
      <c r="GO18">
        <v>1.8772500000000001</v>
      </c>
      <c r="GP18">
        <v>0.18302399999999999</v>
      </c>
      <c r="GQ18">
        <v>0</v>
      </c>
      <c r="GR18">
        <v>24.636600000000001</v>
      </c>
      <c r="GS18">
        <v>999.9</v>
      </c>
      <c r="GT18">
        <v>61.8</v>
      </c>
      <c r="GU18">
        <v>30.8</v>
      </c>
      <c r="GV18">
        <v>27.254799999999999</v>
      </c>
      <c r="GW18">
        <v>61.938099999999999</v>
      </c>
      <c r="GX18">
        <v>29.154599999999999</v>
      </c>
      <c r="GY18">
        <v>1</v>
      </c>
      <c r="GZ18">
        <v>8.0495399999999995E-2</v>
      </c>
      <c r="HA18">
        <v>0</v>
      </c>
      <c r="HB18">
        <v>20.293199999999999</v>
      </c>
      <c r="HC18">
        <v>5.2279200000000001</v>
      </c>
      <c r="HD18">
        <v>11.9078</v>
      </c>
      <c r="HE18">
        <v>4.9635499999999997</v>
      </c>
      <c r="HF18">
        <v>3.2919999999999998</v>
      </c>
      <c r="HG18">
        <v>9999</v>
      </c>
      <c r="HH18">
        <v>9999</v>
      </c>
      <c r="HI18">
        <v>9999</v>
      </c>
      <c r="HJ18">
        <v>999.9</v>
      </c>
      <c r="HK18">
        <v>4.9702400000000004</v>
      </c>
      <c r="HL18">
        <v>1.8749</v>
      </c>
      <c r="HM18">
        <v>1.8736999999999999</v>
      </c>
      <c r="HN18">
        <v>1.8728</v>
      </c>
      <c r="HO18">
        <v>1.87439</v>
      </c>
      <c r="HP18">
        <v>1.8693500000000001</v>
      </c>
      <c r="HQ18">
        <v>1.87347</v>
      </c>
      <c r="HR18">
        <v>1.87856</v>
      </c>
      <c r="HS18">
        <v>0</v>
      </c>
      <c r="HT18">
        <v>0</v>
      </c>
      <c r="HU18">
        <v>0</v>
      </c>
      <c r="HV18">
        <v>0</v>
      </c>
      <c r="HW18" t="s">
        <v>414</v>
      </c>
      <c r="HX18" t="s">
        <v>415</v>
      </c>
      <c r="HY18" t="s">
        <v>416</v>
      </c>
      <c r="HZ18" t="s">
        <v>416</v>
      </c>
      <c r="IA18" t="s">
        <v>416</v>
      </c>
      <c r="IB18" t="s">
        <v>416</v>
      </c>
      <c r="IC18">
        <v>0</v>
      </c>
      <c r="ID18">
        <v>100</v>
      </c>
      <c r="IE18">
        <v>100</v>
      </c>
      <c r="IF18">
        <v>0.90500000000000003</v>
      </c>
      <c r="IG18">
        <v>0.38</v>
      </c>
      <c r="IH18">
        <v>0.73495920906391499</v>
      </c>
      <c r="II18">
        <v>1.128014593432906E-3</v>
      </c>
      <c r="IJ18">
        <v>-1.65604436504418E-6</v>
      </c>
      <c r="IK18">
        <v>3.7132907960675708E-10</v>
      </c>
      <c r="IL18">
        <v>0.37924499999999739</v>
      </c>
      <c r="IM18">
        <v>0</v>
      </c>
      <c r="IN18">
        <v>0</v>
      </c>
      <c r="IO18">
        <v>0</v>
      </c>
      <c r="IP18">
        <v>25</v>
      </c>
      <c r="IQ18">
        <v>1932</v>
      </c>
      <c r="IR18">
        <v>-1</v>
      </c>
      <c r="IS18">
        <v>-1</v>
      </c>
      <c r="IT18">
        <v>4.7</v>
      </c>
      <c r="IU18">
        <v>4.7</v>
      </c>
      <c r="IV18">
        <v>1.09131</v>
      </c>
      <c r="IW18">
        <v>2.4304199999999998</v>
      </c>
      <c r="IX18">
        <v>1.42578</v>
      </c>
      <c r="IY18">
        <v>2.2753899999999998</v>
      </c>
      <c r="IZ18">
        <v>1.5478499999999999</v>
      </c>
      <c r="JA18">
        <v>2.4841299999999999</v>
      </c>
      <c r="JB18">
        <v>33.042900000000003</v>
      </c>
      <c r="JC18">
        <v>16.084599999999998</v>
      </c>
      <c r="JD18">
        <v>18</v>
      </c>
      <c r="JE18">
        <v>633.64700000000005</v>
      </c>
      <c r="JF18">
        <v>435.70400000000001</v>
      </c>
      <c r="JG18">
        <v>27.142299999999999</v>
      </c>
      <c r="JH18">
        <v>28.324400000000001</v>
      </c>
      <c r="JI18">
        <v>29.999199999999998</v>
      </c>
      <c r="JJ18">
        <v>28.490200000000002</v>
      </c>
      <c r="JK18">
        <v>28.436299999999999</v>
      </c>
      <c r="JL18">
        <v>21.864899999999999</v>
      </c>
      <c r="JM18">
        <v>0</v>
      </c>
      <c r="JN18">
        <v>100</v>
      </c>
      <c r="JO18">
        <v>-999.9</v>
      </c>
      <c r="JP18">
        <v>410</v>
      </c>
      <c r="JQ18">
        <v>27</v>
      </c>
      <c r="JR18">
        <v>95.415999999999997</v>
      </c>
      <c r="JS18">
        <v>101.145</v>
      </c>
    </row>
    <row r="19" spans="1:279" x14ac:dyDescent="0.2">
      <c r="A19">
        <v>3</v>
      </c>
      <c r="B19">
        <v>1689212342.5</v>
      </c>
      <c r="C19">
        <v>471</v>
      </c>
      <c r="D19" t="s">
        <v>421</v>
      </c>
      <c r="E19" t="s">
        <v>422</v>
      </c>
      <c r="F19">
        <v>15</v>
      </c>
      <c r="O19" t="s">
        <v>615</v>
      </c>
      <c r="P19">
        <f>DB19*AP19*(CW19-CV19*(1000-AP19*CY19)/(1000-AP19*CX19))/(100*CQ19)</f>
        <v>-0.2009978991558789</v>
      </c>
      <c r="Q19">
        <v>1689212334.5</v>
      </c>
      <c r="R19">
        <f t="shared" si="0"/>
        <v>-3.7580766369756834E-4</v>
      </c>
      <c r="S19">
        <f t="shared" si="1"/>
        <v>-0.37580766369756835</v>
      </c>
      <c r="T19">
        <f>CV19 - IF(AP19&gt;1, P19*CQ19*100/(AR19*DJ19), 0)</f>
        <v>410.39009677419358</v>
      </c>
      <c r="U19">
        <f>((AA19-R19/2)*T19-P19)/(AA19+R19/2)</f>
        <v>392.86218299286548</v>
      </c>
      <c r="V19">
        <f t="shared" si="2"/>
        <v>39.757767661248671</v>
      </c>
      <c r="W19">
        <f>(CV19 - IF(AP19&gt;1, P19*CQ19*100/(AR19*DJ19), 0))*(DC19+DD19)/1000</f>
        <v>41.531597655257265</v>
      </c>
      <c r="X19">
        <f t="shared" si="3"/>
        <v>-3.1959734677062382E-2</v>
      </c>
      <c r="Y19">
        <f t="shared" si="4"/>
        <v>2.9492730486268846</v>
      </c>
      <c r="Z19">
        <f>R19*(1000-(1000*0.61365*EXP(17.502*AD19/(240.97+AD19))/(DC19+DD19)+CX19)/2)/(1000*0.61365*EXP(17.502*AD19/(240.97+AD19))/(DC19+DD19)-CX19)</f>
        <v>-3.2153400378581644E-2</v>
      </c>
      <c r="AA19">
        <f t="shared" si="5"/>
        <v>-2.0078378114814961E-2</v>
      </c>
      <c r="AB19">
        <f t="shared" si="6"/>
        <v>3.9888988359855588E-3</v>
      </c>
      <c r="AC19">
        <f>(DE19+(AB19+2*0.95*0.0000000567*(((DE19+$B$7)+273)^4-(DE19+273)^4)-44100*R19)/(1.84*29.3*Y19+8*0.95*0.0000000567*(DE19+273)^3))</f>
        <v>26.502197942390197</v>
      </c>
      <c r="AD19">
        <f t="shared" si="7"/>
        <v>27.301567741935489</v>
      </c>
      <c r="AE19">
        <f t="shared" si="8"/>
        <v>3.6430453264848563</v>
      </c>
      <c r="AF19">
        <f t="shared" si="9"/>
        <v>72.225532113051685</v>
      </c>
      <c r="AG19">
        <f t="shared" si="10"/>
        <v>2.4960973689895338</v>
      </c>
      <c r="AH19">
        <f t="shared" si="11"/>
        <v>3.4559764337665166</v>
      </c>
      <c r="AI19">
        <f t="shared" si="12"/>
        <v>1.1469479574953225</v>
      </c>
      <c r="AJ19">
        <f>(-R19*44100)</f>
        <v>16.573117969062764</v>
      </c>
      <c r="AK19">
        <f t="shared" si="13"/>
        <v>-142.55381583596653</v>
      </c>
      <c r="AL19">
        <f t="shared" si="14"/>
        <v>-10.416036485245163</v>
      </c>
      <c r="AM19">
        <f t="shared" si="15"/>
        <v>-136.39274545331295</v>
      </c>
      <c r="AN19">
        <v>0</v>
      </c>
      <c r="AO19">
        <v>0</v>
      </c>
      <c r="AP19">
        <f t="shared" si="16"/>
        <v>1</v>
      </c>
      <c r="AQ19">
        <f t="shared" si="17"/>
        <v>0</v>
      </c>
      <c r="AR19">
        <f t="shared" si="18"/>
        <v>53580.164722334979</v>
      </c>
      <c r="AS19" t="s">
        <v>423</v>
      </c>
      <c r="AT19">
        <v>12546.2</v>
      </c>
      <c r="AU19">
        <v>555.97119999999995</v>
      </c>
      <c r="AV19">
        <v>2628.02</v>
      </c>
      <c r="AW19">
        <f t="shared" si="19"/>
        <v>0.78844483679728472</v>
      </c>
      <c r="AX19">
        <v>-0.2009978991558789</v>
      </c>
      <c r="AY19" t="s">
        <v>410</v>
      </c>
      <c r="AZ19" t="s">
        <v>410</v>
      </c>
      <c r="BA19">
        <v>0</v>
      </c>
      <c r="BB19">
        <v>0</v>
      </c>
      <c r="BC19" t="e">
        <f t="shared" si="20"/>
        <v>#DIV/0!</v>
      </c>
      <c r="BD19">
        <v>0.5</v>
      </c>
      <c r="BE19">
        <f t="shared" si="21"/>
        <v>2.0994204399923999E-2</v>
      </c>
      <c r="BF19">
        <f>P19</f>
        <v>-0.2009978991558789</v>
      </c>
      <c r="BG19" t="e">
        <f t="shared" si="22"/>
        <v>#DIV/0!</v>
      </c>
      <c r="BH19">
        <f t="shared" si="23"/>
        <v>0</v>
      </c>
      <c r="BI19" t="e">
        <f t="shared" si="24"/>
        <v>#DIV/0!</v>
      </c>
      <c r="BJ19" t="e">
        <f t="shared" si="25"/>
        <v>#DIV/0!</v>
      </c>
      <c r="BK19" t="s">
        <v>410</v>
      </c>
      <c r="BL19">
        <v>0</v>
      </c>
      <c r="BM19" t="e">
        <f t="shared" si="26"/>
        <v>#DIV/0!</v>
      </c>
      <c r="BN19" t="e">
        <f t="shared" si="27"/>
        <v>#DIV/0!</v>
      </c>
      <c r="BO19" t="e">
        <f t="shared" si="28"/>
        <v>#DIV/0!</v>
      </c>
      <c r="BP19" t="e">
        <f t="shared" si="29"/>
        <v>#DIV/0!</v>
      </c>
      <c r="BQ19">
        <f t="shared" si="30"/>
        <v>0</v>
      </c>
      <c r="BR19">
        <f t="shared" si="31"/>
        <v>1.2683195492306938</v>
      </c>
      <c r="BS19" t="e">
        <f t="shared" si="32"/>
        <v>#DIV/0!</v>
      </c>
      <c r="BT19" t="e">
        <f t="shared" si="33"/>
        <v>#DIV/0!</v>
      </c>
      <c r="BU19">
        <v>2327</v>
      </c>
      <c r="BV19">
        <v>300</v>
      </c>
      <c r="BW19">
        <v>300</v>
      </c>
      <c r="BX19">
        <v>300</v>
      </c>
      <c r="BY19">
        <v>12546.2</v>
      </c>
      <c r="BZ19">
        <v>2591.7600000000002</v>
      </c>
      <c r="CA19">
        <v>-1.03829E-2</v>
      </c>
      <c r="CB19">
        <v>-6.85</v>
      </c>
      <c r="CC19" t="s">
        <v>410</v>
      </c>
      <c r="CD19" t="s">
        <v>410</v>
      </c>
      <c r="CE19" t="s">
        <v>410</v>
      </c>
      <c r="CF19" t="s">
        <v>410</v>
      </c>
      <c r="CG19" t="s">
        <v>410</v>
      </c>
      <c r="CH19" t="s">
        <v>410</v>
      </c>
      <c r="CI19" t="s">
        <v>410</v>
      </c>
      <c r="CJ19" t="s">
        <v>410</v>
      </c>
      <c r="CK19" t="s">
        <v>410</v>
      </c>
      <c r="CL19" t="s">
        <v>410</v>
      </c>
      <c r="CM19">
        <f t="shared" si="34"/>
        <v>4.9993099999999999E-2</v>
      </c>
      <c r="CN19">
        <f t="shared" si="35"/>
        <v>2.0994204399923999E-2</v>
      </c>
      <c r="CO19">
        <f t="shared" si="36"/>
        <v>0.41994203999999996</v>
      </c>
      <c r="CP19">
        <f t="shared" si="37"/>
        <v>7.9788987599999986E-2</v>
      </c>
      <c r="CQ19">
        <v>6</v>
      </c>
      <c r="CR19">
        <v>0.5</v>
      </c>
      <c r="CS19" t="s">
        <v>411</v>
      </c>
      <c r="CT19">
        <v>2</v>
      </c>
      <c r="CU19">
        <v>1689212334.5</v>
      </c>
      <c r="CV19">
        <v>410.39009677419358</v>
      </c>
      <c r="CW19">
        <v>410.03496774193547</v>
      </c>
      <c r="CX19">
        <v>24.664922580645161</v>
      </c>
      <c r="CY19">
        <v>25.031361290322579</v>
      </c>
      <c r="CZ19">
        <v>409.4710967741936</v>
      </c>
      <c r="DA19">
        <v>24.289922580645161</v>
      </c>
      <c r="DB19">
        <v>600.16322580645169</v>
      </c>
      <c r="DC19">
        <v>101.125</v>
      </c>
      <c r="DD19">
        <v>7.5292067741935476E-2</v>
      </c>
      <c r="DE19">
        <v>26.405009677419351</v>
      </c>
      <c r="DF19">
        <v>27.301567741935489</v>
      </c>
      <c r="DG19">
        <v>999.90000000000032</v>
      </c>
      <c r="DH19">
        <v>0</v>
      </c>
      <c r="DI19">
        <v>0</v>
      </c>
      <c r="DJ19">
        <v>10000.36258064516</v>
      </c>
      <c r="DK19">
        <v>0</v>
      </c>
      <c r="DL19">
        <v>15.658445161290331</v>
      </c>
      <c r="DM19">
        <v>0.34116680645161301</v>
      </c>
      <c r="DN19">
        <v>420.75629032258058</v>
      </c>
      <c r="DO19">
        <v>420.56216129032248</v>
      </c>
      <c r="DP19">
        <v>-0.36111783870967751</v>
      </c>
      <c r="DQ19">
        <v>410.03496774193547</v>
      </c>
      <c r="DR19">
        <v>25.031361290322579</v>
      </c>
      <c r="DS19">
        <v>2.494777419354838</v>
      </c>
      <c r="DT19">
        <v>2.531294193548387</v>
      </c>
      <c r="DU19">
        <v>20.992458064516129</v>
      </c>
      <c r="DV19">
        <v>21.229122580645161</v>
      </c>
      <c r="DW19">
        <v>4.9993099999999999E-2</v>
      </c>
      <c r="DX19">
        <v>0</v>
      </c>
      <c r="DY19">
        <v>0</v>
      </c>
      <c r="DZ19">
        <v>0</v>
      </c>
      <c r="EA19">
        <v>555.86290322580646</v>
      </c>
      <c r="EB19">
        <v>4.9993099999999999E-2</v>
      </c>
      <c r="EC19">
        <v>128.87612903225809</v>
      </c>
      <c r="ED19">
        <v>-0.74870967741935501</v>
      </c>
      <c r="EE19">
        <v>35.695129032258059</v>
      </c>
      <c r="EF19">
        <v>40.316064516129018</v>
      </c>
      <c r="EG19">
        <v>38.078258064516127</v>
      </c>
      <c r="EH19">
        <v>41.721516129032253</v>
      </c>
      <c r="EI19">
        <v>38.531999999999989</v>
      </c>
      <c r="EJ19">
        <v>0</v>
      </c>
      <c r="EK19">
        <v>0</v>
      </c>
      <c r="EL19">
        <v>0</v>
      </c>
      <c r="EM19">
        <v>169.20000004768369</v>
      </c>
      <c r="EN19">
        <v>0</v>
      </c>
      <c r="EO19">
        <v>555.97119999999995</v>
      </c>
      <c r="EP19">
        <v>-2.5530769763437422</v>
      </c>
      <c r="EQ19">
        <v>-27.965384633952361</v>
      </c>
      <c r="ER19">
        <v>128.1952</v>
      </c>
      <c r="ES19">
        <v>15</v>
      </c>
      <c r="ET19">
        <v>1689212364.5</v>
      </c>
      <c r="EU19" t="s">
        <v>424</v>
      </c>
      <c r="EV19">
        <v>1689212357.5</v>
      </c>
      <c r="EW19">
        <v>1689212364.5</v>
      </c>
      <c r="EX19">
        <v>3</v>
      </c>
      <c r="EY19">
        <v>1.4E-2</v>
      </c>
      <c r="EZ19">
        <v>-5.0000000000000001E-3</v>
      </c>
      <c r="FA19">
        <v>0.91900000000000004</v>
      </c>
      <c r="FB19">
        <v>0.375</v>
      </c>
      <c r="FC19">
        <v>410</v>
      </c>
      <c r="FD19">
        <v>25</v>
      </c>
      <c r="FE19">
        <v>0.4</v>
      </c>
      <c r="FF19">
        <v>0.1</v>
      </c>
      <c r="FG19">
        <v>0.34596782500000001</v>
      </c>
      <c r="FH19">
        <v>-6.96517711069429E-2</v>
      </c>
      <c r="FI19">
        <v>2.1153307535569339E-2</v>
      </c>
      <c r="FJ19">
        <v>1</v>
      </c>
      <c r="FK19">
        <v>410.37746666666658</v>
      </c>
      <c r="FL19">
        <v>0.21095439377108549</v>
      </c>
      <c r="FM19">
        <v>3.1021211381171618E-2</v>
      </c>
      <c r="FN19">
        <v>1</v>
      </c>
      <c r="FO19">
        <v>-0.37609252500000001</v>
      </c>
      <c r="FP19">
        <v>0.39336640525328459</v>
      </c>
      <c r="FQ19">
        <v>3.7878151818685327E-2</v>
      </c>
      <c r="FR19">
        <v>1</v>
      </c>
      <c r="FS19">
        <v>24.671636666666661</v>
      </c>
      <c r="FT19">
        <v>0.26878131256952992</v>
      </c>
      <c r="FU19">
        <v>1.9579674551829379E-2</v>
      </c>
      <c r="FV19">
        <v>1</v>
      </c>
      <c r="FW19">
        <v>4</v>
      </c>
      <c r="FX19">
        <v>4</v>
      </c>
      <c r="FY19" t="s">
        <v>413</v>
      </c>
      <c r="FZ19">
        <v>3.1768800000000001</v>
      </c>
      <c r="GA19">
        <v>2.7727599999999999</v>
      </c>
      <c r="GB19">
        <v>0.102813</v>
      </c>
      <c r="GC19">
        <v>0.103449</v>
      </c>
      <c r="GD19">
        <v>0.122026</v>
      </c>
      <c r="GE19">
        <v>0.124363</v>
      </c>
      <c r="GF19">
        <v>28127.9</v>
      </c>
      <c r="GG19">
        <v>22311.9</v>
      </c>
      <c r="GH19">
        <v>29305.200000000001</v>
      </c>
      <c r="GI19">
        <v>24382.3</v>
      </c>
      <c r="GJ19">
        <v>32697.599999999999</v>
      </c>
      <c r="GK19">
        <v>31138.7</v>
      </c>
      <c r="GL19">
        <v>40407</v>
      </c>
      <c r="GM19">
        <v>39772</v>
      </c>
      <c r="GN19">
        <v>2.15937</v>
      </c>
      <c r="GO19">
        <v>1.88157</v>
      </c>
      <c r="GP19">
        <v>0.19472100000000001</v>
      </c>
      <c r="GQ19">
        <v>0</v>
      </c>
      <c r="GR19">
        <v>24.114899999999999</v>
      </c>
      <c r="GS19">
        <v>999.9</v>
      </c>
      <c r="GT19">
        <v>62.4</v>
      </c>
      <c r="GU19">
        <v>30.5</v>
      </c>
      <c r="GV19">
        <v>27.053699999999999</v>
      </c>
      <c r="GW19">
        <v>62.518099999999997</v>
      </c>
      <c r="GX19">
        <v>28.036899999999999</v>
      </c>
      <c r="GY19">
        <v>1</v>
      </c>
      <c r="GZ19">
        <v>5.65091E-2</v>
      </c>
      <c r="HA19">
        <v>0</v>
      </c>
      <c r="HB19">
        <v>20.293199999999999</v>
      </c>
      <c r="HC19">
        <v>5.2277699999999996</v>
      </c>
      <c r="HD19">
        <v>11.907999999999999</v>
      </c>
      <c r="HE19">
        <v>4.9641000000000002</v>
      </c>
      <c r="HF19">
        <v>3.2919999999999998</v>
      </c>
      <c r="HG19">
        <v>9999</v>
      </c>
      <c r="HH19">
        <v>9999</v>
      </c>
      <c r="HI19">
        <v>9999</v>
      </c>
      <c r="HJ19">
        <v>999.9</v>
      </c>
      <c r="HK19">
        <v>4.9702700000000002</v>
      </c>
      <c r="HL19">
        <v>1.8748899999999999</v>
      </c>
      <c r="HM19">
        <v>1.8736600000000001</v>
      </c>
      <c r="HN19">
        <v>1.87276</v>
      </c>
      <c r="HO19">
        <v>1.87439</v>
      </c>
      <c r="HP19">
        <v>1.8693500000000001</v>
      </c>
      <c r="HQ19">
        <v>1.87347</v>
      </c>
      <c r="HR19">
        <v>1.8785400000000001</v>
      </c>
      <c r="HS19">
        <v>0</v>
      </c>
      <c r="HT19">
        <v>0</v>
      </c>
      <c r="HU19">
        <v>0</v>
      </c>
      <c r="HV19">
        <v>0</v>
      </c>
      <c r="HW19" t="s">
        <v>414</v>
      </c>
      <c r="HX19" t="s">
        <v>415</v>
      </c>
      <c r="HY19" t="s">
        <v>416</v>
      </c>
      <c r="HZ19" t="s">
        <v>416</v>
      </c>
      <c r="IA19" t="s">
        <v>416</v>
      </c>
      <c r="IB19" t="s">
        <v>416</v>
      </c>
      <c r="IC19">
        <v>0</v>
      </c>
      <c r="ID19">
        <v>100</v>
      </c>
      <c r="IE19">
        <v>100</v>
      </c>
      <c r="IF19">
        <v>0.91900000000000004</v>
      </c>
      <c r="IG19">
        <v>0.375</v>
      </c>
      <c r="IH19">
        <v>0.69526901045929668</v>
      </c>
      <c r="II19">
        <v>1.128014593432906E-3</v>
      </c>
      <c r="IJ19">
        <v>-1.65604436504418E-6</v>
      </c>
      <c r="IK19">
        <v>3.7132907960675708E-10</v>
      </c>
      <c r="IL19">
        <v>0.38032500000000269</v>
      </c>
      <c r="IM19">
        <v>0</v>
      </c>
      <c r="IN19">
        <v>0</v>
      </c>
      <c r="IO19">
        <v>0</v>
      </c>
      <c r="IP19">
        <v>25</v>
      </c>
      <c r="IQ19">
        <v>1932</v>
      </c>
      <c r="IR19">
        <v>-1</v>
      </c>
      <c r="IS19">
        <v>-1</v>
      </c>
      <c r="IT19">
        <v>2.6</v>
      </c>
      <c r="IU19">
        <v>2.5</v>
      </c>
      <c r="IV19">
        <v>1.09009</v>
      </c>
      <c r="IW19">
        <v>2.4316399999999998</v>
      </c>
      <c r="IX19">
        <v>1.42578</v>
      </c>
      <c r="IY19">
        <v>2.2741699999999998</v>
      </c>
      <c r="IZ19">
        <v>1.5478499999999999</v>
      </c>
      <c r="JA19">
        <v>2.4304199999999998</v>
      </c>
      <c r="JB19">
        <v>32.775799999999997</v>
      </c>
      <c r="JC19">
        <v>16.0671</v>
      </c>
      <c r="JD19">
        <v>18</v>
      </c>
      <c r="JE19">
        <v>631.68299999999999</v>
      </c>
      <c r="JF19">
        <v>435.55900000000003</v>
      </c>
      <c r="JG19">
        <v>26.650300000000001</v>
      </c>
      <c r="JH19">
        <v>28.0288</v>
      </c>
      <c r="JI19">
        <v>29.9998</v>
      </c>
      <c r="JJ19">
        <v>28.1265</v>
      </c>
      <c r="JK19">
        <v>28.079000000000001</v>
      </c>
      <c r="JL19">
        <v>21.838200000000001</v>
      </c>
      <c r="JM19">
        <v>0</v>
      </c>
      <c r="JN19">
        <v>100</v>
      </c>
      <c r="JO19">
        <v>-999.9</v>
      </c>
      <c r="JP19">
        <v>410</v>
      </c>
      <c r="JQ19">
        <v>27</v>
      </c>
      <c r="JR19">
        <v>95.461299999999994</v>
      </c>
      <c r="JS19">
        <v>101.19499999999999</v>
      </c>
    </row>
    <row r="20" spans="1:279" x14ac:dyDescent="0.2">
      <c r="A20">
        <v>4</v>
      </c>
      <c r="B20">
        <v>1689212474</v>
      </c>
      <c r="C20">
        <v>602.5</v>
      </c>
      <c r="D20" t="s">
        <v>425</v>
      </c>
      <c r="E20" t="s">
        <v>426</v>
      </c>
      <c r="F20">
        <v>15</v>
      </c>
      <c r="O20" t="s">
        <v>616</v>
      </c>
      <c r="P20">
        <f>DB20*AP20*(CW20-CV20*(1000-AP20*CY20)/(1000-AP20*CX20))/(100*CQ20)</f>
        <v>-1.0199536077735254</v>
      </c>
      <c r="Q20">
        <v>1689212466.25</v>
      </c>
      <c r="R20">
        <f t="shared" si="0"/>
        <v>-8.5544650038676498E-5</v>
      </c>
      <c r="S20">
        <f t="shared" si="1"/>
        <v>-8.5544650038676492E-2</v>
      </c>
      <c r="T20">
        <f>CV20 - IF(AP20&gt;1, P20*CQ20*100/(AR20*DJ20), 0)</f>
        <v>411.07799999999997</v>
      </c>
      <c r="U20">
        <f>((AA20-R20/2)*T20-P20)/(AA20+R20/2)</f>
        <v>140.83752974470755</v>
      </c>
      <c r="V20">
        <f t="shared" si="2"/>
        <v>14.252960623729281</v>
      </c>
      <c r="W20">
        <f>(CV20 - IF(AP20&gt;1, P20*CQ20*100/(AR20*DJ20), 0))*(DC20+DD20)/1000</f>
        <v>41.601684990513398</v>
      </c>
      <c r="X20">
        <f t="shared" si="3"/>
        <v>-6.1724070630049992E-3</v>
      </c>
      <c r="Y20">
        <f t="shared" si="4"/>
        <v>2.9494408551656264</v>
      </c>
      <c r="Z20">
        <f>R20*(1000-(1000*0.61365*EXP(17.502*AD20/(240.97+AD20))/(DC20+DD20)+CX20)/2)/(1000*0.61365*EXP(17.502*AD20/(240.97+AD20))/(DC20+DD20)-CX20)</f>
        <v>-6.1795923251518545E-3</v>
      </c>
      <c r="AA20">
        <f t="shared" si="5"/>
        <v>-3.8615989574364981E-3</v>
      </c>
      <c r="AB20">
        <f t="shared" si="6"/>
        <v>3.9888988359855588E-3</v>
      </c>
      <c r="AC20">
        <f>(DE20+(AB20+2*0.95*0.0000000567*(((DE20+$B$7)+273)^4-(DE20+273)^4)-44100*R20)/(1.84*29.3*Y20+8*0.95*0.0000000567*(DE20+273)^3))</f>
        <v>26.374850523818598</v>
      </c>
      <c r="AD20">
        <f t="shared" si="7"/>
        <v>28.30364333333333</v>
      </c>
      <c r="AE20">
        <f t="shared" si="8"/>
        <v>3.8625344743374423</v>
      </c>
      <c r="AF20">
        <f t="shared" si="9"/>
        <v>72.726656616781042</v>
      </c>
      <c r="AG20">
        <f t="shared" si="10"/>
        <v>2.5056717194823594</v>
      </c>
      <c r="AH20">
        <f t="shared" si="11"/>
        <v>3.4453278014490731</v>
      </c>
      <c r="AI20">
        <f t="shared" si="12"/>
        <v>1.3568627548550829</v>
      </c>
      <c r="AJ20">
        <f>(-R20*44100)</f>
        <v>3.7725190667056334</v>
      </c>
      <c r="AK20">
        <f t="shared" si="13"/>
        <v>-310.21840756988524</v>
      </c>
      <c r="AL20">
        <f t="shared" si="14"/>
        <v>-22.773611106446751</v>
      </c>
      <c r="AM20">
        <f t="shared" si="15"/>
        <v>-329.2155107107904</v>
      </c>
      <c r="AN20">
        <v>0</v>
      </c>
      <c r="AO20">
        <v>0</v>
      </c>
      <c r="AP20">
        <f t="shared" si="16"/>
        <v>1</v>
      </c>
      <c r="AQ20">
        <f t="shared" si="17"/>
        <v>0</v>
      </c>
      <c r="AR20">
        <f t="shared" si="18"/>
        <v>53594.407911916656</v>
      </c>
      <c r="AS20" t="s">
        <v>427</v>
      </c>
      <c r="AT20">
        <v>12530.1</v>
      </c>
      <c r="AU20">
        <v>591.1388461538462</v>
      </c>
      <c r="AV20">
        <v>2852.76</v>
      </c>
      <c r="AW20">
        <f t="shared" si="19"/>
        <v>0.79278353378698307</v>
      </c>
      <c r="AX20">
        <v>-1.019953607773582</v>
      </c>
      <c r="AY20" t="s">
        <v>410</v>
      </c>
      <c r="AZ20" t="s">
        <v>410</v>
      </c>
      <c r="BA20">
        <v>0</v>
      </c>
      <c r="BB20">
        <v>0</v>
      </c>
      <c r="BC20" t="e">
        <f t="shared" si="20"/>
        <v>#DIV/0!</v>
      </c>
      <c r="BD20">
        <v>0.5</v>
      </c>
      <c r="BE20">
        <f t="shared" si="21"/>
        <v>2.0994204399923999E-2</v>
      </c>
      <c r="BF20">
        <f>P20</f>
        <v>-1.0199536077735254</v>
      </c>
      <c r="BG20" t="e">
        <f t="shared" si="22"/>
        <v>#DIV/0!</v>
      </c>
      <c r="BH20">
        <f t="shared" si="23"/>
        <v>2.6970002376507279E-12</v>
      </c>
      <c r="BI20" t="e">
        <f t="shared" si="24"/>
        <v>#DIV/0!</v>
      </c>
      <c r="BJ20" t="e">
        <f t="shared" si="25"/>
        <v>#DIV/0!</v>
      </c>
      <c r="BK20" t="s">
        <v>410</v>
      </c>
      <c r="BL20">
        <v>0</v>
      </c>
      <c r="BM20" t="e">
        <f t="shared" si="26"/>
        <v>#DIV/0!</v>
      </c>
      <c r="BN20" t="e">
        <f t="shared" si="27"/>
        <v>#DIV/0!</v>
      </c>
      <c r="BO20" t="e">
        <f t="shared" si="28"/>
        <v>#DIV/0!</v>
      </c>
      <c r="BP20" t="e">
        <f t="shared" si="29"/>
        <v>#DIV/0!</v>
      </c>
      <c r="BQ20">
        <f t="shared" si="30"/>
        <v>0</v>
      </c>
      <c r="BR20">
        <f t="shared" si="31"/>
        <v>1.2613783679678379</v>
      </c>
      <c r="BS20" t="e">
        <f t="shared" si="32"/>
        <v>#DIV/0!</v>
      </c>
      <c r="BT20" t="e">
        <f t="shared" si="33"/>
        <v>#DIV/0!</v>
      </c>
      <c r="BU20">
        <v>2328</v>
      </c>
      <c r="BV20">
        <v>300</v>
      </c>
      <c r="BW20">
        <v>300</v>
      </c>
      <c r="BX20">
        <v>300</v>
      </c>
      <c r="BY20">
        <v>12530.1</v>
      </c>
      <c r="BZ20">
        <v>2718.32</v>
      </c>
      <c r="CA20">
        <v>-1.0371E-2</v>
      </c>
      <c r="CB20">
        <v>-35.369999999999997</v>
      </c>
      <c r="CC20" t="s">
        <v>410</v>
      </c>
      <c r="CD20" t="s">
        <v>410</v>
      </c>
      <c r="CE20" t="s">
        <v>410</v>
      </c>
      <c r="CF20" t="s">
        <v>410</v>
      </c>
      <c r="CG20" t="s">
        <v>410</v>
      </c>
      <c r="CH20" t="s">
        <v>410</v>
      </c>
      <c r="CI20" t="s">
        <v>410</v>
      </c>
      <c r="CJ20" t="s">
        <v>410</v>
      </c>
      <c r="CK20" t="s">
        <v>410</v>
      </c>
      <c r="CL20" t="s">
        <v>410</v>
      </c>
      <c r="CM20">
        <f t="shared" si="34"/>
        <v>4.9993099999999999E-2</v>
      </c>
      <c r="CN20">
        <f t="shared" si="35"/>
        <v>2.0994204399923999E-2</v>
      </c>
      <c r="CO20">
        <f t="shared" si="36"/>
        <v>0.41994203999999996</v>
      </c>
      <c r="CP20">
        <f t="shared" si="37"/>
        <v>7.9788987599999986E-2</v>
      </c>
      <c r="CQ20">
        <v>6</v>
      </c>
      <c r="CR20">
        <v>0.5</v>
      </c>
      <c r="CS20" t="s">
        <v>411</v>
      </c>
      <c r="CT20">
        <v>2</v>
      </c>
      <c r="CU20">
        <v>1689212466.25</v>
      </c>
      <c r="CV20">
        <v>411.07799999999997</v>
      </c>
      <c r="CW20">
        <v>410.02313333333342</v>
      </c>
      <c r="CX20">
        <v>24.759250000000009</v>
      </c>
      <c r="CY20">
        <v>24.84265666666666</v>
      </c>
      <c r="CZ20">
        <v>410.17500000000001</v>
      </c>
      <c r="DA20">
        <v>24.38825000000001</v>
      </c>
      <c r="DB20">
        <v>600.14359999999976</v>
      </c>
      <c r="DC20">
        <v>101.1242</v>
      </c>
      <c r="DD20">
        <v>7.7238633333333334E-2</v>
      </c>
      <c r="DE20">
        <v>26.352709999999998</v>
      </c>
      <c r="DF20">
        <v>28.30364333333333</v>
      </c>
      <c r="DG20">
        <v>999.9000000000002</v>
      </c>
      <c r="DH20">
        <v>0</v>
      </c>
      <c r="DI20">
        <v>0</v>
      </c>
      <c r="DJ20">
        <v>10001.395</v>
      </c>
      <c r="DK20">
        <v>0</v>
      </c>
      <c r="DL20">
        <v>23.249526666666672</v>
      </c>
      <c r="DM20">
        <v>1.070315233333333</v>
      </c>
      <c r="DN20">
        <v>421.53210000000013</v>
      </c>
      <c r="DO20">
        <v>420.46870000000001</v>
      </c>
      <c r="DP20">
        <v>-7.9036456666666657E-2</v>
      </c>
      <c r="DQ20">
        <v>410.02313333333342</v>
      </c>
      <c r="DR20">
        <v>24.84265666666666</v>
      </c>
      <c r="DS20">
        <v>2.5042010000000001</v>
      </c>
      <c r="DT20">
        <v>2.5121936666666671</v>
      </c>
      <c r="DU20">
        <v>21.053820000000002</v>
      </c>
      <c r="DV20">
        <v>21.10569666666666</v>
      </c>
      <c r="DW20">
        <v>4.9993099999999999E-2</v>
      </c>
      <c r="DX20">
        <v>0</v>
      </c>
      <c r="DY20">
        <v>0</v>
      </c>
      <c r="DZ20">
        <v>0</v>
      </c>
      <c r="EA20">
        <v>591.13766666666675</v>
      </c>
      <c r="EB20">
        <v>4.9993099999999999E-2</v>
      </c>
      <c r="EC20">
        <v>93.815333333333314</v>
      </c>
      <c r="ED20">
        <v>-2.5129999999999999</v>
      </c>
      <c r="EE20">
        <v>34.891466666666673</v>
      </c>
      <c r="EF20">
        <v>37.983033333333317</v>
      </c>
      <c r="EG20">
        <v>36.683066666666647</v>
      </c>
      <c r="EH20">
        <v>38.224766666666667</v>
      </c>
      <c r="EI20">
        <v>36.856033333333322</v>
      </c>
      <c r="EJ20">
        <v>0</v>
      </c>
      <c r="EK20">
        <v>0</v>
      </c>
      <c r="EL20">
        <v>0</v>
      </c>
      <c r="EM20">
        <v>130.89999985694891</v>
      </c>
      <c r="EN20">
        <v>0</v>
      </c>
      <c r="EO20">
        <v>591.1388461538462</v>
      </c>
      <c r="EP20">
        <v>8.9712819819831129</v>
      </c>
      <c r="EQ20">
        <v>-8.6338461394376118</v>
      </c>
      <c r="ER20">
        <v>93.56076923076921</v>
      </c>
      <c r="ES20">
        <v>15</v>
      </c>
      <c r="ET20">
        <v>1689212496.5</v>
      </c>
      <c r="EU20" t="s">
        <v>428</v>
      </c>
      <c r="EV20">
        <v>1689212495</v>
      </c>
      <c r="EW20">
        <v>1689212496.5</v>
      </c>
      <c r="EX20">
        <v>4</v>
      </c>
      <c r="EY20">
        <v>-1.4999999999999999E-2</v>
      </c>
      <c r="EZ20">
        <v>-4.0000000000000001E-3</v>
      </c>
      <c r="FA20">
        <v>0.90300000000000002</v>
      </c>
      <c r="FB20">
        <v>0.371</v>
      </c>
      <c r="FC20">
        <v>410</v>
      </c>
      <c r="FD20">
        <v>25</v>
      </c>
      <c r="FE20">
        <v>0.32</v>
      </c>
      <c r="FF20">
        <v>0.23</v>
      </c>
      <c r="FG20">
        <v>1.04533035</v>
      </c>
      <c r="FH20">
        <v>0.56062944090056055</v>
      </c>
      <c r="FI20">
        <v>5.7601481835778331E-2</v>
      </c>
      <c r="FJ20">
        <v>1</v>
      </c>
      <c r="FK20">
        <v>411.08936666666659</v>
      </c>
      <c r="FL20">
        <v>0.43939488320315973</v>
      </c>
      <c r="FM20">
        <v>3.4060224439797879E-2</v>
      </c>
      <c r="FN20">
        <v>1</v>
      </c>
      <c r="FO20">
        <v>-0.10097135</v>
      </c>
      <c r="FP20">
        <v>0.4040169298311449</v>
      </c>
      <c r="FQ20">
        <v>3.9731542034811593E-2</v>
      </c>
      <c r="FR20">
        <v>1</v>
      </c>
      <c r="FS20">
        <v>24.760120000000001</v>
      </c>
      <c r="FT20">
        <v>0.42068075639603553</v>
      </c>
      <c r="FU20">
        <v>3.0469190996808681E-2</v>
      </c>
      <c r="FV20">
        <v>1</v>
      </c>
      <c r="FW20">
        <v>4</v>
      </c>
      <c r="FX20">
        <v>4</v>
      </c>
      <c r="FY20" t="s">
        <v>413</v>
      </c>
      <c r="FZ20">
        <v>3.1776200000000001</v>
      </c>
      <c r="GA20">
        <v>2.77399</v>
      </c>
      <c r="GB20">
        <v>0.103004</v>
      </c>
      <c r="GC20">
        <v>0.103495</v>
      </c>
      <c r="GD20">
        <v>0.12246600000000001</v>
      </c>
      <c r="GE20">
        <v>0.12385500000000001</v>
      </c>
      <c r="GF20">
        <v>28130.1</v>
      </c>
      <c r="GG20">
        <v>22313.7</v>
      </c>
      <c r="GH20">
        <v>29313</v>
      </c>
      <c r="GI20">
        <v>24384.9</v>
      </c>
      <c r="GJ20">
        <v>32688.1</v>
      </c>
      <c r="GK20">
        <v>31159.4</v>
      </c>
      <c r="GL20">
        <v>40416.5</v>
      </c>
      <c r="GM20">
        <v>39775.300000000003</v>
      </c>
      <c r="GN20">
        <v>2.1643699999999999</v>
      </c>
      <c r="GO20">
        <v>1.88293</v>
      </c>
      <c r="GP20">
        <v>0.26857900000000001</v>
      </c>
      <c r="GQ20">
        <v>0</v>
      </c>
      <c r="GR20">
        <v>24.116800000000001</v>
      </c>
      <c r="GS20">
        <v>999.9</v>
      </c>
      <c r="GT20">
        <v>62.8</v>
      </c>
      <c r="GU20">
        <v>30.2</v>
      </c>
      <c r="GV20">
        <v>26.765499999999999</v>
      </c>
      <c r="GW20">
        <v>62.158099999999997</v>
      </c>
      <c r="GX20">
        <v>28.493600000000001</v>
      </c>
      <c r="GY20">
        <v>1</v>
      </c>
      <c r="GZ20">
        <v>4.82215E-2</v>
      </c>
      <c r="HA20">
        <v>0</v>
      </c>
      <c r="HB20">
        <v>20.291799999999999</v>
      </c>
      <c r="HC20">
        <v>5.2276199999999999</v>
      </c>
      <c r="HD20">
        <v>11.907500000000001</v>
      </c>
      <c r="HE20">
        <v>4.9635999999999996</v>
      </c>
      <c r="HF20">
        <v>3.2919999999999998</v>
      </c>
      <c r="HG20">
        <v>9999</v>
      </c>
      <c r="HH20">
        <v>9999</v>
      </c>
      <c r="HI20">
        <v>9999</v>
      </c>
      <c r="HJ20">
        <v>999.9</v>
      </c>
      <c r="HK20">
        <v>4.9702500000000001</v>
      </c>
      <c r="HL20">
        <v>1.87487</v>
      </c>
      <c r="HM20">
        <v>1.8736299999999999</v>
      </c>
      <c r="HN20">
        <v>1.8727100000000001</v>
      </c>
      <c r="HO20">
        <v>1.87435</v>
      </c>
      <c r="HP20">
        <v>1.8693299999999999</v>
      </c>
      <c r="HQ20">
        <v>1.87347</v>
      </c>
      <c r="HR20">
        <v>1.87853</v>
      </c>
      <c r="HS20">
        <v>0</v>
      </c>
      <c r="HT20">
        <v>0</v>
      </c>
      <c r="HU20">
        <v>0</v>
      </c>
      <c r="HV20">
        <v>0</v>
      </c>
      <c r="HW20" t="s">
        <v>414</v>
      </c>
      <c r="HX20" t="s">
        <v>415</v>
      </c>
      <c r="HY20" t="s">
        <v>416</v>
      </c>
      <c r="HZ20" t="s">
        <v>416</v>
      </c>
      <c r="IA20" t="s">
        <v>416</v>
      </c>
      <c r="IB20" t="s">
        <v>416</v>
      </c>
      <c r="IC20">
        <v>0</v>
      </c>
      <c r="ID20">
        <v>100</v>
      </c>
      <c r="IE20">
        <v>100</v>
      </c>
      <c r="IF20">
        <v>0.90300000000000002</v>
      </c>
      <c r="IG20">
        <v>0.371</v>
      </c>
      <c r="IH20">
        <v>0.70881506164534391</v>
      </c>
      <c r="II20">
        <v>1.128014593432906E-3</v>
      </c>
      <c r="IJ20">
        <v>-1.65604436504418E-6</v>
      </c>
      <c r="IK20">
        <v>3.7132907960675708E-10</v>
      </c>
      <c r="IL20">
        <v>0.37538500000000141</v>
      </c>
      <c r="IM20">
        <v>0</v>
      </c>
      <c r="IN20">
        <v>0</v>
      </c>
      <c r="IO20">
        <v>0</v>
      </c>
      <c r="IP20">
        <v>25</v>
      </c>
      <c r="IQ20">
        <v>1932</v>
      </c>
      <c r="IR20">
        <v>-1</v>
      </c>
      <c r="IS20">
        <v>-1</v>
      </c>
      <c r="IT20">
        <v>1.9</v>
      </c>
      <c r="IU20">
        <v>1.8</v>
      </c>
      <c r="IV20">
        <v>1.08887</v>
      </c>
      <c r="IW20">
        <v>2.4438499999999999</v>
      </c>
      <c r="IX20">
        <v>1.42578</v>
      </c>
      <c r="IY20">
        <v>2.2753899999999998</v>
      </c>
      <c r="IZ20">
        <v>1.5478499999999999</v>
      </c>
      <c r="JA20">
        <v>2.36084</v>
      </c>
      <c r="JB20">
        <v>32.598199999999999</v>
      </c>
      <c r="JC20">
        <v>16.040800000000001</v>
      </c>
      <c r="JD20">
        <v>18</v>
      </c>
      <c r="JE20">
        <v>633.827</v>
      </c>
      <c r="JF20">
        <v>435.20600000000002</v>
      </c>
      <c r="JG20">
        <v>26.449100000000001</v>
      </c>
      <c r="JH20">
        <v>27.912400000000002</v>
      </c>
      <c r="JI20">
        <v>29.999700000000001</v>
      </c>
      <c r="JJ20">
        <v>27.977</v>
      </c>
      <c r="JK20">
        <v>27.9268</v>
      </c>
      <c r="JL20">
        <v>21.808299999999999</v>
      </c>
      <c r="JM20">
        <v>0</v>
      </c>
      <c r="JN20">
        <v>100</v>
      </c>
      <c r="JO20">
        <v>-999.9</v>
      </c>
      <c r="JP20">
        <v>410</v>
      </c>
      <c r="JQ20">
        <v>27</v>
      </c>
      <c r="JR20">
        <v>95.485100000000003</v>
      </c>
      <c r="JS20">
        <v>101.205</v>
      </c>
    </row>
    <row r="21" spans="1:279" x14ac:dyDescent="0.2">
      <c r="A21">
        <v>5</v>
      </c>
      <c r="B21">
        <v>1689212653</v>
      </c>
      <c r="C21">
        <v>781.5</v>
      </c>
      <c r="D21" t="s">
        <v>429</v>
      </c>
      <c r="E21" t="s">
        <v>430</v>
      </c>
      <c r="F21">
        <v>15</v>
      </c>
      <c r="O21" t="s">
        <v>617</v>
      </c>
      <c r="P21">
        <f>DB21*AP21*(CW21-CV21*(1000-AP21*CY21)/(1000-AP21*CX21))/(100*CQ21)</f>
        <v>-0.44927791287653518</v>
      </c>
      <c r="Q21">
        <v>1689212645.25</v>
      </c>
      <c r="R21">
        <f t="shared" si="0"/>
        <v>-2.6266477452280978E-4</v>
      </c>
      <c r="S21">
        <f t="shared" si="1"/>
        <v>-0.26266477452280979</v>
      </c>
      <c r="T21">
        <f>CV21 - IF(AP21&gt;1, P21*CQ21*100/(AR21*DJ21), 0)</f>
        <v>410.58589999999998</v>
      </c>
      <c r="U21">
        <f>((AA21-R21/2)*T21-P21)/(AA21+R21/2)</f>
        <v>364.43266760305863</v>
      </c>
      <c r="V21">
        <f t="shared" si="2"/>
        <v>36.879025480183266</v>
      </c>
      <c r="W21">
        <f>(CV21 - IF(AP21&gt;1, P21*CQ21*100/(AR21*DJ21), 0))*(DC21+DD21)/1000</f>
        <v>41.54953497307411</v>
      </c>
      <c r="X21">
        <f t="shared" si="3"/>
        <v>-1.9045070406321883E-2</v>
      </c>
      <c r="Y21">
        <f t="shared" si="4"/>
        <v>2.9491975616068919</v>
      </c>
      <c r="Z21">
        <f>R21*(1000-(1000*0.61365*EXP(17.502*AD21/(240.97+AD21))/(DC21+DD21)+CX21)/2)/(1000*0.61365*EXP(17.502*AD21/(240.97+AD21))/(DC21+DD21)-CX21)</f>
        <v>-1.9113662666836385E-2</v>
      </c>
      <c r="AA21">
        <f t="shared" si="5"/>
        <v>-1.1939856060185272E-2</v>
      </c>
      <c r="AB21">
        <f t="shared" si="6"/>
        <v>3.9888988359855588E-3</v>
      </c>
      <c r="AC21">
        <f>(DE21+(AB21+2*0.95*0.0000000567*(((DE21+$B$7)+273)^4-(DE21+273)^4)-44100*R21)/(1.84*29.3*Y21+8*0.95*0.0000000567*(DE21+273)^3))</f>
        <v>26.234334524189197</v>
      </c>
      <c r="AD21">
        <f t="shared" si="7"/>
        <v>28.164100000000001</v>
      </c>
      <c r="AE21">
        <f t="shared" si="8"/>
        <v>3.8312947397488752</v>
      </c>
      <c r="AF21">
        <f t="shared" si="9"/>
        <v>72.896290862185438</v>
      </c>
      <c r="AG21">
        <f t="shared" si="10"/>
        <v>2.4840310519115625</v>
      </c>
      <c r="AH21">
        <f t="shared" si="11"/>
        <v>3.4076233818367569</v>
      </c>
      <c r="AI21">
        <f t="shared" si="12"/>
        <v>1.3472636878373128</v>
      </c>
      <c r="AJ21">
        <f>(-R21*44100)</f>
        <v>11.583516556455912</v>
      </c>
      <c r="AK21">
        <f t="shared" si="13"/>
        <v>-317.63070442498844</v>
      </c>
      <c r="AL21">
        <f t="shared" si="14"/>
        <v>-23.281761598438344</v>
      </c>
      <c r="AM21">
        <f t="shared" si="15"/>
        <v>-329.32496056813488</v>
      </c>
      <c r="AN21">
        <v>0</v>
      </c>
      <c r="AO21">
        <v>0</v>
      </c>
      <c r="AP21">
        <f t="shared" si="16"/>
        <v>1</v>
      </c>
      <c r="AQ21">
        <f t="shared" si="17"/>
        <v>0</v>
      </c>
      <c r="AR21">
        <f t="shared" si="18"/>
        <v>53620.590100888527</v>
      </c>
      <c r="AS21" t="s">
        <v>431</v>
      </c>
      <c r="AT21">
        <v>12507.1</v>
      </c>
      <c r="AU21">
        <v>585.37692307692305</v>
      </c>
      <c r="AV21">
        <v>3621.98</v>
      </c>
      <c r="AW21">
        <f t="shared" si="19"/>
        <v>0.83838206641756086</v>
      </c>
      <c r="AX21">
        <v>-0.44927791287659202</v>
      </c>
      <c r="AY21" t="s">
        <v>410</v>
      </c>
      <c r="AZ21" t="s">
        <v>410</v>
      </c>
      <c r="BA21">
        <v>0</v>
      </c>
      <c r="BB21">
        <v>0</v>
      </c>
      <c r="BC21" t="e">
        <f t="shared" si="20"/>
        <v>#DIV/0!</v>
      </c>
      <c r="BD21">
        <v>0.5</v>
      </c>
      <c r="BE21">
        <f t="shared" si="21"/>
        <v>2.0994204399923999E-2</v>
      </c>
      <c r="BF21">
        <f>P21</f>
        <v>-0.44927791287653518</v>
      </c>
      <c r="BG21" t="e">
        <f t="shared" si="22"/>
        <v>#DIV/0!</v>
      </c>
      <c r="BH21">
        <f t="shared" si="23"/>
        <v>2.707576709170927E-12</v>
      </c>
      <c r="BI21" t="e">
        <f t="shared" si="24"/>
        <v>#DIV/0!</v>
      </c>
      <c r="BJ21" t="e">
        <f t="shared" si="25"/>
        <v>#DIV/0!</v>
      </c>
      <c r="BK21" t="s">
        <v>410</v>
      </c>
      <c r="BL21">
        <v>0</v>
      </c>
      <c r="BM21" t="e">
        <f t="shared" si="26"/>
        <v>#DIV/0!</v>
      </c>
      <c r="BN21" t="e">
        <f t="shared" si="27"/>
        <v>#DIV/0!</v>
      </c>
      <c r="BO21" t="e">
        <f t="shared" si="28"/>
        <v>#DIV/0!</v>
      </c>
      <c r="BP21" t="e">
        <f t="shared" si="29"/>
        <v>#DIV/0!</v>
      </c>
      <c r="BQ21">
        <f t="shared" si="30"/>
        <v>0</v>
      </c>
      <c r="BR21">
        <f t="shared" si="31"/>
        <v>1.192773605324168</v>
      </c>
      <c r="BS21" t="e">
        <f t="shared" si="32"/>
        <v>#DIV/0!</v>
      </c>
      <c r="BT21" t="e">
        <f t="shared" si="33"/>
        <v>#DIV/0!</v>
      </c>
      <c r="BU21">
        <v>2329</v>
      </c>
      <c r="BV21">
        <v>300</v>
      </c>
      <c r="BW21">
        <v>300</v>
      </c>
      <c r="BX21">
        <v>300</v>
      </c>
      <c r="BY21">
        <v>12507.1</v>
      </c>
      <c r="BZ21">
        <v>3541.75</v>
      </c>
      <c r="CA21">
        <v>-1.03552E-2</v>
      </c>
      <c r="CB21">
        <v>-29.06</v>
      </c>
      <c r="CC21" t="s">
        <v>410</v>
      </c>
      <c r="CD21" t="s">
        <v>410</v>
      </c>
      <c r="CE21" t="s">
        <v>410</v>
      </c>
      <c r="CF21" t="s">
        <v>410</v>
      </c>
      <c r="CG21" t="s">
        <v>410</v>
      </c>
      <c r="CH21" t="s">
        <v>410</v>
      </c>
      <c r="CI21" t="s">
        <v>410</v>
      </c>
      <c r="CJ21" t="s">
        <v>410</v>
      </c>
      <c r="CK21" t="s">
        <v>410</v>
      </c>
      <c r="CL21" t="s">
        <v>410</v>
      </c>
      <c r="CM21">
        <f t="shared" si="34"/>
        <v>4.9993099999999999E-2</v>
      </c>
      <c r="CN21">
        <f t="shared" si="35"/>
        <v>2.0994204399923999E-2</v>
      </c>
      <c r="CO21">
        <f t="shared" si="36"/>
        <v>0.41994203999999996</v>
      </c>
      <c r="CP21">
        <f t="shared" si="37"/>
        <v>7.9788987599999986E-2</v>
      </c>
      <c r="CQ21">
        <v>6</v>
      </c>
      <c r="CR21">
        <v>0.5</v>
      </c>
      <c r="CS21" t="s">
        <v>411</v>
      </c>
      <c r="CT21">
        <v>2</v>
      </c>
      <c r="CU21">
        <v>1689212645.25</v>
      </c>
      <c r="CV21">
        <v>410.58589999999998</v>
      </c>
      <c r="CW21">
        <v>410.02889999999991</v>
      </c>
      <c r="CX21">
        <v>24.546800000000001</v>
      </c>
      <c r="CY21">
        <v>24.802959999999999</v>
      </c>
      <c r="CZ21">
        <v>409.65190000000001</v>
      </c>
      <c r="DA21">
        <v>24.174800000000001</v>
      </c>
      <c r="DB21">
        <v>600.13396666666665</v>
      </c>
      <c r="DC21">
        <v>101.12009999999999</v>
      </c>
      <c r="DD21">
        <v>7.5618053333333324E-2</v>
      </c>
      <c r="DE21">
        <v>26.166386666666671</v>
      </c>
      <c r="DF21">
        <v>28.164100000000001</v>
      </c>
      <c r="DG21">
        <v>999.9000000000002</v>
      </c>
      <c r="DH21">
        <v>0</v>
      </c>
      <c r="DI21">
        <v>0</v>
      </c>
      <c r="DJ21">
        <v>10000.418333333329</v>
      </c>
      <c r="DK21">
        <v>0</v>
      </c>
      <c r="DL21">
        <v>9.575275333333332</v>
      </c>
      <c r="DM21">
        <v>0.52632546666666669</v>
      </c>
      <c r="DN21">
        <v>420.88639999999998</v>
      </c>
      <c r="DO21">
        <v>420.45746666666662</v>
      </c>
      <c r="DP21">
        <v>-0.25667286666666672</v>
      </c>
      <c r="DQ21">
        <v>410.02889999999991</v>
      </c>
      <c r="DR21">
        <v>24.802959999999999</v>
      </c>
      <c r="DS21">
        <v>2.482124999999999</v>
      </c>
      <c r="DT21">
        <v>2.5080800000000001</v>
      </c>
      <c r="DU21">
        <v>20.909759999999999</v>
      </c>
      <c r="DV21">
        <v>21.07902</v>
      </c>
      <c r="DW21">
        <v>4.9993099999999999E-2</v>
      </c>
      <c r="DX21">
        <v>0</v>
      </c>
      <c r="DY21">
        <v>0</v>
      </c>
      <c r="DZ21">
        <v>0</v>
      </c>
      <c r="EA21">
        <v>585.1046666666665</v>
      </c>
      <c r="EB21">
        <v>4.9993099999999999E-2</v>
      </c>
      <c r="EC21">
        <v>78.399666666666675</v>
      </c>
      <c r="ED21">
        <v>-1.3046666666666671</v>
      </c>
      <c r="EE21">
        <v>35.358199999999997</v>
      </c>
      <c r="EF21">
        <v>39.783066666666649</v>
      </c>
      <c r="EG21">
        <v>37.695399999999999</v>
      </c>
      <c r="EH21">
        <v>40.88306666666665</v>
      </c>
      <c r="EI21">
        <v>38.095599999999997</v>
      </c>
      <c r="EJ21">
        <v>0</v>
      </c>
      <c r="EK21">
        <v>0</v>
      </c>
      <c r="EL21">
        <v>0</v>
      </c>
      <c r="EM21">
        <v>178.20000004768369</v>
      </c>
      <c r="EN21">
        <v>0</v>
      </c>
      <c r="EO21">
        <v>585.37692307692305</v>
      </c>
      <c r="EP21">
        <v>-7.4748719381331714</v>
      </c>
      <c r="EQ21">
        <v>-44.667692235716217</v>
      </c>
      <c r="ER21">
        <v>78.307307692307688</v>
      </c>
      <c r="ES21">
        <v>15</v>
      </c>
      <c r="ET21">
        <v>1689212672.5</v>
      </c>
      <c r="EU21" t="s">
        <v>432</v>
      </c>
      <c r="EV21">
        <v>1689212671.5</v>
      </c>
      <c r="EW21">
        <v>1689212672.5</v>
      </c>
      <c r="EX21">
        <v>5</v>
      </c>
      <c r="EY21">
        <v>3.1E-2</v>
      </c>
      <c r="EZ21">
        <v>0</v>
      </c>
      <c r="FA21">
        <v>0.93400000000000005</v>
      </c>
      <c r="FB21">
        <v>0.372</v>
      </c>
      <c r="FC21">
        <v>410</v>
      </c>
      <c r="FD21">
        <v>25</v>
      </c>
      <c r="FE21">
        <v>0.77</v>
      </c>
      <c r="FF21">
        <v>0.25</v>
      </c>
      <c r="FG21">
        <v>0.51392424390243896</v>
      </c>
      <c r="FH21">
        <v>0.214118236933799</v>
      </c>
      <c r="FI21">
        <v>4.1924696698456693E-2</v>
      </c>
      <c r="FJ21">
        <v>1</v>
      </c>
      <c r="FK21">
        <v>410.55470967741951</v>
      </c>
      <c r="FL21">
        <v>-5.6806451613745063E-2</v>
      </c>
      <c r="FM21">
        <v>1.9215574241862109E-2</v>
      </c>
      <c r="FN21">
        <v>1</v>
      </c>
      <c r="FO21">
        <v>-0.28027448780487801</v>
      </c>
      <c r="FP21">
        <v>0.36810725435540032</v>
      </c>
      <c r="FQ21">
        <v>3.6525326133748363E-2</v>
      </c>
      <c r="FR21">
        <v>1</v>
      </c>
      <c r="FS21">
        <v>24.543709677419351</v>
      </c>
      <c r="FT21">
        <v>0.10426451612906459</v>
      </c>
      <c r="FU21">
        <v>8.1695088034406671E-3</v>
      </c>
      <c r="FV21">
        <v>1</v>
      </c>
      <c r="FW21">
        <v>4</v>
      </c>
      <c r="FX21">
        <v>4</v>
      </c>
      <c r="FY21" t="s">
        <v>413</v>
      </c>
      <c r="FZ21">
        <v>3.1775099999999998</v>
      </c>
      <c r="GA21">
        <v>2.77237</v>
      </c>
      <c r="GB21">
        <v>0.10292999999999999</v>
      </c>
      <c r="GC21">
        <v>0.103537</v>
      </c>
      <c r="GD21">
        <v>0.121642</v>
      </c>
      <c r="GE21">
        <v>0.123631</v>
      </c>
      <c r="GF21">
        <v>28129.9</v>
      </c>
      <c r="GG21">
        <v>22318.5</v>
      </c>
      <c r="GH21">
        <v>29309.599999999999</v>
      </c>
      <c r="GI21">
        <v>24390.7</v>
      </c>
      <c r="GJ21">
        <v>32715.9</v>
      </c>
      <c r="GK21">
        <v>31175.4</v>
      </c>
      <c r="GL21">
        <v>40412.699999999997</v>
      </c>
      <c r="GM21">
        <v>39785.9</v>
      </c>
      <c r="GN21">
        <v>2.16283</v>
      </c>
      <c r="GO21">
        <v>1.8885000000000001</v>
      </c>
      <c r="GP21">
        <v>0.26317299999999999</v>
      </c>
      <c r="GQ21">
        <v>0</v>
      </c>
      <c r="GR21">
        <v>23.8552</v>
      </c>
      <c r="GS21">
        <v>999.9</v>
      </c>
      <c r="GT21">
        <v>63.2</v>
      </c>
      <c r="GU21">
        <v>29.9</v>
      </c>
      <c r="GV21">
        <v>26.476400000000002</v>
      </c>
      <c r="GW21">
        <v>62.318100000000001</v>
      </c>
      <c r="GX21">
        <v>27.928699999999999</v>
      </c>
      <c r="GY21">
        <v>1</v>
      </c>
      <c r="GZ21">
        <v>3.71113E-2</v>
      </c>
      <c r="HA21">
        <v>0</v>
      </c>
      <c r="HB21">
        <v>20.293199999999999</v>
      </c>
      <c r="HC21">
        <v>5.2243300000000001</v>
      </c>
      <c r="HD21">
        <v>11.908099999999999</v>
      </c>
      <c r="HE21">
        <v>4.9638999999999998</v>
      </c>
      <c r="HF21">
        <v>3.2919999999999998</v>
      </c>
      <c r="HG21">
        <v>9999</v>
      </c>
      <c r="HH21">
        <v>9999</v>
      </c>
      <c r="HI21">
        <v>9999</v>
      </c>
      <c r="HJ21">
        <v>999.9</v>
      </c>
      <c r="HK21">
        <v>4.9702799999999998</v>
      </c>
      <c r="HL21">
        <v>1.8748800000000001</v>
      </c>
      <c r="HM21">
        <v>1.8736299999999999</v>
      </c>
      <c r="HN21">
        <v>1.8727100000000001</v>
      </c>
      <c r="HO21">
        <v>1.87432</v>
      </c>
      <c r="HP21">
        <v>1.8693200000000001</v>
      </c>
      <c r="HQ21">
        <v>1.87347</v>
      </c>
      <c r="HR21">
        <v>1.8785099999999999</v>
      </c>
      <c r="HS21">
        <v>0</v>
      </c>
      <c r="HT21">
        <v>0</v>
      </c>
      <c r="HU21">
        <v>0</v>
      </c>
      <c r="HV21">
        <v>0</v>
      </c>
      <c r="HW21" t="s">
        <v>414</v>
      </c>
      <c r="HX21" t="s">
        <v>415</v>
      </c>
      <c r="HY21" t="s">
        <v>416</v>
      </c>
      <c r="HZ21" t="s">
        <v>416</v>
      </c>
      <c r="IA21" t="s">
        <v>416</v>
      </c>
      <c r="IB21" t="s">
        <v>416</v>
      </c>
      <c r="IC21">
        <v>0</v>
      </c>
      <c r="ID21">
        <v>100</v>
      </c>
      <c r="IE21">
        <v>100</v>
      </c>
      <c r="IF21">
        <v>0.93400000000000005</v>
      </c>
      <c r="IG21">
        <v>0.372</v>
      </c>
      <c r="IH21">
        <v>0.69351891472145843</v>
      </c>
      <c r="II21">
        <v>1.128014593432906E-3</v>
      </c>
      <c r="IJ21">
        <v>-1.65604436504418E-6</v>
      </c>
      <c r="IK21">
        <v>3.7132907960675708E-10</v>
      </c>
      <c r="IL21">
        <v>0.37148571428571492</v>
      </c>
      <c r="IM21">
        <v>0</v>
      </c>
      <c r="IN21">
        <v>0</v>
      </c>
      <c r="IO21">
        <v>0</v>
      </c>
      <c r="IP21">
        <v>25</v>
      </c>
      <c r="IQ21">
        <v>1932</v>
      </c>
      <c r="IR21">
        <v>-1</v>
      </c>
      <c r="IS21">
        <v>-1</v>
      </c>
      <c r="IT21">
        <v>2.6</v>
      </c>
      <c r="IU21">
        <v>2.6</v>
      </c>
      <c r="IV21">
        <v>1.08643</v>
      </c>
      <c r="IW21">
        <v>2.4255399999999998</v>
      </c>
      <c r="IX21">
        <v>1.42578</v>
      </c>
      <c r="IY21">
        <v>2.2753899999999998</v>
      </c>
      <c r="IZ21">
        <v>1.5478499999999999</v>
      </c>
      <c r="JA21">
        <v>2.4731399999999999</v>
      </c>
      <c r="JB21">
        <v>32.354900000000001</v>
      </c>
      <c r="JC21">
        <v>16.040800000000001</v>
      </c>
      <c r="JD21">
        <v>18</v>
      </c>
      <c r="JE21">
        <v>630.774</v>
      </c>
      <c r="JF21">
        <v>437.11099999999999</v>
      </c>
      <c r="JG21">
        <v>26.245999999999999</v>
      </c>
      <c r="JH21">
        <v>27.752300000000002</v>
      </c>
      <c r="JI21">
        <v>30</v>
      </c>
      <c r="JJ21">
        <v>27.797599999999999</v>
      </c>
      <c r="JK21">
        <v>27.749199999999998</v>
      </c>
      <c r="JL21">
        <v>21.772300000000001</v>
      </c>
      <c r="JM21">
        <v>0</v>
      </c>
      <c r="JN21">
        <v>100</v>
      </c>
      <c r="JO21">
        <v>-999.9</v>
      </c>
      <c r="JP21">
        <v>410</v>
      </c>
      <c r="JQ21">
        <v>27</v>
      </c>
      <c r="JR21">
        <v>95.475200000000001</v>
      </c>
      <c r="JS21">
        <v>101.23099999999999</v>
      </c>
    </row>
    <row r="22" spans="1:279" x14ac:dyDescent="0.2">
      <c r="A22">
        <v>6</v>
      </c>
      <c r="B22">
        <v>1689212811</v>
      </c>
      <c r="C22">
        <v>939.5</v>
      </c>
      <c r="D22" t="s">
        <v>433</v>
      </c>
      <c r="E22" t="s">
        <v>434</v>
      </c>
      <c r="F22">
        <v>15</v>
      </c>
      <c r="O22" t="s">
        <v>618</v>
      </c>
      <c r="P22">
        <f>DB22*AP22*(CW22-CV22*(1000-AP22*CY22)/(1000-AP22*CX22))/(100*CQ22)</f>
        <v>-0.67371038384745896</v>
      </c>
      <c r="Q22">
        <v>1689212803.25</v>
      </c>
      <c r="R22">
        <f t="shared" si="0"/>
        <v>3.6131423185696421E-6</v>
      </c>
      <c r="S22">
        <f t="shared" si="1"/>
        <v>3.6131423185696422E-3</v>
      </c>
      <c r="T22">
        <f>CV22 - IF(AP22&gt;1, P22*CQ22*100/(AR22*DJ22), 0)</f>
        <v>410.67853333333329</v>
      </c>
      <c r="U22">
        <f>((AA22-R22/2)*T22-P22)/(AA22+R22/2)</f>
        <v>4495.8895751528926</v>
      </c>
      <c r="V22">
        <f t="shared" si="2"/>
        <v>454.91715434283594</v>
      </c>
      <c r="W22">
        <f>(CV22 - IF(AP22&gt;1, P22*CQ22*100/(AR22*DJ22), 0))*(DC22+DD22)/1000</f>
        <v>41.55455925034282</v>
      </c>
      <c r="X22">
        <f t="shared" si="3"/>
        <v>2.6040240302022528E-4</v>
      </c>
      <c r="Y22">
        <f t="shared" si="4"/>
        <v>2.9504188744767057</v>
      </c>
      <c r="Z22">
        <f>R22*(1000-(1000*0.61365*EXP(17.502*AD22/(240.97+AD22))/(DC22+DD22)+CX22)/2)/(1000*0.61365*EXP(17.502*AD22/(240.97+AD22))/(DC22+DD22)-CX22)</f>
        <v>2.6038963537534173E-4</v>
      </c>
      <c r="AA22">
        <f t="shared" si="5"/>
        <v>1.627446691506732E-4</v>
      </c>
      <c r="AB22">
        <f t="shared" si="6"/>
        <v>3.9888988359855588E-3</v>
      </c>
      <c r="AC22">
        <f>(DE22+(AB22+2*0.95*0.0000000567*(((DE22+$B$7)+273)^4-(DE22+273)^4)-44100*R22)/(1.84*29.3*Y22+8*0.95*0.0000000567*(DE22+273)^3))</f>
        <v>26.229179431646994</v>
      </c>
      <c r="AD22">
        <f t="shared" si="7"/>
        <v>28.255053333333329</v>
      </c>
      <c r="AE22">
        <f t="shared" si="8"/>
        <v>3.8516314513135907</v>
      </c>
      <c r="AF22">
        <f t="shared" si="9"/>
        <v>72.843863127241164</v>
      </c>
      <c r="AG22">
        <f t="shared" si="10"/>
        <v>2.4916051472019336</v>
      </c>
      <c r="AH22">
        <f t="shared" si="11"/>
        <v>3.4204736545200563</v>
      </c>
      <c r="AI22">
        <f t="shared" si="12"/>
        <v>1.3600263041116571</v>
      </c>
      <c r="AJ22">
        <f>(-R22*44100)</f>
        <v>-0.15933957624892123</v>
      </c>
      <c r="AK22">
        <f t="shared" si="13"/>
        <v>-322.09670697124204</v>
      </c>
      <c r="AL22">
        <f t="shared" si="14"/>
        <v>-23.617589369914747</v>
      </c>
      <c r="AM22">
        <f t="shared" si="15"/>
        <v>-345.86964701856971</v>
      </c>
      <c r="AN22">
        <v>0</v>
      </c>
      <c r="AO22">
        <v>0</v>
      </c>
      <c r="AP22">
        <f t="shared" si="16"/>
        <v>1</v>
      </c>
      <c r="AQ22">
        <f t="shared" si="17"/>
        <v>0</v>
      </c>
      <c r="AR22">
        <f t="shared" si="18"/>
        <v>53644.779626718613</v>
      </c>
      <c r="AS22" t="s">
        <v>435</v>
      </c>
      <c r="AT22">
        <v>12516.8</v>
      </c>
      <c r="AU22">
        <v>600.75400000000002</v>
      </c>
      <c r="AV22">
        <v>2722.75</v>
      </c>
      <c r="AW22">
        <f t="shared" si="19"/>
        <v>0.77935763474428432</v>
      </c>
      <c r="AX22">
        <v>-0.67371038384740212</v>
      </c>
      <c r="AY22" t="s">
        <v>410</v>
      </c>
      <c r="AZ22" t="s">
        <v>410</v>
      </c>
      <c r="BA22">
        <v>0</v>
      </c>
      <c r="BB22">
        <v>0</v>
      </c>
      <c r="BC22" t="e">
        <f t="shared" si="20"/>
        <v>#DIV/0!</v>
      </c>
      <c r="BD22">
        <v>0.5</v>
      </c>
      <c r="BE22">
        <f t="shared" si="21"/>
        <v>2.0994204399923999E-2</v>
      </c>
      <c r="BF22">
        <f>P22</f>
        <v>-0.67371038384745896</v>
      </c>
      <c r="BG22" t="e">
        <f t="shared" si="22"/>
        <v>#DIV/0!</v>
      </c>
      <c r="BH22">
        <f t="shared" si="23"/>
        <v>-2.707576709170927E-12</v>
      </c>
      <c r="BI22" t="e">
        <f t="shared" si="24"/>
        <v>#DIV/0!</v>
      </c>
      <c r="BJ22" t="e">
        <f t="shared" si="25"/>
        <v>#DIV/0!</v>
      </c>
      <c r="BK22" t="s">
        <v>410</v>
      </c>
      <c r="BL22">
        <v>0</v>
      </c>
      <c r="BM22" t="e">
        <f t="shared" si="26"/>
        <v>#DIV/0!</v>
      </c>
      <c r="BN22" t="e">
        <f t="shared" si="27"/>
        <v>#DIV/0!</v>
      </c>
      <c r="BO22" t="e">
        <f t="shared" si="28"/>
        <v>#DIV/0!</v>
      </c>
      <c r="BP22" t="e">
        <f t="shared" si="29"/>
        <v>#DIV/0!</v>
      </c>
      <c r="BQ22">
        <f t="shared" si="30"/>
        <v>0</v>
      </c>
      <c r="BR22">
        <f t="shared" si="31"/>
        <v>1.2831079794683873</v>
      </c>
      <c r="BS22" t="e">
        <f t="shared" si="32"/>
        <v>#DIV/0!</v>
      </c>
      <c r="BT22" t="e">
        <f t="shared" si="33"/>
        <v>#DIV/0!</v>
      </c>
      <c r="BU22">
        <v>2330</v>
      </c>
      <c r="BV22">
        <v>300</v>
      </c>
      <c r="BW22">
        <v>300</v>
      </c>
      <c r="BX22">
        <v>300</v>
      </c>
      <c r="BY22">
        <v>12516.8</v>
      </c>
      <c r="BZ22">
        <v>2624.06</v>
      </c>
      <c r="CA22">
        <v>-1.03578E-2</v>
      </c>
      <c r="CB22">
        <v>-19.61</v>
      </c>
      <c r="CC22" t="s">
        <v>410</v>
      </c>
      <c r="CD22" t="s">
        <v>410</v>
      </c>
      <c r="CE22" t="s">
        <v>410</v>
      </c>
      <c r="CF22" t="s">
        <v>410</v>
      </c>
      <c r="CG22" t="s">
        <v>410</v>
      </c>
      <c r="CH22" t="s">
        <v>410</v>
      </c>
      <c r="CI22" t="s">
        <v>410</v>
      </c>
      <c r="CJ22" t="s">
        <v>410</v>
      </c>
      <c r="CK22" t="s">
        <v>410</v>
      </c>
      <c r="CL22" t="s">
        <v>410</v>
      </c>
      <c r="CM22">
        <f t="shared" si="34"/>
        <v>4.9993099999999999E-2</v>
      </c>
      <c r="CN22">
        <f t="shared" si="35"/>
        <v>2.0994204399923999E-2</v>
      </c>
      <c r="CO22">
        <f t="shared" si="36"/>
        <v>0.41994203999999996</v>
      </c>
      <c r="CP22">
        <f t="shared" si="37"/>
        <v>7.9788987599999986E-2</v>
      </c>
      <c r="CQ22">
        <v>6</v>
      </c>
      <c r="CR22">
        <v>0.5</v>
      </c>
      <c r="CS22" t="s">
        <v>411</v>
      </c>
      <c r="CT22">
        <v>2</v>
      </c>
      <c r="CU22">
        <v>1689212803.25</v>
      </c>
      <c r="CV22">
        <v>410.67853333333329</v>
      </c>
      <c r="CW22">
        <v>410.0064666666666</v>
      </c>
      <c r="CX22">
        <v>24.62422333333333</v>
      </c>
      <c r="CY22">
        <v>24.620699999999999</v>
      </c>
      <c r="CZ22">
        <v>409.74753333333331</v>
      </c>
      <c r="DA22">
        <v>24.259223333333331</v>
      </c>
      <c r="DB22">
        <v>600.14273333333335</v>
      </c>
      <c r="DC22">
        <v>101.11676666666671</v>
      </c>
      <c r="DD22">
        <v>6.8359599999999993E-2</v>
      </c>
      <c r="DE22">
        <v>26.230090000000001</v>
      </c>
      <c r="DF22">
        <v>28.255053333333329</v>
      </c>
      <c r="DG22">
        <v>999.9000000000002</v>
      </c>
      <c r="DH22">
        <v>0</v>
      </c>
      <c r="DI22">
        <v>0</v>
      </c>
      <c r="DJ22">
        <v>10007.688</v>
      </c>
      <c r="DK22">
        <v>0</v>
      </c>
      <c r="DL22">
        <v>18.523790000000002</v>
      </c>
      <c r="DM22">
        <v>0.67505383333333346</v>
      </c>
      <c r="DN22">
        <v>421.05243333333328</v>
      </c>
      <c r="DO22">
        <v>420.35579999999999</v>
      </c>
      <c r="DP22">
        <v>1.0338652933333329E-2</v>
      </c>
      <c r="DQ22">
        <v>410.0064666666666</v>
      </c>
      <c r="DR22">
        <v>24.620699999999999</v>
      </c>
      <c r="DS22">
        <v>2.490610333333334</v>
      </c>
      <c r="DT22">
        <v>2.4895656666666661</v>
      </c>
      <c r="DU22">
        <v>20.965273333333339</v>
      </c>
      <c r="DV22">
        <v>20.958443333333339</v>
      </c>
      <c r="DW22">
        <v>4.9993099999999999E-2</v>
      </c>
      <c r="DX22">
        <v>0</v>
      </c>
      <c r="DY22">
        <v>0</v>
      </c>
      <c r="DZ22">
        <v>0</v>
      </c>
      <c r="EA22">
        <v>600.4576666666668</v>
      </c>
      <c r="EB22">
        <v>4.9993099999999999E-2</v>
      </c>
      <c r="EC22">
        <v>46.065666666666672</v>
      </c>
      <c r="ED22">
        <v>-1.7989999999999999</v>
      </c>
      <c r="EE22">
        <v>35.574733333333327</v>
      </c>
      <c r="EF22">
        <v>39.578999999999994</v>
      </c>
      <c r="EG22">
        <v>37.69146666666667</v>
      </c>
      <c r="EH22">
        <v>40.478933333333323</v>
      </c>
      <c r="EI22">
        <v>37.828866666666663</v>
      </c>
      <c r="EJ22">
        <v>0</v>
      </c>
      <c r="EK22">
        <v>0</v>
      </c>
      <c r="EL22">
        <v>0</v>
      </c>
      <c r="EM22">
        <v>157.39999985694891</v>
      </c>
      <c r="EN22">
        <v>0</v>
      </c>
      <c r="EO22">
        <v>600.75400000000002</v>
      </c>
      <c r="EP22">
        <v>27.541538592306889</v>
      </c>
      <c r="EQ22">
        <v>2.487692127556953</v>
      </c>
      <c r="ER22">
        <v>46.220399999999998</v>
      </c>
      <c r="ES22">
        <v>15</v>
      </c>
      <c r="ET22">
        <v>1689212835</v>
      </c>
      <c r="EU22" t="s">
        <v>436</v>
      </c>
      <c r="EV22">
        <v>1689212835</v>
      </c>
      <c r="EW22">
        <v>1689212827</v>
      </c>
      <c r="EX22">
        <v>6</v>
      </c>
      <c r="EY22">
        <v>-3.0000000000000001E-3</v>
      </c>
      <c r="EZ22">
        <v>-7.0000000000000001E-3</v>
      </c>
      <c r="FA22">
        <v>0.93100000000000005</v>
      </c>
      <c r="FB22">
        <v>0.36499999999999999</v>
      </c>
      <c r="FC22">
        <v>410</v>
      </c>
      <c r="FD22">
        <v>25</v>
      </c>
      <c r="FE22">
        <v>1.17</v>
      </c>
      <c r="FF22">
        <v>0.25</v>
      </c>
      <c r="FG22">
        <v>0.65313043902439016</v>
      </c>
      <c r="FH22">
        <v>0.4261696933797896</v>
      </c>
      <c r="FI22">
        <v>4.8637661490563797E-2</v>
      </c>
      <c r="FJ22">
        <v>1</v>
      </c>
      <c r="FK22">
        <v>410.68067741935488</v>
      </c>
      <c r="FL22">
        <v>8.9322580645146518E-2</v>
      </c>
      <c r="FM22">
        <v>1.7287674327765429E-2</v>
      </c>
      <c r="FN22">
        <v>1</v>
      </c>
      <c r="FO22">
        <v>-1.1850966146341461E-2</v>
      </c>
      <c r="FP22">
        <v>0.4355717333101044</v>
      </c>
      <c r="FQ22">
        <v>4.3669320618996921E-2</v>
      </c>
      <c r="FR22">
        <v>1</v>
      </c>
      <c r="FS22">
        <v>24.629758064516121</v>
      </c>
      <c r="FT22">
        <v>0.23548548387084151</v>
      </c>
      <c r="FU22">
        <v>1.7922949321552369E-2</v>
      </c>
      <c r="FV22">
        <v>1</v>
      </c>
      <c r="FW22">
        <v>4</v>
      </c>
      <c r="FX22">
        <v>4</v>
      </c>
      <c r="FY22" t="s">
        <v>413</v>
      </c>
      <c r="FZ22">
        <v>3.1776599999999999</v>
      </c>
      <c r="GA22">
        <v>2.7649300000000001</v>
      </c>
      <c r="GB22">
        <v>0.102966</v>
      </c>
      <c r="GC22">
        <v>0.103544</v>
      </c>
      <c r="GD22">
        <v>0.122002</v>
      </c>
      <c r="GE22">
        <v>0.12306300000000001</v>
      </c>
      <c r="GF22">
        <v>28124.400000000001</v>
      </c>
      <c r="GG22">
        <v>22319.200000000001</v>
      </c>
      <c r="GH22">
        <v>29304.7</v>
      </c>
      <c r="GI22">
        <v>24391.5</v>
      </c>
      <c r="GJ22">
        <v>32696.3</v>
      </c>
      <c r="GK22">
        <v>31195.8</v>
      </c>
      <c r="GL22">
        <v>40405.699999999997</v>
      </c>
      <c r="GM22">
        <v>39785.9</v>
      </c>
      <c r="GN22">
        <v>2.16147</v>
      </c>
      <c r="GO22">
        <v>1.89645</v>
      </c>
      <c r="GP22">
        <v>0.25428800000000001</v>
      </c>
      <c r="GQ22">
        <v>0</v>
      </c>
      <c r="GR22">
        <v>24.0991</v>
      </c>
      <c r="GS22">
        <v>999.9</v>
      </c>
      <c r="GT22">
        <v>63.3</v>
      </c>
      <c r="GU22">
        <v>29.7</v>
      </c>
      <c r="GV22">
        <v>26.213100000000001</v>
      </c>
      <c r="GW22">
        <v>62.598100000000002</v>
      </c>
      <c r="GX22">
        <v>27.8245</v>
      </c>
      <c r="GY22">
        <v>1</v>
      </c>
      <c r="GZ22">
        <v>3.3419699999999997E-2</v>
      </c>
      <c r="HA22">
        <v>0</v>
      </c>
      <c r="HB22">
        <v>20.2911</v>
      </c>
      <c r="HC22">
        <v>5.2244799999999998</v>
      </c>
      <c r="HD22">
        <v>11.9069</v>
      </c>
      <c r="HE22">
        <v>4.9637000000000002</v>
      </c>
      <c r="HF22">
        <v>3.2919999999999998</v>
      </c>
      <c r="HG22">
        <v>9999</v>
      </c>
      <c r="HH22">
        <v>9999</v>
      </c>
      <c r="HI22">
        <v>9999</v>
      </c>
      <c r="HJ22">
        <v>999.9</v>
      </c>
      <c r="HK22">
        <v>4.9702200000000003</v>
      </c>
      <c r="HL22">
        <v>1.8748499999999999</v>
      </c>
      <c r="HM22">
        <v>1.8736299999999999</v>
      </c>
      <c r="HN22">
        <v>1.8727100000000001</v>
      </c>
      <c r="HO22">
        <v>1.8743000000000001</v>
      </c>
      <c r="HP22">
        <v>1.8692800000000001</v>
      </c>
      <c r="HQ22">
        <v>1.87347</v>
      </c>
      <c r="HR22">
        <v>1.8785099999999999</v>
      </c>
      <c r="HS22">
        <v>0</v>
      </c>
      <c r="HT22">
        <v>0</v>
      </c>
      <c r="HU22">
        <v>0</v>
      </c>
      <c r="HV22">
        <v>0</v>
      </c>
      <c r="HW22" t="s">
        <v>414</v>
      </c>
      <c r="HX22" t="s">
        <v>415</v>
      </c>
      <c r="HY22" t="s">
        <v>416</v>
      </c>
      <c r="HZ22" t="s">
        <v>416</v>
      </c>
      <c r="IA22" t="s">
        <v>416</v>
      </c>
      <c r="IB22" t="s">
        <v>416</v>
      </c>
      <c r="IC22">
        <v>0</v>
      </c>
      <c r="ID22">
        <v>100</v>
      </c>
      <c r="IE22">
        <v>100</v>
      </c>
      <c r="IF22">
        <v>0.93100000000000005</v>
      </c>
      <c r="IG22">
        <v>0.36499999999999999</v>
      </c>
      <c r="IH22">
        <v>0.72431209057778578</v>
      </c>
      <c r="II22">
        <v>1.128014593432906E-3</v>
      </c>
      <c r="IJ22">
        <v>-1.65604436504418E-6</v>
      </c>
      <c r="IK22">
        <v>3.7132907960675708E-10</v>
      </c>
      <c r="IL22">
        <v>0.3718190476190486</v>
      </c>
      <c r="IM22">
        <v>0</v>
      </c>
      <c r="IN22">
        <v>0</v>
      </c>
      <c r="IO22">
        <v>0</v>
      </c>
      <c r="IP22">
        <v>25</v>
      </c>
      <c r="IQ22">
        <v>1932</v>
      </c>
      <c r="IR22">
        <v>-1</v>
      </c>
      <c r="IS22">
        <v>-1</v>
      </c>
      <c r="IT22">
        <v>2.2999999999999998</v>
      </c>
      <c r="IU22">
        <v>2.2999999999999998</v>
      </c>
      <c r="IV22">
        <v>1.08521</v>
      </c>
      <c r="IW22">
        <v>2.4255399999999998</v>
      </c>
      <c r="IX22">
        <v>1.42578</v>
      </c>
      <c r="IY22">
        <v>2.2802699999999998</v>
      </c>
      <c r="IZ22">
        <v>1.5478499999999999</v>
      </c>
      <c r="JA22">
        <v>2.4414099999999999</v>
      </c>
      <c r="JB22">
        <v>32.200499999999998</v>
      </c>
      <c r="JC22">
        <v>16.005800000000001</v>
      </c>
      <c r="JD22">
        <v>18</v>
      </c>
      <c r="JE22">
        <v>628.91200000000003</v>
      </c>
      <c r="JF22">
        <v>441.096</v>
      </c>
      <c r="JG22">
        <v>26.149000000000001</v>
      </c>
      <c r="JH22">
        <v>27.700900000000001</v>
      </c>
      <c r="JI22">
        <v>29.9998</v>
      </c>
      <c r="JJ22">
        <v>27.716200000000001</v>
      </c>
      <c r="JK22">
        <v>27.662700000000001</v>
      </c>
      <c r="JL22">
        <v>21.747499999999999</v>
      </c>
      <c r="JM22">
        <v>0</v>
      </c>
      <c r="JN22">
        <v>100</v>
      </c>
      <c r="JO22">
        <v>-999.9</v>
      </c>
      <c r="JP22">
        <v>410</v>
      </c>
      <c r="JQ22">
        <v>27</v>
      </c>
      <c r="JR22">
        <v>95.4589</v>
      </c>
      <c r="JS22">
        <v>101.232</v>
      </c>
    </row>
    <row r="23" spans="1:279" x14ac:dyDescent="0.2">
      <c r="A23">
        <v>7</v>
      </c>
      <c r="B23">
        <v>1689213043.5</v>
      </c>
      <c r="C23">
        <v>1172</v>
      </c>
      <c r="D23" t="s">
        <v>437</v>
      </c>
      <c r="E23" t="s">
        <v>438</v>
      </c>
      <c r="F23">
        <v>15</v>
      </c>
      <c r="O23" t="s">
        <v>619</v>
      </c>
      <c r="P23">
        <f>DB23*AP23*(CW23-CV23*(1000-AP23*CY23)/(1000-AP23*CX23))/(100*CQ23)</f>
        <v>-0.50498044744075188</v>
      </c>
      <c r="Q23">
        <v>1689213035.75</v>
      </c>
      <c r="R23">
        <f t="shared" si="0"/>
        <v>-1.5725565801352396E-4</v>
      </c>
      <c r="S23">
        <f t="shared" si="1"/>
        <v>-0.15725565801352395</v>
      </c>
      <c r="T23">
        <f>CV23 - IF(AP23&gt;1, P23*CQ23*100/(AR23*DJ23), 0)</f>
        <v>410.57709999999997</v>
      </c>
      <c r="U23">
        <f>((AA23-R23/2)*T23-P23)/(AA23+R23/2)</f>
        <v>314.60204161153928</v>
      </c>
      <c r="V23">
        <f t="shared" si="2"/>
        <v>31.833692704011039</v>
      </c>
      <c r="W23">
        <f>(CV23 - IF(AP23&gt;1, P23*CQ23*100/(AR23*DJ23), 0))*(DC23+DD23)/1000</f>
        <v>41.545137996410922</v>
      </c>
      <c r="X23">
        <f t="shared" si="3"/>
        <v>-9.3549566973575374E-3</v>
      </c>
      <c r="Y23">
        <f t="shared" si="4"/>
        <v>2.9491200493726772</v>
      </c>
      <c r="Z23">
        <f>R23*(1000-(1000*0.61365*EXP(17.502*AD23/(240.97+AD23))/(DC23+DD23)+CX23)/2)/(1000*0.61365*EXP(17.502*AD23/(240.97+AD23))/(DC23+DD23)-CX23)</f>
        <v>-9.3714742633981014E-3</v>
      </c>
      <c r="AA23">
        <f t="shared" si="5"/>
        <v>-5.8556849917397388E-3</v>
      </c>
      <c r="AB23">
        <f t="shared" si="6"/>
        <v>3.9888988359855588E-3</v>
      </c>
      <c r="AC23">
        <f>(DE23+(AB23+2*0.95*0.0000000567*(((DE23+$B$7)+273)^4-(DE23+273)^4)-44100*R23)/(1.84*29.3*Y23+8*0.95*0.0000000567*(DE23+273)^3))</f>
        <v>26.146161996872518</v>
      </c>
      <c r="AD23">
        <f t="shared" si="7"/>
        <v>29.16621</v>
      </c>
      <c r="AE23">
        <f t="shared" si="8"/>
        <v>4.0606160515556544</v>
      </c>
      <c r="AF23">
        <f t="shared" si="9"/>
        <v>71.185613768565418</v>
      </c>
      <c r="AG23">
        <f t="shared" si="10"/>
        <v>2.4170183145447126</v>
      </c>
      <c r="AH23">
        <f t="shared" si="11"/>
        <v>3.3953746924242081</v>
      </c>
      <c r="AI23">
        <f t="shared" si="12"/>
        <v>1.6435977370109418</v>
      </c>
      <c r="AJ23">
        <f>(-R23*44100)</f>
        <v>6.9349745183964062</v>
      </c>
      <c r="AK23">
        <f t="shared" si="13"/>
        <v>-486.63611270192138</v>
      </c>
      <c r="AL23">
        <f t="shared" si="14"/>
        <v>-35.83905947468358</v>
      </c>
      <c r="AM23">
        <f t="shared" si="15"/>
        <v>-515.53620875937258</v>
      </c>
      <c r="AN23">
        <v>0</v>
      </c>
      <c r="AO23">
        <v>0</v>
      </c>
      <c r="AP23">
        <f t="shared" si="16"/>
        <v>1</v>
      </c>
      <c r="AQ23">
        <f t="shared" si="17"/>
        <v>0</v>
      </c>
      <c r="AR23">
        <f t="shared" si="18"/>
        <v>53629.094648342369</v>
      </c>
      <c r="AS23" t="s">
        <v>439</v>
      </c>
      <c r="AT23">
        <v>12496.1</v>
      </c>
      <c r="AU23">
        <v>561.91679999999997</v>
      </c>
      <c r="AV23">
        <v>3387.17</v>
      </c>
      <c r="AW23">
        <f t="shared" si="19"/>
        <v>0.83410434079187046</v>
      </c>
      <c r="AX23">
        <v>-0.50498044744086568</v>
      </c>
      <c r="AY23" t="s">
        <v>410</v>
      </c>
      <c r="AZ23" t="s">
        <v>410</v>
      </c>
      <c r="BA23">
        <v>0</v>
      </c>
      <c r="BB23">
        <v>0</v>
      </c>
      <c r="BC23" t="e">
        <f t="shared" si="20"/>
        <v>#DIV/0!</v>
      </c>
      <c r="BD23">
        <v>0.5</v>
      </c>
      <c r="BE23">
        <f t="shared" si="21"/>
        <v>2.0994204399923999E-2</v>
      </c>
      <c r="BF23">
        <f>P23</f>
        <v>-0.50498044744075188</v>
      </c>
      <c r="BG23" t="e">
        <f t="shared" si="22"/>
        <v>#DIV/0!</v>
      </c>
      <c r="BH23">
        <f t="shared" si="23"/>
        <v>5.4204416541019535E-12</v>
      </c>
      <c r="BI23" t="e">
        <f t="shared" si="24"/>
        <v>#DIV/0!</v>
      </c>
      <c r="BJ23" t="e">
        <f t="shared" si="25"/>
        <v>#DIV/0!</v>
      </c>
      <c r="BK23" t="s">
        <v>410</v>
      </c>
      <c r="BL23">
        <v>0</v>
      </c>
      <c r="BM23" t="e">
        <f t="shared" si="26"/>
        <v>#DIV/0!</v>
      </c>
      <c r="BN23" t="e">
        <f t="shared" si="27"/>
        <v>#DIV/0!</v>
      </c>
      <c r="BO23" t="e">
        <f t="shared" si="28"/>
        <v>#DIV/0!</v>
      </c>
      <c r="BP23" t="e">
        <f t="shared" si="29"/>
        <v>#DIV/0!</v>
      </c>
      <c r="BQ23">
        <f t="shared" si="30"/>
        <v>0</v>
      </c>
      <c r="BR23">
        <f t="shared" si="31"/>
        <v>1.1988907755241194</v>
      </c>
      <c r="BS23" t="e">
        <f t="shared" si="32"/>
        <v>#DIV/0!</v>
      </c>
      <c r="BT23" t="e">
        <f t="shared" si="33"/>
        <v>#DIV/0!</v>
      </c>
      <c r="BU23">
        <v>2331</v>
      </c>
      <c r="BV23">
        <v>300</v>
      </c>
      <c r="BW23">
        <v>300</v>
      </c>
      <c r="BX23">
        <v>300</v>
      </c>
      <c r="BY23">
        <v>12496.1</v>
      </c>
      <c r="BZ23">
        <v>3353.47</v>
      </c>
      <c r="CA23">
        <v>-1.0344000000000001E-2</v>
      </c>
      <c r="CB23">
        <v>-0.27</v>
      </c>
      <c r="CC23" t="s">
        <v>410</v>
      </c>
      <c r="CD23" t="s">
        <v>410</v>
      </c>
      <c r="CE23" t="s">
        <v>410</v>
      </c>
      <c r="CF23" t="s">
        <v>410</v>
      </c>
      <c r="CG23" t="s">
        <v>410</v>
      </c>
      <c r="CH23" t="s">
        <v>410</v>
      </c>
      <c r="CI23" t="s">
        <v>410</v>
      </c>
      <c r="CJ23" t="s">
        <v>410</v>
      </c>
      <c r="CK23" t="s">
        <v>410</v>
      </c>
      <c r="CL23" t="s">
        <v>410</v>
      </c>
      <c r="CM23">
        <f t="shared" si="34"/>
        <v>4.9993099999999999E-2</v>
      </c>
      <c r="CN23">
        <f t="shared" si="35"/>
        <v>2.0994204399923999E-2</v>
      </c>
      <c r="CO23">
        <f t="shared" si="36"/>
        <v>0.41994203999999996</v>
      </c>
      <c r="CP23">
        <f t="shared" si="37"/>
        <v>7.9788987599999986E-2</v>
      </c>
      <c r="CQ23">
        <v>6</v>
      </c>
      <c r="CR23">
        <v>0.5</v>
      </c>
      <c r="CS23" t="s">
        <v>411</v>
      </c>
      <c r="CT23">
        <v>2</v>
      </c>
      <c r="CU23">
        <v>1689213035.75</v>
      </c>
      <c r="CV23">
        <v>410.57709999999997</v>
      </c>
      <c r="CW23">
        <v>410.00770000000011</v>
      </c>
      <c r="CX23">
        <v>23.886606666666669</v>
      </c>
      <c r="CY23">
        <v>24.040066666666672</v>
      </c>
      <c r="CZ23">
        <v>409.61710000000011</v>
      </c>
      <c r="DA23">
        <v>23.540606666666669</v>
      </c>
      <c r="DB23">
        <v>600.15386666666666</v>
      </c>
      <c r="DC23">
        <v>101.11313333333329</v>
      </c>
      <c r="DD23">
        <v>7.4044413333333337E-2</v>
      </c>
      <c r="DE23">
        <v>26.10547</v>
      </c>
      <c r="DF23">
        <v>29.16621</v>
      </c>
      <c r="DG23">
        <v>999.9000000000002</v>
      </c>
      <c r="DH23">
        <v>0</v>
      </c>
      <c r="DI23">
        <v>0</v>
      </c>
      <c r="DJ23">
        <v>10000.666999999999</v>
      </c>
      <c r="DK23">
        <v>0</v>
      </c>
      <c r="DL23">
        <v>4.4213083333333332</v>
      </c>
      <c r="DM23">
        <v>0.54018143333333335</v>
      </c>
      <c r="DN23">
        <v>420.60256666666658</v>
      </c>
      <c r="DO23">
        <v>420.10716666666673</v>
      </c>
      <c r="DP23">
        <v>-0.13465687333333329</v>
      </c>
      <c r="DQ23">
        <v>410.00770000000011</v>
      </c>
      <c r="DR23">
        <v>24.040066666666672</v>
      </c>
      <c r="DS23">
        <v>2.4171513333333339</v>
      </c>
      <c r="DT23">
        <v>2.4307660000000002</v>
      </c>
      <c r="DU23">
        <v>20.479143333333329</v>
      </c>
      <c r="DV23">
        <v>20.5702</v>
      </c>
      <c r="DW23">
        <v>4.9993099999999999E-2</v>
      </c>
      <c r="DX23">
        <v>0</v>
      </c>
      <c r="DY23">
        <v>0</v>
      </c>
      <c r="DZ23">
        <v>0</v>
      </c>
      <c r="EA23">
        <v>561.94566666666663</v>
      </c>
      <c r="EB23">
        <v>4.9993099999999999E-2</v>
      </c>
      <c r="EC23">
        <v>52.480333333333327</v>
      </c>
      <c r="ED23">
        <v>-1.1573333333333331</v>
      </c>
      <c r="EE23">
        <v>35.335099999999997</v>
      </c>
      <c r="EF23">
        <v>39.853966666666658</v>
      </c>
      <c r="EG23">
        <v>37.714300000000001</v>
      </c>
      <c r="EH23">
        <v>41.051866666666669</v>
      </c>
      <c r="EI23">
        <v>38.110300000000002</v>
      </c>
      <c r="EJ23">
        <v>0</v>
      </c>
      <c r="EK23">
        <v>0</v>
      </c>
      <c r="EL23">
        <v>0</v>
      </c>
      <c r="EM23">
        <v>231.5</v>
      </c>
      <c r="EN23">
        <v>0</v>
      </c>
      <c r="EO23">
        <v>561.91679999999997</v>
      </c>
      <c r="EP23">
        <v>-11.61307682624156</v>
      </c>
      <c r="EQ23">
        <v>-16.368461576180561</v>
      </c>
      <c r="ER23">
        <v>52.258000000000003</v>
      </c>
      <c r="ES23">
        <v>15</v>
      </c>
      <c r="ET23">
        <v>1689213069.5</v>
      </c>
      <c r="EU23" t="s">
        <v>440</v>
      </c>
      <c r="EV23">
        <v>1689213069.5</v>
      </c>
      <c r="EW23">
        <v>1689213060</v>
      </c>
      <c r="EX23">
        <v>7</v>
      </c>
      <c r="EY23">
        <v>2.9000000000000001E-2</v>
      </c>
      <c r="EZ23">
        <v>-1.7999999999999999E-2</v>
      </c>
      <c r="FA23">
        <v>0.96</v>
      </c>
      <c r="FB23">
        <v>0.34599999999999997</v>
      </c>
      <c r="FC23">
        <v>410</v>
      </c>
      <c r="FD23">
        <v>24</v>
      </c>
      <c r="FE23">
        <v>0.4</v>
      </c>
      <c r="FF23">
        <v>0.2</v>
      </c>
      <c r="FG23">
        <v>0.53692031707317067</v>
      </c>
      <c r="FH23">
        <v>1.2072961672473989E-3</v>
      </c>
      <c r="FI23">
        <v>2.2626911436238201E-2</v>
      </c>
      <c r="FJ23">
        <v>1</v>
      </c>
      <c r="FK23">
        <v>410.54651612903223</v>
      </c>
      <c r="FL23">
        <v>4.5677419354664253E-2</v>
      </c>
      <c r="FM23">
        <v>9.4591514580257465E-3</v>
      </c>
      <c r="FN23">
        <v>1</v>
      </c>
      <c r="FO23">
        <v>-0.15853327073170731</v>
      </c>
      <c r="FP23">
        <v>0.41672207665505251</v>
      </c>
      <c r="FQ23">
        <v>4.1457022675797428E-2</v>
      </c>
      <c r="FR23">
        <v>1</v>
      </c>
      <c r="FS23">
        <v>23.901567741935491</v>
      </c>
      <c r="FT23">
        <v>0.29438225806446111</v>
      </c>
      <c r="FU23">
        <v>2.216108747618117E-2</v>
      </c>
      <c r="FV23">
        <v>1</v>
      </c>
      <c r="FW23">
        <v>4</v>
      </c>
      <c r="FX23">
        <v>4</v>
      </c>
      <c r="FY23" t="s">
        <v>413</v>
      </c>
      <c r="FZ23">
        <v>3.1777299999999999</v>
      </c>
      <c r="GA23">
        <v>2.77128</v>
      </c>
      <c r="GB23">
        <v>0.102954</v>
      </c>
      <c r="GC23">
        <v>0.103545</v>
      </c>
      <c r="GD23">
        <v>0.119502</v>
      </c>
      <c r="GE23">
        <v>0.12107999999999999</v>
      </c>
      <c r="GF23">
        <v>28131.4</v>
      </c>
      <c r="GG23">
        <v>22322.7</v>
      </c>
      <c r="GH23">
        <v>29311.200000000001</v>
      </c>
      <c r="GI23">
        <v>24395</v>
      </c>
      <c r="GJ23">
        <v>32799</v>
      </c>
      <c r="GK23">
        <v>31272.2</v>
      </c>
      <c r="GL23">
        <v>40415.1</v>
      </c>
      <c r="GM23">
        <v>39792</v>
      </c>
      <c r="GN23">
        <v>2.1611500000000001</v>
      </c>
      <c r="GO23">
        <v>1.8916999999999999</v>
      </c>
      <c r="GP23">
        <v>0.33448299999999997</v>
      </c>
      <c r="GQ23">
        <v>0</v>
      </c>
      <c r="GR23">
        <v>23.8126</v>
      </c>
      <c r="GS23">
        <v>999.9</v>
      </c>
      <c r="GT23">
        <v>63.6</v>
      </c>
      <c r="GU23">
        <v>29.4</v>
      </c>
      <c r="GV23">
        <v>25.888300000000001</v>
      </c>
      <c r="GW23">
        <v>62.768099999999997</v>
      </c>
      <c r="GX23">
        <v>27.6282</v>
      </c>
      <c r="GY23">
        <v>1</v>
      </c>
      <c r="GZ23">
        <v>2.7975099999999999E-2</v>
      </c>
      <c r="HA23">
        <v>0</v>
      </c>
      <c r="HB23">
        <v>20.292899999999999</v>
      </c>
      <c r="HC23">
        <v>5.2244799999999998</v>
      </c>
      <c r="HD23">
        <v>11.9078</v>
      </c>
      <c r="HE23">
        <v>4.9638</v>
      </c>
      <c r="HF23">
        <v>3.2919999999999998</v>
      </c>
      <c r="HG23">
        <v>9999</v>
      </c>
      <c r="HH23">
        <v>9999</v>
      </c>
      <c r="HI23">
        <v>9999</v>
      </c>
      <c r="HJ23">
        <v>999.9</v>
      </c>
      <c r="HK23">
        <v>4.9702599999999997</v>
      </c>
      <c r="HL23">
        <v>1.87486</v>
      </c>
      <c r="HM23">
        <v>1.8736299999999999</v>
      </c>
      <c r="HN23">
        <v>1.8727100000000001</v>
      </c>
      <c r="HO23">
        <v>1.87425</v>
      </c>
      <c r="HP23">
        <v>1.86924</v>
      </c>
      <c r="HQ23">
        <v>1.8734599999999999</v>
      </c>
      <c r="HR23">
        <v>1.8785099999999999</v>
      </c>
      <c r="HS23">
        <v>0</v>
      </c>
      <c r="HT23">
        <v>0</v>
      </c>
      <c r="HU23">
        <v>0</v>
      </c>
      <c r="HV23">
        <v>0</v>
      </c>
      <c r="HW23" t="s">
        <v>414</v>
      </c>
      <c r="HX23" t="s">
        <v>415</v>
      </c>
      <c r="HY23" t="s">
        <v>416</v>
      </c>
      <c r="HZ23" t="s">
        <v>416</v>
      </c>
      <c r="IA23" t="s">
        <v>416</v>
      </c>
      <c r="IB23" t="s">
        <v>416</v>
      </c>
      <c r="IC23">
        <v>0</v>
      </c>
      <c r="ID23">
        <v>100</v>
      </c>
      <c r="IE23">
        <v>100</v>
      </c>
      <c r="IF23">
        <v>0.96</v>
      </c>
      <c r="IG23">
        <v>0.34599999999999997</v>
      </c>
      <c r="IH23">
        <v>0.72100931148136871</v>
      </c>
      <c r="II23">
        <v>1.128014593432906E-3</v>
      </c>
      <c r="IJ23">
        <v>-1.65604436504418E-6</v>
      </c>
      <c r="IK23">
        <v>3.7132907960675708E-10</v>
      </c>
      <c r="IL23">
        <v>0.36480000000000251</v>
      </c>
      <c r="IM23">
        <v>0</v>
      </c>
      <c r="IN23">
        <v>0</v>
      </c>
      <c r="IO23">
        <v>0</v>
      </c>
      <c r="IP23">
        <v>25</v>
      </c>
      <c r="IQ23">
        <v>1932</v>
      </c>
      <c r="IR23">
        <v>-1</v>
      </c>
      <c r="IS23">
        <v>-1</v>
      </c>
      <c r="IT23">
        <v>3.5</v>
      </c>
      <c r="IU23">
        <v>3.6</v>
      </c>
      <c r="IV23">
        <v>1.0839799999999999</v>
      </c>
      <c r="IW23">
        <v>2.4255399999999998</v>
      </c>
      <c r="IX23">
        <v>1.42578</v>
      </c>
      <c r="IY23">
        <v>2.2802699999999998</v>
      </c>
      <c r="IZ23">
        <v>1.5478499999999999</v>
      </c>
      <c r="JA23">
        <v>2.48169</v>
      </c>
      <c r="JB23">
        <v>32.090400000000002</v>
      </c>
      <c r="JC23">
        <v>15.988300000000001</v>
      </c>
      <c r="JD23">
        <v>18</v>
      </c>
      <c r="JE23">
        <v>627.97799999999995</v>
      </c>
      <c r="JF23">
        <v>437.94200000000001</v>
      </c>
      <c r="JG23">
        <v>26.070900000000002</v>
      </c>
      <c r="JH23">
        <v>27.634599999999999</v>
      </c>
      <c r="JI23">
        <v>30.000399999999999</v>
      </c>
      <c r="JJ23">
        <v>27.650600000000001</v>
      </c>
      <c r="JK23">
        <v>27.6128</v>
      </c>
      <c r="JL23">
        <v>21.728999999999999</v>
      </c>
      <c r="JM23">
        <v>0</v>
      </c>
      <c r="JN23">
        <v>100</v>
      </c>
      <c r="JO23">
        <v>-999.9</v>
      </c>
      <c r="JP23">
        <v>410</v>
      </c>
      <c r="JQ23">
        <v>27</v>
      </c>
      <c r="JR23">
        <v>95.480699999999999</v>
      </c>
      <c r="JS23">
        <v>101.247</v>
      </c>
    </row>
    <row r="24" spans="1:279" x14ac:dyDescent="0.2">
      <c r="A24">
        <v>8</v>
      </c>
      <c r="B24">
        <v>1689213198</v>
      </c>
      <c r="C24">
        <v>1326.5</v>
      </c>
      <c r="D24" t="s">
        <v>441</v>
      </c>
      <c r="E24" t="s">
        <v>442</v>
      </c>
      <c r="F24">
        <v>15</v>
      </c>
      <c r="O24" t="s">
        <v>620</v>
      </c>
      <c r="P24">
        <f>DB24*AP24*(CW24-CV24*(1000-AP24*CY24)/(1000-AP24*CX24))/(100*CQ24)</f>
        <v>-0.37386793648050604</v>
      </c>
      <c r="Q24">
        <v>1689213190.25</v>
      </c>
      <c r="R24">
        <f t="shared" si="0"/>
        <v>-1.7700645768900747E-4</v>
      </c>
      <c r="S24">
        <f t="shared" si="1"/>
        <v>-0.17700645768900747</v>
      </c>
      <c r="T24">
        <f>CV24 - IF(AP24&gt;1, P24*CQ24*100/(AR24*DJ24), 0)</f>
        <v>410.45253333333329</v>
      </c>
      <c r="U24">
        <f>((AA24-R24/2)*T24-P24)/(AA24+R24/2)</f>
        <v>341.99175683032826</v>
      </c>
      <c r="V24">
        <f t="shared" si="2"/>
        <v>34.608757646468256</v>
      </c>
      <c r="W24">
        <f>(CV24 - IF(AP24&gt;1, P24*CQ24*100/(AR24*DJ24), 0))*(DC24+DD24)/1000</f>
        <v>41.536826452106247</v>
      </c>
      <c r="X24">
        <f t="shared" si="3"/>
        <v>-1.0276973977789348E-2</v>
      </c>
      <c r="Y24">
        <f t="shared" si="4"/>
        <v>2.9473756492466845</v>
      </c>
      <c r="Z24">
        <f>R24*(1000-(1000*0.61365*EXP(17.502*AD24/(240.97+AD24))/(DC24+DD24)+CX24)/2)/(1000*0.61365*EXP(17.502*AD24/(240.97+AD24))/(DC24+DD24)-CX24)</f>
        <v>-1.0296923483881578E-2</v>
      </c>
      <c r="AA24">
        <f t="shared" si="5"/>
        <v>-6.4337816218936281E-3</v>
      </c>
      <c r="AB24">
        <f t="shared" si="6"/>
        <v>3.9888988359855588E-3</v>
      </c>
      <c r="AC24">
        <f>(DE24+(AB24+2*0.95*0.0000000567*(((DE24+$B$7)+273)^4-(DE24+273)^4)-44100*R24)/(1.84*29.3*Y24+8*0.95*0.0000000567*(DE24+273)^3))</f>
        <v>26.069057670965687</v>
      </c>
      <c r="AD24">
        <f t="shared" si="7"/>
        <v>29.125039999999998</v>
      </c>
      <c r="AE24">
        <f t="shared" si="8"/>
        <v>4.0509642721979331</v>
      </c>
      <c r="AF24">
        <f t="shared" si="9"/>
        <v>70.037976463788809</v>
      </c>
      <c r="AG24">
        <f t="shared" si="10"/>
        <v>2.3665128118560159</v>
      </c>
      <c r="AH24">
        <f t="shared" si="11"/>
        <v>3.3788994647490358</v>
      </c>
      <c r="AI24">
        <f t="shared" si="12"/>
        <v>1.6844514603419172</v>
      </c>
      <c r="AJ24">
        <f>(-R24*44100)</f>
        <v>7.8059847840852292</v>
      </c>
      <c r="AK24">
        <f t="shared" si="13"/>
        <v>-492.87424664474395</v>
      </c>
      <c r="AL24">
        <f t="shared" si="14"/>
        <v>-36.297626140002087</v>
      </c>
      <c r="AM24">
        <f t="shared" si="15"/>
        <v>-521.36189910182486</v>
      </c>
      <c r="AN24">
        <v>0</v>
      </c>
      <c r="AO24">
        <v>0</v>
      </c>
      <c r="AP24">
        <f t="shared" si="16"/>
        <v>1</v>
      </c>
      <c r="AQ24">
        <f t="shared" si="17"/>
        <v>0</v>
      </c>
      <c r="AR24">
        <f t="shared" si="18"/>
        <v>53593.05529216893</v>
      </c>
      <c r="AS24" t="s">
        <v>443</v>
      </c>
      <c r="AT24">
        <v>12498.3</v>
      </c>
      <c r="AU24">
        <v>630.38840000000005</v>
      </c>
      <c r="AV24">
        <v>3575.11</v>
      </c>
      <c r="AW24">
        <f t="shared" si="19"/>
        <v>0.82367300586555381</v>
      </c>
      <c r="AX24">
        <v>-0.37386793648050598</v>
      </c>
      <c r="AY24" t="s">
        <v>410</v>
      </c>
      <c r="AZ24" t="s">
        <v>410</v>
      </c>
      <c r="BA24">
        <v>0</v>
      </c>
      <c r="BB24">
        <v>0</v>
      </c>
      <c r="BC24" t="e">
        <f t="shared" si="20"/>
        <v>#DIV/0!</v>
      </c>
      <c r="BD24">
        <v>0.5</v>
      </c>
      <c r="BE24">
        <f t="shared" si="21"/>
        <v>2.0994204399923999E-2</v>
      </c>
      <c r="BF24">
        <f>P24</f>
        <v>-0.37386793648050604</v>
      </c>
      <c r="BG24" t="e">
        <f t="shared" si="22"/>
        <v>#DIV/0!</v>
      </c>
      <c r="BH24">
        <f t="shared" si="23"/>
        <v>-2.6441178800497334E-15</v>
      </c>
      <c r="BI24" t="e">
        <f t="shared" si="24"/>
        <v>#DIV/0!</v>
      </c>
      <c r="BJ24" t="e">
        <f t="shared" si="25"/>
        <v>#DIV/0!</v>
      </c>
      <c r="BK24" t="s">
        <v>410</v>
      </c>
      <c r="BL24">
        <v>0</v>
      </c>
      <c r="BM24" t="e">
        <f t="shared" si="26"/>
        <v>#DIV/0!</v>
      </c>
      <c r="BN24" t="e">
        <f t="shared" si="27"/>
        <v>#DIV/0!</v>
      </c>
      <c r="BO24" t="e">
        <f t="shared" si="28"/>
        <v>#DIV/0!</v>
      </c>
      <c r="BP24" t="e">
        <f t="shared" si="29"/>
        <v>#DIV/0!</v>
      </c>
      <c r="BQ24">
        <f t="shared" si="30"/>
        <v>0</v>
      </c>
      <c r="BR24">
        <f t="shared" si="31"/>
        <v>1.2140740231606275</v>
      </c>
      <c r="BS24" t="e">
        <f t="shared" si="32"/>
        <v>#DIV/0!</v>
      </c>
      <c r="BT24" t="e">
        <f t="shared" si="33"/>
        <v>#DIV/0!</v>
      </c>
      <c r="BU24">
        <v>2332</v>
      </c>
      <c r="BV24">
        <v>300</v>
      </c>
      <c r="BW24">
        <v>300</v>
      </c>
      <c r="BX24">
        <v>300</v>
      </c>
      <c r="BY24">
        <v>12498.3</v>
      </c>
      <c r="BZ24">
        <v>3530.45</v>
      </c>
      <c r="CA24">
        <v>-1.0345099999999999E-2</v>
      </c>
      <c r="CB24">
        <v>-3.81</v>
      </c>
      <c r="CC24" t="s">
        <v>410</v>
      </c>
      <c r="CD24" t="s">
        <v>410</v>
      </c>
      <c r="CE24" t="s">
        <v>410</v>
      </c>
      <c r="CF24" t="s">
        <v>410</v>
      </c>
      <c r="CG24" t="s">
        <v>410</v>
      </c>
      <c r="CH24" t="s">
        <v>410</v>
      </c>
      <c r="CI24" t="s">
        <v>410</v>
      </c>
      <c r="CJ24" t="s">
        <v>410</v>
      </c>
      <c r="CK24" t="s">
        <v>410</v>
      </c>
      <c r="CL24" t="s">
        <v>410</v>
      </c>
      <c r="CM24">
        <f t="shared" si="34"/>
        <v>4.9993099999999999E-2</v>
      </c>
      <c r="CN24">
        <f t="shared" si="35"/>
        <v>2.0994204399923999E-2</v>
      </c>
      <c r="CO24">
        <f t="shared" si="36"/>
        <v>0.41994203999999996</v>
      </c>
      <c r="CP24">
        <f t="shared" si="37"/>
        <v>7.9788987599999986E-2</v>
      </c>
      <c r="CQ24">
        <v>6</v>
      </c>
      <c r="CR24">
        <v>0.5</v>
      </c>
      <c r="CS24" t="s">
        <v>411</v>
      </c>
      <c r="CT24">
        <v>2</v>
      </c>
      <c r="CU24">
        <v>1689213190.25</v>
      </c>
      <c r="CV24">
        <v>410.45253333333329</v>
      </c>
      <c r="CW24">
        <v>410.00610000000017</v>
      </c>
      <c r="CX24">
        <v>23.385059999999999</v>
      </c>
      <c r="CY24">
        <v>23.55789333333334</v>
      </c>
      <c r="CZ24">
        <v>409.58153333333331</v>
      </c>
      <c r="DA24">
        <v>23.050059999999998</v>
      </c>
      <c r="DB24">
        <v>600.1174000000002</v>
      </c>
      <c r="DC24">
        <v>101.1217333333333</v>
      </c>
      <c r="DD24">
        <v>7.5903613333333342E-2</v>
      </c>
      <c r="DE24">
        <v>26.023230000000002</v>
      </c>
      <c r="DF24">
        <v>29.125039999999998</v>
      </c>
      <c r="DG24">
        <v>999.9000000000002</v>
      </c>
      <c r="DH24">
        <v>0</v>
      </c>
      <c r="DI24">
        <v>0</v>
      </c>
      <c r="DJ24">
        <v>9989.9106666666667</v>
      </c>
      <c r="DK24">
        <v>0</v>
      </c>
      <c r="DL24">
        <v>6.5643583333333311</v>
      </c>
      <c r="DM24">
        <v>0.53550113333333338</v>
      </c>
      <c r="DN24">
        <v>420.37673333333328</v>
      </c>
      <c r="DO24">
        <v>419.89789999999988</v>
      </c>
      <c r="DP24">
        <v>-0.16141730000000001</v>
      </c>
      <c r="DQ24">
        <v>410.00610000000017</v>
      </c>
      <c r="DR24">
        <v>23.55789333333334</v>
      </c>
      <c r="DS24">
        <v>2.3658903333333332</v>
      </c>
      <c r="DT24">
        <v>2.3822126666666672</v>
      </c>
      <c r="DU24">
        <v>20.132180000000002</v>
      </c>
      <c r="DV24">
        <v>20.243359999999999</v>
      </c>
      <c r="DW24">
        <v>4.9993099999999999E-2</v>
      </c>
      <c r="DX24">
        <v>0</v>
      </c>
      <c r="DY24">
        <v>0</v>
      </c>
      <c r="DZ24">
        <v>0</v>
      </c>
      <c r="EA24">
        <v>630.54266666666672</v>
      </c>
      <c r="EB24">
        <v>4.9993099999999999E-2</v>
      </c>
      <c r="EC24">
        <v>50.609000000000009</v>
      </c>
      <c r="ED24">
        <v>-2.3463333333333329</v>
      </c>
      <c r="EE24">
        <v>35.003933333333329</v>
      </c>
      <c r="EF24">
        <v>38.405999999999977</v>
      </c>
      <c r="EG24">
        <v>36.901800000000001</v>
      </c>
      <c r="EH24">
        <v>38.858133333333321</v>
      </c>
      <c r="EI24">
        <v>36.999766666666673</v>
      </c>
      <c r="EJ24">
        <v>0</v>
      </c>
      <c r="EK24">
        <v>0</v>
      </c>
      <c r="EL24">
        <v>0</v>
      </c>
      <c r="EM24">
        <v>153.79999995231631</v>
      </c>
      <c r="EN24">
        <v>0</v>
      </c>
      <c r="EO24">
        <v>630.38840000000005</v>
      </c>
      <c r="EP24">
        <v>-11.706153783169491</v>
      </c>
      <c r="EQ24">
        <v>16.394615376562079</v>
      </c>
      <c r="ER24">
        <v>50.926399999999987</v>
      </c>
      <c r="ES24">
        <v>15</v>
      </c>
      <c r="ET24">
        <v>1689213217</v>
      </c>
      <c r="EU24" t="s">
        <v>444</v>
      </c>
      <c r="EV24">
        <v>1689213213</v>
      </c>
      <c r="EW24">
        <v>1689213217</v>
      </c>
      <c r="EX24">
        <v>8</v>
      </c>
      <c r="EY24">
        <v>-8.8999999999999996E-2</v>
      </c>
      <c r="EZ24">
        <v>-1.0999999999999999E-2</v>
      </c>
      <c r="FA24">
        <v>0.871</v>
      </c>
      <c r="FB24">
        <v>0.33500000000000002</v>
      </c>
      <c r="FC24">
        <v>410</v>
      </c>
      <c r="FD24">
        <v>23</v>
      </c>
      <c r="FE24">
        <v>0.53</v>
      </c>
      <c r="FF24">
        <v>0.2</v>
      </c>
      <c r="FG24">
        <v>0.54026014634146347</v>
      </c>
      <c r="FH24">
        <v>3.5864111498250628E-3</v>
      </c>
      <c r="FI24">
        <v>3.8794666375022692E-2</v>
      </c>
      <c r="FJ24">
        <v>1</v>
      </c>
      <c r="FK24">
        <v>410.54354838709668</v>
      </c>
      <c r="FL24">
        <v>-8.0854838710213095E-2</v>
      </c>
      <c r="FM24">
        <v>1.8626790816141658E-2</v>
      </c>
      <c r="FN24">
        <v>1</v>
      </c>
      <c r="FO24">
        <v>-0.18511107317073169</v>
      </c>
      <c r="FP24">
        <v>0.36984781881533102</v>
      </c>
      <c r="FQ24">
        <v>3.6666744811114968E-2</v>
      </c>
      <c r="FR24">
        <v>1</v>
      </c>
      <c r="FS24">
        <v>23.39141290322581</v>
      </c>
      <c r="FT24">
        <v>0.22735161290324479</v>
      </c>
      <c r="FU24">
        <v>1.7144015074118689E-2</v>
      </c>
      <c r="FV24">
        <v>1</v>
      </c>
      <c r="FW24">
        <v>4</v>
      </c>
      <c r="FX24">
        <v>4</v>
      </c>
      <c r="FY24" t="s">
        <v>413</v>
      </c>
      <c r="FZ24">
        <v>3.1777199999999999</v>
      </c>
      <c r="GA24">
        <v>2.77312</v>
      </c>
      <c r="GB24">
        <v>0.102941</v>
      </c>
      <c r="GC24">
        <v>0.103557</v>
      </c>
      <c r="GD24">
        <v>0.11774800000000001</v>
      </c>
      <c r="GE24">
        <v>0.119404</v>
      </c>
      <c r="GF24">
        <v>28134.9</v>
      </c>
      <c r="GG24">
        <v>22321.200000000001</v>
      </c>
      <c r="GH24">
        <v>29314.5</v>
      </c>
      <c r="GI24">
        <v>24393.8</v>
      </c>
      <c r="GJ24">
        <v>32870</v>
      </c>
      <c r="GK24">
        <v>31332</v>
      </c>
      <c r="GL24">
        <v>40420.1</v>
      </c>
      <c r="GM24">
        <v>39790.800000000003</v>
      </c>
      <c r="GN24">
        <v>2.1640999999999999</v>
      </c>
      <c r="GO24">
        <v>1.8916299999999999</v>
      </c>
      <c r="GP24">
        <v>0.33126</v>
      </c>
      <c r="GQ24">
        <v>0</v>
      </c>
      <c r="GR24">
        <v>23.692399999999999</v>
      </c>
      <c r="GS24">
        <v>999.9</v>
      </c>
      <c r="GT24">
        <v>63.9</v>
      </c>
      <c r="GU24">
        <v>29.2</v>
      </c>
      <c r="GV24">
        <v>25.709299999999999</v>
      </c>
      <c r="GW24">
        <v>62.268099999999997</v>
      </c>
      <c r="GX24">
        <v>27.191500000000001</v>
      </c>
      <c r="GY24">
        <v>1</v>
      </c>
      <c r="GZ24">
        <v>2.7716000000000001E-2</v>
      </c>
      <c r="HA24">
        <v>0</v>
      </c>
      <c r="HB24">
        <v>20.2912</v>
      </c>
      <c r="HC24">
        <v>5.2276199999999999</v>
      </c>
      <c r="HD24">
        <v>11.907999999999999</v>
      </c>
      <c r="HE24">
        <v>4.9637500000000001</v>
      </c>
      <c r="HF24">
        <v>3.2919999999999998</v>
      </c>
      <c r="HG24">
        <v>9999</v>
      </c>
      <c r="HH24">
        <v>9999</v>
      </c>
      <c r="HI24">
        <v>9999</v>
      </c>
      <c r="HJ24">
        <v>999.9</v>
      </c>
      <c r="HK24">
        <v>4.9702599999999997</v>
      </c>
      <c r="HL24">
        <v>1.8748499999999999</v>
      </c>
      <c r="HM24">
        <v>1.8736299999999999</v>
      </c>
      <c r="HN24">
        <v>1.8727100000000001</v>
      </c>
      <c r="HO24">
        <v>1.87426</v>
      </c>
      <c r="HP24">
        <v>1.86924</v>
      </c>
      <c r="HQ24">
        <v>1.8734599999999999</v>
      </c>
      <c r="HR24">
        <v>1.8785099999999999</v>
      </c>
      <c r="HS24">
        <v>0</v>
      </c>
      <c r="HT24">
        <v>0</v>
      </c>
      <c r="HU24">
        <v>0</v>
      </c>
      <c r="HV24">
        <v>0</v>
      </c>
      <c r="HW24" t="s">
        <v>414</v>
      </c>
      <c r="HX24" t="s">
        <v>415</v>
      </c>
      <c r="HY24" t="s">
        <v>416</v>
      </c>
      <c r="HZ24" t="s">
        <v>416</v>
      </c>
      <c r="IA24" t="s">
        <v>416</v>
      </c>
      <c r="IB24" t="s">
        <v>416</v>
      </c>
      <c r="IC24">
        <v>0</v>
      </c>
      <c r="ID24">
        <v>100</v>
      </c>
      <c r="IE24">
        <v>100</v>
      </c>
      <c r="IF24">
        <v>0.871</v>
      </c>
      <c r="IG24">
        <v>0.33500000000000002</v>
      </c>
      <c r="IH24">
        <v>0.75021978295709713</v>
      </c>
      <c r="II24">
        <v>1.128014593432906E-3</v>
      </c>
      <c r="IJ24">
        <v>-1.65604436504418E-6</v>
      </c>
      <c r="IK24">
        <v>3.7132907960675708E-10</v>
      </c>
      <c r="IL24">
        <v>0.34641428571429239</v>
      </c>
      <c r="IM24">
        <v>0</v>
      </c>
      <c r="IN24">
        <v>0</v>
      </c>
      <c r="IO24">
        <v>0</v>
      </c>
      <c r="IP24">
        <v>25</v>
      </c>
      <c r="IQ24">
        <v>1932</v>
      </c>
      <c r="IR24">
        <v>-1</v>
      </c>
      <c r="IS24">
        <v>-1</v>
      </c>
      <c r="IT24">
        <v>2.1</v>
      </c>
      <c r="IU24">
        <v>2.2999999999999998</v>
      </c>
      <c r="IV24">
        <v>1.0839799999999999</v>
      </c>
      <c r="IW24">
        <v>2.4352999999999998</v>
      </c>
      <c r="IX24">
        <v>1.42578</v>
      </c>
      <c r="IY24">
        <v>2.2814899999999998</v>
      </c>
      <c r="IZ24">
        <v>1.5478499999999999</v>
      </c>
      <c r="JA24">
        <v>2.3547400000000001</v>
      </c>
      <c r="JB24">
        <v>32.046399999999998</v>
      </c>
      <c r="JC24">
        <v>15.9533</v>
      </c>
      <c r="JD24">
        <v>18</v>
      </c>
      <c r="JE24">
        <v>630.32399999999996</v>
      </c>
      <c r="JF24">
        <v>437.97500000000002</v>
      </c>
      <c r="JG24">
        <v>26.0321</v>
      </c>
      <c r="JH24">
        <v>27.643999999999998</v>
      </c>
      <c r="JI24">
        <v>30</v>
      </c>
      <c r="JJ24">
        <v>27.666</v>
      </c>
      <c r="JK24">
        <v>27.623000000000001</v>
      </c>
      <c r="JL24">
        <v>21.710599999999999</v>
      </c>
      <c r="JM24">
        <v>0</v>
      </c>
      <c r="JN24">
        <v>100</v>
      </c>
      <c r="JO24">
        <v>-999.9</v>
      </c>
      <c r="JP24">
        <v>410</v>
      </c>
      <c r="JQ24">
        <v>27</v>
      </c>
      <c r="JR24">
        <v>95.492099999999994</v>
      </c>
      <c r="JS24">
        <v>101.24299999999999</v>
      </c>
    </row>
    <row r="25" spans="1:279" x14ac:dyDescent="0.2">
      <c r="A25">
        <v>9</v>
      </c>
      <c r="B25">
        <v>1689213352.5</v>
      </c>
      <c r="C25">
        <v>1481</v>
      </c>
      <c r="D25" t="s">
        <v>445</v>
      </c>
      <c r="E25" t="s">
        <v>446</v>
      </c>
      <c r="F25">
        <v>15</v>
      </c>
      <c r="O25" t="s">
        <v>621</v>
      </c>
      <c r="P25">
        <f>DB25*AP25*(CW25-CV25*(1000-AP25*CY25)/(1000-AP25*CX25))/(100*CQ25)</f>
        <v>-0.73352839860558539</v>
      </c>
      <c r="Q25">
        <v>1689213344.75</v>
      </c>
      <c r="R25">
        <f t="shared" si="0"/>
        <v>-2.1385608166484122E-5</v>
      </c>
      <c r="S25">
        <f t="shared" si="1"/>
        <v>-2.1385608166484122E-2</v>
      </c>
      <c r="T25">
        <f>CV25 - IF(AP25&gt;1, P25*CQ25*100/(AR25*DJ25), 0)</f>
        <v>410.75926666666658</v>
      </c>
      <c r="U25">
        <f>((AA25-R25/2)*T25-P25)/(AA25+R25/2)</f>
        <v>-894.10719978978591</v>
      </c>
      <c r="V25">
        <f t="shared" si="2"/>
        <v>-90.481834102673261</v>
      </c>
      <c r="W25">
        <f>(CV25 - IF(AP25&gt;1, P25*CQ25*100/(AR25*DJ25), 0))*(DC25+DD25)/1000</f>
        <v>41.568004184964884</v>
      </c>
      <c r="X25">
        <f t="shared" si="3"/>
        <v>-8.92971144972215E-4</v>
      </c>
      <c r="Y25">
        <f t="shared" si="4"/>
        <v>2.9469298057653965</v>
      </c>
      <c r="Z25">
        <f>R25*(1000-(1000*0.61365*EXP(17.502*AD25/(240.97+AD25))/(DC25+DD25)+CX25)/2)/(1000*0.61365*EXP(17.502*AD25/(240.97+AD25))/(DC25+DD25)-CX25)</f>
        <v>-8.9312149777273598E-4</v>
      </c>
      <c r="AA25">
        <f t="shared" si="5"/>
        <v>-5.5818742574527457E-4</v>
      </c>
      <c r="AB25">
        <f t="shared" si="6"/>
        <v>3.9888988359855588E-3</v>
      </c>
      <c r="AC25">
        <f>(DE25+(AB25+2*0.95*0.0000000567*(((DE25+$B$7)+273)^4-(DE25+273)^4)-44100*R25)/(1.84*29.3*Y25+8*0.95*0.0000000567*(DE25+273)^3))</f>
        <v>25.939408517594703</v>
      </c>
      <c r="AD25">
        <f t="shared" si="7"/>
        <v>31.788446666666669</v>
      </c>
      <c r="AE25">
        <f t="shared" si="8"/>
        <v>4.7182033312450482</v>
      </c>
      <c r="AF25">
        <f t="shared" si="9"/>
        <v>70.811366163006653</v>
      </c>
      <c r="AG25">
        <f t="shared" si="10"/>
        <v>2.3800217725515758</v>
      </c>
      <c r="AH25">
        <f t="shared" si="11"/>
        <v>3.3610730896969323</v>
      </c>
      <c r="AI25">
        <f t="shared" si="12"/>
        <v>2.3381815586934724</v>
      </c>
      <c r="AJ25">
        <f>(-R25*44100)</f>
        <v>0.94310532014194981</v>
      </c>
      <c r="AK25">
        <f t="shared" si="13"/>
        <v>-930.14834104091574</v>
      </c>
      <c r="AL25">
        <f t="shared" si="14"/>
        <v>-69.399466460044607</v>
      </c>
      <c r="AM25">
        <f t="shared" si="15"/>
        <v>-998.60071328198239</v>
      </c>
      <c r="AN25">
        <v>0</v>
      </c>
      <c r="AO25">
        <v>0</v>
      </c>
      <c r="AP25">
        <f t="shared" si="16"/>
        <v>1</v>
      </c>
      <c r="AQ25">
        <f t="shared" si="17"/>
        <v>0</v>
      </c>
      <c r="AR25">
        <f t="shared" si="18"/>
        <v>53596.073829169465</v>
      </c>
      <c r="AS25" t="s">
        <v>447</v>
      </c>
      <c r="AT25">
        <v>12505.3</v>
      </c>
      <c r="AU25">
        <v>539.40230769230777</v>
      </c>
      <c r="AV25">
        <v>3198.95</v>
      </c>
      <c r="AW25">
        <f t="shared" si="19"/>
        <v>0.83138145088472537</v>
      </c>
      <c r="AX25">
        <v>-0.73352839860564223</v>
      </c>
      <c r="AY25" t="s">
        <v>410</v>
      </c>
      <c r="AZ25" t="s">
        <v>410</v>
      </c>
      <c r="BA25">
        <v>0</v>
      </c>
      <c r="BB25">
        <v>0</v>
      </c>
      <c r="BC25" t="e">
        <f t="shared" si="20"/>
        <v>#DIV/0!</v>
      </c>
      <c r="BD25">
        <v>0.5</v>
      </c>
      <c r="BE25">
        <f t="shared" si="21"/>
        <v>2.0994204399923999E-2</v>
      </c>
      <c r="BF25">
        <f>P25</f>
        <v>-0.73352839860558539</v>
      </c>
      <c r="BG25" t="e">
        <f t="shared" si="22"/>
        <v>#DIV/0!</v>
      </c>
      <c r="BH25">
        <f t="shared" si="23"/>
        <v>2.707576709170927E-12</v>
      </c>
      <c r="BI25" t="e">
        <f t="shared" si="24"/>
        <v>#DIV/0!</v>
      </c>
      <c r="BJ25" t="e">
        <f t="shared" si="25"/>
        <v>#DIV/0!</v>
      </c>
      <c r="BK25" t="s">
        <v>410</v>
      </c>
      <c r="BL25">
        <v>0</v>
      </c>
      <c r="BM25" t="e">
        <f t="shared" si="26"/>
        <v>#DIV/0!</v>
      </c>
      <c r="BN25" t="e">
        <f t="shared" si="27"/>
        <v>#DIV/0!</v>
      </c>
      <c r="BO25" t="e">
        <f t="shared" si="28"/>
        <v>#DIV/0!</v>
      </c>
      <c r="BP25" t="e">
        <f t="shared" si="29"/>
        <v>#DIV/0!</v>
      </c>
      <c r="BQ25">
        <f t="shared" si="30"/>
        <v>0</v>
      </c>
      <c r="BR25">
        <f t="shared" si="31"/>
        <v>1.2028173095945753</v>
      </c>
      <c r="BS25" t="e">
        <f t="shared" si="32"/>
        <v>#DIV/0!</v>
      </c>
      <c r="BT25" t="e">
        <f t="shared" si="33"/>
        <v>#DIV/0!</v>
      </c>
      <c r="BU25">
        <v>2333</v>
      </c>
      <c r="BV25">
        <v>300</v>
      </c>
      <c r="BW25">
        <v>300</v>
      </c>
      <c r="BX25">
        <v>300</v>
      </c>
      <c r="BY25">
        <v>12505.3</v>
      </c>
      <c r="BZ25">
        <v>3170.93</v>
      </c>
      <c r="CA25">
        <v>-1.0352E-2</v>
      </c>
      <c r="CB25">
        <v>-0.38</v>
      </c>
      <c r="CC25" t="s">
        <v>410</v>
      </c>
      <c r="CD25" t="s">
        <v>410</v>
      </c>
      <c r="CE25" t="s">
        <v>410</v>
      </c>
      <c r="CF25" t="s">
        <v>410</v>
      </c>
      <c r="CG25" t="s">
        <v>410</v>
      </c>
      <c r="CH25" t="s">
        <v>410</v>
      </c>
      <c r="CI25" t="s">
        <v>410</v>
      </c>
      <c r="CJ25" t="s">
        <v>410</v>
      </c>
      <c r="CK25" t="s">
        <v>410</v>
      </c>
      <c r="CL25" t="s">
        <v>410</v>
      </c>
      <c r="CM25">
        <f t="shared" si="34"/>
        <v>4.9993099999999999E-2</v>
      </c>
      <c r="CN25">
        <f t="shared" si="35"/>
        <v>2.0994204399923999E-2</v>
      </c>
      <c r="CO25">
        <f t="shared" si="36"/>
        <v>0.41994203999999996</v>
      </c>
      <c r="CP25">
        <f t="shared" si="37"/>
        <v>7.9788987599999986E-2</v>
      </c>
      <c r="CQ25">
        <v>6</v>
      </c>
      <c r="CR25">
        <v>0.5</v>
      </c>
      <c r="CS25" t="s">
        <v>411</v>
      </c>
      <c r="CT25">
        <v>2</v>
      </c>
      <c r="CU25">
        <v>1689213344.75</v>
      </c>
      <c r="CV25">
        <v>410.75926666666658</v>
      </c>
      <c r="CW25">
        <v>410.01716666666658</v>
      </c>
      <c r="CX25">
        <v>23.51847333333334</v>
      </c>
      <c r="CY25">
        <v>23.539349999999999</v>
      </c>
      <c r="CZ25">
        <v>409.82826666666671</v>
      </c>
      <c r="DA25">
        <v>23.185473333333341</v>
      </c>
      <c r="DB25">
        <v>600.17200000000003</v>
      </c>
      <c r="DC25">
        <v>101.1228333333333</v>
      </c>
      <c r="DD25">
        <v>7.5137249999999989E-2</v>
      </c>
      <c r="DE25">
        <v>25.93385</v>
      </c>
      <c r="DF25">
        <v>31.788446666666669</v>
      </c>
      <c r="DG25">
        <v>999.9000000000002</v>
      </c>
      <c r="DH25">
        <v>0</v>
      </c>
      <c r="DI25">
        <v>0</v>
      </c>
      <c r="DJ25">
        <v>9987.2713333333322</v>
      </c>
      <c r="DK25">
        <v>0</v>
      </c>
      <c r="DL25">
        <v>4.4646489999999988</v>
      </c>
      <c r="DM25">
        <v>0.68250426666666686</v>
      </c>
      <c r="DN25">
        <v>420.59230000000002</v>
      </c>
      <c r="DO25">
        <v>419.90146666666658</v>
      </c>
      <c r="DP25">
        <v>-1.854686333333334E-2</v>
      </c>
      <c r="DQ25">
        <v>410.01716666666658</v>
      </c>
      <c r="DR25">
        <v>23.539349999999999</v>
      </c>
      <c r="DS25">
        <v>2.3784876666666661</v>
      </c>
      <c r="DT25">
        <v>2.3803640000000001</v>
      </c>
      <c r="DU25">
        <v>20.218060000000001</v>
      </c>
      <c r="DV25">
        <v>20.230806666666659</v>
      </c>
      <c r="DW25">
        <v>4.9993099999999999E-2</v>
      </c>
      <c r="DX25">
        <v>0</v>
      </c>
      <c r="DY25">
        <v>0</v>
      </c>
      <c r="DZ25">
        <v>0</v>
      </c>
      <c r="EA25">
        <v>539.38666666666666</v>
      </c>
      <c r="EB25">
        <v>4.9993099999999999E-2</v>
      </c>
      <c r="EC25">
        <v>41.588333333333331</v>
      </c>
      <c r="ED25">
        <v>-1.343666666666667</v>
      </c>
      <c r="EE25">
        <v>35.1374</v>
      </c>
      <c r="EF25">
        <v>39.52059999999998</v>
      </c>
      <c r="EG25">
        <v>37.449599999999997</v>
      </c>
      <c r="EH25">
        <v>40.466533333333338</v>
      </c>
      <c r="EI25">
        <v>37.845599999999997</v>
      </c>
      <c r="EJ25">
        <v>0</v>
      </c>
      <c r="EK25">
        <v>0</v>
      </c>
      <c r="EL25">
        <v>0</v>
      </c>
      <c r="EM25">
        <v>153.79999995231631</v>
      </c>
      <c r="EN25">
        <v>0</v>
      </c>
      <c r="EO25">
        <v>539.40230769230777</v>
      </c>
      <c r="EP25">
        <v>-1.3169230985039171</v>
      </c>
      <c r="EQ25">
        <v>-9.0427349570327014</v>
      </c>
      <c r="ER25">
        <v>41.443846153846152</v>
      </c>
      <c r="ES25">
        <v>15</v>
      </c>
      <c r="ET25">
        <v>1689213374.0999999</v>
      </c>
      <c r="EU25" t="s">
        <v>448</v>
      </c>
      <c r="EV25">
        <v>1689213374.0999999</v>
      </c>
      <c r="EW25">
        <v>1689213373.0999999</v>
      </c>
      <c r="EX25">
        <v>9</v>
      </c>
      <c r="EY25">
        <v>0.06</v>
      </c>
      <c r="EZ25">
        <v>-2E-3</v>
      </c>
      <c r="FA25">
        <v>0.93100000000000005</v>
      </c>
      <c r="FB25">
        <v>0.33300000000000002</v>
      </c>
      <c r="FC25">
        <v>410</v>
      </c>
      <c r="FD25">
        <v>23</v>
      </c>
      <c r="FE25">
        <v>0.48</v>
      </c>
      <c r="FF25">
        <v>0.26</v>
      </c>
      <c r="FG25">
        <v>0.68703687499999999</v>
      </c>
      <c r="FH25">
        <v>0.20573075797373219</v>
      </c>
      <c r="FI25">
        <v>4.9197428295688142E-2</v>
      </c>
      <c r="FJ25">
        <v>1</v>
      </c>
      <c r="FK25">
        <v>410.69970000000001</v>
      </c>
      <c r="FL25">
        <v>0.46550389321590402</v>
      </c>
      <c r="FM25">
        <v>4.2096832818317768E-2</v>
      </c>
      <c r="FN25">
        <v>1</v>
      </c>
      <c r="FO25">
        <v>-2.9698892500000001E-2</v>
      </c>
      <c r="FP25">
        <v>0.26518143016885581</v>
      </c>
      <c r="FQ25">
        <v>2.5653582473466521E-2</v>
      </c>
      <c r="FR25">
        <v>1</v>
      </c>
      <c r="FS25">
        <v>23.520806666666669</v>
      </c>
      <c r="FT25">
        <v>0.34685472747499507</v>
      </c>
      <c r="FU25">
        <v>2.5313289438993108E-2</v>
      </c>
      <c r="FV25">
        <v>1</v>
      </c>
      <c r="FW25">
        <v>4</v>
      </c>
      <c r="FX25">
        <v>4</v>
      </c>
      <c r="FY25" t="s">
        <v>413</v>
      </c>
      <c r="FZ25">
        <v>3.17767</v>
      </c>
      <c r="GA25">
        <v>2.7720199999999999</v>
      </c>
      <c r="GB25">
        <v>0.103015</v>
      </c>
      <c r="GC25">
        <v>0.103574</v>
      </c>
      <c r="GD25">
        <v>0.11828900000000001</v>
      </c>
      <c r="GE25">
        <v>0.119408</v>
      </c>
      <c r="GF25">
        <v>28119.1</v>
      </c>
      <c r="GG25">
        <v>22327.8</v>
      </c>
      <c r="GH25">
        <v>29299.8</v>
      </c>
      <c r="GI25">
        <v>24400.9</v>
      </c>
      <c r="GJ25">
        <v>32836.400000000001</v>
      </c>
      <c r="GK25">
        <v>31340</v>
      </c>
      <c r="GL25">
        <v>40404.6</v>
      </c>
      <c r="GM25">
        <v>39801.599999999999</v>
      </c>
      <c r="GN25">
        <v>2.1664699999999999</v>
      </c>
      <c r="GO25">
        <v>1.8956999999999999</v>
      </c>
      <c r="GP25">
        <v>0.50610299999999997</v>
      </c>
      <c r="GQ25">
        <v>0</v>
      </c>
      <c r="GR25">
        <v>23.541599999999999</v>
      </c>
      <c r="GS25">
        <v>999.9</v>
      </c>
      <c r="GT25">
        <v>63.8</v>
      </c>
      <c r="GU25">
        <v>29</v>
      </c>
      <c r="GV25">
        <v>25.373100000000001</v>
      </c>
      <c r="GW25">
        <v>62.228099999999998</v>
      </c>
      <c r="GX25">
        <v>28.261199999999999</v>
      </c>
      <c r="GY25">
        <v>1</v>
      </c>
      <c r="GZ25">
        <v>1.76855E-2</v>
      </c>
      <c r="HA25">
        <v>0</v>
      </c>
      <c r="HB25">
        <v>20.293600000000001</v>
      </c>
      <c r="HC25">
        <v>5.2280699999999998</v>
      </c>
      <c r="HD25">
        <v>11.907500000000001</v>
      </c>
      <c r="HE25">
        <v>4.9638999999999998</v>
      </c>
      <c r="HF25">
        <v>3.2919999999999998</v>
      </c>
      <c r="HG25">
        <v>9999</v>
      </c>
      <c r="HH25">
        <v>9999</v>
      </c>
      <c r="HI25">
        <v>9999</v>
      </c>
      <c r="HJ25">
        <v>999.9</v>
      </c>
      <c r="HK25">
        <v>4.9702099999999998</v>
      </c>
      <c r="HL25">
        <v>1.8748499999999999</v>
      </c>
      <c r="HM25">
        <v>1.8736200000000001</v>
      </c>
      <c r="HN25">
        <v>1.8727100000000001</v>
      </c>
      <c r="HO25">
        <v>1.87425</v>
      </c>
      <c r="HP25">
        <v>1.86921</v>
      </c>
      <c r="HQ25">
        <v>1.8734500000000001</v>
      </c>
      <c r="HR25">
        <v>1.8785099999999999</v>
      </c>
      <c r="HS25">
        <v>0</v>
      </c>
      <c r="HT25">
        <v>0</v>
      </c>
      <c r="HU25">
        <v>0</v>
      </c>
      <c r="HV25">
        <v>0</v>
      </c>
      <c r="HW25" t="s">
        <v>414</v>
      </c>
      <c r="HX25" t="s">
        <v>415</v>
      </c>
      <c r="HY25" t="s">
        <v>416</v>
      </c>
      <c r="HZ25" t="s">
        <v>416</v>
      </c>
      <c r="IA25" t="s">
        <v>416</v>
      </c>
      <c r="IB25" t="s">
        <v>416</v>
      </c>
      <c r="IC25">
        <v>0</v>
      </c>
      <c r="ID25">
        <v>100</v>
      </c>
      <c r="IE25">
        <v>100</v>
      </c>
      <c r="IF25">
        <v>0.93100000000000005</v>
      </c>
      <c r="IG25">
        <v>0.33300000000000002</v>
      </c>
      <c r="IH25">
        <v>0.66161732781647409</v>
      </c>
      <c r="II25">
        <v>1.128014593432906E-3</v>
      </c>
      <c r="IJ25">
        <v>-1.65604436504418E-6</v>
      </c>
      <c r="IK25">
        <v>3.7132907960675708E-10</v>
      </c>
      <c r="IL25">
        <v>0.33533499999999711</v>
      </c>
      <c r="IM25">
        <v>0</v>
      </c>
      <c r="IN25">
        <v>0</v>
      </c>
      <c r="IO25">
        <v>0</v>
      </c>
      <c r="IP25">
        <v>25</v>
      </c>
      <c r="IQ25">
        <v>1932</v>
      </c>
      <c r="IR25">
        <v>-1</v>
      </c>
      <c r="IS25">
        <v>-1</v>
      </c>
      <c r="IT25">
        <v>2.2999999999999998</v>
      </c>
      <c r="IU25">
        <v>2.2999999999999998</v>
      </c>
      <c r="IV25">
        <v>1.0827599999999999</v>
      </c>
      <c r="IW25">
        <v>2.4267599999999998</v>
      </c>
      <c r="IX25">
        <v>1.42578</v>
      </c>
      <c r="IY25">
        <v>2.2814899999999998</v>
      </c>
      <c r="IZ25">
        <v>1.5478499999999999</v>
      </c>
      <c r="JA25">
        <v>2.3986800000000001</v>
      </c>
      <c r="JB25">
        <v>31.980499999999999</v>
      </c>
      <c r="JC25">
        <v>15.9445</v>
      </c>
      <c r="JD25">
        <v>18</v>
      </c>
      <c r="JE25">
        <v>631.15</v>
      </c>
      <c r="JF25">
        <v>439.66800000000001</v>
      </c>
      <c r="JG25">
        <v>25.936</v>
      </c>
      <c r="JH25">
        <v>27.5259</v>
      </c>
      <c r="JI25">
        <v>29.9999</v>
      </c>
      <c r="JJ25">
        <v>27.5779</v>
      </c>
      <c r="JK25">
        <v>27.533100000000001</v>
      </c>
      <c r="JL25">
        <v>21.7011</v>
      </c>
      <c r="JM25">
        <v>0</v>
      </c>
      <c r="JN25">
        <v>100</v>
      </c>
      <c r="JO25">
        <v>-999.9</v>
      </c>
      <c r="JP25">
        <v>410</v>
      </c>
      <c r="JQ25">
        <v>27</v>
      </c>
      <c r="JR25">
        <v>95.450699999999998</v>
      </c>
      <c r="JS25">
        <v>101.27200000000001</v>
      </c>
    </row>
    <row r="26" spans="1:279" x14ac:dyDescent="0.2">
      <c r="A26">
        <v>10</v>
      </c>
      <c r="B26">
        <v>1689213550.0999999</v>
      </c>
      <c r="C26">
        <v>1678.599999904633</v>
      </c>
      <c r="D26" t="s">
        <v>449</v>
      </c>
      <c r="E26" t="s">
        <v>450</v>
      </c>
      <c r="F26">
        <v>15</v>
      </c>
      <c r="O26" t="s">
        <v>622</v>
      </c>
      <c r="P26">
        <f>DB26*AP26*(CW26-CV26*(1000-AP26*CY26)/(1000-AP26*CX26))/(100*CQ26)</f>
        <v>-0.9428614473169582</v>
      </c>
      <c r="Q26">
        <v>1689213542.099999</v>
      </c>
      <c r="R26">
        <f t="shared" si="0"/>
        <v>-2.9632375574210814E-5</v>
      </c>
      <c r="S26">
        <f t="shared" si="1"/>
        <v>-2.9632375574210813E-2</v>
      </c>
      <c r="T26">
        <f>CV26 - IF(AP26&gt;1, P26*CQ26*100/(AR26*DJ26), 0)</f>
        <v>410.95829032258058</v>
      </c>
      <c r="U26">
        <f>((AA26-R26/2)*T26-P26)/(AA26+R26/2)</f>
        <v>-494.17937572809603</v>
      </c>
      <c r="V26">
        <f t="shared" si="2"/>
        <v>-50.016984139492656</v>
      </c>
      <c r="W26">
        <f>(CV26 - IF(AP26&gt;1, P26*CQ26*100/(AR26*DJ26), 0))*(DC26+DD26)/1000</f>
        <v>41.593994607268073</v>
      </c>
      <c r="X26">
        <f t="shared" si="3"/>
        <v>-1.6640578993155455E-3</v>
      </c>
      <c r="Y26">
        <f t="shared" si="4"/>
        <v>2.9520390331410447</v>
      </c>
      <c r="Z26">
        <f>R26*(1000-(1000*0.61365*EXP(17.502*AD26/(240.97+AD26))/(DC26+DD26)+CX26)/2)/(1000*0.61365*EXP(17.502*AD26/(240.97+AD26))/(DC26+DD26)-CX26)</f>
        <v>-1.6645792010612239E-3</v>
      </c>
      <c r="AA26">
        <f t="shared" si="5"/>
        <v>-1.0403151513915937E-3</v>
      </c>
      <c r="AB26">
        <f t="shared" si="6"/>
        <v>3.9888988359855588E-3</v>
      </c>
      <c r="AC26">
        <f>(DE26+(AB26+2*0.95*0.0000000567*(((DE26+$B$7)+273)^4-(DE26+273)^4)-44100*R26)/(1.84*29.3*Y26+8*0.95*0.0000000567*(DE26+273)^3))</f>
        <v>25.665772316865294</v>
      </c>
      <c r="AD26">
        <f t="shared" si="7"/>
        <v>29.503819354838711</v>
      </c>
      <c r="AE26">
        <f t="shared" si="8"/>
        <v>4.1405235542956351</v>
      </c>
      <c r="AF26">
        <f t="shared" si="9"/>
        <v>72.490410538175738</v>
      </c>
      <c r="AG26">
        <f t="shared" si="10"/>
        <v>2.3969613029467656</v>
      </c>
      <c r="AH26">
        <f t="shared" si="11"/>
        <v>3.3065908789197018</v>
      </c>
      <c r="AI26">
        <f t="shared" si="12"/>
        <v>1.7435622513488696</v>
      </c>
      <c r="AJ26">
        <f>(-R26*44100)</f>
        <v>1.3067877628226969</v>
      </c>
      <c r="AK26">
        <f t="shared" si="13"/>
        <v>-612.04903824707458</v>
      </c>
      <c r="AL26">
        <f t="shared" si="14"/>
        <v>-45.006732451776458</v>
      </c>
      <c r="AM26">
        <f t="shared" si="15"/>
        <v>-655.74499403719233</v>
      </c>
      <c r="AN26">
        <v>0</v>
      </c>
      <c r="AO26">
        <v>0</v>
      </c>
      <c r="AP26">
        <f t="shared" si="16"/>
        <v>1</v>
      </c>
      <c r="AQ26">
        <f t="shared" si="17"/>
        <v>0</v>
      </c>
      <c r="AR26">
        <f t="shared" si="18"/>
        <v>53795.390278107909</v>
      </c>
      <c r="AS26" t="s">
        <v>451</v>
      </c>
      <c r="AT26">
        <v>12513.9</v>
      </c>
      <c r="AU26">
        <v>536.56846153846152</v>
      </c>
      <c r="AV26">
        <v>3358.27</v>
      </c>
      <c r="AW26">
        <f t="shared" si="19"/>
        <v>0.84022474025660188</v>
      </c>
      <c r="AX26">
        <v>-0.94286144731701504</v>
      </c>
      <c r="AY26" t="s">
        <v>410</v>
      </c>
      <c r="AZ26" t="s">
        <v>410</v>
      </c>
      <c r="BA26">
        <v>0</v>
      </c>
      <c r="BB26">
        <v>0</v>
      </c>
      <c r="BC26" t="e">
        <f t="shared" si="20"/>
        <v>#DIV/0!</v>
      </c>
      <c r="BD26">
        <v>0.5</v>
      </c>
      <c r="BE26">
        <f t="shared" si="21"/>
        <v>2.0994204399923999E-2</v>
      </c>
      <c r="BF26">
        <f>P26</f>
        <v>-0.9428614473169582</v>
      </c>
      <c r="BG26" t="e">
        <f t="shared" si="22"/>
        <v>#DIV/0!</v>
      </c>
      <c r="BH26">
        <f t="shared" si="23"/>
        <v>2.707576709170927E-12</v>
      </c>
      <c r="BI26" t="e">
        <f t="shared" si="24"/>
        <v>#DIV/0!</v>
      </c>
      <c r="BJ26" t="e">
        <f t="shared" si="25"/>
        <v>#DIV/0!</v>
      </c>
      <c r="BK26" t="s">
        <v>410</v>
      </c>
      <c r="BL26">
        <v>0</v>
      </c>
      <c r="BM26" t="e">
        <f t="shared" si="26"/>
        <v>#DIV/0!</v>
      </c>
      <c r="BN26" t="e">
        <f t="shared" si="27"/>
        <v>#DIV/0!</v>
      </c>
      <c r="BO26" t="e">
        <f t="shared" si="28"/>
        <v>#DIV/0!</v>
      </c>
      <c r="BP26" t="e">
        <f t="shared" si="29"/>
        <v>#DIV/0!</v>
      </c>
      <c r="BQ26">
        <f t="shared" si="30"/>
        <v>0</v>
      </c>
      <c r="BR26">
        <f t="shared" si="31"/>
        <v>1.1901577662359755</v>
      </c>
      <c r="BS26" t="e">
        <f t="shared" si="32"/>
        <v>#DIV/0!</v>
      </c>
      <c r="BT26" t="e">
        <f t="shared" si="33"/>
        <v>#DIV/0!</v>
      </c>
      <c r="BU26">
        <v>2334</v>
      </c>
      <c r="BV26">
        <v>300</v>
      </c>
      <c r="BW26">
        <v>300</v>
      </c>
      <c r="BX26">
        <v>300</v>
      </c>
      <c r="BY26">
        <v>12513.9</v>
      </c>
      <c r="BZ26">
        <v>3251.02</v>
      </c>
      <c r="CA26">
        <v>-1.0358900000000001E-2</v>
      </c>
      <c r="CB26">
        <v>-31.01</v>
      </c>
      <c r="CC26" t="s">
        <v>410</v>
      </c>
      <c r="CD26" t="s">
        <v>410</v>
      </c>
      <c r="CE26" t="s">
        <v>410</v>
      </c>
      <c r="CF26" t="s">
        <v>410</v>
      </c>
      <c r="CG26" t="s">
        <v>410</v>
      </c>
      <c r="CH26" t="s">
        <v>410</v>
      </c>
      <c r="CI26" t="s">
        <v>410</v>
      </c>
      <c r="CJ26" t="s">
        <v>410</v>
      </c>
      <c r="CK26" t="s">
        <v>410</v>
      </c>
      <c r="CL26" t="s">
        <v>410</v>
      </c>
      <c r="CM26">
        <f t="shared" si="34"/>
        <v>4.9993099999999999E-2</v>
      </c>
      <c r="CN26">
        <f t="shared" si="35"/>
        <v>2.0994204399923999E-2</v>
      </c>
      <c r="CO26">
        <f t="shared" si="36"/>
        <v>0.41994203999999996</v>
      </c>
      <c r="CP26">
        <f t="shared" si="37"/>
        <v>7.9788987599999986E-2</v>
      </c>
      <c r="CQ26">
        <v>6</v>
      </c>
      <c r="CR26">
        <v>0.5</v>
      </c>
      <c r="CS26" t="s">
        <v>411</v>
      </c>
      <c r="CT26">
        <v>2</v>
      </c>
      <c r="CU26">
        <v>1689213542.099999</v>
      </c>
      <c r="CV26">
        <v>410.95829032258058</v>
      </c>
      <c r="CW26">
        <v>410.00351612903222</v>
      </c>
      <c r="CX26">
        <v>23.682532258064519</v>
      </c>
      <c r="CY26">
        <v>23.71145483870967</v>
      </c>
      <c r="CZ26">
        <v>410.08529032258059</v>
      </c>
      <c r="DA26">
        <v>23.34053225806452</v>
      </c>
      <c r="DB26">
        <v>600.1664838709678</v>
      </c>
      <c r="DC26">
        <v>101.13654838709679</v>
      </c>
      <c r="DD26">
        <v>7.5656322580645169E-2</v>
      </c>
      <c r="DE26">
        <v>25.658090322580641</v>
      </c>
      <c r="DF26">
        <v>29.503819354838711</v>
      </c>
      <c r="DG26">
        <v>999.90000000000032</v>
      </c>
      <c r="DH26">
        <v>0</v>
      </c>
      <c r="DI26">
        <v>0</v>
      </c>
      <c r="DJ26">
        <v>10014.940322580651</v>
      </c>
      <c r="DK26">
        <v>0</v>
      </c>
      <c r="DL26">
        <v>3.614613548387096</v>
      </c>
      <c r="DM26">
        <v>1.0128740967741929</v>
      </c>
      <c r="DN26">
        <v>420.98245161290322</v>
      </c>
      <c r="DO26">
        <v>419.96138709677422</v>
      </c>
      <c r="DP26">
        <v>-3.803148429032259E-2</v>
      </c>
      <c r="DQ26">
        <v>410.00351612903222</v>
      </c>
      <c r="DR26">
        <v>23.71145483870967</v>
      </c>
      <c r="DS26">
        <v>2.3942490322580641</v>
      </c>
      <c r="DT26">
        <v>2.398096129032258</v>
      </c>
      <c r="DU26">
        <v>20.324909677419349</v>
      </c>
      <c r="DV26">
        <v>20.35091612903226</v>
      </c>
      <c r="DW26">
        <v>4.9993099999999999E-2</v>
      </c>
      <c r="DX26">
        <v>0</v>
      </c>
      <c r="DY26">
        <v>0</v>
      </c>
      <c r="DZ26">
        <v>0</v>
      </c>
      <c r="EA26">
        <v>536.60419354838712</v>
      </c>
      <c r="EB26">
        <v>4.9993099999999999E-2</v>
      </c>
      <c r="EC26">
        <v>26.32612903225807</v>
      </c>
      <c r="ED26">
        <v>-1.8948387096774191</v>
      </c>
      <c r="EE26">
        <v>35.207419354838713</v>
      </c>
      <c r="EF26">
        <v>38.892903225806442</v>
      </c>
      <c r="EG26">
        <v>37.231548387096773</v>
      </c>
      <c r="EH26">
        <v>39.556161290322571</v>
      </c>
      <c r="EI26">
        <v>37.209419354838701</v>
      </c>
      <c r="EJ26">
        <v>0</v>
      </c>
      <c r="EK26">
        <v>0</v>
      </c>
      <c r="EL26">
        <v>0</v>
      </c>
      <c r="EM26">
        <v>196.5</v>
      </c>
      <c r="EN26">
        <v>0</v>
      </c>
      <c r="EO26">
        <v>536.56846153846152</v>
      </c>
      <c r="EP26">
        <v>0.38085470339158439</v>
      </c>
      <c r="EQ26">
        <v>-6.2188033838421228</v>
      </c>
      <c r="ER26">
        <v>26.25153846153847</v>
      </c>
      <c r="ES26">
        <v>15</v>
      </c>
      <c r="ET26">
        <v>1689213567.5999999</v>
      </c>
      <c r="EU26" t="s">
        <v>452</v>
      </c>
      <c r="EV26">
        <v>1689213567.5999999</v>
      </c>
      <c r="EW26">
        <v>1689213566.0999999</v>
      </c>
      <c r="EX26">
        <v>10</v>
      </c>
      <c r="EY26">
        <v>-5.8000000000000003E-2</v>
      </c>
      <c r="EZ26">
        <v>8.9999999999999993E-3</v>
      </c>
      <c r="FA26">
        <v>0.873</v>
      </c>
      <c r="FB26">
        <v>0.34200000000000003</v>
      </c>
      <c r="FC26">
        <v>410</v>
      </c>
      <c r="FD26">
        <v>24</v>
      </c>
      <c r="FE26">
        <v>0.54</v>
      </c>
      <c r="FF26">
        <v>0.28999999999999998</v>
      </c>
      <c r="FG26">
        <v>1.0065637804878049</v>
      </c>
      <c r="FH26">
        <v>0.19254652264808561</v>
      </c>
      <c r="FI26">
        <v>3.4012418617618292E-2</v>
      </c>
      <c r="FJ26">
        <v>1</v>
      </c>
      <c r="FK26">
        <v>411.01629032258057</v>
      </c>
      <c r="FL26">
        <v>0.17419354838559439</v>
      </c>
      <c r="FM26">
        <v>2.0618177930796708E-2</v>
      </c>
      <c r="FN26">
        <v>1</v>
      </c>
      <c r="FO26">
        <v>-5.4098397878048793E-2</v>
      </c>
      <c r="FP26">
        <v>0.3715408135818814</v>
      </c>
      <c r="FQ26">
        <v>3.6728934751479737E-2</v>
      </c>
      <c r="FR26">
        <v>1</v>
      </c>
      <c r="FS26">
        <v>23.673432258064519</v>
      </c>
      <c r="FT26">
        <v>0.643785483870845</v>
      </c>
      <c r="FU26">
        <v>4.8006816633559588E-2</v>
      </c>
      <c r="FV26">
        <v>1</v>
      </c>
      <c r="FW26">
        <v>4</v>
      </c>
      <c r="FX26">
        <v>4</v>
      </c>
      <c r="FY26" t="s">
        <v>413</v>
      </c>
      <c r="FZ26">
        <v>3.1784300000000001</v>
      </c>
      <c r="GA26">
        <v>2.7719900000000002</v>
      </c>
      <c r="GB26">
        <v>0.10310900000000001</v>
      </c>
      <c r="GC26">
        <v>0.10360900000000001</v>
      </c>
      <c r="GD26">
        <v>0.119059</v>
      </c>
      <c r="GE26">
        <v>0.120199</v>
      </c>
      <c r="GF26">
        <v>28113.9</v>
      </c>
      <c r="GG26">
        <v>22327</v>
      </c>
      <c r="GH26">
        <v>29297</v>
      </c>
      <c r="GI26">
        <v>24400.5</v>
      </c>
      <c r="GJ26">
        <v>32803</v>
      </c>
      <c r="GK26">
        <v>31312.1</v>
      </c>
      <c r="GL26">
        <v>40400</v>
      </c>
      <c r="GM26">
        <v>39802.800000000003</v>
      </c>
      <c r="GN26">
        <v>2.1672500000000001</v>
      </c>
      <c r="GO26">
        <v>1.89855</v>
      </c>
      <c r="GP26">
        <v>0.36929499999999998</v>
      </c>
      <c r="GQ26">
        <v>0</v>
      </c>
      <c r="GR26">
        <v>23.450199999999999</v>
      </c>
      <c r="GS26">
        <v>999.9</v>
      </c>
      <c r="GT26">
        <v>63.8</v>
      </c>
      <c r="GU26">
        <v>28.8</v>
      </c>
      <c r="GV26">
        <v>25.0777</v>
      </c>
      <c r="GW26">
        <v>62.598999999999997</v>
      </c>
      <c r="GX26">
        <v>27.9407</v>
      </c>
      <c r="GY26">
        <v>1</v>
      </c>
      <c r="GZ26">
        <v>1.3737299999999999E-2</v>
      </c>
      <c r="HA26">
        <v>0</v>
      </c>
      <c r="HB26">
        <v>20.291399999999999</v>
      </c>
      <c r="HC26">
        <v>5.2267200000000003</v>
      </c>
      <c r="HD26">
        <v>11.9072</v>
      </c>
      <c r="HE26">
        <v>4.9638</v>
      </c>
      <c r="HF26">
        <v>3.2919999999999998</v>
      </c>
      <c r="HG26">
        <v>9999</v>
      </c>
      <c r="HH26">
        <v>9999</v>
      </c>
      <c r="HI26">
        <v>9999</v>
      </c>
      <c r="HJ26">
        <v>999.9</v>
      </c>
      <c r="HK26">
        <v>4.9702200000000003</v>
      </c>
      <c r="HL26">
        <v>1.8748499999999999</v>
      </c>
      <c r="HM26">
        <v>1.8735999999999999</v>
      </c>
      <c r="HN26">
        <v>1.8727100000000001</v>
      </c>
      <c r="HO26">
        <v>1.8742399999999999</v>
      </c>
      <c r="HP26">
        <v>1.8692</v>
      </c>
      <c r="HQ26">
        <v>1.87344</v>
      </c>
      <c r="HR26">
        <v>1.8785099999999999</v>
      </c>
      <c r="HS26">
        <v>0</v>
      </c>
      <c r="HT26">
        <v>0</v>
      </c>
      <c r="HU26">
        <v>0</v>
      </c>
      <c r="HV26">
        <v>0</v>
      </c>
      <c r="HW26" t="s">
        <v>414</v>
      </c>
      <c r="HX26" t="s">
        <v>415</v>
      </c>
      <c r="HY26" t="s">
        <v>416</v>
      </c>
      <c r="HZ26" t="s">
        <v>416</v>
      </c>
      <c r="IA26" t="s">
        <v>416</v>
      </c>
      <c r="IB26" t="s">
        <v>416</v>
      </c>
      <c r="IC26">
        <v>0</v>
      </c>
      <c r="ID26">
        <v>100</v>
      </c>
      <c r="IE26">
        <v>100</v>
      </c>
      <c r="IF26">
        <v>0.873</v>
      </c>
      <c r="IG26">
        <v>0.34200000000000003</v>
      </c>
      <c r="IH26">
        <v>0.72130978553872893</v>
      </c>
      <c r="II26">
        <v>1.128014593432906E-3</v>
      </c>
      <c r="IJ26">
        <v>-1.65604436504418E-6</v>
      </c>
      <c r="IK26">
        <v>3.7132907960675708E-10</v>
      </c>
      <c r="IL26">
        <v>0.33289523809523303</v>
      </c>
      <c r="IM26">
        <v>0</v>
      </c>
      <c r="IN26">
        <v>0</v>
      </c>
      <c r="IO26">
        <v>0</v>
      </c>
      <c r="IP26">
        <v>25</v>
      </c>
      <c r="IQ26">
        <v>1932</v>
      </c>
      <c r="IR26">
        <v>-1</v>
      </c>
      <c r="IS26">
        <v>-1</v>
      </c>
      <c r="IT26">
        <v>2.9</v>
      </c>
      <c r="IU26">
        <v>3</v>
      </c>
      <c r="IV26">
        <v>1.0827599999999999</v>
      </c>
      <c r="IW26">
        <v>2.4316399999999998</v>
      </c>
      <c r="IX26">
        <v>1.42578</v>
      </c>
      <c r="IY26">
        <v>2.2766099999999998</v>
      </c>
      <c r="IZ26">
        <v>1.5478499999999999</v>
      </c>
      <c r="JA26">
        <v>2.35107</v>
      </c>
      <c r="JB26">
        <v>31.870699999999999</v>
      </c>
      <c r="JC26">
        <v>15.9095</v>
      </c>
      <c r="JD26">
        <v>18</v>
      </c>
      <c r="JE26">
        <v>630.62599999999998</v>
      </c>
      <c r="JF26">
        <v>440.55599999999998</v>
      </c>
      <c r="JG26">
        <v>25.773</v>
      </c>
      <c r="JH26">
        <v>27.424499999999998</v>
      </c>
      <c r="JI26">
        <v>30.000299999999999</v>
      </c>
      <c r="JJ26">
        <v>27.474599999999999</v>
      </c>
      <c r="JK26">
        <v>27.4314</v>
      </c>
      <c r="JL26">
        <v>21.693999999999999</v>
      </c>
      <c r="JM26">
        <v>0</v>
      </c>
      <c r="JN26">
        <v>100</v>
      </c>
      <c r="JO26">
        <v>-999.9</v>
      </c>
      <c r="JP26">
        <v>410</v>
      </c>
      <c r="JQ26">
        <v>27</v>
      </c>
      <c r="JR26">
        <v>95.4405</v>
      </c>
      <c r="JS26">
        <v>101.273</v>
      </c>
    </row>
    <row r="27" spans="1:279" x14ac:dyDescent="0.2">
      <c r="A27">
        <v>11</v>
      </c>
      <c r="B27">
        <v>1689213699.5999999</v>
      </c>
      <c r="C27">
        <v>1828.099999904633</v>
      </c>
      <c r="D27" t="s">
        <v>453</v>
      </c>
      <c r="E27" t="s">
        <v>454</v>
      </c>
      <c r="F27">
        <v>15</v>
      </c>
      <c r="O27" t="s">
        <v>623</v>
      </c>
      <c r="P27">
        <f>DB27*AP27*(CW27-CV27*(1000-AP27*CY27)/(1000-AP27*CX27))/(100*CQ27)</f>
        <v>-1.027631065387326</v>
      </c>
      <c r="Q27">
        <v>1689213691.599999</v>
      </c>
      <c r="R27">
        <f t="shared" si="0"/>
        <v>-1.8647930525099188E-4</v>
      </c>
      <c r="S27">
        <f t="shared" si="1"/>
        <v>-0.18647930525099188</v>
      </c>
      <c r="T27">
        <f>CV27 - IF(AP27&gt;1, P27*CQ27*100/(AR27*DJ27), 0)</f>
        <v>411.12658064516143</v>
      </c>
      <c r="U27">
        <f>((AA27-R27/2)*T27-P27)/(AA27+R27/2)</f>
        <v>245.9345588424149</v>
      </c>
      <c r="V27">
        <f t="shared" si="2"/>
        <v>24.891379766456989</v>
      </c>
      <c r="W27">
        <f>(CV27 - IF(AP27&gt;1, P27*CQ27*100/(AR27*DJ27), 0))*(DC27+DD27)/1000</f>
        <v>41.610694727457329</v>
      </c>
      <c r="X27">
        <f t="shared" si="3"/>
        <v>-1.0528796506755631E-2</v>
      </c>
      <c r="Y27">
        <f t="shared" si="4"/>
        <v>2.9491888507692661</v>
      </c>
      <c r="Z27">
        <f>R27*(1000-(1000*0.61365*EXP(17.502*AD27/(240.97+AD27))/(DC27+DD27)+CX27)/2)/(1000*0.61365*EXP(17.502*AD27/(240.97+AD27))/(DC27+DD27)-CX27)</f>
        <v>-1.0549723833148679E-2</v>
      </c>
      <c r="AA27">
        <f t="shared" si="5"/>
        <v>-6.5916937507254116E-3</v>
      </c>
      <c r="AB27">
        <f t="shared" si="6"/>
        <v>3.9888988359855588E-3</v>
      </c>
      <c r="AC27">
        <f>(DE27+(AB27+2*0.95*0.0000000567*(((DE27+$B$7)+273)^4-(DE27+273)^4)-44100*R27)/(1.84*29.3*Y27+8*0.95*0.0000000567*(DE27+273)^3))</f>
        <v>25.556632632691674</v>
      </c>
      <c r="AD27">
        <f t="shared" si="7"/>
        <v>29.38972903225806</v>
      </c>
      <c r="AE27">
        <f t="shared" si="8"/>
        <v>4.1133679530797984</v>
      </c>
      <c r="AF27">
        <f t="shared" si="9"/>
        <v>72.673004306742655</v>
      </c>
      <c r="AG27">
        <f t="shared" si="10"/>
        <v>2.3817369093439296</v>
      </c>
      <c r="AH27">
        <f t="shared" si="11"/>
        <v>3.2773337665950195</v>
      </c>
      <c r="AI27">
        <f t="shared" si="12"/>
        <v>1.7316310437358688</v>
      </c>
      <c r="AJ27">
        <f>(-R27*44100)</f>
        <v>8.2237373615687428</v>
      </c>
      <c r="AK27">
        <f t="shared" si="13"/>
        <v>-617.12403049172258</v>
      </c>
      <c r="AL27">
        <f t="shared" si="14"/>
        <v>-45.364036700663782</v>
      </c>
      <c r="AM27">
        <f t="shared" si="15"/>
        <v>-654.26034093198166</v>
      </c>
      <c r="AN27">
        <v>0</v>
      </c>
      <c r="AO27">
        <v>0</v>
      </c>
      <c r="AP27">
        <f t="shared" si="16"/>
        <v>1</v>
      </c>
      <c r="AQ27">
        <f t="shared" si="17"/>
        <v>0</v>
      </c>
      <c r="AR27">
        <f t="shared" si="18"/>
        <v>53738.894501639334</v>
      </c>
      <c r="AS27" t="s">
        <v>455</v>
      </c>
      <c r="AT27">
        <v>12535.6</v>
      </c>
      <c r="AU27">
        <v>660.40599999999995</v>
      </c>
      <c r="AV27">
        <v>3431.13</v>
      </c>
      <c r="AW27">
        <f t="shared" si="19"/>
        <v>0.80752521763966978</v>
      </c>
      <c r="AX27">
        <v>-1.027631065387326</v>
      </c>
      <c r="AY27" t="s">
        <v>410</v>
      </c>
      <c r="AZ27" t="s">
        <v>410</v>
      </c>
      <c r="BA27">
        <v>0</v>
      </c>
      <c r="BB27">
        <v>0</v>
      </c>
      <c r="BC27" t="e">
        <f t="shared" si="20"/>
        <v>#DIV/0!</v>
      </c>
      <c r="BD27">
        <v>0.5</v>
      </c>
      <c r="BE27">
        <f t="shared" si="21"/>
        <v>2.0994204399923999E-2</v>
      </c>
      <c r="BF27">
        <f>P27</f>
        <v>-1.027631065387326</v>
      </c>
      <c r="BG27" t="e">
        <f t="shared" si="22"/>
        <v>#DIV/0!</v>
      </c>
      <c r="BH27">
        <f t="shared" si="23"/>
        <v>0</v>
      </c>
      <c r="BI27" t="e">
        <f t="shared" si="24"/>
        <v>#DIV/0!</v>
      </c>
      <c r="BJ27" t="e">
        <f t="shared" si="25"/>
        <v>#DIV/0!</v>
      </c>
      <c r="BK27" t="s">
        <v>410</v>
      </c>
      <c r="BL27">
        <v>0</v>
      </c>
      <c r="BM27" t="e">
        <f t="shared" si="26"/>
        <v>#DIV/0!</v>
      </c>
      <c r="BN27" t="e">
        <f t="shared" si="27"/>
        <v>#DIV/0!</v>
      </c>
      <c r="BO27" t="e">
        <f t="shared" si="28"/>
        <v>#DIV/0!</v>
      </c>
      <c r="BP27" t="e">
        <f t="shared" si="29"/>
        <v>#DIV/0!</v>
      </c>
      <c r="BQ27">
        <f t="shared" si="30"/>
        <v>0</v>
      </c>
      <c r="BR27">
        <f t="shared" si="31"/>
        <v>1.2383514200620487</v>
      </c>
      <c r="BS27" t="e">
        <f t="shared" si="32"/>
        <v>#DIV/0!</v>
      </c>
      <c r="BT27" t="e">
        <f t="shared" si="33"/>
        <v>#DIV/0!</v>
      </c>
      <c r="BU27">
        <v>2335</v>
      </c>
      <c r="BV27">
        <v>300</v>
      </c>
      <c r="BW27">
        <v>300</v>
      </c>
      <c r="BX27">
        <v>300</v>
      </c>
      <c r="BY27">
        <v>12535.6</v>
      </c>
      <c r="BZ27">
        <v>3423.18</v>
      </c>
      <c r="CA27">
        <v>-1.0377300000000001E-2</v>
      </c>
      <c r="CB27">
        <v>-12.87</v>
      </c>
      <c r="CC27" t="s">
        <v>410</v>
      </c>
      <c r="CD27" t="s">
        <v>410</v>
      </c>
      <c r="CE27" t="s">
        <v>410</v>
      </c>
      <c r="CF27" t="s">
        <v>410</v>
      </c>
      <c r="CG27" t="s">
        <v>410</v>
      </c>
      <c r="CH27" t="s">
        <v>410</v>
      </c>
      <c r="CI27" t="s">
        <v>410</v>
      </c>
      <c r="CJ27" t="s">
        <v>410</v>
      </c>
      <c r="CK27" t="s">
        <v>410</v>
      </c>
      <c r="CL27" t="s">
        <v>410</v>
      </c>
      <c r="CM27">
        <f t="shared" si="34"/>
        <v>4.9993099999999999E-2</v>
      </c>
      <c r="CN27">
        <f t="shared" si="35"/>
        <v>2.0994204399923999E-2</v>
      </c>
      <c r="CO27">
        <f t="shared" si="36"/>
        <v>0.41994203999999996</v>
      </c>
      <c r="CP27">
        <f t="shared" si="37"/>
        <v>7.9788987599999986E-2</v>
      </c>
      <c r="CQ27">
        <v>6</v>
      </c>
      <c r="CR27">
        <v>0.5</v>
      </c>
      <c r="CS27" t="s">
        <v>411</v>
      </c>
      <c r="CT27">
        <v>2</v>
      </c>
      <c r="CU27">
        <v>1689213691.599999</v>
      </c>
      <c r="CV27">
        <v>411.12658064516143</v>
      </c>
      <c r="CW27">
        <v>410.02258064516133</v>
      </c>
      <c r="CX27">
        <v>23.53230000000001</v>
      </c>
      <c r="CY27">
        <v>23.714341935483869</v>
      </c>
      <c r="CZ27">
        <v>410.23158064516139</v>
      </c>
      <c r="DA27">
        <v>23.197300000000009</v>
      </c>
      <c r="DB27">
        <v>600.16177419354835</v>
      </c>
      <c r="DC27">
        <v>101.1366774193548</v>
      </c>
      <c r="DD27">
        <v>7.471752903225809E-2</v>
      </c>
      <c r="DE27">
        <v>25.508364516129031</v>
      </c>
      <c r="DF27">
        <v>29.38972903225806</v>
      </c>
      <c r="DG27">
        <v>999.90000000000032</v>
      </c>
      <c r="DH27">
        <v>0</v>
      </c>
      <c r="DI27">
        <v>0</v>
      </c>
      <c r="DJ27">
        <v>9998.7296774193546</v>
      </c>
      <c r="DK27">
        <v>0</v>
      </c>
      <c r="DL27">
        <v>2.9252809677419358</v>
      </c>
      <c r="DM27">
        <v>1.0821763225806449</v>
      </c>
      <c r="DN27">
        <v>421.01512903225802</v>
      </c>
      <c r="DO27">
        <v>419.98222580645171</v>
      </c>
      <c r="DP27">
        <v>-0.17527712903225801</v>
      </c>
      <c r="DQ27">
        <v>410.02258064516133</v>
      </c>
      <c r="DR27">
        <v>23.714341935483869</v>
      </c>
      <c r="DS27">
        <v>2.380661290322581</v>
      </c>
      <c r="DT27">
        <v>2.3983870967741932</v>
      </c>
      <c r="DU27">
        <v>20.232819354838711</v>
      </c>
      <c r="DV27">
        <v>20.352880645161289</v>
      </c>
      <c r="DW27">
        <v>4.9993099999999999E-2</v>
      </c>
      <c r="DX27">
        <v>0</v>
      </c>
      <c r="DY27">
        <v>0</v>
      </c>
      <c r="DZ27">
        <v>0</v>
      </c>
      <c r="EA27">
        <v>660.4345161290322</v>
      </c>
      <c r="EB27">
        <v>4.9993099999999999E-2</v>
      </c>
      <c r="EC27">
        <v>24.14419354838709</v>
      </c>
      <c r="ED27">
        <v>-1.33</v>
      </c>
      <c r="EE27">
        <v>35.015999999999998</v>
      </c>
      <c r="EF27">
        <v>39.36264516129031</v>
      </c>
      <c r="EG27">
        <v>37.320129032258073</v>
      </c>
      <c r="EH27">
        <v>40.195354838709662</v>
      </c>
      <c r="EI27">
        <v>37.66899999999999</v>
      </c>
      <c r="EJ27">
        <v>0</v>
      </c>
      <c r="EK27">
        <v>0</v>
      </c>
      <c r="EL27">
        <v>0</v>
      </c>
      <c r="EM27">
        <v>148.79999995231631</v>
      </c>
      <c r="EN27">
        <v>0</v>
      </c>
      <c r="EO27">
        <v>660.40599999999995</v>
      </c>
      <c r="EP27">
        <v>-1.6184615165228771</v>
      </c>
      <c r="EQ27">
        <v>-9.5861538824481265</v>
      </c>
      <c r="ER27">
        <v>24.2348</v>
      </c>
      <c r="ES27">
        <v>15</v>
      </c>
      <c r="ET27">
        <v>1689213721.5999999</v>
      </c>
      <c r="EU27" t="s">
        <v>456</v>
      </c>
      <c r="EV27">
        <v>1689213716.5999999</v>
      </c>
      <c r="EW27">
        <v>1689213721.5999999</v>
      </c>
      <c r="EX27">
        <v>11</v>
      </c>
      <c r="EY27">
        <v>2.1999999999999999E-2</v>
      </c>
      <c r="EZ27">
        <v>-6.0000000000000001E-3</v>
      </c>
      <c r="FA27">
        <v>0.89500000000000002</v>
      </c>
      <c r="FB27">
        <v>0.33500000000000002</v>
      </c>
      <c r="FC27">
        <v>410</v>
      </c>
      <c r="FD27">
        <v>24</v>
      </c>
      <c r="FE27">
        <v>0.77</v>
      </c>
      <c r="FF27">
        <v>0.19</v>
      </c>
      <c r="FG27">
        <v>1.0734273999999999</v>
      </c>
      <c r="FH27">
        <v>0.14088247654784139</v>
      </c>
      <c r="FI27">
        <v>3.2757511804775409E-2</v>
      </c>
      <c r="FJ27">
        <v>1</v>
      </c>
      <c r="FK27">
        <v>411.09986666666668</v>
      </c>
      <c r="FL27">
        <v>0.28506340378250561</v>
      </c>
      <c r="FM27">
        <v>2.5801464213401709E-2</v>
      </c>
      <c r="FN27">
        <v>1</v>
      </c>
      <c r="FO27">
        <v>-0.19910022499999999</v>
      </c>
      <c r="FP27">
        <v>0.43503357973733597</v>
      </c>
      <c r="FQ27">
        <v>4.2130542490862552E-2</v>
      </c>
      <c r="FR27">
        <v>1</v>
      </c>
      <c r="FS27">
        <v>23.536506666666671</v>
      </c>
      <c r="FT27">
        <v>0.21584516129029169</v>
      </c>
      <c r="FU27">
        <v>1.572768118813327E-2</v>
      </c>
      <c r="FV27">
        <v>1</v>
      </c>
      <c r="FW27">
        <v>4</v>
      </c>
      <c r="FX27">
        <v>4</v>
      </c>
      <c r="FY27" t="s">
        <v>413</v>
      </c>
      <c r="FZ27">
        <v>3.17788</v>
      </c>
      <c r="GA27">
        <v>2.7712500000000002</v>
      </c>
      <c r="GB27">
        <v>0.103133</v>
      </c>
      <c r="GC27">
        <v>0.103612</v>
      </c>
      <c r="GD27">
        <v>0.11833299999999999</v>
      </c>
      <c r="GE27">
        <v>0.120003</v>
      </c>
      <c r="GF27">
        <v>28109.7</v>
      </c>
      <c r="GG27">
        <v>22325.1</v>
      </c>
      <c r="GH27">
        <v>29293.599999999999</v>
      </c>
      <c r="GI27">
        <v>24398.6</v>
      </c>
      <c r="GJ27">
        <v>32827.1</v>
      </c>
      <c r="GK27">
        <v>31316.1</v>
      </c>
      <c r="GL27">
        <v>40395.4</v>
      </c>
      <c r="GM27">
        <v>39798.9</v>
      </c>
      <c r="GN27">
        <v>2.1671499999999999</v>
      </c>
      <c r="GO27">
        <v>1.89883</v>
      </c>
      <c r="GP27">
        <v>0.377305</v>
      </c>
      <c r="GQ27">
        <v>0</v>
      </c>
      <c r="GR27">
        <v>23.1905</v>
      </c>
      <c r="GS27">
        <v>999.9</v>
      </c>
      <c r="GT27">
        <v>63.8</v>
      </c>
      <c r="GU27">
        <v>28.7</v>
      </c>
      <c r="GV27">
        <v>24.933299999999999</v>
      </c>
      <c r="GW27">
        <v>62.908999999999999</v>
      </c>
      <c r="GX27">
        <v>28.109000000000002</v>
      </c>
      <c r="GY27">
        <v>1</v>
      </c>
      <c r="GZ27">
        <v>-4.8462900000000003E-2</v>
      </c>
      <c r="HA27">
        <v>6.9716799999999995E-2</v>
      </c>
      <c r="HB27">
        <v>20.293500000000002</v>
      </c>
      <c r="HC27">
        <v>5.2256799999999997</v>
      </c>
      <c r="HD27">
        <v>11.9078</v>
      </c>
      <c r="HE27">
        <v>4.9632500000000004</v>
      </c>
      <c r="HF27">
        <v>3.2919999999999998</v>
      </c>
      <c r="HG27">
        <v>9999</v>
      </c>
      <c r="HH27">
        <v>9999</v>
      </c>
      <c r="HI27">
        <v>9999</v>
      </c>
      <c r="HJ27">
        <v>999.9</v>
      </c>
      <c r="HK27">
        <v>4.9702400000000004</v>
      </c>
      <c r="HL27">
        <v>1.8748499999999999</v>
      </c>
      <c r="HM27">
        <v>1.8736200000000001</v>
      </c>
      <c r="HN27">
        <v>1.8727</v>
      </c>
      <c r="HO27">
        <v>1.8742399999999999</v>
      </c>
      <c r="HP27">
        <v>1.8692200000000001</v>
      </c>
      <c r="HQ27">
        <v>1.8734599999999999</v>
      </c>
      <c r="HR27">
        <v>1.8785099999999999</v>
      </c>
      <c r="HS27">
        <v>0</v>
      </c>
      <c r="HT27">
        <v>0</v>
      </c>
      <c r="HU27">
        <v>0</v>
      </c>
      <c r="HV27">
        <v>0</v>
      </c>
      <c r="HW27" t="s">
        <v>414</v>
      </c>
      <c r="HX27" t="s">
        <v>415</v>
      </c>
      <c r="HY27" t="s">
        <v>416</v>
      </c>
      <c r="HZ27" t="s">
        <v>416</v>
      </c>
      <c r="IA27" t="s">
        <v>416</v>
      </c>
      <c r="IB27" t="s">
        <v>416</v>
      </c>
      <c r="IC27">
        <v>0</v>
      </c>
      <c r="ID27">
        <v>100</v>
      </c>
      <c r="IE27">
        <v>100</v>
      </c>
      <c r="IF27">
        <v>0.89500000000000002</v>
      </c>
      <c r="IG27">
        <v>0.33500000000000002</v>
      </c>
      <c r="IH27">
        <v>0.66359819815276255</v>
      </c>
      <c r="II27">
        <v>1.128014593432906E-3</v>
      </c>
      <c r="IJ27">
        <v>-1.65604436504418E-6</v>
      </c>
      <c r="IK27">
        <v>3.7132907960675708E-10</v>
      </c>
      <c r="IL27">
        <v>0.34175999999999718</v>
      </c>
      <c r="IM27">
        <v>0</v>
      </c>
      <c r="IN27">
        <v>0</v>
      </c>
      <c r="IO27">
        <v>0</v>
      </c>
      <c r="IP27">
        <v>25</v>
      </c>
      <c r="IQ27">
        <v>1932</v>
      </c>
      <c r="IR27">
        <v>-1</v>
      </c>
      <c r="IS27">
        <v>-1</v>
      </c>
      <c r="IT27">
        <v>2.2000000000000002</v>
      </c>
      <c r="IU27">
        <v>2.2000000000000002</v>
      </c>
      <c r="IV27">
        <v>1.0815399999999999</v>
      </c>
      <c r="IW27">
        <v>2.4328599999999998</v>
      </c>
      <c r="IX27">
        <v>1.42578</v>
      </c>
      <c r="IY27">
        <v>2.2778299999999998</v>
      </c>
      <c r="IZ27">
        <v>1.5478499999999999</v>
      </c>
      <c r="JA27">
        <v>2.34619</v>
      </c>
      <c r="JB27">
        <v>31.761099999999999</v>
      </c>
      <c r="JC27">
        <v>15.891999999999999</v>
      </c>
      <c r="JD27">
        <v>18</v>
      </c>
      <c r="JE27">
        <v>630.80100000000004</v>
      </c>
      <c r="JF27">
        <v>440.92099999999999</v>
      </c>
      <c r="JG27">
        <v>25.641100000000002</v>
      </c>
      <c r="JH27">
        <v>27.456900000000001</v>
      </c>
      <c r="JI27">
        <v>30.0001</v>
      </c>
      <c r="JJ27">
        <v>27.497900000000001</v>
      </c>
      <c r="JK27">
        <v>27.457999999999998</v>
      </c>
      <c r="JL27">
        <v>21.678599999999999</v>
      </c>
      <c r="JM27">
        <v>0</v>
      </c>
      <c r="JN27">
        <v>100</v>
      </c>
      <c r="JO27">
        <v>-999.9</v>
      </c>
      <c r="JP27">
        <v>410</v>
      </c>
      <c r="JQ27">
        <v>27</v>
      </c>
      <c r="JR27">
        <v>95.429599999999994</v>
      </c>
      <c r="JS27">
        <v>101.264</v>
      </c>
    </row>
    <row r="28" spans="1:279" x14ac:dyDescent="0.2">
      <c r="A28">
        <v>12</v>
      </c>
      <c r="B28">
        <v>1689213924.5999999</v>
      </c>
      <c r="C28">
        <v>2053.099999904633</v>
      </c>
      <c r="D28" t="s">
        <v>457</v>
      </c>
      <c r="E28" t="s">
        <v>458</v>
      </c>
      <c r="F28">
        <v>15</v>
      </c>
      <c r="O28" t="s">
        <v>624</v>
      </c>
      <c r="P28">
        <f>DB28*AP28*(CW28-CV28*(1000-AP28*CY28)/(1000-AP28*CX28))/(100*CQ28)</f>
        <v>-1.5674001751559947</v>
      </c>
      <c r="Q28">
        <v>1689213916.599999</v>
      </c>
      <c r="R28">
        <f t="shared" si="0"/>
        <v>4.9145528506842971E-4</v>
      </c>
      <c r="S28">
        <f t="shared" si="1"/>
        <v>0.49145528506842967</v>
      </c>
      <c r="T28">
        <f>CV28 - IF(AP28&gt;1, P28*CQ28*100/(AR28*DJ28), 0)</f>
        <v>411.37670967741951</v>
      </c>
      <c r="U28">
        <f>((AA28-R28/2)*T28-P28)/(AA28+R28/2)</f>
        <v>614.45263763194419</v>
      </c>
      <c r="V28">
        <f t="shared" si="2"/>
        <v>62.19147409238434</v>
      </c>
      <c r="W28">
        <f>(CV28 - IF(AP28&gt;1, P28*CQ28*100/(AR28*DJ28), 0))*(DC28+DD28)/1000</f>
        <v>41.637259595325212</v>
      </c>
      <c r="X28">
        <f t="shared" si="3"/>
        <v>1.0380571736975562E-2</v>
      </c>
      <c r="Y28">
        <f t="shared" si="4"/>
        <v>2.9490850686192793</v>
      </c>
      <c r="Z28">
        <f>R28*(1000-(1000*0.61365*EXP(17.502*AD28/(240.97+AD28))/(DC28+DD28)+CX28)/2)/(1000*0.61365*EXP(17.502*AD28/(240.97+AD28))/(DC28+DD28)-CX28)</f>
        <v>1.0360315135046885E-2</v>
      </c>
      <c r="AA28">
        <f t="shared" si="5"/>
        <v>6.4770136039649061E-3</v>
      </c>
      <c r="AB28">
        <f t="shared" si="6"/>
        <v>3.9888988359855588E-3</v>
      </c>
      <c r="AC28">
        <f>(DE28+(AB28+2*0.95*0.0000000567*(((DE28+$B$7)+273)^4-(DE28+273)^4)-44100*R28)/(1.84*29.3*Y28+8*0.95*0.0000000567*(DE28+273)^3))</f>
        <v>25.714450144049337</v>
      </c>
      <c r="AD28">
        <f t="shared" si="7"/>
        <v>38.929070967741943</v>
      </c>
      <c r="AE28">
        <f t="shared" si="8"/>
        <v>6.999872231028629</v>
      </c>
      <c r="AF28">
        <f t="shared" si="9"/>
        <v>72.458402396362288</v>
      </c>
      <c r="AG28">
        <f t="shared" si="10"/>
        <v>2.4221034520160289</v>
      </c>
      <c r="AH28">
        <f t="shared" si="11"/>
        <v>3.3427502841790901</v>
      </c>
      <c r="AI28">
        <f t="shared" si="12"/>
        <v>4.5777687790126</v>
      </c>
      <c r="AJ28">
        <f>(-R28*44100)</f>
        <v>-21.67317807151775</v>
      </c>
      <c r="AK28">
        <f t="shared" si="13"/>
        <v>-2080.7992739674646</v>
      </c>
      <c r="AL28">
        <f t="shared" si="14"/>
        <v>-160.69334200373913</v>
      </c>
      <c r="AM28">
        <f t="shared" si="15"/>
        <v>-2263.1618051438854</v>
      </c>
      <c r="AN28">
        <v>0</v>
      </c>
      <c r="AO28">
        <v>0</v>
      </c>
      <c r="AP28">
        <f t="shared" si="16"/>
        <v>1</v>
      </c>
      <c r="AQ28">
        <f t="shared" si="17"/>
        <v>0</v>
      </c>
      <c r="AR28">
        <f t="shared" si="18"/>
        <v>53676.032047970511</v>
      </c>
      <c r="AS28" t="s">
        <v>459</v>
      </c>
      <c r="AT28">
        <v>12520.6</v>
      </c>
      <c r="AU28">
        <v>557.30615384615385</v>
      </c>
      <c r="AV28">
        <v>3135.14</v>
      </c>
      <c r="AW28">
        <f t="shared" si="19"/>
        <v>0.82223883021295574</v>
      </c>
      <c r="AX28">
        <v>-1.5674001751559381</v>
      </c>
      <c r="AY28" t="s">
        <v>410</v>
      </c>
      <c r="AZ28" t="s">
        <v>410</v>
      </c>
      <c r="BA28">
        <v>0</v>
      </c>
      <c r="BB28">
        <v>0</v>
      </c>
      <c r="BC28" t="e">
        <f t="shared" si="20"/>
        <v>#DIV/0!</v>
      </c>
      <c r="BD28">
        <v>0.5</v>
      </c>
      <c r="BE28">
        <f t="shared" si="21"/>
        <v>2.0994204399923999E-2</v>
      </c>
      <c r="BF28">
        <f>P28</f>
        <v>-1.5674001751559947</v>
      </c>
      <c r="BG28" t="e">
        <f t="shared" si="22"/>
        <v>#DIV/0!</v>
      </c>
      <c r="BH28">
        <f t="shared" si="23"/>
        <v>-2.6970002376507279E-12</v>
      </c>
      <c r="BI28" t="e">
        <f t="shared" si="24"/>
        <v>#DIV/0!</v>
      </c>
      <c r="BJ28" t="e">
        <f t="shared" si="25"/>
        <v>#DIV/0!</v>
      </c>
      <c r="BK28" t="s">
        <v>410</v>
      </c>
      <c r="BL28">
        <v>0</v>
      </c>
      <c r="BM28" t="e">
        <f t="shared" si="26"/>
        <v>#DIV/0!</v>
      </c>
      <c r="BN28" t="e">
        <f t="shared" si="27"/>
        <v>#DIV/0!</v>
      </c>
      <c r="BO28" t="e">
        <f t="shared" si="28"/>
        <v>#DIV/0!</v>
      </c>
      <c r="BP28" t="e">
        <f t="shared" si="29"/>
        <v>#DIV/0!</v>
      </c>
      <c r="BQ28">
        <f t="shared" si="30"/>
        <v>0</v>
      </c>
      <c r="BR28">
        <f t="shared" si="31"/>
        <v>1.216191650473385</v>
      </c>
      <c r="BS28" t="e">
        <f t="shared" si="32"/>
        <v>#DIV/0!</v>
      </c>
      <c r="BT28" t="e">
        <f t="shared" si="33"/>
        <v>#DIV/0!</v>
      </c>
      <c r="BU28">
        <v>2336</v>
      </c>
      <c r="BV28">
        <v>300</v>
      </c>
      <c r="BW28">
        <v>300</v>
      </c>
      <c r="BX28">
        <v>300</v>
      </c>
      <c r="BY28">
        <v>12520.6</v>
      </c>
      <c r="BZ28">
        <v>3030.11</v>
      </c>
      <c r="CA28">
        <v>-1.03678E-2</v>
      </c>
      <c r="CB28">
        <v>-32.53</v>
      </c>
      <c r="CC28" t="s">
        <v>410</v>
      </c>
      <c r="CD28" t="s">
        <v>410</v>
      </c>
      <c r="CE28" t="s">
        <v>410</v>
      </c>
      <c r="CF28" t="s">
        <v>410</v>
      </c>
      <c r="CG28" t="s">
        <v>410</v>
      </c>
      <c r="CH28" t="s">
        <v>410</v>
      </c>
      <c r="CI28" t="s">
        <v>410</v>
      </c>
      <c r="CJ28" t="s">
        <v>410</v>
      </c>
      <c r="CK28" t="s">
        <v>410</v>
      </c>
      <c r="CL28" t="s">
        <v>410</v>
      </c>
      <c r="CM28">
        <f t="shared" si="34"/>
        <v>4.9993099999999999E-2</v>
      </c>
      <c r="CN28">
        <f t="shared" si="35"/>
        <v>2.0994204399923999E-2</v>
      </c>
      <c r="CO28">
        <f t="shared" si="36"/>
        <v>0.41994203999999996</v>
      </c>
      <c r="CP28">
        <f t="shared" si="37"/>
        <v>7.9788987599999986E-2</v>
      </c>
      <c r="CQ28">
        <v>6</v>
      </c>
      <c r="CR28">
        <v>0.5</v>
      </c>
      <c r="CS28" t="s">
        <v>411</v>
      </c>
      <c r="CT28">
        <v>2</v>
      </c>
      <c r="CU28">
        <v>1689213916.599999</v>
      </c>
      <c r="CV28">
        <v>411.37670967741951</v>
      </c>
      <c r="CW28">
        <v>410.01193548387101</v>
      </c>
      <c r="CX28">
        <v>23.93041612903226</v>
      </c>
      <c r="CY28">
        <v>23.450880645161291</v>
      </c>
      <c r="CZ28">
        <v>410.37970967741938</v>
      </c>
      <c r="DA28">
        <v>23.597416129032261</v>
      </c>
      <c r="DB28">
        <v>600.19903225806456</v>
      </c>
      <c r="DC28">
        <v>101.14070967741939</v>
      </c>
      <c r="DD28">
        <v>7.3721319354838707E-2</v>
      </c>
      <c r="DE28">
        <v>25.841548387096768</v>
      </c>
      <c r="DF28">
        <v>38.929070967741943</v>
      </c>
      <c r="DG28">
        <v>999.90000000000032</v>
      </c>
      <c r="DH28">
        <v>0</v>
      </c>
      <c r="DI28">
        <v>0</v>
      </c>
      <c r="DJ28">
        <v>9997.7416129032263</v>
      </c>
      <c r="DK28">
        <v>0</v>
      </c>
      <c r="DL28">
        <v>1.9824203225806449</v>
      </c>
      <c r="DM28">
        <v>1.2630041935483871</v>
      </c>
      <c r="DN28">
        <v>421.35919354838722</v>
      </c>
      <c r="DO28">
        <v>419.85790322580652</v>
      </c>
      <c r="DP28">
        <v>0.48203109677419348</v>
      </c>
      <c r="DQ28">
        <v>410.01193548387101</v>
      </c>
      <c r="DR28">
        <v>23.450880645161291</v>
      </c>
      <c r="DS28">
        <v>2.420591612903225</v>
      </c>
      <c r="DT28">
        <v>2.3718390322580651</v>
      </c>
      <c r="DU28">
        <v>20.50217741935484</v>
      </c>
      <c r="DV28">
        <v>20.172780645161289</v>
      </c>
      <c r="DW28">
        <v>4.9993099999999999E-2</v>
      </c>
      <c r="DX28">
        <v>0</v>
      </c>
      <c r="DY28">
        <v>0</v>
      </c>
      <c r="DZ28">
        <v>0</v>
      </c>
      <c r="EA28">
        <v>557.32709677419359</v>
      </c>
      <c r="EB28">
        <v>4.9993099999999999E-2</v>
      </c>
      <c r="EC28">
        <v>7.7600000000000007</v>
      </c>
      <c r="ED28">
        <v>-1.332258064516129</v>
      </c>
      <c r="EE28">
        <v>35.507838709677422</v>
      </c>
      <c r="EF28">
        <v>39.701387096774177</v>
      </c>
      <c r="EG28">
        <v>37.7416129032258</v>
      </c>
      <c r="EH28">
        <v>40.852580645161282</v>
      </c>
      <c r="EI28">
        <v>37.779935483870958</v>
      </c>
      <c r="EJ28">
        <v>0</v>
      </c>
      <c r="EK28">
        <v>0</v>
      </c>
      <c r="EL28">
        <v>0</v>
      </c>
      <c r="EM28">
        <v>224</v>
      </c>
      <c r="EN28">
        <v>0</v>
      </c>
      <c r="EO28">
        <v>557.30615384615385</v>
      </c>
      <c r="EP28">
        <v>-5.0994871513325171</v>
      </c>
      <c r="EQ28">
        <v>0.5999999706038881</v>
      </c>
      <c r="ER28">
        <v>7.8203846153846159</v>
      </c>
      <c r="ES28">
        <v>15</v>
      </c>
      <c r="ET28">
        <v>1689213946.5999999</v>
      </c>
      <c r="EU28" t="s">
        <v>460</v>
      </c>
      <c r="EV28">
        <v>1689213946.5999999</v>
      </c>
      <c r="EW28">
        <v>1689213941.5999999</v>
      </c>
      <c r="EX28">
        <v>12</v>
      </c>
      <c r="EY28">
        <v>0.10199999999999999</v>
      </c>
      <c r="EZ28">
        <v>-2E-3</v>
      </c>
      <c r="FA28">
        <v>0.997</v>
      </c>
      <c r="FB28">
        <v>0.33300000000000002</v>
      </c>
      <c r="FC28">
        <v>410</v>
      </c>
      <c r="FD28">
        <v>23</v>
      </c>
      <c r="FE28">
        <v>1.0900000000000001</v>
      </c>
      <c r="FF28">
        <v>0.32</v>
      </c>
      <c r="FG28">
        <v>1.2662230000000001</v>
      </c>
      <c r="FH28">
        <v>4.7257260787988108E-2</v>
      </c>
      <c r="FI28">
        <v>3.0649800586627009E-2</v>
      </c>
      <c r="FJ28">
        <v>1</v>
      </c>
      <c r="FK28">
        <v>411.27546666666672</v>
      </c>
      <c r="FL28">
        <v>-8.201112346891444E-2</v>
      </c>
      <c r="FM28">
        <v>1.6140494278535221E-2</v>
      </c>
      <c r="FN28">
        <v>1</v>
      </c>
      <c r="FO28">
        <v>0.460367425</v>
      </c>
      <c r="FP28">
        <v>0.39064062664165011</v>
      </c>
      <c r="FQ28">
        <v>3.7796840862622028E-2</v>
      </c>
      <c r="FR28">
        <v>1</v>
      </c>
      <c r="FS28">
        <v>23.927906666666669</v>
      </c>
      <c r="FT28">
        <v>0.41351546162406527</v>
      </c>
      <c r="FU28">
        <v>2.984860614650028E-2</v>
      </c>
      <c r="FV28">
        <v>1</v>
      </c>
      <c r="FW28">
        <v>4</v>
      </c>
      <c r="FX28">
        <v>4</v>
      </c>
      <c r="FY28" t="s">
        <v>413</v>
      </c>
      <c r="FZ28">
        <v>3.1779500000000001</v>
      </c>
      <c r="GA28">
        <v>2.7704499999999999</v>
      </c>
      <c r="GB28">
        <v>0.10319</v>
      </c>
      <c r="GC28">
        <v>0.10364</v>
      </c>
      <c r="GD28">
        <v>0.11988699999999999</v>
      </c>
      <c r="GE28">
        <v>0.119199</v>
      </c>
      <c r="GF28">
        <v>28111.599999999999</v>
      </c>
      <c r="GG28">
        <v>22328.9</v>
      </c>
      <c r="GH28">
        <v>29296.5</v>
      </c>
      <c r="GI28">
        <v>24402.9</v>
      </c>
      <c r="GJ28">
        <v>32770.1</v>
      </c>
      <c r="GK28">
        <v>31350.5</v>
      </c>
      <c r="GL28">
        <v>40398.9</v>
      </c>
      <c r="GM28">
        <v>39806</v>
      </c>
      <c r="GN28">
        <v>2.1694</v>
      </c>
      <c r="GO28">
        <v>1.9034199999999999</v>
      </c>
      <c r="GP28">
        <v>0.87039200000000005</v>
      </c>
      <c r="GQ28">
        <v>0</v>
      </c>
      <c r="GR28">
        <v>24.9664</v>
      </c>
      <c r="GS28">
        <v>999.9</v>
      </c>
      <c r="GT28">
        <v>63.9</v>
      </c>
      <c r="GU28">
        <v>28.5</v>
      </c>
      <c r="GV28">
        <v>24.684200000000001</v>
      </c>
      <c r="GW28">
        <v>62.429000000000002</v>
      </c>
      <c r="GX28">
        <v>28.333300000000001</v>
      </c>
      <c r="GY28">
        <v>1</v>
      </c>
      <c r="GZ28">
        <v>7.3018299999999996E-3</v>
      </c>
      <c r="HA28">
        <v>0</v>
      </c>
      <c r="HB28">
        <v>20.2913</v>
      </c>
      <c r="HC28">
        <v>5.22837</v>
      </c>
      <c r="HD28">
        <v>11.905099999999999</v>
      </c>
      <c r="HE28">
        <v>4.9641000000000002</v>
      </c>
      <c r="HF28">
        <v>3.2919999999999998</v>
      </c>
      <c r="HG28">
        <v>9999</v>
      </c>
      <c r="HH28">
        <v>9999</v>
      </c>
      <c r="HI28">
        <v>9999</v>
      </c>
      <c r="HJ28">
        <v>999.9</v>
      </c>
      <c r="HK28">
        <v>4.9701899999999997</v>
      </c>
      <c r="HL28">
        <v>1.8748499999999999</v>
      </c>
      <c r="HM28">
        <v>1.8735999999999999</v>
      </c>
      <c r="HN28">
        <v>1.8727</v>
      </c>
      <c r="HO28">
        <v>1.8742399999999999</v>
      </c>
      <c r="HP28">
        <v>1.8692</v>
      </c>
      <c r="HQ28">
        <v>1.8734500000000001</v>
      </c>
      <c r="HR28">
        <v>1.8785099999999999</v>
      </c>
      <c r="HS28">
        <v>0</v>
      </c>
      <c r="HT28">
        <v>0</v>
      </c>
      <c r="HU28">
        <v>0</v>
      </c>
      <c r="HV28">
        <v>0</v>
      </c>
      <c r="HW28" t="s">
        <v>414</v>
      </c>
      <c r="HX28" t="s">
        <v>415</v>
      </c>
      <c r="HY28" t="s">
        <v>416</v>
      </c>
      <c r="HZ28" t="s">
        <v>416</v>
      </c>
      <c r="IA28" t="s">
        <v>416</v>
      </c>
      <c r="IB28" t="s">
        <v>416</v>
      </c>
      <c r="IC28">
        <v>0</v>
      </c>
      <c r="ID28">
        <v>100</v>
      </c>
      <c r="IE28">
        <v>100</v>
      </c>
      <c r="IF28">
        <v>0.997</v>
      </c>
      <c r="IG28">
        <v>0.33300000000000002</v>
      </c>
      <c r="IH28">
        <v>0.68555989214161595</v>
      </c>
      <c r="II28">
        <v>1.128014593432906E-3</v>
      </c>
      <c r="IJ28">
        <v>-1.65604436504418E-6</v>
      </c>
      <c r="IK28">
        <v>3.7132907960675708E-10</v>
      </c>
      <c r="IL28">
        <v>0.33549000000000012</v>
      </c>
      <c r="IM28">
        <v>0</v>
      </c>
      <c r="IN28">
        <v>0</v>
      </c>
      <c r="IO28">
        <v>0</v>
      </c>
      <c r="IP28">
        <v>25</v>
      </c>
      <c r="IQ28">
        <v>1932</v>
      </c>
      <c r="IR28">
        <v>-1</v>
      </c>
      <c r="IS28">
        <v>-1</v>
      </c>
      <c r="IT28">
        <v>3.5</v>
      </c>
      <c r="IU28">
        <v>3.4</v>
      </c>
      <c r="IV28">
        <v>1.0815399999999999</v>
      </c>
      <c r="IW28">
        <v>2.4352999999999998</v>
      </c>
      <c r="IX28">
        <v>1.42578</v>
      </c>
      <c r="IY28">
        <v>2.2778299999999998</v>
      </c>
      <c r="IZ28">
        <v>1.5478499999999999</v>
      </c>
      <c r="JA28">
        <v>2.36572</v>
      </c>
      <c r="JB28">
        <v>31.629799999999999</v>
      </c>
      <c r="JC28">
        <v>15.8482</v>
      </c>
      <c r="JD28">
        <v>18</v>
      </c>
      <c r="JE28">
        <v>631.29300000000001</v>
      </c>
      <c r="JF28">
        <v>442.738</v>
      </c>
      <c r="JG28">
        <v>25.538599999999999</v>
      </c>
      <c r="JH28">
        <v>27.2773</v>
      </c>
      <c r="JI28">
        <v>29.999700000000001</v>
      </c>
      <c r="JJ28">
        <v>27.387699999999999</v>
      </c>
      <c r="JK28">
        <v>27.343900000000001</v>
      </c>
      <c r="JL28">
        <v>21.659600000000001</v>
      </c>
      <c r="JM28">
        <v>0</v>
      </c>
      <c r="JN28">
        <v>100</v>
      </c>
      <c r="JO28">
        <v>-999.9</v>
      </c>
      <c r="JP28">
        <v>410</v>
      </c>
      <c r="JQ28">
        <v>27</v>
      </c>
      <c r="JR28">
        <v>95.438400000000001</v>
      </c>
      <c r="JS28">
        <v>101.282</v>
      </c>
    </row>
    <row r="29" spans="1:279" x14ac:dyDescent="0.2">
      <c r="A29">
        <v>13</v>
      </c>
      <c r="B29">
        <v>1689214149.5999999</v>
      </c>
      <c r="C29">
        <v>2278.099999904633</v>
      </c>
      <c r="D29" t="s">
        <v>461</v>
      </c>
      <c r="E29" t="s">
        <v>462</v>
      </c>
      <c r="F29">
        <v>15</v>
      </c>
      <c r="O29" t="s">
        <v>625</v>
      </c>
      <c r="P29">
        <f>DB29*AP29*(CW29-CV29*(1000-AP29*CY29)/(1000-AP29*CX29))/(100*CQ29)</f>
        <v>-0.85210278007070683</v>
      </c>
      <c r="Q29">
        <v>1689214141.599999</v>
      </c>
      <c r="R29">
        <f t="shared" si="0"/>
        <v>5.6079365990537928E-5</v>
      </c>
      <c r="S29">
        <f t="shared" si="1"/>
        <v>5.6079365990537929E-2</v>
      </c>
      <c r="T29">
        <f>CV29 - IF(AP29&gt;1, P29*CQ29*100/(AR29*DJ29), 0)</f>
        <v>410.83064516129031</v>
      </c>
      <c r="U29">
        <f>((AA29-R29/2)*T29-P29)/(AA29+R29/2)</f>
        <v>1442.3579996631822</v>
      </c>
      <c r="V29">
        <f t="shared" si="2"/>
        <v>145.99284546012512</v>
      </c>
      <c r="W29">
        <f>(CV29 - IF(AP29&gt;1, P29*CQ29*100/(AR29*DJ29), 0))*(DC29+DD29)/1000</f>
        <v>41.583528432831393</v>
      </c>
      <c r="X29">
        <f t="shared" si="3"/>
        <v>1.2413439951507866E-3</v>
      </c>
      <c r="Y29">
        <f t="shared" si="4"/>
        <v>2.9488862964513571</v>
      </c>
      <c r="Z29">
        <f>R29*(1000-(1000*0.61365*EXP(17.502*AD29/(240.97+AD29))/(DC29+DD29)+CX29)/2)/(1000*0.61365*EXP(17.502*AD29/(240.97+AD29))/(DC29+DD29)-CX29)</f>
        <v>1.2410537639573822E-3</v>
      </c>
      <c r="AA29">
        <f t="shared" si="5"/>
        <v>7.7568467229429056E-4</v>
      </c>
      <c r="AB29">
        <f t="shared" si="6"/>
        <v>3.9888988359855588E-3</v>
      </c>
      <c r="AC29">
        <f>(DE29+(AB29+2*0.95*0.0000000567*(((DE29+$B$7)+273)^4-(DE29+273)^4)-44100*R29)/(1.84*29.3*Y29+8*0.95*0.0000000567*(DE29+273)^3))</f>
        <v>26.04969639438205</v>
      </c>
      <c r="AD29">
        <f t="shared" si="7"/>
        <v>38.032296774193547</v>
      </c>
      <c r="AE29">
        <f t="shared" si="8"/>
        <v>6.6689389873603933</v>
      </c>
      <c r="AF29">
        <f t="shared" si="9"/>
        <v>67.839672582222732</v>
      </c>
      <c r="AG29">
        <f t="shared" si="10"/>
        <v>2.2977933147446281</v>
      </c>
      <c r="AH29">
        <f t="shared" si="11"/>
        <v>3.3870937569158621</v>
      </c>
      <c r="AI29">
        <f t="shared" si="12"/>
        <v>4.3711456726157651</v>
      </c>
      <c r="AJ29">
        <f>(-R29*44100)</f>
        <v>-2.4731000401827226</v>
      </c>
      <c r="AK29">
        <f t="shared" si="13"/>
        <v>-1902.6958997899578</v>
      </c>
      <c r="AL29">
        <f t="shared" si="14"/>
        <v>-146.45196842295195</v>
      </c>
      <c r="AM29">
        <f t="shared" si="15"/>
        <v>-2051.6169793542567</v>
      </c>
      <c r="AN29">
        <v>0</v>
      </c>
      <c r="AO29">
        <v>0</v>
      </c>
      <c r="AP29">
        <f t="shared" si="16"/>
        <v>1</v>
      </c>
      <c r="AQ29">
        <f t="shared" si="17"/>
        <v>0</v>
      </c>
      <c r="AR29">
        <f t="shared" si="18"/>
        <v>53630.358295682963</v>
      </c>
      <c r="AS29" t="s">
        <v>463</v>
      </c>
      <c r="AT29">
        <v>12511.9</v>
      </c>
      <c r="AU29">
        <v>580.81884615384615</v>
      </c>
      <c r="AV29">
        <v>3008.73</v>
      </c>
      <c r="AW29">
        <f t="shared" si="19"/>
        <v>0.8069554775091663</v>
      </c>
      <c r="AX29">
        <v>-0.85210278007064999</v>
      </c>
      <c r="AY29" t="s">
        <v>410</v>
      </c>
      <c r="AZ29" t="s">
        <v>410</v>
      </c>
      <c r="BA29">
        <v>0</v>
      </c>
      <c r="BB29">
        <v>0</v>
      </c>
      <c r="BC29" t="e">
        <f t="shared" si="20"/>
        <v>#DIV/0!</v>
      </c>
      <c r="BD29">
        <v>0.5</v>
      </c>
      <c r="BE29">
        <f t="shared" si="21"/>
        <v>2.0994204399923999E-2</v>
      </c>
      <c r="BF29">
        <f>P29</f>
        <v>-0.85210278007070683</v>
      </c>
      <c r="BG29" t="e">
        <f t="shared" si="22"/>
        <v>#DIV/0!</v>
      </c>
      <c r="BH29">
        <f t="shared" si="23"/>
        <v>-2.707576709170927E-12</v>
      </c>
      <c r="BI29" t="e">
        <f t="shared" si="24"/>
        <v>#DIV/0!</v>
      </c>
      <c r="BJ29" t="e">
        <f t="shared" si="25"/>
        <v>#DIV/0!</v>
      </c>
      <c r="BK29" t="s">
        <v>410</v>
      </c>
      <c r="BL29">
        <v>0</v>
      </c>
      <c r="BM29" t="e">
        <f t="shared" si="26"/>
        <v>#DIV/0!</v>
      </c>
      <c r="BN29" t="e">
        <f t="shared" si="27"/>
        <v>#DIV/0!</v>
      </c>
      <c r="BO29" t="e">
        <f t="shared" si="28"/>
        <v>#DIV/0!</v>
      </c>
      <c r="BP29" t="e">
        <f t="shared" si="29"/>
        <v>#DIV/0!</v>
      </c>
      <c r="BQ29">
        <f t="shared" si="30"/>
        <v>0</v>
      </c>
      <c r="BR29">
        <f t="shared" si="31"/>
        <v>1.2392257415324885</v>
      </c>
      <c r="BS29" t="e">
        <f t="shared" si="32"/>
        <v>#DIV/0!</v>
      </c>
      <c r="BT29" t="e">
        <f t="shared" si="33"/>
        <v>#DIV/0!</v>
      </c>
      <c r="BU29">
        <v>2337</v>
      </c>
      <c r="BV29">
        <v>300</v>
      </c>
      <c r="BW29">
        <v>300</v>
      </c>
      <c r="BX29">
        <v>300</v>
      </c>
      <c r="BY29">
        <v>12511.9</v>
      </c>
      <c r="BZ29">
        <v>2931.18</v>
      </c>
      <c r="CA29">
        <v>-1.03547E-2</v>
      </c>
      <c r="CB29">
        <v>-14.55</v>
      </c>
      <c r="CC29" t="s">
        <v>410</v>
      </c>
      <c r="CD29" t="s">
        <v>410</v>
      </c>
      <c r="CE29" t="s">
        <v>410</v>
      </c>
      <c r="CF29" t="s">
        <v>410</v>
      </c>
      <c r="CG29" t="s">
        <v>410</v>
      </c>
      <c r="CH29" t="s">
        <v>410</v>
      </c>
      <c r="CI29" t="s">
        <v>410</v>
      </c>
      <c r="CJ29" t="s">
        <v>410</v>
      </c>
      <c r="CK29" t="s">
        <v>410</v>
      </c>
      <c r="CL29" t="s">
        <v>410</v>
      </c>
      <c r="CM29">
        <f t="shared" si="34"/>
        <v>4.9993099999999999E-2</v>
      </c>
      <c r="CN29">
        <f t="shared" si="35"/>
        <v>2.0994204399923999E-2</v>
      </c>
      <c r="CO29">
        <f t="shared" si="36"/>
        <v>0.41994203999999996</v>
      </c>
      <c r="CP29">
        <f t="shared" si="37"/>
        <v>7.9788987599999986E-2</v>
      </c>
      <c r="CQ29">
        <v>6</v>
      </c>
      <c r="CR29">
        <v>0.5</v>
      </c>
      <c r="CS29" t="s">
        <v>411</v>
      </c>
      <c r="CT29">
        <v>2</v>
      </c>
      <c r="CU29">
        <v>1689214141.599999</v>
      </c>
      <c r="CV29">
        <v>410.83064516129031</v>
      </c>
      <c r="CW29">
        <v>410.00177419354827</v>
      </c>
      <c r="CX29">
        <v>22.701390322580639</v>
      </c>
      <c r="CY29">
        <v>22.646596774193551</v>
      </c>
      <c r="CZ29">
        <v>409.91664516129032</v>
      </c>
      <c r="DA29">
        <v>22.391390322580641</v>
      </c>
      <c r="DB29">
        <v>600.13948387096775</v>
      </c>
      <c r="DC29">
        <v>101.145</v>
      </c>
      <c r="DD29">
        <v>7.3175719354838714E-2</v>
      </c>
      <c r="DE29">
        <v>26.064177419354841</v>
      </c>
      <c r="DF29">
        <v>38.032296774193547</v>
      </c>
      <c r="DG29">
        <v>999.90000000000032</v>
      </c>
      <c r="DH29">
        <v>0</v>
      </c>
      <c r="DI29">
        <v>0</v>
      </c>
      <c r="DJ29">
        <v>9996.188709677419</v>
      </c>
      <c r="DK29">
        <v>0</v>
      </c>
      <c r="DL29">
        <v>1.827272903225807</v>
      </c>
      <c r="DM29">
        <v>0.91194403225806453</v>
      </c>
      <c r="DN29">
        <v>420.4685806451613</v>
      </c>
      <c r="DO29">
        <v>419.5020322580645</v>
      </c>
      <c r="DP29">
        <v>7.7848145161290336E-2</v>
      </c>
      <c r="DQ29">
        <v>410.00177419354827</v>
      </c>
      <c r="DR29">
        <v>22.646596774193551</v>
      </c>
      <c r="DS29">
        <v>2.2984641935483872</v>
      </c>
      <c r="DT29">
        <v>2.2905906451612901</v>
      </c>
      <c r="DU29">
        <v>19.665641935483869</v>
      </c>
      <c r="DV29">
        <v>19.610380645161289</v>
      </c>
      <c r="DW29">
        <v>4.9993099999999999E-2</v>
      </c>
      <c r="DX29">
        <v>0</v>
      </c>
      <c r="DY29">
        <v>0</v>
      </c>
      <c r="DZ29">
        <v>0</v>
      </c>
      <c r="EA29">
        <v>581.04935483870963</v>
      </c>
      <c r="EB29">
        <v>4.9993099999999999E-2</v>
      </c>
      <c r="EC29">
        <v>4.5912903225806456</v>
      </c>
      <c r="ED29">
        <v>-1.259677419354839</v>
      </c>
      <c r="EE29">
        <v>35.295999999999999</v>
      </c>
      <c r="EF29">
        <v>39.84248387096774</v>
      </c>
      <c r="EG29">
        <v>37.624935483870964</v>
      </c>
      <c r="EH29">
        <v>41.11867741935481</v>
      </c>
      <c r="EI29">
        <v>38.04199999999998</v>
      </c>
      <c r="EJ29">
        <v>0</v>
      </c>
      <c r="EK29">
        <v>0</v>
      </c>
      <c r="EL29">
        <v>0</v>
      </c>
      <c r="EM29">
        <v>224.39999985694891</v>
      </c>
      <c r="EN29">
        <v>0</v>
      </c>
      <c r="EO29">
        <v>580.81884615384615</v>
      </c>
      <c r="EP29">
        <v>4.530256538759752</v>
      </c>
      <c r="EQ29">
        <v>3.6423930856185049</v>
      </c>
      <c r="ER29">
        <v>4.7107692307692304</v>
      </c>
      <c r="ES29">
        <v>15</v>
      </c>
      <c r="ET29">
        <v>1689214174.0999999</v>
      </c>
      <c r="EU29" t="s">
        <v>464</v>
      </c>
      <c r="EV29">
        <v>1689214174.0999999</v>
      </c>
      <c r="EW29">
        <v>1689214166.5999999</v>
      </c>
      <c r="EX29">
        <v>13</v>
      </c>
      <c r="EY29">
        <v>-8.3000000000000004E-2</v>
      </c>
      <c r="EZ29">
        <v>-2.4E-2</v>
      </c>
      <c r="FA29">
        <v>0.91400000000000003</v>
      </c>
      <c r="FB29">
        <v>0.31</v>
      </c>
      <c r="FC29">
        <v>410</v>
      </c>
      <c r="FD29">
        <v>23</v>
      </c>
      <c r="FE29">
        <v>0.33</v>
      </c>
      <c r="FF29">
        <v>0.15</v>
      </c>
      <c r="FG29">
        <v>0.9088929</v>
      </c>
      <c r="FH29">
        <v>6.4859257035646864E-2</v>
      </c>
      <c r="FI29">
        <v>5.2785319209416558E-2</v>
      </c>
      <c r="FJ29">
        <v>1</v>
      </c>
      <c r="FK29">
        <v>410.90996666666672</v>
      </c>
      <c r="FL29">
        <v>0.37457619577309909</v>
      </c>
      <c r="FM29">
        <v>3.5295404170451898E-2</v>
      </c>
      <c r="FN29">
        <v>1</v>
      </c>
      <c r="FO29">
        <v>5.4324405630000003E-2</v>
      </c>
      <c r="FP29">
        <v>0.4205912356007504</v>
      </c>
      <c r="FQ29">
        <v>4.0638150192589019E-2</v>
      </c>
      <c r="FR29">
        <v>1</v>
      </c>
      <c r="FS29">
        <v>22.72290666666667</v>
      </c>
      <c r="FT29">
        <v>0.1175332591768298</v>
      </c>
      <c r="FU29">
        <v>8.5906124474466414E-3</v>
      </c>
      <c r="FV29">
        <v>1</v>
      </c>
      <c r="FW29">
        <v>4</v>
      </c>
      <c r="FX29">
        <v>4</v>
      </c>
      <c r="FY29" t="s">
        <v>413</v>
      </c>
      <c r="FZ29">
        <v>3.1783199999999998</v>
      </c>
      <c r="GA29">
        <v>2.7701600000000002</v>
      </c>
      <c r="GB29">
        <v>0.103157</v>
      </c>
      <c r="GC29">
        <v>0.103685</v>
      </c>
      <c r="GD29">
        <v>0.11550000000000001</v>
      </c>
      <c r="GE29">
        <v>0.11627800000000001</v>
      </c>
      <c r="GF29">
        <v>28126.9</v>
      </c>
      <c r="GG29">
        <v>22335.7</v>
      </c>
      <c r="GH29">
        <v>29310.400000000001</v>
      </c>
      <c r="GI29">
        <v>24410.7</v>
      </c>
      <c r="GJ29">
        <v>32952.9</v>
      </c>
      <c r="GK29">
        <v>31465</v>
      </c>
      <c r="GL29">
        <v>40418.6</v>
      </c>
      <c r="GM29">
        <v>39817.4</v>
      </c>
      <c r="GN29">
        <v>2.1713800000000001</v>
      </c>
      <c r="GO29">
        <v>1.90683</v>
      </c>
      <c r="GP29">
        <v>0.83462899999999995</v>
      </c>
      <c r="GQ29">
        <v>0</v>
      </c>
      <c r="GR29">
        <v>24.2928</v>
      </c>
      <c r="GS29">
        <v>999.9</v>
      </c>
      <c r="GT29">
        <v>64</v>
      </c>
      <c r="GU29">
        <v>28.3</v>
      </c>
      <c r="GV29">
        <v>24.436</v>
      </c>
      <c r="GW29">
        <v>62.098999999999997</v>
      </c>
      <c r="GX29">
        <v>28.854199999999999</v>
      </c>
      <c r="GY29">
        <v>1</v>
      </c>
      <c r="GZ29">
        <v>-1.05183E-2</v>
      </c>
      <c r="HA29">
        <v>0</v>
      </c>
      <c r="HB29">
        <v>20.293500000000002</v>
      </c>
      <c r="HC29">
        <v>5.2258300000000002</v>
      </c>
      <c r="HD29">
        <v>11.9047</v>
      </c>
      <c r="HE29">
        <v>4.9638999999999998</v>
      </c>
      <c r="HF29">
        <v>3.2919999999999998</v>
      </c>
      <c r="HG29">
        <v>9999</v>
      </c>
      <c r="HH29">
        <v>9999</v>
      </c>
      <c r="HI29">
        <v>9999</v>
      </c>
      <c r="HJ29">
        <v>999.9</v>
      </c>
      <c r="HK29">
        <v>4.9702299999999999</v>
      </c>
      <c r="HL29">
        <v>1.8748499999999999</v>
      </c>
      <c r="HM29">
        <v>1.8735999999999999</v>
      </c>
      <c r="HN29">
        <v>1.8727</v>
      </c>
      <c r="HO29">
        <v>1.8742399999999999</v>
      </c>
      <c r="HP29">
        <v>1.8692</v>
      </c>
      <c r="HQ29">
        <v>1.8734599999999999</v>
      </c>
      <c r="HR29">
        <v>1.8785099999999999</v>
      </c>
      <c r="HS29">
        <v>0</v>
      </c>
      <c r="HT29">
        <v>0</v>
      </c>
      <c r="HU29">
        <v>0</v>
      </c>
      <c r="HV29">
        <v>0</v>
      </c>
      <c r="HW29" t="s">
        <v>414</v>
      </c>
      <c r="HX29" t="s">
        <v>415</v>
      </c>
      <c r="HY29" t="s">
        <v>416</v>
      </c>
      <c r="HZ29" t="s">
        <v>416</v>
      </c>
      <c r="IA29" t="s">
        <v>416</v>
      </c>
      <c r="IB29" t="s">
        <v>416</v>
      </c>
      <c r="IC29">
        <v>0</v>
      </c>
      <c r="ID29">
        <v>100</v>
      </c>
      <c r="IE29">
        <v>100</v>
      </c>
      <c r="IF29">
        <v>0.91400000000000003</v>
      </c>
      <c r="IG29">
        <v>0.31</v>
      </c>
      <c r="IH29">
        <v>0.78731124023727328</v>
      </c>
      <c r="II29">
        <v>1.128014593432906E-3</v>
      </c>
      <c r="IJ29">
        <v>-1.65604436504418E-6</v>
      </c>
      <c r="IK29">
        <v>3.7132907960675708E-10</v>
      </c>
      <c r="IL29">
        <v>0.33304999999999652</v>
      </c>
      <c r="IM29">
        <v>0</v>
      </c>
      <c r="IN29">
        <v>0</v>
      </c>
      <c r="IO29">
        <v>0</v>
      </c>
      <c r="IP29">
        <v>25</v>
      </c>
      <c r="IQ29">
        <v>1932</v>
      </c>
      <c r="IR29">
        <v>-1</v>
      </c>
      <c r="IS29">
        <v>-1</v>
      </c>
      <c r="IT29">
        <v>3.4</v>
      </c>
      <c r="IU29">
        <v>3.5</v>
      </c>
      <c r="IV29">
        <v>1.0790999999999999</v>
      </c>
      <c r="IW29">
        <v>2.4157700000000002</v>
      </c>
      <c r="IX29">
        <v>1.42578</v>
      </c>
      <c r="IY29">
        <v>2.2778299999999998</v>
      </c>
      <c r="IZ29">
        <v>1.5478499999999999</v>
      </c>
      <c r="JA29">
        <v>2.4621599999999999</v>
      </c>
      <c r="JB29">
        <v>31.564299999999999</v>
      </c>
      <c r="JC29">
        <v>15.8307</v>
      </c>
      <c r="JD29">
        <v>18</v>
      </c>
      <c r="JE29">
        <v>630.51099999999997</v>
      </c>
      <c r="JF29">
        <v>443.07499999999999</v>
      </c>
      <c r="JG29">
        <v>25.747299999999999</v>
      </c>
      <c r="JH29">
        <v>27.1038</v>
      </c>
      <c r="JI29">
        <v>29.999600000000001</v>
      </c>
      <c r="JJ29">
        <v>27.177499999999998</v>
      </c>
      <c r="JK29">
        <v>27.1296</v>
      </c>
      <c r="JL29">
        <v>21.639099999999999</v>
      </c>
      <c r="JM29">
        <v>0</v>
      </c>
      <c r="JN29">
        <v>100</v>
      </c>
      <c r="JO29">
        <v>-999.9</v>
      </c>
      <c r="JP29">
        <v>410</v>
      </c>
      <c r="JQ29">
        <v>27</v>
      </c>
      <c r="JR29">
        <v>95.484300000000005</v>
      </c>
      <c r="JS29">
        <v>101.312</v>
      </c>
    </row>
    <row r="30" spans="1:279" x14ac:dyDescent="0.2">
      <c r="A30">
        <v>14</v>
      </c>
      <c r="B30">
        <v>1689214306.0999999</v>
      </c>
      <c r="C30">
        <v>2434.599999904633</v>
      </c>
      <c r="D30" t="s">
        <v>465</v>
      </c>
      <c r="E30" t="s">
        <v>466</v>
      </c>
      <c r="F30">
        <v>15</v>
      </c>
      <c r="O30" t="s">
        <v>626</v>
      </c>
      <c r="P30">
        <f>DB30*AP30*(CW30-CV30*(1000-AP30*CY30)/(1000-AP30*CX30))/(100*CQ30)</f>
        <v>-1.3109929230869259</v>
      </c>
      <c r="Q30">
        <v>1689214298.099999</v>
      </c>
      <c r="R30">
        <f t="shared" si="0"/>
        <v>1.3314066847503378E-4</v>
      </c>
      <c r="S30">
        <f t="shared" si="1"/>
        <v>0.13314066847503378</v>
      </c>
      <c r="T30">
        <f>CV30 - IF(AP30&gt;1, P30*CQ30*100/(AR30*DJ30), 0)</f>
        <v>411.26019354838718</v>
      </c>
      <c r="U30">
        <f>((AA30-R30/2)*T30-P30)/(AA30+R30/2)</f>
        <v>1061.0658827093605</v>
      </c>
      <c r="V30">
        <f t="shared" si="2"/>
        <v>107.40195397445122</v>
      </c>
      <c r="W30">
        <f>(CV30 - IF(AP30&gt;1, P30*CQ30*100/(AR30*DJ30), 0))*(DC30+DD30)/1000</f>
        <v>41.628092184268773</v>
      </c>
      <c r="X30">
        <f t="shared" si="3"/>
        <v>2.9881284535724912E-3</v>
      </c>
      <c r="Y30">
        <f t="shared" si="4"/>
        <v>2.949161578909639</v>
      </c>
      <c r="Z30">
        <f>R30*(1000-(1000*0.61365*EXP(17.502*AD30/(240.97+AD30))/(DC30+DD30)+CX30)/2)/(1000*0.61365*EXP(17.502*AD30/(240.97+AD30))/(DC30+DD30)-CX30)</f>
        <v>2.9864474697960689E-3</v>
      </c>
      <c r="AA30">
        <f t="shared" si="5"/>
        <v>1.8666806159392522E-3</v>
      </c>
      <c r="AB30">
        <f t="shared" si="6"/>
        <v>3.9888988359855588E-3</v>
      </c>
      <c r="AC30">
        <f>(DE30+(AB30+2*0.95*0.0000000567*(((DE30+$B$7)+273)^4-(DE30+273)^4)-44100*R30)/(1.84*29.3*Y30+8*0.95*0.0000000567*(DE30+273)^3))</f>
        <v>25.987838172048399</v>
      </c>
      <c r="AD30">
        <f t="shared" si="7"/>
        <v>37.715229032258073</v>
      </c>
      <c r="AE30">
        <f t="shared" si="8"/>
        <v>6.5552263951990151</v>
      </c>
      <c r="AF30">
        <f t="shared" si="9"/>
        <v>66.258002241148247</v>
      </c>
      <c r="AG30">
        <f t="shared" si="10"/>
        <v>2.2386612682143316</v>
      </c>
      <c r="AH30">
        <f t="shared" si="11"/>
        <v>3.3787032395976082</v>
      </c>
      <c r="AI30">
        <f t="shared" si="12"/>
        <v>4.316565126984683</v>
      </c>
      <c r="AJ30">
        <f>(-R30*44100)</f>
        <v>-5.8715034797489896</v>
      </c>
      <c r="AK30">
        <f t="shared" si="13"/>
        <v>-1859.1277850737365</v>
      </c>
      <c r="AL30">
        <f t="shared" si="14"/>
        <v>-142.83026793925973</v>
      </c>
      <c r="AM30">
        <f t="shared" si="15"/>
        <v>-2007.8255675939092</v>
      </c>
      <c r="AN30">
        <v>0</v>
      </c>
      <c r="AO30">
        <v>0</v>
      </c>
      <c r="AP30">
        <f t="shared" si="16"/>
        <v>1</v>
      </c>
      <c r="AQ30">
        <f t="shared" si="17"/>
        <v>0</v>
      </c>
      <c r="AR30">
        <f t="shared" si="18"/>
        <v>53645.952683602758</v>
      </c>
      <c r="AS30" t="s">
        <v>467</v>
      </c>
      <c r="AT30">
        <v>12513.2</v>
      </c>
      <c r="AU30">
        <v>598.38384615384609</v>
      </c>
      <c r="AV30">
        <v>3301.56</v>
      </c>
      <c r="AW30">
        <f t="shared" si="19"/>
        <v>0.81875724016711915</v>
      </c>
      <c r="AX30">
        <v>-1.310992923086983</v>
      </c>
      <c r="AY30" t="s">
        <v>410</v>
      </c>
      <c r="AZ30" t="s">
        <v>410</v>
      </c>
      <c r="BA30">
        <v>0</v>
      </c>
      <c r="BB30">
        <v>0</v>
      </c>
      <c r="BC30" t="e">
        <f t="shared" si="20"/>
        <v>#DIV/0!</v>
      </c>
      <c r="BD30">
        <v>0.5</v>
      </c>
      <c r="BE30">
        <f t="shared" si="21"/>
        <v>2.0994204399923999E-2</v>
      </c>
      <c r="BF30">
        <f>P30</f>
        <v>-1.3109929230869259</v>
      </c>
      <c r="BG30" t="e">
        <f t="shared" si="22"/>
        <v>#DIV/0!</v>
      </c>
      <c r="BH30">
        <f t="shared" si="23"/>
        <v>2.7181531806911257E-12</v>
      </c>
      <c r="BI30" t="e">
        <f t="shared" si="24"/>
        <v>#DIV/0!</v>
      </c>
      <c r="BJ30" t="e">
        <f t="shared" si="25"/>
        <v>#DIV/0!</v>
      </c>
      <c r="BK30" t="s">
        <v>410</v>
      </c>
      <c r="BL30">
        <v>0</v>
      </c>
      <c r="BM30" t="e">
        <f t="shared" si="26"/>
        <v>#DIV/0!</v>
      </c>
      <c r="BN30" t="e">
        <f t="shared" si="27"/>
        <v>#DIV/0!</v>
      </c>
      <c r="BO30" t="e">
        <f t="shared" si="28"/>
        <v>#DIV/0!</v>
      </c>
      <c r="BP30" t="e">
        <f t="shared" si="29"/>
        <v>#DIV/0!</v>
      </c>
      <c r="BQ30">
        <f t="shared" si="30"/>
        <v>0</v>
      </c>
      <c r="BR30">
        <f t="shared" si="31"/>
        <v>1.2213632453447214</v>
      </c>
      <c r="BS30" t="e">
        <f t="shared" si="32"/>
        <v>#DIV/0!</v>
      </c>
      <c r="BT30" t="e">
        <f t="shared" si="33"/>
        <v>#DIV/0!</v>
      </c>
      <c r="BU30">
        <v>2338</v>
      </c>
      <c r="BV30">
        <v>300</v>
      </c>
      <c r="BW30">
        <v>300</v>
      </c>
      <c r="BX30">
        <v>300</v>
      </c>
      <c r="BY30">
        <v>12513.2</v>
      </c>
      <c r="BZ30">
        <v>3201.16</v>
      </c>
      <c r="CA30">
        <v>-1.0357699999999999E-2</v>
      </c>
      <c r="CB30">
        <v>-27.17</v>
      </c>
      <c r="CC30" t="s">
        <v>410</v>
      </c>
      <c r="CD30" t="s">
        <v>410</v>
      </c>
      <c r="CE30" t="s">
        <v>410</v>
      </c>
      <c r="CF30" t="s">
        <v>410</v>
      </c>
      <c r="CG30" t="s">
        <v>410</v>
      </c>
      <c r="CH30" t="s">
        <v>410</v>
      </c>
      <c r="CI30" t="s">
        <v>410</v>
      </c>
      <c r="CJ30" t="s">
        <v>410</v>
      </c>
      <c r="CK30" t="s">
        <v>410</v>
      </c>
      <c r="CL30" t="s">
        <v>410</v>
      </c>
      <c r="CM30">
        <f t="shared" si="34"/>
        <v>4.9993099999999999E-2</v>
      </c>
      <c r="CN30">
        <f t="shared" si="35"/>
        <v>2.0994204399923999E-2</v>
      </c>
      <c r="CO30">
        <f t="shared" si="36"/>
        <v>0.41994203999999996</v>
      </c>
      <c r="CP30">
        <f t="shared" si="37"/>
        <v>7.9788987599999986E-2</v>
      </c>
      <c r="CQ30">
        <v>6</v>
      </c>
      <c r="CR30">
        <v>0.5</v>
      </c>
      <c r="CS30" t="s">
        <v>411</v>
      </c>
      <c r="CT30">
        <v>2</v>
      </c>
      <c r="CU30">
        <v>1689214298.099999</v>
      </c>
      <c r="CV30">
        <v>411.26019354838718</v>
      </c>
      <c r="CW30">
        <v>410.00432258064518</v>
      </c>
      <c r="CX30">
        <v>22.116609677419358</v>
      </c>
      <c r="CY30">
        <v>21.986451612903231</v>
      </c>
      <c r="CZ30">
        <v>410.37819354838717</v>
      </c>
      <c r="DA30">
        <v>21.819609677419361</v>
      </c>
      <c r="DB30">
        <v>600.17509677419355</v>
      </c>
      <c r="DC30">
        <v>101.1462903225807</v>
      </c>
      <c r="DD30">
        <v>7.4525203225806455E-2</v>
      </c>
      <c r="DE30">
        <v>26.022248387096781</v>
      </c>
      <c r="DF30">
        <v>37.715229032258073</v>
      </c>
      <c r="DG30">
        <v>999.90000000000032</v>
      </c>
      <c r="DH30">
        <v>0</v>
      </c>
      <c r="DI30">
        <v>0</v>
      </c>
      <c r="DJ30">
        <v>9997.6245161290317</v>
      </c>
      <c r="DK30">
        <v>0</v>
      </c>
      <c r="DL30">
        <v>0.83029751612903246</v>
      </c>
      <c r="DM30">
        <v>1.2876567741935481</v>
      </c>
      <c r="DN30">
        <v>420.59951612903228</v>
      </c>
      <c r="DO30">
        <v>419.22167741935482</v>
      </c>
      <c r="DP30">
        <v>0.14269267096774191</v>
      </c>
      <c r="DQ30">
        <v>410.00432258064518</v>
      </c>
      <c r="DR30">
        <v>21.986451612903231</v>
      </c>
      <c r="DS30">
        <v>2.2382822580645159</v>
      </c>
      <c r="DT30">
        <v>2.2238496774193548</v>
      </c>
      <c r="DU30">
        <v>19.238961290322582</v>
      </c>
      <c r="DV30">
        <v>19.135164516129031</v>
      </c>
      <c r="DW30">
        <v>4.9993099999999999E-2</v>
      </c>
      <c r="DX30">
        <v>0</v>
      </c>
      <c r="DY30">
        <v>0</v>
      </c>
      <c r="DZ30">
        <v>0</v>
      </c>
      <c r="EA30">
        <v>598.58483870967757</v>
      </c>
      <c r="EB30">
        <v>4.9993099999999999E-2</v>
      </c>
      <c r="EC30">
        <v>6.9625806451612888</v>
      </c>
      <c r="ED30">
        <v>-2.8483870967741929</v>
      </c>
      <c r="EE30">
        <v>34.592451612903218</v>
      </c>
      <c r="EF30">
        <v>37.814258064516117</v>
      </c>
      <c r="EG30">
        <v>36.427129032258058</v>
      </c>
      <c r="EH30">
        <v>38.173096774193532</v>
      </c>
      <c r="EI30">
        <v>36.638838709677408</v>
      </c>
      <c r="EJ30">
        <v>0</v>
      </c>
      <c r="EK30">
        <v>0</v>
      </c>
      <c r="EL30">
        <v>0</v>
      </c>
      <c r="EM30">
        <v>155.70000004768369</v>
      </c>
      <c r="EN30">
        <v>0</v>
      </c>
      <c r="EO30">
        <v>598.38384615384609</v>
      </c>
      <c r="EP30">
        <v>1.9514530468502369</v>
      </c>
      <c r="EQ30">
        <v>2.6731623707383978</v>
      </c>
      <c r="ER30">
        <v>6.99653846153846</v>
      </c>
      <c r="ES30">
        <v>15</v>
      </c>
      <c r="ET30">
        <v>1689214323.0999999</v>
      </c>
      <c r="EU30" t="s">
        <v>468</v>
      </c>
      <c r="EV30">
        <v>1689214322.0999999</v>
      </c>
      <c r="EW30">
        <v>1689214323.0999999</v>
      </c>
      <c r="EX30">
        <v>14</v>
      </c>
      <c r="EY30">
        <v>-3.2000000000000001E-2</v>
      </c>
      <c r="EZ30">
        <v>-1.2E-2</v>
      </c>
      <c r="FA30">
        <v>0.88200000000000001</v>
      </c>
      <c r="FB30">
        <v>0.29699999999999999</v>
      </c>
      <c r="FC30">
        <v>410</v>
      </c>
      <c r="FD30">
        <v>22</v>
      </c>
      <c r="FE30">
        <v>0.35</v>
      </c>
      <c r="FF30">
        <v>0.22</v>
      </c>
      <c r="FG30">
        <v>1.2928256097560979</v>
      </c>
      <c r="FH30">
        <v>-8.0326202090591103E-2</v>
      </c>
      <c r="FI30">
        <v>3.9633902342213298E-2</v>
      </c>
      <c r="FJ30">
        <v>1</v>
      </c>
      <c r="FK30">
        <v>411.28987096774182</v>
      </c>
      <c r="FL30">
        <v>5.0903225806139492E-2</v>
      </c>
      <c r="FM30">
        <v>1.6740412635069708E-2</v>
      </c>
      <c r="FN30">
        <v>1</v>
      </c>
      <c r="FO30">
        <v>0.1187976707317073</v>
      </c>
      <c r="FP30">
        <v>0.40390013728223001</v>
      </c>
      <c r="FQ30">
        <v>4.0007813108132277E-2</v>
      </c>
      <c r="FR30">
        <v>1</v>
      </c>
      <c r="FS30">
        <v>22.12345483870968</v>
      </c>
      <c r="FT30">
        <v>0.34649516129028007</v>
      </c>
      <c r="FU30">
        <v>2.587923365657125E-2</v>
      </c>
      <c r="FV30">
        <v>1</v>
      </c>
      <c r="FW30">
        <v>4</v>
      </c>
      <c r="FX30">
        <v>4</v>
      </c>
      <c r="FY30" t="s">
        <v>413</v>
      </c>
      <c r="FZ30">
        <v>3.1785399999999999</v>
      </c>
      <c r="GA30">
        <v>2.7713399999999999</v>
      </c>
      <c r="GB30">
        <v>0.103293</v>
      </c>
      <c r="GC30">
        <v>0.103743</v>
      </c>
      <c r="GD30">
        <v>0.11357100000000001</v>
      </c>
      <c r="GE30">
        <v>0.11408600000000001</v>
      </c>
      <c r="GF30">
        <v>28134.2</v>
      </c>
      <c r="GG30">
        <v>22343.9</v>
      </c>
      <c r="GH30">
        <v>29321.4</v>
      </c>
      <c r="GI30">
        <v>24420.6</v>
      </c>
      <c r="GJ30">
        <v>33038.300000000003</v>
      </c>
      <c r="GK30">
        <v>31557.599999999999</v>
      </c>
      <c r="GL30">
        <v>40433.5</v>
      </c>
      <c r="GM30">
        <v>39834.5</v>
      </c>
      <c r="GN30">
        <v>2.1726000000000001</v>
      </c>
      <c r="GO30">
        <v>1.9069799999999999</v>
      </c>
      <c r="GP30">
        <v>0.85592299999999999</v>
      </c>
      <c r="GQ30">
        <v>0</v>
      </c>
      <c r="GR30">
        <v>23.784099999999999</v>
      </c>
      <c r="GS30">
        <v>999.9</v>
      </c>
      <c r="GT30">
        <v>63.8</v>
      </c>
      <c r="GU30">
        <v>28.2</v>
      </c>
      <c r="GV30">
        <v>24.216899999999999</v>
      </c>
      <c r="GW30">
        <v>62.298999999999999</v>
      </c>
      <c r="GX30">
        <v>28.032900000000001</v>
      </c>
      <c r="GY30">
        <v>1</v>
      </c>
      <c r="GZ30">
        <v>-3.0297299999999999E-2</v>
      </c>
      <c r="HA30">
        <v>0</v>
      </c>
      <c r="HB30">
        <v>20.293399999999998</v>
      </c>
      <c r="HC30">
        <v>5.2279200000000001</v>
      </c>
      <c r="HD30">
        <v>11.904500000000001</v>
      </c>
      <c r="HE30">
        <v>4.9638</v>
      </c>
      <c r="HF30">
        <v>3.2919999999999998</v>
      </c>
      <c r="HG30">
        <v>9999</v>
      </c>
      <c r="HH30">
        <v>9999</v>
      </c>
      <c r="HI30">
        <v>9999</v>
      </c>
      <c r="HJ30">
        <v>999.9</v>
      </c>
      <c r="HK30">
        <v>4.9702500000000001</v>
      </c>
      <c r="HL30">
        <v>1.8748499999999999</v>
      </c>
      <c r="HM30">
        <v>1.8736299999999999</v>
      </c>
      <c r="HN30">
        <v>1.8727</v>
      </c>
      <c r="HO30">
        <v>1.8742399999999999</v>
      </c>
      <c r="HP30">
        <v>1.8692200000000001</v>
      </c>
      <c r="HQ30">
        <v>1.87338</v>
      </c>
      <c r="HR30">
        <v>1.87849</v>
      </c>
      <c r="HS30">
        <v>0</v>
      </c>
      <c r="HT30">
        <v>0</v>
      </c>
      <c r="HU30">
        <v>0</v>
      </c>
      <c r="HV30">
        <v>0</v>
      </c>
      <c r="HW30" t="s">
        <v>414</v>
      </c>
      <c r="HX30" t="s">
        <v>415</v>
      </c>
      <c r="HY30" t="s">
        <v>416</v>
      </c>
      <c r="HZ30" t="s">
        <v>416</v>
      </c>
      <c r="IA30" t="s">
        <v>416</v>
      </c>
      <c r="IB30" t="s">
        <v>416</v>
      </c>
      <c r="IC30">
        <v>0</v>
      </c>
      <c r="ID30">
        <v>100</v>
      </c>
      <c r="IE30">
        <v>100</v>
      </c>
      <c r="IF30">
        <v>0.88200000000000001</v>
      </c>
      <c r="IG30">
        <v>0.29699999999999999</v>
      </c>
      <c r="IH30">
        <v>0.70412693513722036</v>
      </c>
      <c r="II30">
        <v>1.128014593432906E-3</v>
      </c>
      <c r="IJ30">
        <v>-1.65604436504418E-6</v>
      </c>
      <c r="IK30">
        <v>3.7132907960675708E-10</v>
      </c>
      <c r="IL30">
        <v>0.30954999999999799</v>
      </c>
      <c r="IM30">
        <v>0</v>
      </c>
      <c r="IN30">
        <v>0</v>
      </c>
      <c r="IO30">
        <v>0</v>
      </c>
      <c r="IP30">
        <v>25</v>
      </c>
      <c r="IQ30">
        <v>1932</v>
      </c>
      <c r="IR30">
        <v>-1</v>
      </c>
      <c r="IS30">
        <v>-1</v>
      </c>
      <c r="IT30">
        <v>2.2000000000000002</v>
      </c>
      <c r="IU30">
        <v>2.2999999999999998</v>
      </c>
      <c r="IV30">
        <v>1.0790999999999999</v>
      </c>
      <c r="IW30">
        <v>2.4145500000000002</v>
      </c>
      <c r="IX30">
        <v>1.42578</v>
      </c>
      <c r="IY30">
        <v>2.2778299999999998</v>
      </c>
      <c r="IZ30">
        <v>1.5478499999999999</v>
      </c>
      <c r="JA30">
        <v>2.4279799999999998</v>
      </c>
      <c r="JB30">
        <v>31.542400000000001</v>
      </c>
      <c r="JC30">
        <v>15.804399999999999</v>
      </c>
      <c r="JD30">
        <v>18</v>
      </c>
      <c r="JE30">
        <v>629.23900000000003</v>
      </c>
      <c r="JF30">
        <v>441.59100000000001</v>
      </c>
      <c r="JG30">
        <v>25.774699999999999</v>
      </c>
      <c r="JH30">
        <v>26.9206</v>
      </c>
      <c r="JI30">
        <v>29.9999</v>
      </c>
      <c r="JJ30">
        <v>26.9741</v>
      </c>
      <c r="JK30">
        <v>26.926600000000001</v>
      </c>
      <c r="JL30">
        <v>21.626200000000001</v>
      </c>
      <c r="JM30">
        <v>0</v>
      </c>
      <c r="JN30">
        <v>100</v>
      </c>
      <c r="JO30">
        <v>-999.9</v>
      </c>
      <c r="JP30">
        <v>410</v>
      </c>
      <c r="JQ30">
        <v>27</v>
      </c>
      <c r="JR30">
        <v>95.52</v>
      </c>
      <c r="JS30">
        <v>101.355</v>
      </c>
    </row>
    <row r="31" spans="1:279" x14ac:dyDescent="0.2">
      <c r="A31">
        <v>15</v>
      </c>
      <c r="B31">
        <v>1689214425.5999999</v>
      </c>
      <c r="C31">
        <v>2554.099999904633</v>
      </c>
      <c r="D31" t="s">
        <v>469</v>
      </c>
      <c r="E31" t="s">
        <v>470</v>
      </c>
      <c r="F31">
        <v>15</v>
      </c>
      <c r="O31" t="s">
        <v>627</v>
      </c>
      <c r="P31">
        <f>DB31*AP31*(CW31-CV31*(1000-AP31*CY31)/(1000-AP31*CX31))/(100*CQ31)</f>
        <v>-0.86439102788631694</v>
      </c>
      <c r="Q31">
        <v>1689214417.849999</v>
      </c>
      <c r="R31">
        <f t="shared" si="0"/>
        <v>7.2171790204016693E-5</v>
      </c>
      <c r="S31">
        <f t="shared" si="1"/>
        <v>7.2171790204016692E-2</v>
      </c>
      <c r="T31">
        <f>CV31 - IF(AP31&gt;1, P31*CQ31*100/(AR31*DJ31), 0)</f>
        <v>410.8528</v>
      </c>
      <c r="U31">
        <f>((AA31-R31/2)*T31-P31)/(AA31+R31/2)</f>
        <v>1248.6869439359837</v>
      </c>
      <c r="V31">
        <f t="shared" si="2"/>
        <v>126.39688392257928</v>
      </c>
      <c r="W31">
        <f>(CV31 - IF(AP31&gt;1, P31*CQ31*100/(AR31*DJ31), 0))*(DC31+DD31)/1000</f>
        <v>41.58809693899466</v>
      </c>
      <c r="X31">
        <f t="shared" si="3"/>
        <v>1.5367326731931497E-3</v>
      </c>
      <c r="Y31">
        <f t="shared" si="4"/>
        <v>2.9494787783481469</v>
      </c>
      <c r="Z31">
        <f>R31*(1000-(1000*0.61365*EXP(17.502*AD31/(240.97+AD31))/(DC31+DD31)+CX31)/2)/(1000*0.61365*EXP(17.502*AD31/(240.97+AD31))/(DC31+DD31)-CX31)</f>
        <v>1.5362879977695635E-3</v>
      </c>
      <c r="AA31">
        <f t="shared" si="5"/>
        <v>9.6021993922283872E-4</v>
      </c>
      <c r="AB31">
        <f t="shared" si="6"/>
        <v>3.9888988359855588E-3</v>
      </c>
      <c r="AC31">
        <f>(DE31+(AB31+2*0.95*0.0000000567*(((DE31+$B$7)+273)^4-(DE31+273)^4)-44100*R31)/(1.84*29.3*Y31+8*0.95*0.0000000567*(DE31+273)^3))</f>
        <v>25.851207852785862</v>
      </c>
      <c r="AD31">
        <f t="shared" si="7"/>
        <v>38.214653333333331</v>
      </c>
      <c r="AE31">
        <f t="shared" si="8"/>
        <v>6.7351111373515105</v>
      </c>
      <c r="AF31">
        <f t="shared" si="9"/>
        <v>65.388542921597221</v>
      </c>
      <c r="AG31">
        <f t="shared" si="10"/>
        <v>2.1894432558894854</v>
      </c>
      <c r="AH31">
        <f t="shared" si="11"/>
        <v>3.3483591437642102</v>
      </c>
      <c r="AI31">
        <f t="shared" si="12"/>
        <v>4.5456678814620251</v>
      </c>
      <c r="AJ31">
        <f>(-R31*44100)</f>
        <v>-3.1827759479971363</v>
      </c>
      <c r="AK31">
        <f t="shared" si="13"/>
        <v>-1962.9755698255988</v>
      </c>
      <c r="AL31">
        <f t="shared" si="14"/>
        <v>-151.05621593374505</v>
      </c>
      <c r="AM31">
        <f t="shared" si="15"/>
        <v>-2117.2105728085048</v>
      </c>
      <c r="AN31">
        <v>0</v>
      </c>
      <c r="AO31">
        <v>0</v>
      </c>
      <c r="AP31">
        <f t="shared" si="16"/>
        <v>1</v>
      </c>
      <c r="AQ31">
        <f t="shared" si="17"/>
        <v>0</v>
      </c>
      <c r="AR31">
        <f t="shared" si="18"/>
        <v>53682.664289059998</v>
      </c>
      <c r="AS31" t="s">
        <v>471</v>
      </c>
      <c r="AT31">
        <v>12492.3</v>
      </c>
      <c r="AU31">
        <v>525.5104</v>
      </c>
      <c r="AV31">
        <v>3105.54</v>
      </c>
      <c r="AW31">
        <f t="shared" si="19"/>
        <v>0.83078292342072557</v>
      </c>
      <c r="AX31">
        <v>-0.86439102788631694</v>
      </c>
      <c r="AY31" t="s">
        <v>410</v>
      </c>
      <c r="AZ31" t="s">
        <v>410</v>
      </c>
      <c r="BA31">
        <v>0</v>
      </c>
      <c r="BB31">
        <v>0</v>
      </c>
      <c r="BC31" t="e">
        <f t="shared" si="20"/>
        <v>#DIV/0!</v>
      </c>
      <c r="BD31">
        <v>0.5</v>
      </c>
      <c r="BE31">
        <f t="shared" si="21"/>
        <v>2.0994204399923999E-2</v>
      </c>
      <c r="BF31">
        <f>P31</f>
        <v>-0.86439102788631694</v>
      </c>
      <c r="BG31" t="e">
        <f t="shared" si="22"/>
        <v>#DIV/0!</v>
      </c>
      <c r="BH31">
        <f t="shared" si="23"/>
        <v>0</v>
      </c>
      <c r="BI31" t="e">
        <f t="shared" si="24"/>
        <v>#DIV/0!</v>
      </c>
      <c r="BJ31" t="e">
        <f t="shared" si="25"/>
        <v>#DIV/0!</v>
      </c>
      <c r="BK31" t="s">
        <v>410</v>
      </c>
      <c r="BL31">
        <v>0</v>
      </c>
      <c r="BM31" t="e">
        <f t="shared" si="26"/>
        <v>#DIV/0!</v>
      </c>
      <c r="BN31" t="e">
        <f t="shared" si="27"/>
        <v>#DIV/0!</v>
      </c>
      <c r="BO31" t="e">
        <f t="shared" si="28"/>
        <v>#DIV/0!</v>
      </c>
      <c r="BP31" t="e">
        <f t="shared" si="29"/>
        <v>#DIV/0!</v>
      </c>
      <c r="BQ31">
        <f t="shared" si="30"/>
        <v>0</v>
      </c>
      <c r="BR31">
        <f t="shared" si="31"/>
        <v>1.2036838647122499</v>
      </c>
      <c r="BS31" t="e">
        <f t="shared" si="32"/>
        <v>#DIV/0!</v>
      </c>
      <c r="BT31" t="e">
        <f t="shared" si="33"/>
        <v>#DIV/0!</v>
      </c>
      <c r="BU31">
        <v>2339</v>
      </c>
      <c r="BV31">
        <v>300</v>
      </c>
      <c r="BW31">
        <v>300</v>
      </c>
      <c r="BX31">
        <v>300</v>
      </c>
      <c r="BY31">
        <v>12492.3</v>
      </c>
      <c r="BZ31">
        <v>3099.46</v>
      </c>
      <c r="CA31">
        <v>-1.03424E-2</v>
      </c>
      <c r="CB31">
        <v>9.8699999999999992</v>
      </c>
      <c r="CC31" t="s">
        <v>410</v>
      </c>
      <c r="CD31" t="s">
        <v>410</v>
      </c>
      <c r="CE31" t="s">
        <v>410</v>
      </c>
      <c r="CF31" t="s">
        <v>410</v>
      </c>
      <c r="CG31" t="s">
        <v>410</v>
      </c>
      <c r="CH31" t="s">
        <v>410</v>
      </c>
      <c r="CI31" t="s">
        <v>410</v>
      </c>
      <c r="CJ31" t="s">
        <v>410</v>
      </c>
      <c r="CK31" t="s">
        <v>410</v>
      </c>
      <c r="CL31" t="s">
        <v>410</v>
      </c>
      <c r="CM31">
        <f t="shared" si="34"/>
        <v>4.9993099999999999E-2</v>
      </c>
      <c r="CN31">
        <f t="shared" si="35"/>
        <v>2.0994204399923999E-2</v>
      </c>
      <c r="CO31">
        <f t="shared" si="36"/>
        <v>0.41994203999999996</v>
      </c>
      <c r="CP31">
        <f t="shared" si="37"/>
        <v>7.9788987599999986E-2</v>
      </c>
      <c r="CQ31">
        <v>6</v>
      </c>
      <c r="CR31">
        <v>0.5</v>
      </c>
      <c r="CS31" t="s">
        <v>411</v>
      </c>
      <c r="CT31">
        <v>2</v>
      </c>
      <c r="CU31">
        <v>1689214417.849999</v>
      </c>
      <c r="CV31">
        <v>410.8528</v>
      </c>
      <c r="CW31">
        <v>410.0182666666667</v>
      </c>
      <c r="CX31">
        <v>21.629719999999999</v>
      </c>
      <c r="CY31">
        <v>21.559126666666661</v>
      </c>
      <c r="CZ31">
        <v>409.93779999999998</v>
      </c>
      <c r="DA31">
        <v>21.344719999999999</v>
      </c>
      <c r="DB31">
        <v>600.14790000000005</v>
      </c>
      <c r="DC31">
        <v>101.1499666666667</v>
      </c>
      <c r="DD31">
        <v>7.3870530000000004E-2</v>
      </c>
      <c r="DE31">
        <v>25.86985</v>
      </c>
      <c r="DF31">
        <v>38.214653333333331</v>
      </c>
      <c r="DG31">
        <v>999.9000000000002</v>
      </c>
      <c r="DH31">
        <v>0</v>
      </c>
      <c r="DI31">
        <v>0</v>
      </c>
      <c r="DJ31">
        <v>9999.0626666666667</v>
      </c>
      <c r="DK31">
        <v>0</v>
      </c>
      <c r="DL31">
        <v>1.0255903333333329</v>
      </c>
      <c r="DM31">
        <v>0.80145976666666674</v>
      </c>
      <c r="DN31">
        <v>419.90736666666669</v>
      </c>
      <c r="DO31">
        <v>419.0526666666666</v>
      </c>
      <c r="DP31">
        <v>8.2917483333333319E-2</v>
      </c>
      <c r="DQ31">
        <v>410.0182666666667</v>
      </c>
      <c r="DR31">
        <v>21.559126666666661</v>
      </c>
      <c r="DS31">
        <v>2.1890933333333331</v>
      </c>
      <c r="DT31">
        <v>2.1807056666666669</v>
      </c>
      <c r="DU31">
        <v>18.882713333333339</v>
      </c>
      <c r="DV31">
        <v>18.821263333333331</v>
      </c>
      <c r="DW31">
        <v>4.9993099999999999E-2</v>
      </c>
      <c r="DX31">
        <v>0</v>
      </c>
      <c r="DY31">
        <v>0</v>
      </c>
      <c r="DZ31">
        <v>0</v>
      </c>
      <c r="EA31">
        <v>525.7556666666668</v>
      </c>
      <c r="EB31">
        <v>4.9993099999999999E-2</v>
      </c>
      <c r="EC31">
        <v>5.1809999999999992</v>
      </c>
      <c r="ED31">
        <v>-1.7749999999999999</v>
      </c>
      <c r="EE31">
        <v>34.936999999999998</v>
      </c>
      <c r="EF31">
        <v>39.15393333333332</v>
      </c>
      <c r="EG31">
        <v>37.145666666666664</v>
      </c>
      <c r="EH31">
        <v>40.14973333333333</v>
      </c>
      <c r="EI31">
        <v>37.625</v>
      </c>
      <c r="EJ31">
        <v>0</v>
      </c>
      <c r="EK31">
        <v>0</v>
      </c>
      <c r="EL31">
        <v>0</v>
      </c>
      <c r="EM31">
        <v>118.4000000953674</v>
      </c>
      <c r="EN31">
        <v>0</v>
      </c>
      <c r="EO31">
        <v>525.5104</v>
      </c>
      <c r="EP31">
        <v>-9.2269230827289981</v>
      </c>
      <c r="EQ31">
        <v>-4.2138460990710156</v>
      </c>
      <c r="ER31">
        <v>5.3064</v>
      </c>
      <c r="ES31">
        <v>15</v>
      </c>
      <c r="ET31">
        <v>1689214446.5999999</v>
      </c>
      <c r="EU31" t="s">
        <v>472</v>
      </c>
      <c r="EV31">
        <v>1689214446.5999999</v>
      </c>
      <c r="EW31">
        <v>1689214442.5999999</v>
      </c>
      <c r="EX31">
        <v>15</v>
      </c>
      <c r="EY31">
        <v>3.3000000000000002E-2</v>
      </c>
      <c r="EZ31">
        <v>-1.2E-2</v>
      </c>
      <c r="FA31">
        <v>0.91500000000000004</v>
      </c>
      <c r="FB31">
        <v>0.28499999999999998</v>
      </c>
      <c r="FC31">
        <v>410</v>
      </c>
      <c r="FD31">
        <v>21</v>
      </c>
      <c r="FE31">
        <v>0.42</v>
      </c>
      <c r="FF31">
        <v>0.22</v>
      </c>
      <c r="FG31">
        <v>0.81415632500000013</v>
      </c>
      <c r="FH31">
        <v>2.9761542213883701E-2</v>
      </c>
      <c r="FI31">
        <v>5.527466194667658E-2</v>
      </c>
      <c r="FJ31">
        <v>1</v>
      </c>
      <c r="FK31">
        <v>410.8180000000001</v>
      </c>
      <c r="FL31">
        <v>0.2939265850955734</v>
      </c>
      <c r="FM31">
        <v>2.6697066006080222E-2</v>
      </c>
      <c r="FN31">
        <v>1</v>
      </c>
      <c r="FO31">
        <v>6.3386297375000011E-2</v>
      </c>
      <c r="FP31">
        <v>0.31937359052532821</v>
      </c>
      <c r="FQ31">
        <v>3.1560518740442238E-2</v>
      </c>
      <c r="FR31">
        <v>1</v>
      </c>
      <c r="FS31">
        <v>21.641493333333329</v>
      </c>
      <c r="FT31">
        <v>2.8335483871005832E-2</v>
      </c>
      <c r="FU31">
        <v>3.2746433223923448E-3</v>
      </c>
      <c r="FV31">
        <v>1</v>
      </c>
      <c r="FW31">
        <v>4</v>
      </c>
      <c r="FX31">
        <v>4</v>
      </c>
      <c r="FY31" t="s">
        <v>413</v>
      </c>
      <c r="FZ31">
        <v>3.1786699999999999</v>
      </c>
      <c r="GA31">
        <v>2.7700499999999999</v>
      </c>
      <c r="GB31">
        <v>0.103231</v>
      </c>
      <c r="GC31">
        <v>0.10376299999999999</v>
      </c>
      <c r="GD31">
        <v>0.111707</v>
      </c>
      <c r="GE31">
        <v>0.11248</v>
      </c>
      <c r="GF31">
        <v>28141.3</v>
      </c>
      <c r="GG31">
        <v>22348.1</v>
      </c>
      <c r="GH31">
        <v>29326.3</v>
      </c>
      <c r="GI31">
        <v>24425.200000000001</v>
      </c>
      <c r="GJ31">
        <v>33115.199999999997</v>
      </c>
      <c r="GK31">
        <v>31620.3</v>
      </c>
      <c r="GL31">
        <v>40440.9</v>
      </c>
      <c r="GM31">
        <v>39840.400000000001</v>
      </c>
      <c r="GN31">
        <v>2.1758700000000002</v>
      </c>
      <c r="GO31">
        <v>1.909</v>
      </c>
      <c r="GP31">
        <v>0.89573100000000005</v>
      </c>
      <c r="GQ31">
        <v>0</v>
      </c>
      <c r="GR31">
        <v>23.6203</v>
      </c>
      <c r="GS31">
        <v>999.9</v>
      </c>
      <c r="GT31">
        <v>63.7</v>
      </c>
      <c r="GU31">
        <v>28.1</v>
      </c>
      <c r="GV31">
        <v>24.038799999999998</v>
      </c>
      <c r="GW31">
        <v>62.759</v>
      </c>
      <c r="GX31">
        <v>28.745999999999999</v>
      </c>
      <c r="GY31">
        <v>1</v>
      </c>
      <c r="GZ31">
        <v>-3.7837900000000001E-2</v>
      </c>
      <c r="HA31">
        <v>0</v>
      </c>
      <c r="HB31">
        <v>20.293800000000001</v>
      </c>
      <c r="HC31">
        <v>5.2237299999999998</v>
      </c>
      <c r="HD31">
        <v>11.903600000000001</v>
      </c>
      <c r="HE31">
        <v>4.9641999999999999</v>
      </c>
      <c r="HF31">
        <v>3.2919999999999998</v>
      </c>
      <c r="HG31">
        <v>9999</v>
      </c>
      <c r="HH31">
        <v>9999</v>
      </c>
      <c r="HI31">
        <v>9999</v>
      </c>
      <c r="HJ31">
        <v>999.9</v>
      </c>
      <c r="HK31">
        <v>4.9702200000000003</v>
      </c>
      <c r="HL31">
        <v>1.8748499999999999</v>
      </c>
      <c r="HM31">
        <v>1.8735900000000001</v>
      </c>
      <c r="HN31">
        <v>1.87269</v>
      </c>
      <c r="HO31">
        <v>1.87425</v>
      </c>
      <c r="HP31">
        <v>1.8692</v>
      </c>
      <c r="HQ31">
        <v>1.8733900000000001</v>
      </c>
      <c r="HR31">
        <v>1.8785099999999999</v>
      </c>
      <c r="HS31">
        <v>0</v>
      </c>
      <c r="HT31">
        <v>0</v>
      </c>
      <c r="HU31">
        <v>0</v>
      </c>
      <c r="HV31">
        <v>0</v>
      </c>
      <c r="HW31" t="s">
        <v>414</v>
      </c>
      <c r="HX31" t="s">
        <v>415</v>
      </c>
      <c r="HY31" t="s">
        <v>416</v>
      </c>
      <c r="HZ31" t="s">
        <v>416</v>
      </c>
      <c r="IA31" t="s">
        <v>416</v>
      </c>
      <c r="IB31" t="s">
        <v>416</v>
      </c>
      <c r="IC31">
        <v>0</v>
      </c>
      <c r="ID31">
        <v>100</v>
      </c>
      <c r="IE31">
        <v>100</v>
      </c>
      <c r="IF31">
        <v>0.91500000000000004</v>
      </c>
      <c r="IG31">
        <v>0.28499999999999998</v>
      </c>
      <c r="IH31">
        <v>0.67211472752817492</v>
      </c>
      <c r="II31">
        <v>1.128014593432906E-3</v>
      </c>
      <c r="IJ31">
        <v>-1.65604436504418E-6</v>
      </c>
      <c r="IK31">
        <v>3.7132907960675708E-10</v>
      </c>
      <c r="IL31">
        <v>0.29732500000000073</v>
      </c>
      <c r="IM31">
        <v>0</v>
      </c>
      <c r="IN31">
        <v>0</v>
      </c>
      <c r="IO31">
        <v>0</v>
      </c>
      <c r="IP31">
        <v>25</v>
      </c>
      <c r="IQ31">
        <v>1932</v>
      </c>
      <c r="IR31">
        <v>-1</v>
      </c>
      <c r="IS31">
        <v>-1</v>
      </c>
      <c r="IT31">
        <v>1.7</v>
      </c>
      <c r="IU31">
        <v>1.7</v>
      </c>
      <c r="IV31">
        <v>1.0790999999999999</v>
      </c>
      <c r="IW31">
        <v>2.4340799999999998</v>
      </c>
      <c r="IX31">
        <v>1.42578</v>
      </c>
      <c r="IY31">
        <v>2.2778299999999998</v>
      </c>
      <c r="IZ31">
        <v>1.5478499999999999</v>
      </c>
      <c r="JA31">
        <v>2.4145500000000002</v>
      </c>
      <c r="JB31">
        <v>31.477</v>
      </c>
      <c r="JC31">
        <v>15.7781</v>
      </c>
      <c r="JD31">
        <v>18</v>
      </c>
      <c r="JE31">
        <v>630.47900000000004</v>
      </c>
      <c r="JF31">
        <v>441.90199999999999</v>
      </c>
      <c r="JG31">
        <v>25.7239</v>
      </c>
      <c r="JH31">
        <v>26.821100000000001</v>
      </c>
      <c r="JI31">
        <v>29.999500000000001</v>
      </c>
      <c r="JJ31">
        <v>26.8645</v>
      </c>
      <c r="JK31">
        <v>26.814399999999999</v>
      </c>
      <c r="JL31">
        <v>21.617799999999999</v>
      </c>
      <c r="JM31">
        <v>0</v>
      </c>
      <c r="JN31">
        <v>100</v>
      </c>
      <c r="JO31">
        <v>-999.9</v>
      </c>
      <c r="JP31">
        <v>410</v>
      </c>
      <c r="JQ31">
        <v>27</v>
      </c>
      <c r="JR31">
        <v>95.536799999999999</v>
      </c>
      <c r="JS31">
        <v>101.371</v>
      </c>
    </row>
    <row r="32" spans="1:279" x14ac:dyDescent="0.2">
      <c r="A32">
        <v>16</v>
      </c>
      <c r="B32">
        <v>1689214561.0999999</v>
      </c>
      <c r="C32">
        <v>2689.599999904633</v>
      </c>
      <c r="D32" t="s">
        <v>473</v>
      </c>
      <c r="E32" t="s">
        <v>474</v>
      </c>
      <c r="F32">
        <v>15</v>
      </c>
      <c r="O32" t="s">
        <v>628</v>
      </c>
      <c r="P32">
        <f>DB32*AP32*(CW32-CV32*(1000-AP32*CY32)/(1000-AP32*CX32))/(100*CQ32)</f>
        <v>-1.2304001407711724</v>
      </c>
      <c r="Q32">
        <v>1689214553.349999</v>
      </c>
      <c r="R32">
        <f t="shared" si="0"/>
        <v>3.5961870850373693E-4</v>
      </c>
      <c r="S32">
        <f t="shared" si="1"/>
        <v>0.35961870850373695</v>
      </c>
      <c r="T32">
        <f>CV32 - IF(AP32&gt;1, P32*CQ32*100/(AR32*DJ32), 0)</f>
        <v>411.07826666666671</v>
      </c>
      <c r="U32">
        <f>((AA32-R32/2)*T32-P32)/(AA32+R32/2)</f>
        <v>629.75477467496501</v>
      </c>
      <c r="V32">
        <f t="shared" si="2"/>
        <v>63.739410827782564</v>
      </c>
      <c r="W32">
        <f>(CV32 - IF(AP32&gt;1, P32*CQ32*100/(AR32*DJ32), 0))*(DC32+DD32)/1000</f>
        <v>41.606491248856337</v>
      </c>
      <c r="X32">
        <f t="shared" si="3"/>
        <v>7.6425908215400143E-3</v>
      </c>
      <c r="Y32">
        <f t="shared" si="4"/>
        <v>2.9494521173298986</v>
      </c>
      <c r="Z32">
        <f>R32*(1000-(1000*0.61365*EXP(17.502*AD32/(240.97+AD32))/(DC32+DD32)+CX32)/2)/(1000*0.61365*EXP(17.502*AD32/(240.97+AD32))/(DC32+DD32)-CX32)</f>
        <v>7.6316060068730724E-3</v>
      </c>
      <c r="AA32">
        <f t="shared" si="5"/>
        <v>4.7707393593642705E-3</v>
      </c>
      <c r="AB32">
        <f t="shared" si="6"/>
        <v>3.9888988359855588E-3</v>
      </c>
      <c r="AC32">
        <f>(DE32+(AB32+2*0.95*0.0000000567*(((DE32+$B$7)+273)^4-(DE32+273)^4)-44100*R32)/(1.84*29.3*Y32+8*0.95*0.0000000567*(DE32+273)^3))</f>
        <v>25.756027688744211</v>
      </c>
      <c r="AD32">
        <f t="shared" si="7"/>
        <v>38.177300000000002</v>
      </c>
      <c r="AE32">
        <f t="shared" si="8"/>
        <v>6.7215104472983231</v>
      </c>
      <c r="AF32">
        <f t="shared" si="9"/>
        <v>64.631084555218862</v>
      </c>
      <c r="AG32">
        <f t="shared" si="10"/>
        <v>2.16141140932069</v>
      </c>
      <c r="AH32">
        <f t="shared" si="11"/>
        <v>3.3442289019210945</v>
      </c>
      <c r="AI32">
        <f t="shared" si="12"/>
        <v>4.5600990379776327</v>
      </c>
      <c r="AJ32">
        <f>(-R32*44100)</f>
        <v>-15.859185045014799</v>
      </c>
      <c r="AK32">
        <f t="shared" si="13"/>
        <v>-1960.3314966240368</v>
      </c>
      <c r="AL32">
        <f t="shared" si="14"/>
        <v>-150.81079635002905</v>
      </c>
      <c r="AM32">
        <f t="shared" si="15"/>
        <v>-2126.9974891202446</v>
      </c>
      <c r="AN32">
        <v>0</v>
      </c>
      <c r="AO32">
        <v>0</v>
      </c>
      <c r="AP32">
        <f t="shared" si="16"/>
        <v>1</v>
      </c>
      <c r="AQ32">
        <f t="shared" si="17"/>
        <v>0</v>
      </c>
      <c r="AR32">
        <f t="shared" si="18"/>
        <v>53685.445218711553</v>
      </c>
      <c r="AS32" t="s">
        <v>475</v>
      </c>
      <c r="AT32">
        <v>12532.9</v>
      </c>
      <c r="AU32">
        <v>568.43461538461531</v>
      </c>
      <c r="AV32">
        <v>3262.51</v>
      </c>
      <c r="AW32">
        <f t="shared" si="19"/>
        <v>0.82576770174356084</v>
      </c>
      <c r="AX32">
        <v>-1.230400140771172</v>
      </c>
      <c r="AY32" t="s">
        <v>410</v>
      </c>
      <c r="AZ32" t="s">
        <v>410</v>
      </c>
      <c r="BA32">
        <v>0</v>
      </c>
      <c r="BB32">
        <v>0</v>
      </c>
      <c r="BC32" t="e">
        <f t="shared" si="20"/>
        <v>#DIV/0!</v>
      </c>
      <c r="BD32">
        <v>0.5</v>
      </c>
      <c r="BE32">
        <f t="shared" si="21"/>
        <v>2.0994204399923999E-2</v>
      </c>
      <c r="BF32">
        <f>P32</f>
        <v>-1.2304001407711724</v>
      </c>
      <c r="BG32" t="e">
        <f t="shared" si="22"/>
        <v>#DIV/0!</v>
      </c>
      <c r="BH32">
        <f t="shared" si="23"/>
        <v>-2.1152943040397867E-14</v>
      </c>
      <c r="BI32" t="e">
        <f t="shared" si="24"/>
        <v>#DIV/0!</v>
      </c>
      <c r="BJ32" t="e">
        <f t="shared" si="25"/>
        <v>#DIV/0!</v>
      </c>
      <c r="BK32" t="s">
        <v>410</v>
      </c>
      <c r="BL32">
        <v>0</v>
      </c>
      <c r="BM32" t="e">
        <f t="shared" si="26"/>
        <v>#DIV/0!</v>
      </c>
      <c r="BN32" t="e">
        <f t="shared" si="27"/>
        <v>#DIV/0!</v>
      </c>
      <c r="BO32" t="e">
        <f t="shared" si="28"/>
        <v>#DIV/0!</v>
      </c>
      <c r="BP32" t="e">
        <f t="shared" si="29"/>
        <v>#DIV/0!</v>
      </c>
      <c r="BQ32">
        <f t="shared" si="30"/>
        <v>0</v>
      </c>
      <c r="BR32">
        <f t="shared" si="31"/>
        <v>1.2109943242979324</v>
      </c>
      <c r="BS32" t="e">
        <f t="shared" si="32"/>
        <v>#DIV/0!</v>
      </c>
      <c r="BT32" t="e">
        <f t="shared" si="33"/>
        <v>#DIV/0!</v>
      </c>
      <c r="BU32">
        <v>2340</v>
      </c>
      <c r="BV32">
        <v>300</v>
      </c>
      <c r="BW32">
        <v>300</v>
      </c>
      <c r="BX32">
        <v>300</v>
      </c>
      <c r="BY32">
        <v>12532.9</v>
      </c>
      <c r="BZ32">
        <v>3176.41</v>
      </c>
      <c r="CA32">
        <v>-1.03751E-2</v>
      </c>
      <c r="CB32">
        <v>-27.48</v>
      </c>
      <c r="CC32" t="s">
        <v>410</v>
      </c>
      <c r="CD32" t="s">
        <v>410</v>
      </c>
      <c r="CE32" t="s">
        <v>410</v>
      </c>
      <c r="CF32" t="s">
        <v>410</v>
      </c>
      <c r="CG32" t="s">
        <v>410</v>
      </c>
      <c r="CH32" t="s">
        <v>410</v>
      </c>
      <c r="CI32" t="s">
        <v>410</v>
      </c>
      <c r="CJ32" t="s">
        <v>410</v>
      </c>
      <c r="CK32" t="s">
        <v>410</v>
      </c>
      <c r="CL32" t="s">
        <v>410</v>
      </c>
      <c r="CM32">
        <f t="shared" si="34"/>
        <v>4.9993099999999999E-2</v>
      </c>
      <c r="CN32">
        <f t="shared" si="35"/>
        <v>2.0994204399923999E-2</v>
      </c>
      <c r="CO32">
        <f t="shared" si="36"/>
        <v>0.41994203999999996</v>
      </c>
      <c r="CP32">
        <f t="shared" si="37"/>
        <v>7.9788987599999986E-2</v>
      </c>
      <c r="CQ32">
        <v>6</v>
      </c>
      <c r="CR32">
        <v>0.5</v>
      </c>
      <c r="CS32" t="s">
        <v>411</v>
      </c>
      <c r="CT32">
        <v>2</v>
      </c>
      <c r="CU32">
        <v>1689214553.349999</v>
      </c>
      <c r="CV32">
        <v>411.07826666666671</v>
      </c>
      <c r="CW32">
        <v>409.99603333333329</v>
      </c>
      <c r="CX32">
        <v>21.355063333333341</v>
      </c>
      <c r="CY32">
        <v>21.003233333333331</v>
      </c>
      <c r="CZ32">
        <v>410.22726666666671</v>
      </c>
      <c r="DA32">
        <v>21.08106333333334</v>
      </c>
      <c r="DB32">
        <v>600.18593333333342</v>
      </c>
      <c r="DC32">
        <v>101.14156666666671</v>
      </c>
      <c r="DD32">
        <v>7.1498149999999996E-2</v>
      </c>
      <c r="DE32">
        <v>25.849013333333339</v>
      </c>
      <c r="DF32">
        <v>38.177300000000002</v>
      </c>
      <c r="DG32">
        <v>999.9000000000002</v>
      </c>
      <c r="DH32">
        <v>0</v>
      </c>
      <c r="DI32">
        <v>0</v>
      </c>
      <c r="DJ32">
        <v>9999.7416666666668</v>
      </c>
      <c r="DK32">
        <v>0</v>
      </c>
      <c r="DL32">
        <v>0.53894250000000021</v>
      </c>
      <c r="DM32">
        <v>1.1458513333333331</v>
      </c>
      <c r="DN32">
        <v>420.11810000000008</v>
      </c>
      <c r="DO32">
        <v>418.79209999999989</v>
      </c>
      <c r="DP32">
        <v>0.36272199999999999</v>
      </c>
      <c r="DQ32">
        <v>409.99603333333329</v>
      </c>
      <c r="DR32">
        <v>21.003233333333331</v>
      </c>
      <c r="DS32">
        <v>2.1609856666666669</v>
      </c>
      <c r="DT32">
        <v>2.1243003333333328</v>
      </c>
      <c r="DU32">
        <v>18.675976666666671</v>
      </c>
      <c r="DV32">
        <v>18.402566666666669</v>
      </c>
      <c r="DW32">
        <v>4.9993099999999999E-2</v>
      </c>
      <c r="DX32">
        <v>0</v>
      </c>
      <c r="DY32">
        <v>0</v>
      </c>
      <c r="DZ32">
        <v>0</v>
      </c>
      <c r="EA32">
        <v>568.63199999999983</v>
      </c>
      <c r="EB32">
        <v>4.9993099999999999E-2</v>
      </c>
      <c r="EC32">
        <v>3.6093333333333328</v>
      </c>
      <c r="ED32">
        <v>-0.94066666666666687</v>
      </c>
      <c r="EE32">
        <v>35.472700000000003</v>
      </c>
      <c r="EF32">
        <v>39.960099999999997</v>
      </c>
      <c r="EG32">
        <v>37.826700000000002</v>
      </c>
      <c r="EH32">
        <v>41.655999999999977</v>
      </c>
      <c r="EI32">
        <v>38.256199999999993</v>
      </c>
      <c r="EJ32">
        <v>0</v>
      </c>
      <c r="EK32">
        <v>0</v>
      </c>
      <c r="EL32">
        <v>0</v>
      </c>
      <c r="EM32">
        <v>135</v>
      </c>
      <c r="EN32">
        <v>0</v>
      </c>
      <c r="EO32">
        <v>568.43461538461531</v>
      </c>
      <c r="EP32">
        <v>-6.1531626180946031</v>
      </c>
      <c r="EQ32">
        <v>-7.2834187475949292</v>
      </c>
      <c r="ER32">
        <v>3.566153846153846</v>
      </c>
      <c r="ES32">
        <v>15</v>
      </c>
      <c r="ET32">
        <v>1689214582.0999999</v>
      </c>
      <c r="EU32" t="s">
        <v>476</v>
      </c>
      <c r="EV32">
        <v>1689214580.0999999</v>
      </c>
      <c r="EW32">
        <v>1689214582.0999999</v>
      </c>
      <c r="EX32">
        <v>16</v>
      </c>
      <c r="EY32">
        <v>-6.4000000000000001E-2</v>
      </c>
      <c r="EZ32">
        <v>-1.0999999999999999E-2</v>
      </c>
      <c r="FA32">
        <v>0.85099999999999998</v>
      </c>
      <c r="FB32">
        <v>0.27400000000000002</v>
      </c>
      <c r="FC32">
        <v>410</v>
      </c>
      <c r="FD32">
        <v>21</v>
      </c>
      <c r="FE32">
        <v>0.56000000000000005</v>
      </c>
      <c r="FF32">
        <v>0.19</v>
      </c>
      <c r="FG32">
        <v>1.178239268292683</v>
      </c>
      <c r="FH32">
        <v>-0.50816926829268094</v>
      </c>
      <c r="FI32">
        <v>5.8961256083777593E-2</v>
      </c>
      <c r="FJ32">
        <v>1</v>
      </c>
      <c r="FK32">
        <v>411.14480645161291</v>
      </c>
      <c r="FL32">
        <v>-0.60445161290385763</v>
      </c>
      <c r="FM32">
        <v>4.7867707044853658E-2</v>
      </c>
      <c r="FN32">
        <v>1</v>
      </c>
      <c r="FO32">
        <v>0.34615721951219508</v>
      </c>
      <c r="FP32">
        <v>0.33032067595818793</v>
      </c>
      <c r="FQ32">
        <v>3.3283350686237008E-2</v>
      </c>
      <c r="FR32">
        <v>1</v>
      </c>
      <c r="FS32">
        <v>21.36464516129033</v>
      </c>
      <c r="FT32">
        <v>0.31142419354840389</v>
      </c>
      <c r="FU32">
        <v>2.325669988390695E-2</v>
      </c>
      <c r="FV32">
        <v>1</v>
      </c>
      <c r="FW32">
        <v>4</v>
      </c>
      <c r="FX32">
        <v>4</v>
      </c>
      <c r="FY32" t="s">
        <v>413</v>
      </c>
      <c r="FZ32">
        <v>3.1784500000000002</v>
      </c>
      <c r="GA32">
        <v>2.76797</v>
      </c>
      <c r="GB32">
        <v>0.103323</v>
      </c>
      <c r="GC32">
        <v>0.103807</v>
      </c>
      <c r="GD32">
        <v>0.110917</v>
      </c>
      <c r="GE32">
        <v>0.110578</v>
      </c>
      <c r="GF32">
        <v>28148.2</v>
      </c>
      <c r="GG32">
        <v>22357</v>
      </c>
      <c r="GH32">
        <v>29335.4</v>
      </c>
      <c r="GI32">
        <v>24435.3</v>
      </c>
      <c r="GJ32">
        <v>33153.9</v>
      </c>
      <c r="GK32">
        <v>31702.799999999999</v>
      </c>
      <c r="GL32">
        <v>40451.9</v>
      </c>
      <c r="GM32">
        <v>39857.9</v>
      </c>
      <c r="GN32">
        <v>2.1749299999999998</v>
      </c>
      <c r="GO32">
        <v>1.9130499999999999</v>
      </c>
      <c r="GP32">
        <v>0.90106600000000003</v>
      </c>
      <c r="GQ32">
        <v>0</v>
      </c>
      <c r="GR32">
        <v>23.542400000000001</v>
      </c>
      <c r="GS32">
        <v>999.9</v>
      </c>
      <c r="GT32">
        <v>63.5</v>
      </c>
      <c r="GU32">
        <v>28</v>
      </c>
      <c r="GV32">
        <v>23.8245</v>
      </c>
      <c r="GW32">
        <v>62.418999999999997</v>
      </c>
      <c r="GX32">
        <v>28.008800000000001</v>
      </c>
      <c r="GY32">
        <v>1</v>
      </c>
      <c r="GZ32">
        <v>-5.8338399999999999E-2</v>
      </c>
      <c r="HA32">
        <v>0</v>
      </c>
      <c r="HB32">
        <v>20.294</v>
      </c>
      <c r="HC32">
        <v>5.2286700000000002</v>
      </c>
      <c r="HD32">
        <v>11.9024</v>
      </c>
      <c r="HE32">
        <v>4.9644500000000003</v>
      </c>
      <c r="HF32">
        <v>3.2919999999999998</v>
      </c>
      <c r="HG32">
        <v>9999</v>
      </c>
      <c r="HH32">
        <v>9999</v>
      </c>
      <c r="HI32">
        <v>9999</v>
      </c>
      <c r="HJ32">
        <v>999.9</v>
      </c>
      <c r="HK32">
        <v>4.9702200000000003</v>
      </c>
      <c r="HL32">
        <v>1.8748499999999999</v>
      </c>
      <c r="HM32">
        <v>1.87357</v>
      </c>
      <c r="HN32">
        <v>1.8727</v>
      </c>
      <c r="HO32">
        <v>1.8742399999999999</v>
      </c>
      <c r="HP32">
        <v>1.8692</v>
      </c>
      <c r="HQ32">
        <v>1.8734200000000001</v>
      </c>
      <c r="HR32">
        <v>1.87849</v>
      </c>
      <c r="HS32">
        <v>0</v>
      </c>
      <c r="HT32">
        <v>0</v>
      </c>
      <c r="HU32">
        <v>0</v>
      </c>
      <c r="HV32">
        <v>0</v>
      </c>
      <c r="HW32" t="s">
        <v>414</v>
      </c>
      <c r="HX32" t="s">
        <v>415</v>
      </c>
      <c r="HY32" t="s">
        <v>416</v>
      </c>
      <c r="HZ32" t="s">
        <v>416</v>
      </c>
      <c r="IA32" t="s">
        <v>416</v>
      </c>
      <c r="IB32" t="s">
        <v>416</v>
      </c>
      <c r="IC32">
        <v>0</v>
      </c>
      <c r="ID32">
        <v>100</v>
      </c>
      <c r="IE32">
        <v>100</v>
      </c>
      <c r="IF32">
        <v>0.85099999999999998</v>
      </c>
      <c r="IG32">
        <v>0.27400000000000002</v>
      </c>
      <c r="IH32">
        <v>0.70501967079979511</v>
      </c>
      <c r="II32">
        <v>1.128014593432906E-3</v>
      </c>
      <c r="IJ32">
        <v>-1.65604436504418E-6</v>
      </c>
      <c r="IK32">
        <v>3.7132907960675708E-10</v>
      </c>
      <c r="IL32">
        <v>0.28488000000000108</v>
      </c>
      <c r="IM32">
        <v>0</v>
      </c>
      <c r="IN32">
        <v>0</v>
      </c>
      <c r="IO32">
        <v>0</v>
      </c>
      <c r="IP32">
        <v>25</v>
      </c>
      <c r="IQ32">
        <v>1932</v>
      </c>
      <c r="IR32">
        <v>-1</v>
      </c>
      <c r="IS32">
        <v>-1</v>
      </c>
      <c r="IT32">
        <v>1.9</v>
      </c>
      <c r="IU32">
        <v>2</v>
      </c>
      <c r="IV32">
        <v>1.0778799999999999</v>
      </c>
      <c r="IW32">
        <v>2.4304199999999998</v>
      </c>
      <c r="IX32">
        <v>1.42578</v>
      </c>
      <c r="IY32">
        <v>2.2778299999999998</v>
      </c>
      <c r="IZ32">
        <v>1.5478499999999999</v>
      </c>
      <c r="JA32">
        <v>2.34741</v>
      </c>
      <c r="JB32">
        <v>31.4115</v>
      </c>
      <c r="JC32">
        <v>15.7606</v>
      </c>
      <c r="JD32">
        <v>18</v>
      </c>
      <c r="JE32">
        <v>627.6</v>
      </c>
      <c r="JF32">
        <v>442.71499999999997</v>
      </c>
      <c r="JG32">
        <v>25.635100000000001</v>
      </c>
      <c r="JH32">
        <v>26.620200000000001</v>
      </c>
      <c r="JI32">
        <v>29.999500000000001</v>
      </c>
      <c r="JJ32">
        <v>26.661899999999999</v>
      </c>
      <c r="JK32">
        <v>26.615100000000002</v>
      </c>
      <c r="JL32">
        <v>21.604399999999998</v>
      </c>
      <c r="JM32">
        <v>0</v>
      </c>
      <c r="JN32">
        <v>100</v>
      </c>
      <c r="JO32">
        <v>-999.9</v>
      </c>
      <c r="JP32">
        <v>410</v>
      </c>
      <c r="JQ32">
        <v>27</v>
      </c>
      <c r="JR32">
        <v>95.564300000000003</v>
      </c>
      <c r="JS32">
        <v>101.41500000000001</v>
      </c>
    </row>
    <row r="33" spans="1:279" x14ac:dyDescent="0.2">
      <c r="A33">
        <v>17</v>
      </c>
      <c r="B33">
        <v>1689214696.5999999</v>
      </c>
      <c r="C33">
        <v>2825.099999904633</v>
      </c>
      <c r="D33" t="s">
        <v>477</v>
      </c>
      <c r="E33" t="s">
        <v>478</v>
      </c>
      <c r="F33">
        <v>15</v>
      </c>
      <c r="O33" t="s">
        <v>629</v>
      </c>
      <c r="P33">
        <f>DB33*AP33*(CW33-CV33*(1000-AP33*CY33)/(1000-AP33*CX33))/(100*CQ33)</f>
        <v>-1.0223673488895129</v>
      </c>
      <c r="Q33">
        <v>1689214688.849999</v>
      </c>
      <c r="R33">
        <f t="shared" si="0"/>
        <v>6.9310180910132278E-5</v>
      </c>
      <c r="S33">
        <f t="shared" si="1"/>
        <v>6.9310180910132274E-2</v>
      </c>
      <c r="T33">
        <f>CV33 - IF(AP33&gt;1, P33*CQ33*100/(AR33*DJ33), 0)</f>
        <v>411.00486666666671</v>
      </c>
      <c r="U33">
        <f>((AA33-R33/2)*T33-P33)/(AA33+R33/2)</f>
        <v>912.15795836549216</v>
      </c>
      <c r="V33">
        <f t="shared" si="2"/>
        <v>92.317379312125723</v>
      </c>
      <c r="W33">
        <f>(CV33 - IF(AP33&gt;1, P33*CQ33*100/(AR33*DJ33), 0))*(DC33+DD33)/1000</f>
        <v>41.596843865931618</v>
      </c>
      <c r="X33">
        <f t="shared" si="3"/>
        <v>3.1192209188991189E-3</v>
      </c>
      <c r="Y33">
        <f t="shared" si="4"/>
        <v>2.9479918199604978</v>
      </c>
      <c r="Z33">
        <f>R33*(1000-(1000*0.61365*EXP(17.502*AD33/(240.97+AD33))/(DC33+DD33)+CX33)/2)/(1000*0.61365*EXP(17.502*AD33/(240.97+AD33))/(DC33+DD33)-CX33)</f>
        <v>3.1173885290612688E-3</v>
      </c>
      <c r="AA33">
        <f t="shared" si="5"/>
        <v>1.948532370001004E-3</v>
      </c>
      <c r="AB33">
        <f t="shared" si="6"/>
        <v>3.9888988359855588E-3</v>
      </c>
      <c r="AC33">
        <f>(DE33+(AB33+2*0.95*0.0000000567*(((DE33+$B$7)+273)^4-(DE33+273)^4)-44100*R33)/(1.84*29.3*Y33+8*0.95*0.0000000567*(DE33+273)^3))</f>
        <v>25.681337451391308</v>
      </c>
      <c r="AD33">
        <f t="shared" si="7"/>
        <v>30.067983333333331</v>
      </c>
      <c r="AE33">
        <f t="shared" si="8"/>
        <v>4.2771147677411356</v>
      </c>
      <c r="AF33">
        <f t="shared" si="9"/>
        <v>63.288013402045387</v>
      </c>
      <c r="AG33">
        <f t="shared" si="10"/>
        <v>2.0977910357599461</v>
      </c>
      <c r="AH33">
        <f t="shared" si="11"/>
        <v>3.3146735424186158</v>
      </c>
      <c r="AI33">
        <f t="shared" si="12"/>
        <v>2.1793237319811896</v>
      </c>
      <c r="AJ33">
        <f>(-R33*44100)</f>
        <v>-3.0565789781368333</v>
      </c>
      <c r="AK33">
        <f t="shared" si="13"/>
        <v>-694.33211590233191</v>
      </c>
      <c r="AL33">
        <f t="shared" si="14"/>
        <v>-51.28267829714575</v>
      </c>
      <c r="AM33">
        <f t="shared" si="15"/>
        <v>-748.66738427877851</v>
      </c>
      <c r="AN33">
        <v>0</v>
      </c>
      <c r="AO33">
        <v>0</v>
      </c>
      <c r="AP33">
        <f t="shared" si="16"/>
        <v>1</v>
      </c>
      <c r="AQ33">
        <f t="shared" si="17"/>
        <v>0</v>
      </c>
      <c r="AR33">
        <f t="shared" si="18"/>
        <v>53669.506176619507</v>
      </c>
      <c r="AS33" t="s">
        <v>479</v>
      </c>
      <c r="AT33">
        <v>12536.8</v>
      </c>
      <c r="AU33">
        <v>692.45500000000004</v>
      </c>
      <c r="AV33">
        <v>3451.55</v>
      </c>
      <c r="AW33">
        <f t="shared" si="19"/>
        <v>0.79937854007619769</v>
      </c>
      <c r="AX33">
        <v>-1.0223673488895131</v>
      </c>
      <c r="AY33" t="s">
        <v>410</v>
      </c>
      <c r="AZ33" t="s">
        <v>410</v>
      </c>
      <c r="BA33">
        <v>0</v>
      </c>
      <c r="BB33">
        <v>0</v>
      </c>
      <c r="BC33" t="e">
        <f t="shared" si="20"/>
        <v>#DIV/0!</v>
      </c>
      <c r="BD33">
        <v>0.5</v>
      </c>
      <c r="BE33">
        <f t="shared" si="21"/>
        <v>2.0994204399923999E-2</v>
      </c>
      <c r="BF33">
        <f>P33</f>
        <v>-1.0223673488895129</v>
      </c>
      <c r="BG33" t="e">
        <f t="shared" si="22"/>
        <v>#DIV/0!</v>
      </c>
      <c r="BH33">
        <f t="shared" si="23"/>
        <v>1.0576471520198934E-14</v>
      </c>
      <c r="BI33" t="e">
        <f t="shared" si="24"/>
        <v>#DIV/0!</v>
      </c>
      <c r="BJ33" t="e">
        <f t="shared" si="25"/>
        <v>#DIV/0!</v>
      </c>
      <c r="BK33" t="s">
        <v>410</v>
      </c>
      <c r="BL33">
        <v>0</v>
      </c>
      <c r="BM33" t="e">
        <f t="shared" si="26"/>
        <v>#DIV/0!</v>
      </c>
      <c r="BN33" t="e">
        <f t="shared" si="27"/>
        <v>#DIV/0!</v>
      </c>
      <c r="BO33" t="e">
        <f t="shared" si="28"/>
        <v>#DIV/0!</v>
      </c>
      <c r="BP33" t="e">
        <f t="shared" si="29"/>
        <v>#DIV/0!</v>
      </c>
      <c r="BQ33">
        <f t="shared" si="30"/>
        <v>0</v>
      </c>
      <c r="BR33">
        <f t="shared" si="31"/>
        <v>1.2509717860385379</v>
      </c>
      <c r="BS33" t="e">
        <f t="shared" si="32"/>
        <v>#DIV/0!</v>
      </c>
      <c r="BT33" t="e">
        <f t="shared" si="33"/>
        <v>#DIV/0!</v>
      </c>
      <c r="BU33">
        <v>2341</v>
      </c>
      <c r="BV33">
        <v>300</v>
      </c>
      <c r="BW33">
        <v>300</v>
      </c>
      <c r="BX33">
        <v>300</v>
      </c>
      <c r="BY33">
        <v>12536.8</v>
      </c>
      <c r="BZ33">
        <v>3377.56</v>
      </c>
      <c r="CA33">
        <v>-1.03765E-2</v>
      </c>
      <c r="CB33">
        <v>-14.37</v>
      </c>
      <c r="CC33" t="s">
        <v>410</v>
      </c>
      <c r="CD33" t="s">
        <v>410</v>
      </c>
      <c r="CE33" t="s">
        <v>410</v>
      </c>
      <c r="CF33" t="s">
        <v>410</v>
      </c>
      <c r="CG33" t="s">
        <v>410</v>
      </c>
      <c r="CH33" t="s">
        <v>410</v>
      </c>
      <c r="CI33" t="s">
        <v>410</v>
      </c>
      <c r="CJ33" t="s">
        <v>410</v>
      </c>
      <c r="CK33" t="s">
        <v>410</v>
      </c>
      <c r="CL33" t="s">
        <v>410</v>
      </c>
      <c r="CM33">
        <f t="shared" si="34"/>
        <v>4.9993099999999999E-2</v>
      </c>
      <c r="CN33">
        <f t="shared" si="35"/>
        <v>2.0994204399923999E-2</v>
      </c>
      <c r="CO33">
        <f t="shared" si="36"/>
        <v>0.41994203999999996</v>
      </c>
      <c r="CP33">
        <f t="shared" si="37"/>
        <v>7.9788987599999986E-2</v>
      </c>
      <c r="CQ33">
        <v>6</v>
      </c>
      <c r="CR33">
        <v>0.5</v>
      </c>
      <c r="CS33" t="s">
        <v>411</v>
      </c>
      <c r="CT33">
        <v>2</v>
      </c>
      <c r="CU33">
        <v>1689214688.849999</v>
      </c>
      <c r="CV33">
        <v>411.00486666666671</v>
      </c>
      <c r="CW33">
        <v>410.01123333333339</v>
      </c>
      <c r="CX33">
        <v>20.727589999999999</v>
      </c>
      <c r="CY33">
        <v>20.659733333333339</v>
      </c>
      <c r="CZ33">
        <v>410.22286666666668</v>
      </c>
      <c r="DA33">
        <v>20.459589999999999</v>
      </c>
      <c r="DB33">
        <v>600.14926666666679</v>
      </c>
      <c r="DC33">
        <v>101.1355666666667</v>
      </c>
      <c r="DD33">
        <v>7.2100783333333321E-2</v>
      </c>
      <c r="DE33">
        <v>25.699249999999989</v>
      </c>
      <c r="DF33">
        <v>30.067983333333331</v>
      </c>
      <c r="DG33">
        <v>999.9000000000002</v>
      </c>
      <c r="DH33">
        <v>0</v>
      </c>
      <c r="DI33">
        <v>0</v>
      </c>
      <c r="DJ33">
        <v>9992.0419999999995</v>
      </c>
      <c r="DK33">
        <v>0</v>
      </c>
      <c r="DL33">
        <v>1.520015566666667</v>
      </c>
      <c r="DM33">
        <v>1.0621233333333331</v>
      </c>
      <c r="DN33">
        <v>419.77683333333329</v>
      </c>
      <c r="DO33">
        <v>418.66063333333341</v>
      </c>
      <c r="DP33">
        <v>7.3712796666666663E-2</v>
      </c>
      <c r="DQ33">
        <v>410.01123333333339</v>
      </c>
      <c r="DR33">
        <v>20.659733333333339</v>
      </c>
      <c r="DS33">
        <v>2.0968900000000001</v>
      </c>
      <c r="DT33">
        <v>2.089434666666667</v>
      </c>
      <c r="DU33">
        <v>18.195573333333339</v>
      </c>
      <c r="DV33">
        <v>18.138870000000001</v>
      </c>
      <c r="DW33">
        <v>4.9993099999999999E-2</v>
      </c>
      <c r="DX33">
        <v>0</v>
      </c>
      <c r="DY33">
        <v>0</v>
      </c>
      <c r="DZ33">
        <v>0</v>
      </c>
      <c r="EA33">
        <v>692.40733333333321</v>
      </c>
      <c r="EB33">
        <v>4.9993099999999999E-2</v>
      </c>
      <c r="EC33">
        <v>-1.8566666666666669</v>
      </c>
      <c r="ED33">
        <v>-2.628333333333333</v>
      </c>
      <c r="EE33">
        <v>34.5124</v>
      </c>
      <c r="EF33">
        <v>37.787199999999991</v>
      </c>
      <c r="EG33">
        <v>36.453933333333318</v>
      </c>
      <c r="EH33">
        <v>38.149666666666647</v>
      </c>
      <c r="EI33">
        <v>36.820533333333323</v>
      </c>
      <c r="EJ33">
        <v>0</v>
      </c>
      <c r="EK33">
        <v>0</v>
      </c>
      <c r="EL33">
        <v>0</v>
      </c>
      <c r="EM33">
        <v>135</v>
      </c>
      <c r="EN33">
        <v>0</v>
      </c>
      <c r="EO33">
        <v>692.45500000000004</v>
      </c>
      <c r="EP33">
        <v>0.5897435417731548</v>
      </c>
      <c r="EQ33">
        <v>7.0557265451307556</v>
      </c>
      <c r="ER33">
        <v>-1.677692307692308</v>
      </c>
      <c r="ES33">
        <v>15</v>
      </c>
      <c r="ET33">
        <v>1689214714.5999999</v>
      </c>
      <c r="EU33" t="s">
        <v>480</v>
      </c>
      <c r="EV33">
        <v>1689214713.5999999</v>
      </c>
      <c r="EW33">
        <v>1689214714.5999999</v>
      </c>
      <c r="EX33">
        <v>17</v>
      </c>
      <c r="EY33">
        <v>-6.8000000000000005E-2</v>
      </c>
      <c r="EZ33">
        <v>-6.0000000000000001E-3</v>
      </c>
      <c r="FA33">
        <v>0.78200000000000003</v>
      </c>
      <c r="FB33">
        <v>0.26800000000000002</v>
      </c>
      <c r="FC33">
        <v>410</v>
      </c>
      <c r="FD33">
        <v>21</v>
      </c>
      <c r="FE33">
        <v>0.42</v>
      </c>
      <c r="FF33">
        <v>0.27</v>
      </c>
      <c r="FG33">
        <v>1.0821322499999999</v>
      </c>
      <c r="FH33">
        <v>-0.22066840525328291</v>
      </c>
      <c r="FI33">
        <v>4.8812037782062542E-2</v>
      </c>
      <c r="FJ33">
        <v>1</v>
      </c>
      <c r="FK33">
        <v>411.07616666666661</v>
      </c>
      <c r="FL33">
        <v>-9.5599555060946084E-2</v>
      </c>
      <c r="FM33">
        <v>2.137300997883371E-2</v>
      </c>
      <c r="FN33">
        <v>1</v>
      </c>
      <c r="FO33">
        <v>4.9461129E-2</v>
      </c>
      <c r="FP33">
        <v>0.42217397786116317</v>
      </c>
      <c r="FQ33">
        <v>4.076803588195578E-2</v>
      </c>
      <c r="FR33">
        <v>1</v>
      </c>
      <c r="FS33">
        <v>20.72813</v>
      </c>
      <c r="FT33">
        <v>0.34183314794211461</v>
      </c>
      <c r="FU33">
        <v>2.4738393238041539E-2</v>
      </c>
      <c r="FV33">
        <v>1</v>
      </c>
      <c r="FW33">
        <v>4</v>
      </c>
      <c r="FX33">
        <v>4</v>
      </c>
      <c r="FY33" t="s">
        <v>413</v>
      </c>
      <c r="FZ33">
        <v>3.1790099999999999</v>
      </c>
      <c r="GA33">
        <v>2.7692000000000001</v>
      </c>
      <c r="GB33">
        <v>0.10335900000000001</v>
      </c>
      <c r="GC33">
        <v>0.10383299999999999</v>
      </c>
      <c r="GD33">
        <v>0.108629</v>
      </c>
      <c r="GE33">
        <v>0.109315</v>
      </c>
      <c r="GF33">
        <v>28159.5</v>
      </c>
      <c r="GG33">
        <v>22363.8</v>
      </c>
      <c r="GH33">
        <v>29347.7</v>
      </c>
      <c r="GI33">
        <v>24442.9</v>
      </c>
      <c r="GJ33">
        <v>33254.800000000003</v>
      </c>
      <c r="GK33">
        <v>31757.8</v>
      </c>
      <c r="GL33">
        <v>40468.699999999997</v>
      </c>
      <c r="GM33">
        <v>39869.699999999997</v>
      </c>
      <c r="GN33">
        <v>2.1757200000000001</v>
      </c>
      <c r="GO33">
        <v>1.9139999999999999</v>
      </c>
      <c r="GP33">
        <v>0.42565900000000001</v>
      </c>
      <c r="GQ33">
        <v>0</v>
      </c>
      <c r="GR33">
        <v>23.261199999999999</v>
      </c>
      <c r="GS33">
        <v>999.9</v>
      </c>
      <c r="GT33">
        <v>63.2</v>
      </c>
      <c r="GU33">
        <v>28</v>
      </c>
      <c r="GV33">
        <v>23.713999999999999</v>
      </c>
      <c r="GW33">
        <v>62.329000000000001</v>
      </c>
      <c r="GX33">
        <v>28.132999999999999</v>
      </c>
      <c r="GY33">
        <v>1</v>
      </c>
      <c r="GZ33">
        <v>-7.2312000000000001E-2</v>
      </c>
      <c r="HA33">
        <v>0</v>
      </c>
      <c r="HB33">
        <v>20.2941</v>
      </c>
      <c r="HC33">
        <v>5.2261300000000004</v>
      </c>
      <c r="HD33">
        <v>11.902100000000001</v>
      </c>
      <c r="HE33">
        <v>4.9637000000000002</v>
      </c>
      <c r="HF33">
        <v>3.2919999999999998</v>
      </c>
      <c r="HG33">
        <v>9999</v>
      </c>
      <c r="HH33">
        <v>9999</v>
      </c>
      <c r="HI33">
        <v>9999</v>
      </c>
      <c r="HJ33">
        <v>999.9</v>
      </c>
      <c r="HK33">
        <v>4.9702099999999998</v>
      </c>
      <c r="HL33">
        <v>1.8748499999999999</v>
      </c>
      <c r="HM33">
        <v>1.87355</v>
      </c>
      <c r="HN33">
        <v>1.8726499999999999</v>
      </c>
      <c r="HO33">
        <v>1.8742399999999999</v>
      </c>
      <c r="HP33">
        <v>1.8692</v>
      </c>
      <c r="HQ33">
        <v>1.8733500000000001</v>
      </c>
      <c r="HR33">
        <v>1.87849</v>
      </c>
      <c r="HS33">
        <v>0</v>
      </c>
      <c r="HT33">
        <v>0</v>
      </c>
      <c r="HU33">
        <v>0</v>
      </c>
      <c r="HV33">
        <v>0</v>
      </c>
      <c r="HW33" t="s">
        <v>414</v>
      </c>
      <c r="HX33" t="s">
        <v>415</v>
      </c>
      <c r="HY33" t="s">
        <v>416</v>
      </c>
      <c r="HZ33" t="s">
        <v>416</v>
      </c>
      <c r="IA33" t="s">
        <v>416</v>
      </c>
      <c r="IB33" t="s">
        <v>416</v>
      </c>
      <c r="IC33">
        <v>0</v>
      </c>
      <c r="ID33">
        <v>100</v>
      </c>
      <c r="IE33">
        <v>100</v>
      </c>
      <c r="IF33">
        <v>0.78200000000000003</v>
      </c>
      <c r="IG33">
        <v>0.26800000000000002</v>
      </c>
      <c r="IH33">
        <v>0.64081598587443356</v>
      </c>
      <c r="II33">
        <v>1.128014593432906E-3</v>
      </c>
      <c r="IJ33">
        <v>-1.65604436504418E-6</v>
      </c>
      <c r="IK33">
        <v>3.7132907960675708E-10</v>
      </c>
      <c r="IL33">
        <v>0.27386500000000069</v>
      </c>
      <c r="IM33">
        <v>0</v>
      </c>
      <c r="IN33">
        <v>0</v>
      </c>
      <c r="IO33">
        <v>0</v>
      </c>
      <c r="IP33">
        <v>25</v>
      </c>
      <c r="IQ33">
        <v>1932</v>
      </c>
      <c r="IR33">
        <v>-1</v>
      </c>
      <c r="IS33">
        <v>-1</v>
      </c>
      <c r="IT33">
        <v>1.9</v>
      </c>
      <c r="IU33">
        <v>1.9</v>
      </c>
      <c r="IV33">
        <v>1.0778799999999999</v>
      </c>
      <c r="IW33">
        <v>2.4267599999999998</v>
      </c>
      <c r="IX33">
        <v>1.42578</v>
      </c>
      <c r="IY33">
        <v>2.2778299999999998</v>
      </c>
      <c r="IZ33">
        <v>1.5478499999999999</v>
      </c>
      <c r="JA33">
        <v>2.3803700000000001</v>
      </c>
      <c r="JB33">
        <v>31.302600000000002</v>
      </c>
      <c r="JC33">
        <v>15.734400000000001</v>
      </c>
      <c r="JD33">
        <v>18</v>
      </c>
      <c r="JE33">
        <v>626.51099999999997</v>
      </c>
      <c r="JF33">
        <v>442.06400000000002</v>
      </c>
      <c r="JG33">
        <v>25.574200000000001</v>
      </c>
      <c r="JH33">
        <v>26.4876</v>
      </c>
      <c r="JI33">
        <v>29.999700000000001</v>
      </c>
      <c r="JJ33">
        <v>26.505800000000001</v>
      </c>
      <c r="JK33">
        <v>26.461099999999998</v>
      </c>
      <c r="JL33">
        <v>21.600899999999999</v>
      </c>
      <c r="JM33">
        <v>0</v>
      </c>
      <c r="JN33">
        <v>100</v>
      </c>
      <c r="JO33">
        <v>-999.9</v>
      </c>
      <c r="JP33">
        <v>410</v>
      </c>
      <c r="JQ33">
        <v>27</v>
      </c>
      <c r="JR33">
        <v>95.603999999999999</v>
      </c>
      <c r="JS33">
        <v>101.44499999999999</v>
      </c>
    </row>
    <row r="34" spans="1:279" x14ac:dyDescent="0.2">
      <c r="A34">
        <v>18</v>
      </c>
      <c r="B34">
        <v>1689214811.0999999</v>
      </c>
      <c r="C34">
        <v>2939.599999904633</v>
      </c>
      <c r="D34" t="s">
        <v>481</v>
      </c>
      <c r="E34" t="s">
        <v>482</v>
      </c>
      <c r="F34">
        <v>15</v>
      </c>
      <c r="O34" t="s">
        <v>630</v>
      </c>
      <c r="P34">
        <f>DB34*AP34*(CW34-CV34*(1000-AP34*CY34)/(1000-AP34*CX34))/(100*CQ34)</f>
        <v>-0.88776849330575947</v>
      </c>
      <c r="Q34">
        <v>1689214803.349999</v>
      </c>
      <c r="R34">
        <f t="shared" si="0"/>
        <v>2.7058644088502443E-5</v>
      </c>
      <c r="S34">
        <f t="shared" si="1"/>
        <v>2.7058644088502445E-2</v>
      </c>
      <c r="T34">
        <f>CV34 - IF(AP34&gt;1, P34*CQ34*100/(AR34*DJ34), 0)</f>
        <v>410.8633333333334</v>
      </c>
      <c r="U34">
        <f>((AA34-R34/2)*T34-P34)/(AA34+R34/2)</f>
        <v>1602.0236424264094</v>
      </c>
      <c r="V34">
        <f t="shared" si="2"/>
        <v>162.13721184259376</v>
      </c>
      <c r="W34">
        <f>(CV34 - IF(AP34&gt;1, P34*CQ34*100/(AR34*DJ34), 0))*(DC34+DD34)/1000</f>
        <v>41.582554433544189</v>
      </c>
      <c r="X34">
        <f t="shared" si="3"/>
        <v>1.1561109100503802E-3</v>
      </c>
      <c r="Y34">
        <f t="shared" si="4"/>
        <v>2.9505063429554101</v>
      </c>
      <c r="Z34">
        <f>R34*(1000-(1000*0.61365*EXP(17.502*AD34/(240.97+AD34))/(DC34+DD34)+CX34)/2)/(1000*0.61365*EXP(17.502*AD34/(240.97+AD34))/(DC34+DD34)-CX34)</f>
        <v>1.155859300077096E-3</v>
      </c>
      <c r="AA34">
        <f t="shared" si="5"/>
        <v>7.2243466358211698E-4</v>
      </c>
      <c r="AB34">
        <f t="shared" si="6"/>
        <v>3.9888988359855588E-3</v>
      </c>
      <c r="AC34">
        <f>(DE34+(AB34+2*0.95*0.0000000567*(((DE34+$B$7)+273)^4-(DE34+273)^4)-44100*R34)/(1.84*29.3*Y34+8*0.95*0.0000000567*(DE34+273)^3))</f>
        <v>25.759383753147425</v>
      </c>
      <c r="AD34">
        <f t="shared" si="7"/>
        <v>30.48121333333334</v>
      </c>
      <c r="AE34">
        <f t="shared" si="8"/>
        <v>4.3796387116082247</v>
      </c>
      <c r="AF34">
        <f t="shared" si="9"/>
        <v>62.683829757731814</v>
      </c>
      <c r="AG34">
        <f t="shared" si="10"/>
        <v>2.0860479704143824</v>
      </c>
      <c r="AH34">
        <f t="shared" si="11"/>
        <v>3.3278885136354903</v>
      </c>
      <c r="AI34">
        <f t="shared" si="12"/>
        <v>2.2935907411938423</v>
      </c>
      <c r="AJ34">
        <f>(-R34*44100)</f>
        <v>-1.1932862043029577</v>
      </c>
      <c r="AK34">
        <f t="shared" si="13"/>
        <v>-749.98139618468394</v>
      </c>
      <c r="AL34">
        <f t="shared" si="14"/>
        <v>-55.478785430117988</v>
      </c>
      <c r="AM34">
        <f t="shared" si="15"/>
        <v>-806.64947892026885</v>
      </c>
      <c r="AN34">
        <v>0</v>
      </c>
      <c r="AO34">
        <v>0</v>
      </c>
      <c r="AP34">
        <f t="shared" si="16"/>
        <v>1</v>
      </c>
      <c r="AQ34">
        <f t="shared" si="17"/>
        <v>0</v>
      </c>
      <c r="AR34">
        <f t="shared" si="18"/>
        <v>53731.067469840105</v>
      </c>
      <c r="AS34" t="s">
        <v>483</v>
      </c>
      <c r="AT34">
        <v>12516.9</v>
      </c>
      <c r="AU34">
        <v>627.73520000000008</v>
      </c>
      <c r="AV34">
        <v>3713.26</v>
      </c>
      <c r="AW34">
        <f t="shared" si="19"/>
        <v>0.83094768478372105</v>
      </c>
      <c r="AX34">
        <v>-0.88776849330575947</v>
      </c>
      <c r="AY34" t="s">
        <v>410</v>
      </c>
      <c r="AZ34" t="s">
        <v>410</v>
      </c>
      <c r="BA34">
        <v>0</v>
      </c>
      <c r="BB34">
        <v>0</v>
      </c>
      <c r="BC34" t="e">
        <f t="shared" si="20"/>
        <v>#DIV/0!</v>
      </c>
      <c r="BD34">
        <v>0.5</v>
      </c>
      <c r="BE34">
        <f t="shared" si="21"/>
        <v>2.0994204399923999E-2</v>
      </c>
      <c r="BF34">
        <f>P34</f>
        <v>-0.88776849330575947</v>
      </c>
      <c r="BG34" t="e">
        <f t="shared" si="22"/>
        <v>#DIV/0!</v>
      </c>
      <c r="BH34">
        <f t="shared" si="23"/>
        <v>0</v>
      </c>
      <c r="BI34" t="e">
        <f t="shared" si="24"/>
        <v>#DIV/0!</v>
      </c>
      <c r="BJ34" t="e">
        <f t="shared" si="25"/>
        <v>#DIV/0!</v>
      </c>
      <c r="BK34" t="s">
        <v>410</v>
      </c>
      <c r="BL34">
        <v>0</v>
      </c>
      <c r="BM34" t="e">
        <f t="shared" si="26"/>
        <v>#DIV/0!</v>
      </c>
      <c r="BN34" t="e">
        <f t="shared" si="27"/>
        <v>#DIV/0!</v>
      </c>
      <c r="BO34" t="e">
        <f t="shared" si="28"/>
        <v>#DIV/0!</v>
      </c>
      <c r="BP34" t="e">
        <f t="shared" si="29"/>
        <v>#DIV/0!</v>
      </c>
      <c r="BQ34">
        <f t="shared" si="30"/>
        <v>0</v>
      </c>
      <c r="BR34">
        <f t="shared" si="31"/>
        <v>1.2034451967457853</v>
      </c>
      <c r="BS34" t="e">
        <f t="shared" si="32"/>
        <v>#DIV/0!</v>
      </c>
      <c r="BT34" t="e">
        <f t="shared" si="33"/>
        <v>#DIV/0!</v>
      </c>
      <c r="BU34">
        <v>2342</v>
      </c>
      <c r="BV34">
        <v>300</v>
      </c>
      <c r="BW34">
        <v>300</v>
      </c>
      <c r="BX34">
        <v>300</v>
      </c>
      <c r="BY34">
        <v>12516.9</v>
      </c>
      <c r="BZ34">
        <v>3638.18</v>
      </c>
      <c r="CA34">
        <v>-1.03594E-2</v>
      </c>
      <c r="CB34">
        <v>-27.89</v>
      </c>
      <c r="CC34" t="s">
        <v>410</v>
      </c>
      <c r="CD34" t="s">
        <v>410</v>
      </c>
      <c r="CE34" t="s">
        <v>410</v>
      </c>
      <c r="CF34" t="s">
        <v>410</v>
      </c>
      <c r="CG34" t="s">
        <v>410</v>
      </c>
      <c r="CH34" t="s">
        <v>410</v>
      </c>
      <c r="CI34" t="s">
        <v>410</v>
      </c>
      <c r="CJ34" t="s">
        <v>410</v>
      </c>
      <c r="CK34" t="s">
        <v>410</v>
      </c>
      <c r="CL34" t="s">
        <v>410</v>
      </c>
      <c r="CM34">
        <f t="shared" si="34"/>
        <v>4.9993099999999999E-2</v>
      </c>
      <c r="CN34">
        <f t="shared" si="35"/>
        <v>2.0994204399923999E-2</v>
      </c>
      <c r="CO34">
        <f t="shared" si="36"/>
        <v>0.41994203999999996</v>
      </c>
      <c r="CP34">
        <f t="shared" si="37"/>
        <v>7.9788987599999986E-2</v>
      </c>
      <c r="CQ34">
        <v>6</v>
      </c>
      <c r="CR34">
        <v>0.5</v>
      </c>
      <c r="CS34" t="s">
        <v>411</v>
      </c>
      <c r="CT34">
        <v>2</v>
      </c>
      <c r="CU34">
        <v>1689214803.349999</v>
      </c>
      <c r="CV34">
        <v>410.8633333333334</v>
      </c>
      <c r="CW34">
        <v>409.9869333333333</v>
      </c>
      <c r="CX34">
        <v>20.61154333333333</v>
      </c>
      <c r="CY34">
        <v>20.585049999999999</v>
      </c>
      <c r="CZ34">
        <v>410.08233333333339</v>
      </c>
      <c r="DA34">
        <v>20.347543333333331</v>
      </c>
      <c r="DB34">
        <v>600.17189999999994</v>
      </c>
      <c r="DC34">
        <v>101.13800000000001</v>
      </c>
      <c r="DD34">
        <v>6.9752213333333327E-2</v>
      </c>
      <c r="DE34">
        <v>25.76635666666667</v>
      </c>
      <c r="DF34">
        <v>30.48121333333334</v>
      </c>
      <c r="DG34">
        <v>999.9000000000002</v>
      </c>
      <c r="DH34">
        <v>0</v>
      </c>
      <c r="DI34">
        <v>0</v>
      </c>
      <c r="DJ34">
        <v>10006.084000000001</v>
      </c>
      <c r="DK34">
        <v>0</v>
      </c>
      <c r="DL34">
        <v>0.3377816666666667</v>
      </c>
      <c r="DM34">
        <v>0.87784329999999988</v>
      </c>
      <c r="DN34">
        <v>419.51310000000012</v>
      </c>
      <c r="DO34">
        <v>418.6038666666667</v>
      </c>
      <c r="DP34">
        <v>3.0157466000000001E-2</v>
      </c>
      <c r="DQ34">
        <v>409.9869333333333</v>
      </c>
      <c r="DR34">
        <v>20.585049999999999</v>
      </c>
      <c r="DS34">
        <v>2.084983666666667</v>
      </c>
      <c r="DT34">
        <v>2.081932666666666</v>
      </c>
      <c r="DU34">
        <v>18.10491</v>
      </c>
      <c r="DV34">
        <v>18.081616666666669</v>
      </c>
      <c r="DW34">
        <v>4.9993099999999999E-2</v>
      </c>
      <c r="DX34">
        <v>0</v>
      </c>
      <c r="DY34">
        <v>0</v>
      </c>
      <c r="DZ34">
        <v>0</v>
      </c>
      <c r="EA34">
        <v>627.83466666666675</v>
      </c>
      <c r="EB34">
        <v>4.9993099999999999E-2</v>
      </c>
      <c r="EC34">
        <v>-1.843</v>
      </c>
      <c r="ED34">
        <v>-1.612333333333333</v>
      </c>
      <c r="EE34">
        <v>35.02686666666667</v>
      </c>
      <c r="EF34">
        <v>39.270566666666653</v>
      </c>
      <c r="EG34">
        <v>37.335099999999997</v>
      </c>
      <c r="EH34">
        <v>40.2498</v>
      </c>
      <c r="EI34">
        <v>37.718499999999992</v>
      </c>
      <c r="EJ34">
        <v>0</v>
      </c>
      <c r="EK34">
        <v>0</v>
      </c>
      <c r="EL34">
        <v>0</v>
      </c>
      <c r="EM34">
        <v>114</v>
      </c>
      <c r="EN34">
        <v>0</v>
      </c>
      <c r="EO34">
        <v>627.73520000000008</v>
      </c>
      <c r="EP34">
        <v>-15.06076922385996</v>
      </c>
      <c r="EQ34">
        <v>2.3207691076474291</v>
      </c>
      <c r="ER34">
        <v>-1.9823999999999999</v>
      </c>
      <c r="ES34">
        <v>15</v>
      </c>
      <c r="ET34">
        <v>1689214836.0999999</v>
      </c>
      <c r="EU34" t="s">
        <v>484</v>
      </c>
      <c r="EV34">
        <v>1689214836.0999999</v>
      </c>
      <c r="EW34">
        <v>1689214828.0999999</v>
      </c>
      <c r="EX34">
        <v>18</v>
      </c>
      <c r="EY34">
        <v>-2E-3</v>
      </c>
      <c r="EZ34">
        <v>-3.0000000000000001E-3</v>
      </c>
      <c r="FA34">
        <v>0.78100000000000003</v>
      </c>
      <c r="FB34">
        <v>0.26400000000000001</v>
      </c>
      <c r="FC34">
        <v>410</v>
      </c>
      <c r="FD34">
        <v>21</v>
      </c>
      <c r="FE34">
        <v>0.5</v>
      </c>
      <c r="FF34">
        <v>0.17</v>
      </c>
      <c r="FG34">
        <v>0.91991794999999998</v>
      </c>
      <c r="FH34">
        <v>-0.68815798874296807</v>
      </c>
      <c r="FI34">
        <v>7.746218073064752E-2</v>
      </c>
      <c r="FJ34">
        <v>1</v>
      </c>
      <c r="FK34">
        <v>410.87036666666671</v>
      </c>
      <c r="FL34">
        <v>-0.55221357063307586</v>
      </c>
      <c r="FM34">
        <v>4.9520691522725972E-2</v>
      </c>
      <c r="FN34">
        <v>1</v>
      </c>
      <c r="FO34">
        <v>1.647686613E-2</v>
      </c>
      <c r="FP34">
        <v>0.25427056279024401</v>
      </c>
      <c r="FQ34">
        <v>2.484019130641392E-2</v>
      </c>
      <c r="FR34">
        <v>1</v>
      </c>
      <c r="FS34">
        <v>20.61410333333334</v>
      </c>
      <c r="FT34">
        <v>0.134893882091211</v>
      </c>
      <c r="FU34">
        <v>9.8060689824663542E-3</v>
      </c>
      <c r="FV34">
        <v>1</v>
      </c>
      <c r="FW34">
        <v>4</v>
      </c>
      <c r="FX34">
        <v>4</v>
      </c>
      <c r="FY34" t="s">
        <v>413</v>
      </c>
      <c r="FZ34">
        <v>3.1789999999999998</v>
      </c>
      <c r="GA34">
        <v>2.7665999999999999</v>
      </c>
      <c r="GB34">
        <v>0.10334500000000001</v>
      </c>
      <c r="GC34">
        <v>0.103868</v>
      </c>
      <c r="GD34">
        <v>0.10816099999999999</v>
      </c>
      <c r="GE34">
        <v>0.10906399999999999</v>
      </c>
      <c r="GF34">
        <v>28161.5</v>
      </c>
      <c r="GG34">
        <v>22366.2</v>
      </c>
      <c r="GH34">
        <v>29349</v>
      </c>
      <c r="GI34">
        <v>24446.1</v>
      </c>
      <c r="GJ34">
        <v>33273.800000000003</v>
      </c>
      <c r="GK34">
        <v>31771.4</v>
      </c>
      <c r="GL34">
        <v>40470.199999999997</v>
      </c>
      <c r="GM34">
        <v>39875.5</v>
      </c>
      <c r="GN34">
        <v>2.1771199999999999</v>
      </c>
      <c r="GO34">
        <v>1.9170499999999999</v>
      </c>
      <c r="GP34">
        <v>0.41981000000000002</v>
      </c>
      <c r="GQ34">
        <v>0</v>
      </c>
      <c r="GR34">
        <v>23.515599999999999</v>
      </c>
      <c r="GS34">
        <v>999.9</v>
      </c>
      <c r="GT34">
        <v>63.1</v>
      </c>
      <c r="GU34">
        <v>27.9</v>
      </c>
      <c r="GV34">
        <v>23.536999999999999</v>
      </c>
      <c r="GW34">
        <v>61.929000000000002</v>
      </c>
      <c r="GX34">
        <v>27.323699999999999</v>
      </c>
      <c r="GY34">
        <v>1</v>
      </c>
      <c r="GZ34">
        <v>-8.0025399999999997E-2</v>
      </c>
      <c r="HA34">
        <v>0</v>
      </c>
      <c r="HB34">
        <v>20.2941</v>
      </c>
      <c r="HC34">
        <v>5.2274700000000003</v>
      </c>
      <c r="HD34">
        <v>11.902699999999999</v>
      </c>
      <c r="HE34">
        <v>4.9640000000000004</v>
      </c>
      <c r="HF34">
        <v>3.2919999999999998</v>
      </c>
      <c r="HG34">
        <v>9999</v>
      </c>
      <c r="HH34">
        <v>9999</v>
      </c>
      <c r="HI34">
        <v>9999</v>
      </c>
      <c r="HJ34">
        <v>999.9</v>
      </c>
      <c r="HK34">
        <v>4.9701899999999997</v>
      </c>
      <c r="HL34">
        <v>1.8748400000000001</v>
      </c>
      <c r="HM34">
        <v>1.8735299999999999</v>
      </c>
      <c r="HN34">
        <v>1.8726100000000001</v>
      </c>
      <c r="HO34">
        <v>1.8742399999999999</v>
      </c>
      <c r="HP34">
        <v>1.8692</v>
      </c>
      <c r="HQ34">
        <v>1.87337</v>
      </c>
      <c r="HR34">
        <v>1.87849</v>
      </c>
      <c r="HS34">
        <v>0</v>
      </c>
      <c r="HT34">
        <v>0</v>
      </c>
      <c r="HU34">
        <v>0</v>
      </c>
      <c r="HV34">
        <v>0</v>
      </c>
      <c r="HW34" t="s">
        <v>414</v>
      </c>
      <c r="HX34" t="s">
        <v>415</v>
      </c>
      <c r="HY34" t="s">
        <v>416</v>
      </c>
      <c r="HZ34" t="s">
        <v>416</v>
      </c>
      <c r="IA34" t="s">
        <v>416</v>
      </c>
      <c r="IB34" t="s">
        <v>416</v>
      </c>
      <c r="IC34">
        <v>0</v>
      </c>
      <c r="ID34">
        <v>100</v>
      </c>
      <c r="IE34">
        <v>100</v>
      </c>
      <c r="IF34">
        <v>0.78100000000000003</v>
      </c>
      <c r="IG34">
        <v>0.26400000000000001</v>
      </c>
      <c r="IH34">
        <v>0.57271959943614625</v>
      </c>
      <c r="II34">
        <v>1.128014593432906E-3</v>
      </c>
      <c r="IJ34">
        <v>-1.65604436504418E-6</v>
      </c>
      <c r="IK34">
        <v>3.7132907960675708E-10</v>
      </c>
      <c r="IL34">
        <v>0.26766999999999902</v>
      </c>
      <c r="IM34">
        <v>0</v>
      </c>
      <c r="IN34">
        <v>0</v>
      </c>
      <c r="IO34">
        <v>0</v>
      </c>
      <c r="IP34">
        <v>25</v>
      </c>
      <c r="IQ34">
        <v>1932</v>
      </c>
      <c r="IR34">
        <v>-1</v>
      </c>
      <c r="IS34">
        <v>-1</v>
      </c>
      <c r="IT34">
        <v>1.6</v>
      </c>
      <c r="IU34">
        <v>1.6</v>
      </c>
      <c r="IV34">
        <v>1.0778799999999999</v>
      </c>
      <c r="IW34">
        <v>2.4291999999999998</v>
      </c>
      <c r="IX34">
        <v>1.42578</v>
      </c>
      <c r="IY34">
        <v>2.2778299999999998</v>
      </c>
      <c r="IZ34">
        <v>1.5478499999999999</v>
      </c>
      <c r="JA34">
        <v>2.4072300000000002</v>
      </c>
      <c r="JB34">
        <v>31.237400000000001</v>
      </c>
      <c r="JC34">
        <v>15.7256</v>
      </c>
      <c r="JD34">
        <v>18</v>
      </c>
      <c r="JE34">
        <v>626.46900000000005</v>
      </c>
      <c r="JF34">
        <v>443.07600000000002</v>
      </c>
      <c r="JG34">
        <v>25.537099999999999</v>
      </c>
      <c r="JH34">
        <v>26.414200000000001</v>
      </c>
      <c r="JI34">
        <v>29.9998</v>
      </c>
      <c r="JJ34">
        <v>26.406600000000001</v>
      </c>
      <c r="JK34">
        <v>26.363299999999999</v>
      </c>
      <c r="JL34">
        <v>21.602599999999999</v>
      </c>
      <c r="JM34">
        <v>0</v>
      </c>
      <c r="JN34">
        <v>100</v>
      </c>
      <c r="JO34">
        <v>-999.9</v>
      </c>
      <c r="JP34">
        <v>410</v>
      </c>
      <c r="JQ34">
        <v>27</v>
      </c>
      <c r="JR34">
        <v>95.607799999999997</v>
      </c>
      <c r="JS34">
        <v>101.459</v>
      </c>
    </row>
    <row r="35" spans="1:279" x14ac:dyDescent="0.2">
      <c r="A35">
        <v>19</v>
      </c>
      <c r="B35">
        <v>1689214941.5999999</v>
      </c>
      <c r="C35">
        <v>3070.099999904633</v>
      </c>
      <c r="D35" t="s">
        <v>485</v>
      </c>
      <c r="E35" t="s">
        <v>486</v>
      </c>
      <c r="F35">
        <v>15</v>
      </c>
      <c r="O35" t="s">
        <v>631</v>
      </c>
      <c r="P35">
        <f>DB35*AP35*(CW35-CV35*(1000-AP35*CY35)/(1000-AP35*CX35))/(100*CQ35)</f>
        <v>-1.1523912579117948</v>
      </c>
      <c r="Q35">
        <v>1689214933.849999</v>
      </c>
      <c r="R35">
        <f t="shared" si="0"/>
        <v>3.8829397916811649E-4</v>
      </c>
      <c r="S35">
        <f t="shared" si="1"/>
        <v>0.38829397916811648</v>
      </c>
      <c r="T35">
        <f>CV35 - IF(AP35&gt;1, P35*CQ35*100/(AR35*DJ35), 0)</f>
        <v>410.97780000000012</v>
      </c>
      <c r="U35">
        <f>((AA35-R35/2)*T35-P35)/(AA35+R35/2)</f>
        <v>470.76726471868864</v>
      </c>
      <c r="V35">
        <f t="shared" si="2"/>
        <v>47.650294426248863</v>
      </c>
      <c r="W35">
        <f>(CV35 - IF(AP35&gt;1, P35*CQ35*100/(AR35*DJ35), 0))*(DC35+DD35)/1000</f>
        <v>41.598502360511738</v>
      </c>
      <c r="X35">
        <f t="shared" si="3"/>
        <v>2.6369180606171761E-2</v>
      </c>
      <c r="Y35">
        <f t="shared" si="4"/>
        <v>2.9495500492550661</v>
      </c>
      <c r="Z35">
        <f>R35*(1000-(1000*0.61365*EXP(17.502*AD35/(240.97+AD35))/(DC35+DD35)+CX35)/2)/(1000*0.61365*EXP(17.502*AD35/(240.97+AD35))/(DC35+DD35)-CX35)</f>
        <v>2.6238911252521487E-2</v>
      </c>
      <c r="AA35">
        <f t="shared" si="5"/>
        <v>1.6410969936470468E-2</v>
      </c>
      <c r="AB35">
        <f t="shared" si="6"/>
        <v>3.9888988359855588E-3</v>
      </c>
      <c r="AC35">
        <f>(DE35+(AB35+2*0.95*0.0000000567*(((DE35+$B$7)+273)^4-(DE35+273)^4)-44100*R35)/(1.84*29.3*Y35+8*0.95*0.0000000567*(DE35+273)^3))</f>
        <v>25.809915278612287</v>
      </c>
      <c r="AD35">
        <f t="shared" si="7"/>
        <v>26.89706</v>
      </c>
      <c r="AE35">
        <f t="shared" si="8"/>
        <v>3.5575773934241885</v>
      </c>
      <c r="AF35">
        <f t="shared" si="9"/>
        <v>62.614275861291226</v>
      </c>
      <c r="AG35">
        <f t="shared" si="10"/>
        <v>2.1015804505480662</v>
      </c>
      <c r="AH35">
        <f t="shared" si="11"/>
        <v>3.3563918477691512</v>
      </c>
      <c r="AI35">
        <f t="shared" si="12"/>
        <v>1.4559969428761224</v>
      </c>
      <c r="AJ35">
        <f>(-R35*44100)</f>
        <v>-17.123764481313938</v>
      </c>
      <c r="AK35">
        <f t="shared" si="13"/>
        <v>-156.90917837055468</v>
      </c>
      <c r="AL35">
        <f t="shared" si="14"/>
        <v>-11.412384343244975</v>
      </c>
      <c r="AM35">
        <f t="shared" si="15"/>
        <v>-185.44133829627762</v>
      </c>
      <c r="AN35">
        <v>0</v>
      </c>
      <c r="AO35">
        <v>0</v>
      </c>
      <c r="AP35">
        <f t="shared" si="16"/>
        <v>1</v>
      </c>
      <c r="AQ35">
        <f t="shared" si="17"/>
        <v>0</v>
      </c>
      <c r="AR35">
        <f t="shared" si="18"/>
        <v>53677.396854515813</v>
      </c>
      <c r="AS35" t="s">
        <v>487</v>
      </c>
      <c r="AT35">
        <v>12514</v>
      </c>
      <c r="AU35">
        <v>554.76880000000006</v>
      </c>
      <c r="AV35">
        <v>3297.31</v>
      </c>
      <c r="AW35">
        <f t="shared" si="19"/>
        <v>0.831751094073654</v>
      </c>
      <c r="AX35">
        <v>-1.152391257911852</v>
      </c>
      <c r="AY35" t="s">
        <v>410</v>
      </c>
      <c r="AZ35" t="s">
        <v>410</v>
      </c>
      <c r="BA35">
        <v>0</v>
      </c>
      <c r="BB35">
        <v>0</v>
      </c>
      <c r="BC35" t="e">
        <f t="shared" si="20"/>
        <v>#DIV/0!</v>
      </c>
      <c r="BD35">
        <v>0.5</v>
      </c>
      <c r="BE35">
        <f t="shared" si="21"/>
        <v>2.0994204399923999E-2</v>
      </c>
      <c r="BF35">
        <f>P35</f>
        <v>-1.1523912579117948</v>
      </c>
      <c r="BG35" t="e">
        <f t="shared" si="22"/>
        <v>#DIV/0!</v>
      </c>
      <c r="BH35">
        <f t="shared" si="23"/>
        <v>2.7287296522113248E-12</v>
      </c>
      <c r="BI35" t="e">
        <f t="shared" si="24"/>
        <v>#DIV/0!</v>
      </c>
      <c r="BJ35" t="e">
        <f t="shared" si="25"/>
        <v>#DIV/0!</v>
      </c>
      <c r="BK35" t="s">
        <v>410</v>
      </c>
      <c r="BL35">
        <v>0</v>
      </c>
      <c r="BM35" t="e">
        <f t="shared" si="26"/>
        <v>#DIV/0!</v>
      </c>
      <c r="BN35" t="e">
        <f t="shared" si="27"/>
        <v>#DIV/0!</v>
      </c>
      <c r="BO35" t="e">
        <f t="shared" si="28"/>
        <v>#DIV/0!</v>
      </c>
      <c r="BP35" t="e">
        <f t="shared" si="29"/>
        <v>#DIV/0!</v>
      </c>
      <c r="BQ35">
        <f t="shared" si="30"/>
        <v>0</v>
      </c>
      <c r="BR35">
        <f t="shared" si="31"/>
        <v>1.2022827587786102</v>
      </c>
      <c r="BS35" t="e">
        <f t="shared" si="32"/>
        <v>#DIV/0!</v>
      </c>
      <c r="BT35" t="e">
        <f t="shared" si="33"/>
        <v>#DIV/0!</v>
      </c>
      <c r="BU35">
        <v>2343</v>
      </c>
      <c r="BV35">
        <v>300</v>
      </c>
      <c r="BW35">
        <v>300</v>
      </c>
      <c r="BX35">
        <v>300</v>
      </c>
      <c r="BY35">
        <v>12514</v>
      </c>
      <c r="BZ35">
        <v>3249.7</v>
      </c>
      <c r="CA35">
        <v>-1.0359E-2</v>
      </c>
      <c r="CB35">
        <v>-10.67</v>
      </c>
      <c r="CC35" t="s">
        <v>410</v>
      </c>
      <c r="CD35" t="s">
        <v>410</v>
      </c>
      <c r="CE35" t="s">
        <v>410</v>
      </c>
      <c r="CF35" t="s">
        <v>410</v>
      </c>
      <c r="CG35" t="s">
        <v>410</v>
      </c>
      <c r="CH35" t="s">
        <v>410</v>
      </c>
      <c r="CI35" t="s">
        <v>410</v>
      </c>
      <c r="CJ35" t="s">
        <v>410</v>
      </c>
      <c r="CK35" t="s">
        <v>410</v>
      </c>
      <c r="CL35" t="s">
        <v>410</v>
      </c>
      <c r="CM35">
        <f t="shared" si="34"/>
        <v>4.9993099999999999E-2</v>
      </c>
      <c r="CN35">
        <f t="shared" si="35"/>
        <v>2.0994204399923999E-2</v>
      </c>
      <c r="CO35">
        <f t="shared" si="36"/>
        <v>0.41994203999999996</v>
      </c>
      <c r="CP35">
        <f t="shared" si="37"/>
        <v>7.9788987599999986E-2</v>
      </c>
      <c r="CQ35">
        <v>6</v>
      </c>
      <c r="CR35">
        <v>0.5</v>
      </c>
      <c r="CS35" t="s">
        <v>411</v>
      </c>
      <c r="CT35">
        <v>2</v>
      </c>
      <c r="CU35">
        <v>1689214933.849999</v>
      </c>
      <c r="CV35">
        <v>410.97780000000012</v>
      </c>
      <c r="CW35">
        <v>409.98533333333341</v>
      </c>
      <c r="CX35">
        <v>20.762836666666669</v>
      </c>
      <c r="CY35">
        <v>20.38273666666667</v>
      </c>
      <c r="CZ35">
        <v>410.1898000000001</v>
      </c>
      <c r="DA35">
        <v>20.502836666666671</v>
      </c>
      <c r="DB35">
        <v>600.20819999999992</v>
      </c>
      <c r="DC35">
        <v>101.14603333333331</v>
      </c>
      <c r="DD35">
        <v>7.2335056666666661E-2</v>
      </c>
      <c r="DE35">
        <v>25.910309999999999</v>
      </c>
      <c r="DF35">
        <v>26.89706</v>
      </c>
      <c r="DG35">
        <v>999.9000000000002</v>
      </c>
      <c r="DH35">
        <v>0</v>
      </c>
      <c r="DI35">
        <v>0</v>
      </c>
      <c r="DJ35">
        <v>9999.8563333333332</v>
      </c>
      <c r="DK35">
        <v>0</v>
      </c>
      <c r="DL35">
        <v>2.2422175333333332</v>
      </c>
      <c r="DM35">
        <v>0.98526400000000003</v>
      </c>
      <c r="DN35">
        <v>419.6862000000001</v>
      </c>
      <c r="DO35">
        <v>418.51586666666662</v>
      </c>
      <c r="DP35">
        <v>0.38438209999999989</v>
      </c>
      <c r="DQ35">
        <v>409.98533333333341</v>
      </c>
      <c r="DR35">
        <v>20.38273666666667</v>
      </c>
      <c r="DS35">
        <v>2.1005143333333329</v>
      </c>
      <c r="DT35">
        <v>2.0616349999999999</v>
      </c>
      <c r="DU35">
        <v>18.223066666666671</v>
      </c>
      <c r="DV35">
        <v>17.925820000000002</v>
      </c>
      <c r="DW35">
        <v>4.9993099999999999E-2</v>
      </c>
      <c r="DX35">
        <v>0</v>
      </c>
      <c r="DY35">
        <v>0</v>
      </c>
      <c r="DZ35">
        <v>0</v>
      </c>
      <c r="EA35">
        <v>555.08999999999992</v>
      </c>
      <c r="EB35">
        <v>4.9993099999999999E-2</v>
      </c>
      <c r="EC35">
        <v>-2.9933333333333318</v>
      </c>
      <c r="ED35">
        <v>-0.94466666666666677</v>
      </c>
      <c r="EE35">
        <v>35.570399999999999</v>
      </c>
      <c r="EF35">
        <v>40.137399999999992</v>
      </c>
      <c r="EG35">
        <v>37.974799999999988</v>
      </c>
      <c r="EH35">
        <v>41.724799999999988</v>
      </c>
      <c r="EI35">
        <v>38.362400000000001</v>
      </c>
      <c r="EJ35">
        <v>0</v>
      </c>
      <c r="EK35">
        <v>0</v>
      </c>
      <c r="EL35">
        <v>0</v>
      </c>
      <c r="EM35">
        <v>129.5999999046326</v>
      </c>
      <c r="EN35">
        <v>0</v>
      </c>
      <c r="EO35">
        <v>554.76880000000006</v>
      </c>
      <c r="EP35">
        <v>-13.10846164528548</v>
      </c>
      <c r="EQ35">
        <v>-0.98615394496354647</v>
      </c>
      <c r="ER35">
        <v>-2.9327999999999999</v>
      </c>
      <c r="ES35">
        <v>15</v>
      </c>
      <c r="ET35">
        <v>1689214959.5999999</v>
      </c>
      <c r="EU35" t="s">
        <v>488</v>
      </c>
      <c r="EV35">
        <v>1689214959.5999999</v>
      </c>
      <c r="EW35">
        <v>1689214958.5999999</v>
      </c>
      <c r="EX35">
        <v>19</v>
      </c>
      <c r="EY35">
        <v>7.0000000000000001E-3</v>
      </c>
      <c r="EZ35">
        <v>-4.0000000000000001E-3</v>
      </c>
      <c r="FA35">
        <v>0.78800000000000003</v>
      </c>
      <c r="FB35">
        <v>0.26</v>
      </c>
      <c r="FC35">
        <v>410</v>
      </c>
      <c r="FD35">
        <v>20</v>
      </c>
      <c r="FE35">
        <v>0.35</v>
      </c>
      <c r="FF35">
        <v>0.09</v>
      </c>
      <c r="FG35">
        <v>1.0243078000000001</v>
      </c>
      <c r="FH35">
        <v>-0.58557885928705733</v>
      </c>
      <c r="FI35">
        <v>6.9797294994935144E-2</v>
      </c>
      <c r="FJ35">
        <v>1</v>
      </c>
      <c r="FK35">
        <v>410.97770000000003</v>
      </c>
      <c r="FL35">
        <v>-0.35001557285842788</v>
      </c>
      <c r="FM35">
        <v>3.041178499638808E-2</v>
      </c>
      <c r="FN35">
        <v>1</v>
      </c>
      <c r="FO35">
        <v>0.36301397499999999</v>
      </c>
      <c r="FP35">
        <v>0.3497459549718569</v>
      </c>
      <c r="FQ35">
        <v>3.4294584244081092E-2</v>
      </c>
      <c r="FR35">
        <v>1</v>
      </c>
      <c r="FS35">
        <v>20.76213666666667</v>
      </c>
      <c r="FT35">
        <v>0.29703670745272193</v>
      </c>
      <c r="FU35">
        <v>2.1518666057376939E-2</v>
      </c>
      <c r="FV35">
        <v>1</v>
      </c>
      <c r="FW35">
        <v>4</v>
      </c>
      <c r="FX35">
        <v>4</v>
      </c>
      <c r="FY35" t="s">
        <v>413</v>
      </c>
      <c r="FZ35">
        <v>3.1792199999999999</v>
      </c>
      <c r="GA35">
        <v>2.7692399999999999</v>
      </c>
      <c r="GB35">
        <v>0.10341</v>
      </c>
      <c r="GC35">
        <v>0.103903</v>
      </c>
      <c r="GD35">
        <v>0.10885599999999999</v>
      </c>
      <c r="GE35">
        <v>0.108414</v>
      </c>
      <c r="GF35">
        <v>28169.200000000001</v>
      </c>
      <c r="GG35">
        <v>22371.8</v>
      </c>
      <c r="GH35">
        <v>29358.400000000001</v>
      </c>
      <c r="GI35">
        <v>24452.7</v>
      </c>
      <c r="GJ35">
        <v>33255.599999999999</v>
      </c>
      <c r="GK35">
        <v>31804.1</v>
      </c>
      <c r="GL35">
        <v>40480.800000000003</v>
      </c>
      <c r="GM35">
        <v>39887.1</v>
      </c>
      <c r="GN35">
        <v>2.1802000000000001</v>
      </c>
      <c r="GO35">
        <v>1.9174</v>
      </c>
      <c r="GP35">
        <v>0.18154799999999999</v>
      </c>
      <c r="GQ35">
        <v>0</v>
      </c>
      <c r="GR35">
        <v>23.9299</v>
      </c>
      <c r="GS35">
        <v>999.9</v>
      </c>
      <c r="GT35">
        <v>63.1</v>
      </c>
      <c r="GU35">
        <v>27.8</v>
      </c>
      <c r="GV35">
        <v>23.401599999999998</v>
      </c>
      <c r="GW35">
        <v>61.889000000000003</v>
      </c>
      <c r="GX35">
        <v>28.561699999999998</v>
      </c>
      <c r="GY35">
        <v>1</v>
      </c>
      <c r="GZ35">
        <v>-0.15515999999999999</v>
      </c>
      <c r="HA35">
        <v>6.9716799999999995E-2</v>
      </c>
      <c r="HB35">
        <v>20.293900000000001</v>
      </c>
      <c r="HC35">
        <v>5.2273199999999997</v>
      </c>
      <c r="HD35">
        <v>11.903</v>
      </c>
      <c r="HE35">
        <v>4.9638</v>
      </c>
      <c r="HF35">
        <v>3.2919999999999998</v>
      </c>
      <c r="HG35">
        <v>9999</v>
      </c>
      <c r="HH35">
        <v>9999</v>
      </c>
      <c r="HI35">
        <v>9999</v>
      </c>
      <c r="HJ35">
        <v>999.9</v>
      </c>
      <c r="HK35">
        <v>4.9701899999999997</v>
      </c>
      <c r="HL35">
        <v>1.8748400000000001</v>
      </c>
      <c r="HM35">
        <v>1.87357</v>
      </c>
      <c r="HN35">
        <v>1.87266</v>
      </c>
      <c r="HO35">
        <v>1.8742399999999999</v>
      </c>
      <c r="HP35">
        <v>1.8692</v>
      </c>
      <c r="HQ35">
        <v>1.8733900000000001</v>
      </c>
      <c r="HR35">
        <v>1.8784700000000001</v>
      </c>
      <c r="HS35">
        <v>0</v>
      </c>
      <c r="HT35">
        <v>0</v>
      </c>
      <c r="HU35">
        <v>0</v>
      </c>
      <c r="HV35">
        <v>0</v>
      </c>
      <c r="HW35" t="s">
        <v>414</v>
      </c>
      <c r="HX35" t="s">
        <v>415</v>
      </c>
      <c r="HY35" t="s">
        <v>416</v>
      </c>
      <c r="HZ35" t="s">
        <v>416</v>
      </c>
      <c r="IA35" t="s">
        <v>416</v>
      </c>
      <c r="IB35" t="s">
        <v>416</v>
      </c>
      <c r="IC35">
        <v>0</v>
      </c>
      <c r="ID35">
        <v>100</v>
      </c>
      <c r="IE35">
        <v>100</v>
      </c>
      <c r="IF35">
        <v>0.78800000000000003</v>
      </c>
      <c r="IG35">
        <v>0.26</v>
      </c>
      <c r="IH35">
        <v>0.57101919586156669</v>
      </c>
      <c r="II35">
        <v>1.128014593432906E-3</v>
      </c>
      <c r="IJ35">
        <v>-1.65604436504418E-6</v>
      </c>
      <c r="IK35">
        <v>3.7132907960675708E-10</v>
      </c>
      <c r="IL35">
        <v>0.26429000000000258</v>
      </c>
      <c r="IM35">
        <v>0</v>
      </c>
      <c r="IN35">
        <v>0</v>
      </c>
      <c r="IO35">
        <v>0</v>
      </c>
      <c r="IP35">
        <v>25</v>
      </c>
      <c r="IQ35">
        <v>1932</v>
      </c>
      <c r="IR35">
        <v>-1</v>
      </c>
      <c r="IS35">
        <v>-1</v>
      </c>
      <c r="IT35">
        <v>1.8</v>
      </c>
      <c r="IU35">
        <v>1.9</v>
      </c>
      <c r="IV35">
        <v>1.0778799999999999</v>
      </c>
      <c r="IW35">
        <v>2.4328599999999998</v>
      </c>
      <c r="IX35">
        <v>1.42578</v>
      </c>
      <c r="IY35">
        <v>2.2790499999999998</v>
      </c>
      <c r="IZ35">
        <v>1.5478499999999999</v>
      </c>
      <c r="JA35">
        <v>2.3278799999999999</v>
      </c>
      <c r="JB35">
        <v>31.1722</v>
      </c>
      <c r="JC35">
        <v>15.7081</v>
      </c>
      <c r="JD35">
        <v>18</v>
      </c>
      <c r="JE35">
        <v>627.37699999999995</v>
      </c>
      <c r="JF35">
        <v>442.24200000000002</v>
      </c>
      <c r="JG35">
        <v>25.589500000000001</v>
      </c>
      <c r="JH35">
        <v>26.2879</v>
      </c>
      <c r="JI35">
        <v>29.999400000000001</v>
      </c>
      <c r="JJ35">
        <v>26.2819</v>
      </c>
      <c r="JK35">
        <v>26.231200000000001</v>
      </c>
      <c r="JL35">
        <v>21.6006</v>
      </c>
      <c r="JM35">
        <v>0</v>
      </c>
      <c r="JN35">
        <v>100</v>
      </c>
      <c r="JO35">
        <v>-999.9</v>
      </c>
      <c r="JP35">
        <v>410</v>
      </c>
      <c r="JQ35">
        <v>27</v>
      </c>
      <c r="JR35">
        <v>95.635300000000001</v>
      </c>
      <c r="JS35">
        <v>101.488</v>
      </c>
    </row>
    <row r="36" spans="1:279" x14ac:dyDescent="0.2">
      <c r="A36">
        <v>20</v>
      </c>
      <c r="B36">
        <v>1689215073.5999999</v>
      </c>
      <c r="C36">
        <v>3202.099999904633</v>
      </c>
      <c r="D36" t="s">
        <v>489</v>
      </c>
      <c r="E36" t="s">
        <v>490</v>
      </c>
      <c r="F36">
        <v>15</v>
      </c>
      <c r="O36" t="s">
        <v>632</v>
      </c>
      <c r="P36">
        <f>DB36*AP36*(CW36-CV36*(1000-AP36*CY36)/(1000-AP36*CX36))/(100*CQ36)</f>
        <v>-1.1012682295704419</v>
      </c>
      <c r="Q36">
        <v>1689215065.599999</v>
      </c>
      <c r="R36">
        <f t="shared" si="0"/>
        <v>1.4943258413165287E-4</v>
      </c>
      <c r="S36">
        <f t="shared" si="1"/>
        <v>0.14943258413165286</v>
      </c>
      <c r="T36">
        <f>CV36 - IF(AP36&gt;1, P36*CQ36*100/(AR36*DJ36), 0)</f>
        <v>411.01432258064511</v>
      </c>
      <c r="U36">
        <f>((AA36-R36/2)*T36-P36)/(AA36+R36/2)</f>
        <v>546.2277652057835</v>
      </c>
      <c r="V36">
        <f t="shared" si="2"/>
        <v>55.300253445551839</v>
      </c>
      <c r="W36">
        <f>(CV36 - IF(AP36&gt;1, P36*CQ36*100/(AR36*DJ36), 0))*(DC36+DD36)/1000</f>
        <v>41.611206270151015</v>
      </c>
      <c r="X36">
        <f t="shared" si="3"/>
        <v>1.2209126900447169E-2</v>
      </c>
      <c r="Y36">
        <f t="shared" si="4"/>
        <v>2.9497755090431852</v>
      </c>
      <c r="Z36">
        <f>R36*(1000-(1000*0.61365*EXP(17.502*AD36/(240.97+AD36))/(DC36+DD36)+CX36)/2)/(1000*0.61365*EXP(17.502*AD36/(240.97+AD36))/(DC36+DD36)-CX36)</f>
        <v>1.2181122215823629E-2</v>
      </c>
      <c r="AA36">
        <f t="shared" si="5"/>
        <v>7.61571209318683E-3</v>
      </c>
      <c r="AB36">
        <f t="shared" si="6"/>
        <v>3.9888988359855588E-3</v>
      </c>
      <c r="AC36">
        <f>(DE36+(AB36+2*0.95*0.0000000567*(((DE36+$B$7)+273)^4-(DE36+273)^4)-44100*R36)/(1.84*29.3*Y36+8*0.95*0.0000000567*(DE36+273)^3))</f>
        <v>25.860386998453176</v>
      </c>
      <c r="AD36">
        <f t="shared" si="7"/>
        <v>25.725190322580641</v>
      </c>
      <c r="AE36">
        <f t="shared" si="8"/>
        <v>3.3197763917618506</v>
      </c>
      <c r="AF36">
        <f t="shared" si="9"/>
        <v>62.940538751126631</v>
      </c>
      <c r="AG36">
        <f t="shared" si="10"/>
        <v>2.1111175701032647</v>
      </c>
      <c r="AH36">
        <f t="shared" si="11"/>
        <v>3.3541460114455663</v>
      </c>
      <c r="AI36">
        <f t="shared" si="12"/>
        <v>1.2086588216585858</v>
      </c>
      <c r="AJ36">
        <f>(-R36*44100)</f>
        <v>-6.5899769602058917</v>
      </c>
      <c r="AK36">
        <f t="shared" si="13"/>
        <v>27.64168303346322</v>
      </c>
      <c r="AL36">
        <f t="shared" si="14"/>
        <v>1.9983948124564732</v>
      </c>
      <c r="AM36">
        <f t="shared" si="15"/>
        <v>23.054089784549788</v>
      </c>
      <c r="AN36">
        <v>0</v>
      </c>
      <c r="AO36">
        <v>0</v>
      </c>
      <c r="AP36">
        <f t="shared" si="16"/>
        <v>1</v>
      </c>
      <c r="AQ36">
        <f t="shared" si="17"/>
        <v>0</v>
      </c>
      <c r="AR36">
        <f t="shared" si="18"/>
        <v>53686.562813160199</v>
      </c>
      <c r="AS36" t="s">
        <v>491</v>
      </c>
      <c r="AT36">
        <v>12548</v>
      </c>
      <c r="AU36">
        <v>654.58359999999993</v>
      </c>
      <c r="AV36">
        <v>3241.6</v>
      </c>
      <c r="AW36">
        <f t="shared" si="19"/>
        <v>0.79806774432379068</v>
      </c>
      <c r="AX36">
        <v>-1.1012682295703851</v>
      </c>
      <c r="AY36" t="s">
        <v>410</v>
      </c>
      <c r="AZ36" t="s">
        <v>410</v>
      </c>
      <c r="BA36">
        <v>0</v>
      </c>
      <c r="BB36">
        <v>0</v>
      </c>
      <c r="BC36" t="e">
        <f t="shared" si="20"/>
        <v>#DIV/0!</v>
      </c>
      <c r="BD36">
        <v>0.5</v>
      </c>
      <c r="BE36">
        <f t="shared" si="21"/>
        <v>2.0994204399923999E-2</v>
      </c>
      <c r="BF36">
        <f>P36</f>
        <v>-1.1012682295704419</v>
      </c>
      <c r="BG36" t="e">
        <f t="shared" si="22"/>
        <v>#DIV/0!</v>
      </c>
      <c r="BH36">
        <f t="shared" si="23"/>
        <v>-2.707576709170927E-12</v>
      </c>
      <c r="BI36" t="e">
        <f t="shared" si="24"/>
        <v>#DIV/0!</v>
      </c>
      <c r="BJ36" t="e">
        <f t="shared" si="25"/>
        <v>#DIV/0!</v>
      </c>
      <c r="BK36" t="s">
        <v>410</v>
      </c>
      <c r="BL36">
        <v>0</v>
      </c>
      <c r="BM36" t="e">
        <f t="shared" si="26"/>
        <v>#DIV/0!</v>
      </c>
      <c r="BN36" t="e">
        <f t="shared" si="27"/>
        <v>#DIV/0!</v>
      </c>
      <c r="BO36" t="e">
        <f t="shared" si="28"/>
        <v>#DIV/0!</v>
      </c>
      <c r="BP36" t="e">
        <f t="shared" si="29"/>
        <v>#DIV/0!</v>
      </c>
      <c r="BQ36">
        <f t="shared" si="30"/>
        <v>0</v>
      </c>
      <c r="BR36">
        <f t="shared" si="31"/>
        <v>1.253026459360675</v>
      </c>
      <c r="BS36" t="e">
        <f t="shared" si="32"/>
        <v>#DIV/0!</v>
      </c>
      <c r="BT36" t="e">
        <f t="shared" si="33"/>
        <v>#DIV/0!</v>
      </c>
      <c r="BU36">
        <v>2344</v>
      </c>
      <c r="BV36">
        <v>300</v>
      </c>
      <c r="BW36">
        <v>300</v>
      </c>
      <c r="BX36">
        <v>300</v>
      </c>
      <c r="BY36">
        <v>12548</v>
      </c>
      <c r="BZ36">
        <v>3141.46</v>
      </c>
      <c r="CA36">
        <v>-1.03867E-2</v>
      </c>
      <c r="CB36">
        <v>-34.64</v>
      </c>
      <c r="CC36" t="s">
        <v>410</v>
      </c>
      <c r="CD36" t="s">
        <v>410</v>
      </c>
      <c r="CE36" t="s">
        <v>410</v>
      </c>
      <c r="CF36" t="s">
        <v>410</v>
      </c>
      <c r="CG36" t="s">
        <v>410</v>
      </c>
      <c r="CH36" t="s">
        <v>410</v>
      </c>
      <c r="CI36" t="s">
        <v>410</v>
      </c>
      <c r="CJ36" t="s">
        <v>410</v>
      </c>
      <c r="CK36" t="s">
        <v>410</v>
      </c>
      <c r="CL36" t="s">
        <v>410</v>
      </c>
      <c r="CM36">
        <f t="shared" si="34"/>
        <v>4.9993099999999999E-2</v>
      </c>
      <c r="CN36">
        <f t="shared" si="35"/>
        <v>2.0994204399923999E-2</v>
      </c>
      <c r="CO36">
        <f t="shared" si="36"/>
        <v>0.41994203999999996</v>
      </c>
      <c r="CP36">
        <f t="shared" si="37"/>
        <v>7.9788987599999986E-2</v>
      </c>
      <c r="CQ36">
        <v>6</v>
      </c>
      <c r="CR36">
        <v>0.5</v>
      </c>
      <c r="CS36" t="s">
        <v>411</v>
      </c>
      <c r="CT36">
        <v>2</v>
      </c>
      <c r="CU36">
        <v>1689215065.599999</v>
      </c>
      <c r="CV36">
        <v>411.01432258064511</v>
      </c>
      <c r="CW36">
        <v>409.97477419354828</v>
      </c>
      <c r="CX36">
        <v>20.852545161290319</v>
      </c>
      <c r="CY36">
        <v>20.706270967741929</v>
      </c>
      <c r="CZ36">
        <v>410.2843225806451</v>
      </c>
      <c r="DA36">
        <v>20.57754516129032</v>
      </c>
      <c r="DB36">
        <v>600.17367741935482</v>
      </c>
      <c r="DC36">
        <v>101.1710322580645</v>
      </c>
      <c r="DD36">
        <v>6.9250583870967747E-2</v>
      </c>
      <c r="DE36">
        <v>25.899006451612902</v>
      </c>
      <c r="DF36">
        <v>25.725190322580641</v>
      </c>
      <c r="DG36">
        <v>999.90000000000032</v>
      </c>
      <c r="DH36">
        <v>0</v>
      </c>
      <c r="DI36">
        <v>0</v>
      </c>
      <c r="DJ36">
        <v>9998.6658064516141</v>
      </c>
      <c r="DK36">
        <v>0</v>
      </c>
      <c r="DL36">
        <v>0.50423274193548384</v>
      </c>
      <c r="DM36">
        <v>1.0975820322580649</v>
      </c>
      <c r="DN36">
        <v>419.82035483870959</v>
      </c>
      <c r="DO36">
        <v>418.64338709677418</v>
      </c>
      <c r="DP36">
        <v>0.13132927096774191</v>
      </c>
      <c r="DQ36">
        <v>409.97477419354828</v>
      </c>
      <c r="DR36">
        <v>20.706270967741929</v>
      </c>
      <c r="DS36">
        <v>2.1081596774193549</v>
      </c>
      <c r="DT36">
        <v>2.0948748387096781</v>
      </c>
      <c r="DU36">
        <v>18.280922580645161</v>
      </c>
      <c r="DV36">
        <v>18.180248387096771</v>
      </c>
      <c r="DW36">
        <v>4.9993099999999999E-2</v>
      </c>
      <c r="DX36">
        <v>0</v>
      </c>
      <c r="DY36">
        <v>0</v>
      </c>
      <c r="DZ36">
        <v>0</v>
      </c>
      <c r="EA36">
        <v>654.52193548387118</v>
      </c>
      <c r="EB36">
        <v>4.9993099999999999E-2</v>
      </c>
      <c r="EC36">
        <v>-5.1493548387096766</v>
      </c>
      <c r="ED36">
        <v>-2.120645161290323</v>
      </c>
      <c r="EE36">
        <v>34.686999999999991</v>
      </c>
      <c r="EF36">
        <v>38.320290322580632</v>
      </c>
      <c r="EG36">
        <v>36.794032258064519</v>
      </c>
      <c r="EH36">
        <v>38.588451612903221</v>
      </c>
      <c r="EI36">
        <v>37.122677419354829</v>
      </c>
      <c r="EJ36">
        <v>0</v>
      </c>
      <c r="EK36">
        <v>0</v>
      </c>
      <c r="EL36">
        <v>0</v>
      </c>
      <c r="EM36">
        <v>130.9000000953674</v>
      </c>
      <c r="EN36">
        <v>0</v>
      </c>
      <c r="EO36">
        <v>654.58359999999993</v>
      </c>
      <c r="EP36">
        <v>-6.9453846653302076</v>
      </c>
      <c r="EQ36">
        <v>-0.2453844950749349</v>
      </c>
      <c r="ER36">
        <v>-5.4008000000000003</v>
      </c>
      <c r="ES36">
        <v>15</v>
      </c>
      <c r="ET36">
        <v>1689215114.0999999</v>
      </c>
      <c r="EU36" t="s">
        <v>492</v>
      </c>
      <c r="EV36">
        <v>1689215091.0999999</v>
      </c>
      <c r="EW36">
        <v>1689215114.0999999</v>
      </c>
      <c r="EX36">
        <v>20</v>
      </c>
      <c r="EY36">
        <v>-5.8000000000000003E-2</v>
      </c>
      <c r="EZ36">
        <v>1.4999999999999999E-2</v>
      </c>
      <c r="FA36">
        <v>0.73</v>
      </c>
      <c r="FB36">
        <v>0.27500000000000002</v>
      </c>
      <c r="FC36">
        <v>410</v>
      </c>
      <c r="FD36">
        <v>21</v>
      </c>
      <c r="FE36">
        <v>0.65</v>
      </c>
      <c r="FF36">
        <v>0.44</v>
      </c>
      <c r="FG36">
        <v>1.096280575</v>
      </c>
      <c r="FH36">
        <v>0.13638813883677389</v>
      </c>
      <c r="FI36">
        <v>5.5834362769663408E-2</v>
      </c>
      <c r="FJ36">
        <v>1</v>
      </c>
      <c r="FK36">
        <v>411.07333333333338</v>
      </c>
      <c r="FL36">
        <v>0.27315684093440878</v>
      </c>
      <c r="FM36">
        <v>3.3890346052458387E-2</v>
      </c>
      <c r="FN36">
        <v>1</v>
      </c>
      <c r="FO36">
        <v>0.11582108250000001</v>
      </c>
      <c r="FP36">
        <v>0.38545937448405238</v>
      </c>
      <c r="FQ36">
        <v>3.7306580709258838E-2</v>
      </c>
      <c r="FR36">
        <v>1</v>
      </c>
      <c r="FS36">
        <v>20.840993333333341</v>
      </c>
      <c r="FT36">
        <v>0.75988965517241669</v>
      </c>
      <c r="FU36">
        <v>5.4866534629245872E-2</v>
      </c>
      <c r="FV36">
        <v>1</v>
      </c>
      <c r="FW36">
        <v>4</v>
      </c>
      <c r="FX36">
        <v>4</v>
      </c>
      <c r="FY36" t="s">
        <v>413</v>
      </c>
      <c r="FZ36">
        <v>3.1795200000000001</v>
      </c>
      <c r="GA36">
        <v>2.76579</v>
      </c>
      <c r="GB36">
        <v>0.103516</v>
      </c>
      <c r="GC36">
        <v>0.103981</v>
      </c>
      <c r="GD36">
        <v>0.109441</v>
      </c>
      <c r="GE36">
        <v>0.109876</v>
      </c>
      <c r="GF36">
        <v>28176.2</v>
      </c>
      <c r="GG36">
        <v>22374</v>
      </c>
      <c r="GH36">
        <v>29368.1</v>
      </c>
      <c r="GI36">
        <v>24456.3</v>
      </c>
      <c r="GJ36">
        <v>33244.199999999997</v>
      </c>
      <c r="GK36">
        <v>31754.2</v>
      </c>
      <c r="GL36">
        <v>40494.6</v>
      </c>
      <c r="GM36">
        <v>39891.599999999999</v>
      </c>
      <c r="GN36">
        <v>2.1816200000000001</v>
      </c>
      <c r="GO36">
        <v>1.9245000000000001</v>
      </c>
      <c r="GP36">
        <v>5.2165200000000002E-2</v>
      </c>
      <c r="GQ36">
        <v>0</v>
      </c>
      <c r="GR36">
        <v>24.858899999999998</v>
      </c>
      <c r="GS36">
        <v>999.9</v>
      </c>
      <c r="GT36">
        <v>63</v>
      </c>
      <c r="GU36">
        <v>27.7</v>
      </c>
      <c r="GV36">
        <v>23.220400000000001</v>
      </c>
      <c r="GW36">
        <v>62.069000000000003</v>
      </c>
      <c r="GX36">
        <v>28.441500000000001</v>
      </c>
      <c r="GY36">
        <v>1</v>
      </c>
      <c r="GZ36">
        <v>-0.10621999999999999</v>
      </c>
      <c r="HA36">
        <v>0</v>
      </c>
      <c r="HB36">
        <v>20.293700000000001</v>
      </c>
      <c r="HC36">
        <v>5.2241799999999996</v>
      </c>
      <c r="HD36">
        <v>11.902100000000001</v>
      </c>
      <c r="HE36">
        <v>4.9642499999999998</v>
      </c>
      <c r="HF36">
        <v>3.2919999999999998</v>
      </c>
      <c r="HG36">
        <v>9999</v>
      </c>
      <c r="HH36">
        <v>9999</v>
      </c>
      <c r="HI36">
        <v>9999</v>
      </c>
      <c r="HJ36">
        <v>999.9</v>
      </c>
      <c r="HK36">
        <v>4.9702400000000004</v>
      </c>
      <c r="HL36">
        <v>1.8748499999999999</v>
      </c>
      <c r="HM36">
        <v>1.8735200000000001</v>
      </c>
      <c r="HN36">
        <v>1.8726400000000001</v>
      </c>
      <c r="HO36">
        <v>1.8742399999999999</v>
      </c>
      <c r="HP36">
        <v>1.8692</v>
      </c>
      <c r="HQ36">
        <v>1.8733500000000001</v>
      </c>
      <c r="HR36">
        <v>1.8784700000000001</v>
      </c>
      <c r="HS36">
        <v>0</v>
      </c>
      <c r="HT36">
        <v>0</v>
      </c>
      <c r="HU36">
        <v>0</v>
      </c>
      <c r="HV36">
        <v>0</v>
      </c>
      <c r="HW36" t="s">
        <v>414</v>
      </c>
      <c r="HX36" t="s">
        <v>415</v>
      </c>
      <c r="HY36" t="s">
        <v>416</v>
      </c>
      <c r="HZ36" t="s">
        <v>416</v>
      </c>
      <c r="IA36" t="s">
        <v>416</v>
      </c>
      <c r="IB36" t="s">
        <v>416</v>
      </c>
      <c r="IC36">
        <v>0</v>
      </c>
      <c r="ID36">
        <v>100</v>
      </c>
      <c r="IE36">
        <v>100</v>
      </c>
      <c r="IF36">
        <v>0.73</v>
      </c>
      <c r="IG36">
        <v>0.27500000000000002</v>
      </c>
      <c r="IH36">
        <v>0.57846963205866686</v>
      </c>
      <c r="II36">
        <v>1.128014593432906E-3</v>
      </c>
      <c r="IJ36">
        <v>-1.65604436504418E-6</v>
      </c>
      <c r="IK36">
        <v>3.7132907960675708E-10</v>
      </c>
      <c r="IL36">
        <v>0.26005500000000131</v>
      </c>
      <c r="IM36">
        <v>0</v>
      </c>
      <c r="IN36">
        <v>0</v>
      </c>
      <c r="IO36">
        <v>0</v>
      </c>
      <c r="IP36">
        <v>25</v>
      </c>
      <c r="IQ36">
        <v>1932</v>
      </c>
      <c r="IR36">
        <v>-1</v>
      </c>
      <c r="IS36">
        <v>-1</v>
      </c>
      <c r="IT36">
        <v>1.9</v>
      </c>
      <c r="IU36">
        <v>1.9</v>
      </c>
      <c r="IV36">
        <v>1.0778799999999999</v>
      </c>
      <c r="IW36">
        <v>2.4243199999999998</v>
      </c>
      <c r="IX36">
        <v>1.42578</v>
      </c>
      <c r="IY36">
        <v>2.2778299999999998</v>
      </c>
      <c r="IZ36">
        <v>1.5478499999999999</v>
      </c>
      <c r="JA36">
        <v>2.4682599999999999</v>
      </c>
      <c r="JB36">
        <v>31.1722</v>
      </c>
      <c r="JC36">
        <v>15.6906</v>
      </c>
      <c r="JD36">
        <v>18</v>
      </c>
      <c r="JE36">
        <v>626.30600000000004</v>
      </c>
      <c r="JF36">
        <v>444.80900000000003</v>
      </c>
      <c r="JG36">
        <v>25.599</v>
      </c>
      <c r="JH36">
        <v>26.078399999999998</v>
      </c>
      <c r="JI36">
        <v>29.999400000000001</v>
      </c>
      <c r="JJ36">
        <v>26.085699999999999</v>
      </c>
      <c r="JK36">
        <v>26.0319</v>
      </c>
      <c r="JL36">
        <v>21.602599999999999</v>
      </c>
      <c r="JM36">
        <v>0</v>
      </c>
      <c r="JN36">
        <v>100</v>
      </c>
      <c r="JO36">
        <v>-999.9</v>
      </c>
      <c r="JP36">
        <v>410</v>
      </c>
      <c r="JQ36">
        <v>27</v>
      </c>
      <c r="JR36">
        <v>95.667599999999993</v>
      </c>
      <c r="JS36">
        <v>101.501</v>
      </c>
    </row>
    <row r="37" spans="1:279" x14ac:dyDescent="0.2">
      <c r="A37">
        <v>21</v>
      </c>
      <c r="B37">
        <v>1689215205</v>
      </c>
      <c r="C37">
        <v>3333.5</v>
      </c>
      <c r="D37" t="s">
        <v>493</v>
      </c>
      <c r="E37" t="s">
        <v>494</v>
      </c>
      <c r="F37">
        <v>15</v>
      </c>
      <c r="O37" t="s">
        <v>633</v>
      </c>
      <c r="P37">
        <f>DB37*AP37*(CW37-CV37*(1000-AP37*CY37)/(1000-AP37*CX37))/(100*CQ37)</f>
        <v>-1.2229050682329776</v>
      </c>
      <c r="Q37">
        <v>1689215197.25</v>
      </c>
      <c r="R37">
        <f t="shared" si="0"/>
        <v>2.4915337028271042E-4</v>
      </c>
      <c r="S37">
        <f t="shared" si="1"/>
        <v>0.24915337028271042</v>
      </c>
      <c r="T37">
        <f>CV37 - IF(AP37&gt;1, P37*CQ37*100/(AR37*DJ37), 0)</f>
        <v>411.11416666666668</v>
      </c>
      <c r="U37">
        <f>((AA37-R37/2)*T37-P37)/(AA37+R37/2)</f>
        <v>502.52437840081819</v>
      </c>
      <c r="V37">
        <f t="shared" si="2"/>
        <v>50.883002922502513</v>
      </c>
      <c r="W37">
        <f>(CV37 - IF(AP37&gt;1, P37*CQ37*100/(AR37*DJ37), 0))*(DC37+DD37)/1000</f>
        <v>41.627280671540305</v>
      </c>
      <c r="X37">
        <f t="shared" si="3"/>
        <v>1.9473899071033241E-2</v>
      </c>
      <c r="Y37">
        <f t="shared" si="4"/>
        <v>2.9484154206952589</v>
      </c>
      <c r="Z37">
        <f>R37*(1000-(1000*0.61365*EXP(17.502*AD37/(240.97+AD37))/(DC37+DD37)+CX37)/2)/(1000*0.61365*EXP(17.502*AD37/(240.97+AD37))/(DC37+DD37)-CX37)</f>
        <v>1.9402724097977261E-2</v>
      </c>
      <c r="AA37">
        <f t="shared" si="5"/>
        <v>1.2133075570338468E-2</v>
      </c>
      <c r="AB37">
        <f t="shared" si="6"/>
        <v>3.9888988359855588E-3</v>
      </c>
      <c r="AC37">
        <f>(DE37+(AB37+2*0.95*0.0000000567*(((DE37+$B$7)+273)^4-(DE37+273)^4)-44100*R37)/(1.84*29.3*Y37+8*0.95*0.0000000567*(DE37+273)^3))</f>
        <v>25.63044642229849</v>
      </c>
      <c r="AD37">
        <f t="shared" si="7"/>
        <v>25.965563333333339</v>
      </c>
      <c r="AE37">
        <f t="shared" si="8"/>
        <v>3.3673887235210445</v>
      </c>
      <c r="AF37">
        <f t="shared" si="9"/>
        <v>63.439804031172088</v>
      </c>
      <c r="AG37">
        <f t="shared" si="10"/>
        <v>2.1022787177603055</v>
      </c>
      <c r="AH37">
        <f t="shared" si="11"/>
        <v>3.3138165381584721</v>
      </c>
      <c r="AI37">
        <f t="shared" si="12"/>
        <v>1.265110005760739</v>
      </c>
      <c r="AJ37">
        <f>(-R37*44100)</f>
        <v>-10.98766362946753</v>
      </c>
      <c r="AK37">
        <f t="shared" si="13"/>
        <v>-43.024872164596694</v>
      </c>
      <c r="AL37">
        <f t="shared" si="14"/>
        <v>-3.1125460409463686</v>
      </c>
      <c r="AM37">
        <f t="shared" si="15"/>
        <v>-57.121092936174605</v>
      </c>
      <c r="AN37">
        <v>0</v>
      </c>
      <c r="AO37">
        <v>0</v>
      </c>
      <c r="AP37">
        <f t="shared" si="16"/>
        <v>1</v>
      </c>
      <c r="AQ37">
        <f t="shared" si="17"/>
        <v>0</v>
      </c>
      <c r="AR37">
        <f t="shared" si="18"/>
        <v>53683.589791491708</v>
      </c>
      <c r="AS37" t="s">
        <v>495</v>
      </c>
      <c r="AT37">
        <v>12537.1</v>
      </c>
      <c r="AU37">
        <v>576.62</v>
      </c>
      <c r="AV37">
        <v>3263.12</v>
      </c>
      <c r="AW37">
        <f t="shared" si="19"/>
        <v>0.82329181887273528</v>
      </c>
      <c r="AX37">
        <v>-1.2229050682330911</v>
      </c>
      <c r="AY37" t="s">
        <v>410</v>
      </c>
      <c r="AZ37" t="s">
        <v>410</v>
      </c>
      <c r="BA37">
        <v>0</v>
      </c>
      <c r="BB37">
        <v>0</v>
      </c>
      <c r="BC37" t="e">
        <f t="shared" si="20"/>
        <v>#DIV/0!</v>
      </c>
      <c r="BD37">
        <v>0.5</v>
      </c>
      <c r="BE37">
        <f t="shared" si="21"/>
        <v>2.0994204399923999E-2</v>
      </c>
      <c r="BF37">
        <f>P37</f>
        <v>-1.2229050682329776</v>
      </c>
      <c r="BG37" t="e">
        <f t="shared" si="22"/>
        <v>#DIV/0!</v>
      </c>
      <c r="BH37">
        <f t="shared" si="23"/>
        <v>5.4045769468216549E-12</v>
      </c>
      <c r="BI37" t="e">
        <f t="shared" si="24"/>
        <v>#DIV/0!</v>
      </c>
      <c r="BJ37" t="e">
        <f t="shared" si="25"/>
        <v>#DIV/0!</v>
      </c>
      <c r="BK37" t="s">
        <v>410</v>
      </c>
      <c r="BL37">
        <v>0</v>
      </c>
      <c r="BM37" t="e">
        <f t="shared" si="26"/>
        <v>#DIV/0!</v>
      </c>
      <c r="BN37" t="e">
        <f t="shared" si="27"/>
        <v>#DIV/0!</v>
      </c>
      <c r="BO37" t="e">
        <f t="shared" si="28"/>
        <v>#DIV/0!</v>
      </c>
      <c r="BP37" t="e">
        <f t="shared" si="29"/>
        <v>#DIV/0!</v>
      </c>
      <c r="BQ37">
        <f t="shared" si="30"/>
        <v>0</v>
      </c>
      <c r="BR37">
        <f t="shared" si="31"/>
        <v>1.2146361436813697</v>
      </c>
      <c r="BS37" t="e">
        <f t="shared" si="32"/>
        <v>#DIV/0!</v>
      </c>
      <c r="BT37" t="e">
        <f t="shared" si="33"/>
        <v>#DIV/0!</v>
      </c>
      <c r="BU37">
        <v>2345</v>
      </c>
      <c r="BV37">
        <v>300</v>
      </c>
      <c r="BW37">
        <v>300</v>
      </c>
      <c r="BX37">
        <v>300</v>
      </c>
      <c r="BY37">
        <v>12537.1</v>
      </c>
      <c r="BZ37">
        <v>3176.67</v>
      </c>
      <c r="CA37">
        <v>-1.0377900000000001E-2</v>
      </c>
      <c r="CB37">
        <v>-30.75</v>
      </c>
      <c r="CC37" t="s">
        <v>410</v>
      </c>
      <c r="CD37" t="s">
        <v>410</v>
      </c>
      <c r="CE37" t="s">
        <v>410</v>
      </c>
      <c r="CF37" t="s">
        <v>410</v>
      </c>
      <c r="CG37" t="s">
        <v>410</v>
      </c>
      <c r="CH37" t="s">
        <v>410</v>
      </c>
      <c r="CI37" t="s">
        <v>410</v>
      </c>
      <c r="CJ37" t="s">
        <v>410</v>
      </c>
      <c r="CK37" t="s">
        <v>410</v>
      </c>
      <c r="CL37" t="s">
        <v>410</v>
      </c>
      <c r="CM37">
        <f t="shared" si="34"/>
        <v>4.9993099999999999E-2</v>
      </c>
      <c r="CN37">
        <f t="shared" si="35"/>
        <v>2.0994204399923999E-2</v>
      </c>
      <c r="CO37">
        <f t="shared" si="36"/>
        <v>0.41994203999999996</v>
      </c>
      <c r="CP37">
        <f t="shared" si="37"/>
        <v>7.9788987599999986E-2</v>
      </c>
      <c r="CQ37">
        <v>6</v>
      </c>
      <c r="CR37">
        <v>0.5</v>
      </c>
      <c r="CS37" t="s">
        <v>411</v>
      </c>
      <c r="CT37">
        <v>2</v>
      </c>
      <c r="CU37">
        <v>1689215197.25</v>
      </c>
      <c r="CV37">
        <v>411.11416666666668</v>
      </c>
      <c r="CW37">
        <v>409.99400000000003</v>
      </c>
      <c r="CX37">
        <v>20.76226333333333</v>
      </c>
      <c r="CY37">
        <v>20.518350000000002</v>
      </c>
      <c r="CZ37">
        <v>410.33816666666672</v>
      </c>
      <c r="DA37">
        <v>20.491263333333329</v>
      </c>
      <c r="DB37">
        <v>600.16493333333335</v>
      </c>
      <c r="DC37">
        <v>101.1776</v>
      </c>
      <c r="DD37">
        <v>7.7195009999999994E-2</v>
      </c>
      <c r="DE37">
        <v>25.694890000000001</v>
      </c>
      <c r="DF37">
        <v>25.965563333333339</v>
      </c>
      <c r="DG37">
        <v>999.9000000000002</v>
      </c>
      <c r="DH37">
        <v>0</v>
      </c>
      <c r="DI37">
        <v>0</v>
      </c>
      <c r="DJ37">
        <v>9990.2950000000001</v>
      </c>
      <c r="DK37">
        <v>0</v>
      </c>
      <c r="DL37">
        <v>0.28266200000000008</v>
      </c>
      <c r="DM37">
        <v>1.0739992</v>
      </c>
      <c r="DN37">
        <v>419.78543333333329</v>
      </c>
      <c r="DO37">
        <v>418.58273333333341</v>
      </c>
      <c r="DP37">
        <v>0.24786133333333341</v>
      </c>
      <c r="DQ37">
        <v>409.99400000000003</v>
      </c>
      <c r="DR37">
        <v>20.518350000000002</v>
      </c>
      <c r="DS37">
        <v>2.1010763333333329</v>
      </c>
      <c r="DT37">
        <v>2.075998666666667</v>
      </c>
      <c r="DU37">
        <v>18.227333333333331</v>
      </c>
      <c r="DV37">
        <v>18.036203333333329</v>
      </c>
      <c r="DW37">
        <v>4.9993099999999999E-2</v>
      </c>
      <c r="DX37">
        <v>0</v>
      </c>
      <c r="DY37">
        <v>0</v>
      </c>
      <c r="DZ37">
        <v>0</v>
      </c>
      <c r="EA37">
        <v>576.47633333333329</v>
      </c>
      <c r="EB37">
        <v>4.9993099999999999E-2</v>
      </c>
      <c r="EC37">
        <v>-3.0950000000000002</v>
      </c>
      <c r="ED37">
        <v>-1.2946666666666671</v>
      </c>
      <c r="EE37">
        <v>35.25</v>
      </c>
      <c r="EF37">
        <v>39.595599999999997</v>
      </c>
      <c r="EG37">
        <v>37.625</v>
      </c>
      <c r="EH37">
        <v>40.745599999999982</v>
      </c>
      <c r="EI37">
        <v>37.936999999999991</v>
      </c>
      <c r="EJ37">
        <v>0</v>
      </c>
      <c r="EK37">
        <v>0</v>
      </c>
      <c r="EL37">
        <v>0</v>
      </c>
      <c r="EM37">
        <v>130.79999995231631</v>
      </c>
      <c r="EN37">
        <v>0</v>
      </c>
      <c r="EO37">
        <v>576.62</v>
      </c>
      <c r="EP37">
        <v>-5.6261539375925729</v>
      </c>
      <c r="EQ37">
        <v>7.2446153743920778</v>
      </c>
      <c r="ER37">
        <v>-3.0964</v>
      </c>
      <c r="ES37">
        <v>15</v>
      </c>
      <c r="ET37">
        <v>1689215225</v>
      </c>
      <c r="EU37" t="s">
        <v>496</v>
      </c>
      <c r="EV37">
        <v>1689215225</v>
      </c>
      <c r="EW37">
        <v>1689215223</v>
      </c>
      <c r="EX37">
        <v>21</v>
      </c>
      <c r="EY37">
        <v>4.5999999999999999E-2</v>
      </c>
      <c r="EZ37">
        <v>-4.0000000000000001E-3</v>
      </c>
      <c r="FA37">
        <v>0.77600000000000002</v>
      </c>
      <c r="FB37">
        <v>0.27100000000000002</v>
      </c>
      <c r="FC37">
        <v>410</v>
      </c>
      <c r="FD37">
        <v>21</v>
      </c>
      <c r="FE37">
        <v>0.26</v>
      </c>
      <c r="FF37">
        <v>0.27</v>
      </c>
      <c r="FG37">
        <v>1.1177250243902439</v>
      </c>
      <c r="FH37">
        <v>-0.7493501421287404</v>
      </c>
      <c r="FI37">
        <v>8.283001952588169E-2</v>
      </c>
      <c r="FJ37">
        <v>1</v>
      </c>
      <c r="FK37">
        <v>411.0728666666667</v>
      </c>
      <c r="FL37">
        <v>-0.29664961067835111</v>
      </c>
      <c r="FM37">
        <v>2.8687666726699378E-2</v>
      </c>
      <c r="FN37">
        <v>1</v>
      </c>
      <c r="FO37">
        <v>0.21849829268292681</v>
      </c>
      <c r="FP37">
        <v>0.46338468453634551</v>
      </c>
      <c r="FQ37">
        <v>4.5866545120915432E-2</v>
      </c>
      <c r="FR37">
        <v>1</v>
      </c>
      <c r="FS37">
        <v>20.760806666666671</v>
      </c>
      <c r="FT37">
        <v>0.32464872080091101</v>
      </c>
      <c r="FU37">
        <v>2.3569173841175541E-2</v>
      </c>
      <c r="FV37">
        <v>1</v>
      </c>
      <c r="FW37">
        <v>4</v>
      </c>
      <c r="FX37">
        <v>4</v>
      </c>
      <c r="FY37" t="s">
        <v>413</v>
      </c>
      <c r="FZ37">
        <v>3.1793300000000002</v>
      </c>
      <c r="GA37">
        <v>2.7742599999999999</v>
      </c>
      <c r="GB37">
        <v>0.103591</v>
      </c>
      <c r="GC37">
        <v>0.10405</v>
      </c>
      <c r="GD37">
        <v>0.108957</v>
      </c>
      <c r="GE37">
        <v>0.109003</v>
      </c>
      <c r="GF37">
        <v>28187.8</v>
      </c>
      <c r="GG37">
        <v>22380.400000000001</v>
      </c>
      <c r="GH37">
        <v>29381.5</v>
      </c>
      <c r="GI37">
        <v>24464.3</v>
      </c>
      <c r="GJ37">
        <v>33276</v>
      </c>
      <c r="GK37">
        <v>31797.1</v>
      </c>
      <c r="GL37">
        <v>40511.4</v>
      </c>
      <c r="GM37">
        <v>39906</v>
      </c>
      <c r="GN37">
        <v>2.1870799999999999</v>
      </c>
      <c r="GO37">
        <v>1.92055</v>
      </c>
      <c r="GP37">
        <v>0.11955200000000001</v>
      </c>
      <c r="GQ37">
        <v>0</v>
      </c>
      <c r="GR37">
        <v>24.024699999999999</v>
      </c>
      <c r="GS37">
        <v>999.9</v>
      </c>
      <c r="GT37">
        <v>62.9</v>
      </c>
      <c r="GU37">
        <v>27.6</v>
      </c>
      <c r="GV37">
        <v>23.046600000000002</v>
      </c>
      <c r="GW37">
        <v>61.619</v>
      </c>
      <c r="GX37">
        <v>28.581700000000001</v>
      </c>
      <c r="GY37">
        <v>1</v>
      </c>
      <c r="GZ37">
        <v>-0.18845000000000001</v>
      </c>
      <c r="HA37">
        <v>6.9716799999999995E-2</v>
      </c>
      <c r="HB37">
        <v>20.293900000000001</v>
      </c>
      <c r="HC37">
        <v>5.2280699999999998</v>
      </c>
      <c r="HD37">
        <v>11.902100000000001</v>
      </c>
      <c r="HE37">
        <v>4.9639499999999996</v>
      </c>
      <c r="HF37">
        <v>3.2919999999999998</v>
      </c>
      <c r="HG37">
        <v>9999</v>
      </c>
      <c r="HH37">
        <v>9999</v>
      </c>
      <c r="HI37">
        <v>9999</v>
      </c>
      <c r="HJ37">
        <v>999.9</v>
      </c>
      <c r="HK37">
        <v>4.9701899999999997</v>
      </c>
      <c r="HL37">
        <v>1.8748400000000001</v>
      </c>
      <c r="HM37">
        <v>1.87347</v>
      </c>
      <c r="HN37">
        <v>1.87259</v>
      </c>
      <c r="HO37">
        <v>1.8742399999999999</v>
      </c>
      <c r="HP37">
        <v>1.8692</v>
      </c>
      <c r="HQ37">
        <v>1.87334</v>
      </c>
      <c r="HR37">
        <v>1.8784400000000001</v>
      </c>
      <c r="HS37">
        <v>0</v>
      </c>
      <c r="HT37">
        <v>0</v>
      </c>
      <c r="HU37">
        <v>0</v>
      </c>
      <c r="HV37">
        <v>0</v>
      </c>
      <c r="HW37" t="s">
        <v>414</v>
      </c>
      <c r="HX37" t="s">
        <v>415</v>
      </c>
      <c r="HY37" t="s">
        <v>416</v>
      </c>
      <c r="HZ37" t="s">
        <v>416</v>
      </c>
      <c r="IA37" t="s">
        <v>416</v>
      </c>
      <c r="IB37" t="s">
        <v>416</v>
      </c>
      <c r="IC37">
        <v>0</v>
      </c>
      <c r="ID37">
        <v>100</v>
      </c>
      <c r="IE37">
        <v>100</v>
      </c>
      <c r="IF37">
        <v>0.77600000000000002</v>
      </c>
      <c r="IG37">
        <v>0.27100000000000002</v>
      </c>
      <c r="IH37">
        <v>0.52022361008052886</v>
      </c>
      <c r="II37">
        <v>1.128014593432906E-3</v>
      </c>
      <c r="IJ37">
        <v>-1.65604436504418E-6</v>
      </c>
      <c r="IK37">
        <v>3.7132907960675708E-10</v>
      </c>
      <c r="IL37">
        <v>0.27495714285714001</v>
      </c>
      <c r="IM37">
        <v>0</v>
      </c>
      <c r="IN37">
        <v>0</v>
      </c>
      <c r="IO37">
        <v>0</v>
      </c>
      <c r="IP37">
        <v>25</v>
      </c>
      <c r="IQ37">
        <v>1932</v>
      </c>
      <c r="IR37">
        <v>-1</v>
      </c>
      <c r="IS37">
        <v>-1</v>
      </c>
      <c r="IT37">
        <v>1.9</v>
      </c>
      <c r="IU37">
        <v>1.5</v>
      </c>
      <c r="IV37">
        <v>1.0778799999999999</v>
      </c>
      <c r="IW37">
        <v>2.4316399999999998</v>
      </c>
      <c r="IX37">
        <v>1.42578</v>
      </c>
      <c r="IY37">
        <v>2.2778299999999998</v>
      </c>
      <c r="IZ37">
        <v>1.5478499999999999</v>
      </c>
      <c r="JA37">
        <v>2.35107</v>
      </c>
      <c r="JB37">
        <v>31.128699999999998</v>
      </c>
      <c r="JC37">
        <v>15.664300000000001</v>
      </c>
      <c r="JD37">
        <v>18</v>
      </c>
      <c r="JE37">
        <v>627.87699999999995</v>
      </c>
      <c r="JF37">
        <v>440.774</v>
      </c>
      <c r="JG37">
        <v>25.4682</v>
      </c>
      <c r="JH37">
        <v>25.861499999999999</v>
      </c>
      <c r="JI37">
        <v>29.9998</v>
      </c>
      <c r="JJ37">
        <v>25.863199999999999</v>
      </c>
      <c r="JK37">
        <v>25.812799999999999</v>
      </c>
      <c r="JL37">
        <v>21.599299999999999</v>
      </c>
      <c r="JM37">
        <v>0</v>
      </c>
      <c r="JN37">
        <v>100</v>
      </c>
      <c r="JO37">
        <v>-999.9</v>
      </c>
      <c r="JP37">
        <v>410</v>
      </c>
      <c r="JQ37">
        <v>27</v>
      </c>
      <c r="JR37">
        <v>95.708799999999997</v>
      </c>
      <c r="JS37">
        <v>101.536</v>
      </c>
    </row>
    <row r="38" spans="1:279" x14ac:dyDescent="0.2">
      <c r="A38">
        <v>22</v>
      </c>
      <c r="B38">
        <v>1689215331</v>
      </c>
      <c r="C38">
        <v>3459.5</v>
      </c>
      <c r="D38" t="s">
        <v>497</v>
      </c>
      <c r="E38" t="s">
        <v>498</v>
      </c>
      <c r="F38">
        <v>15</v>
      </c>
      <c r="O38" t="s">
        <v>634</v>
      </c>
      <c r="P38">
        <f>DB38*AP38*(CW38-CV38*(1000-AP38*CY38)/(1000-AP38*CX38))/(100*CQ38)</f>
        <v>-1.1634296284101384</v>
      </c>
      <c r="Q38">
        <v>1689215323</v>
      </c>
      <c r="R38">
        <f t="shared" si="0"/>
        <v>2.6009928312987877E-4</v>
      </c>
      <c r="S38">
        <f t="shared" si="1"/>
        <v>0.26009928312987879</v>
      </c>
      <c r="T38">
        <f>CV38 - IF(AP38&gt;1, P38*CQ38*100/(AR38*DJ38), 0)</f>
        <v>411.07551612903228</v>
      </c>
      <c r="U38">
        <f>((AA38-R38/2)*T38-P38)/(AA38+R38/2)</f>
        <v>487.60379983774931</v>
      </c>
      <c r="V38">
        <f t="shared" si="2"/>
        <v>49.367629073675353</v>
      </c>
      <c r="W38">
        <f>(CV38 - IF(AP38&gt;1, P38*CQ38*100/(AR38*DJ38), 0))*(DC38+DD38)/1000</f>
        <v>41.619494368748775</v>
      </c>
      <c r="X38">
        <f t="shared" si="3"/>
        <v>2.1958141134907225E-2</v>
      </c>
      <c r="Y38">
        <f t="shared" si="4"/>
        <v>2.9496214899312312</v>
      </c>
      <c r="Z38">
        <f>R38*(1000-(1000*0.61365*EXP(17.502*AD38/(240.97+AD38))/(DC38+DD38)+CX38)/2)/(1000*0.61365*EXP(17.502*AD38/(240.97+AD38))/(DC38+DD38)-CX38)</f>
        <v>2.1867730970421179E-2</v>
      </c>
      <c r="AA38">
        <f t="shared" si="5"/>
        <v>1.3675423709621536E-2</v>
      </c>
      <c r="AB38">
        <f t="shared" si="6"/>
        <v>3.9888988359855588E-3</v>
      </c>
      <c r="AC38">
        <f>(DE38+(AB38+2*0.95*0.0000000567*(((DE38+$B$7)+273)^4-(DE38+273)^4)-44100*R38)/(1.84*29.3*Y38+8*0.95*0.0000000567*(DE38+273)^3))</f>
        <v>25.659493271427003</v>
      </c>
      <c r="AD38">
        <f t="shared" si="7"/>
        <v>25.345229032258061</v>
      </c>
      <c r="AE38">
        <f t="shared" si="8"/>
        <v>3.2457140262232631</v>
      </c>
      <c r="AF38">
        <f t="shared" si="9"/>
        <v>62.441604310531574</v>
      </c>
      <c r="AG38">
        <f t="shared" si="10"/>
        <v>2.0731123619511287</v>
      </c>
      <c r="AH38">
        <f t="shared" si="11"/>
        <v>3.3200818346069814</v>
      </c>
      <c r="AI38">
        <f t="shared" si="12"/>
        <v>1.1726016642721344</v>
      </c>
      <c r="AJ38">
        <f>(-R38*44100)</f>
        <v>-11.470378386027654</v>
      </c>
      <c r="AK38">
        <f t="shared" si="13"/>
        <v>60.668179492300837</v>
      </c>
      <c r="AL38">
        <f t="shared" si="14"/>
        <v>4.3741747031662248</v>
      </c>
      <c r="AM38">
        <f t="shared" si="15"/>
        <v>53.575964708275393</v>
      </c>
      <c r="AN38">
        <v>0</v>
      </c>
      <c r="AO38">
        <v>0</v>
      </c>
      <c r="AP38">
        <f t="shared" si="16"/>
        <v>1</v>
      </c>
      <c r="AQ38">
        <f t="shared" si="17"/>
        <v>0</v>
      </c>
      <c r="AR38">
        <f t="shared" si="18"/>
        <v>53713.159124183359</v>
      </c>
      <c r="AS38" t="s">
        <v>499</v>
      </c>
      <c r="AT38">
        <v>12515.9</v>
      </c>
      <c r="AU38">
        <v>603.6028</v>
      </c>
      <c r="AV38">
        <v>3534.74</v>
      </c>
      <c r="AW38">
        <f t="shared" si="19"/>
        <v>0.82923700187283933</v>
      </c>
      <c r="AX38">
        <v>-1.163429628410138</v>
      </c>
      <c r="AY38" t="s">
        <v>410</v>
      </c>
      <c r="AZ38" t="s">
        <v>410</v>
      </c>
      <c r="BA38">
        <v>0</v>
      </c>
      <c r="BB38">
        <v>0</v>
      </c>
      <c r="BC38" t="e">
        <f t="shared" si="20"/>
        <v>#DIV/0!</v>
      </c>
      <c r="BD38">
        <v>0.5</v>
      </c>
      <c r="BE38">
        <f t="shared" si="21"/>
        <v>2.0994204399923999E-2</v>
      </c>
      <c r="BF38">
        <f>P38</f>
        <v>-1.1634296284101384</v>
      </c>
      <c r="BG38" t="e">
        <f t="shared" si="22"/>
        <v>#DIV/0!</v>
      </c>
      <c r="BH38">
        <f t="shared" si="23"/>
        <v>-2.1152943040397867E-14</v>
      </c>
      <c r="BI38" t="e">
        <f t="shared" si="24"/>
        <v>#DIV/0!</v>
      </c>
      <c r="BJ38" t="e">
        <f t="shared" si="25"/>
        <v>#DIV/0!</v>
      </c>
      <c r="BK38" t="s">
        <v>410</v>
      </c>
      <c r="BL38">
        <v>0</v>
      </c>
      <c r="BM38" t="e">
        <f t="shared" si="26"/>
        <v>#DIV/0!</v>
      </c>
      <c r="BN38" t="e">
        <f t="shared" si="27"/>
        <v>#DIV/0!</v>
      </c>
      <c r="BO38" t="e">
        <f t="shared" si="28"/>
        <v>#DIV/0!</v>
      </c>
      <c r="BP38" t="e">
        <f t="shared" si="29"/>
        <v>#DIV/0!</v>
      </c>
      <c r="BQ38">
        <f t="shared" si="30"/>
        <v>0</v>
      </c>
      <c r="BR38">
        <f t="shared" si="31"/>
        <v>1.2059278562600209</v>
      </c>
      <c r="BS38" t="e">
        <f t="shared" si="32"/>
        <v>#DIV/0!</v>
      </c>
      <c r="BT38" t="e">
        <f t="shared" si="33"/>
        <v>#DIV/0!</v>
      </c>
      <c r="BU38">
        <v>2346</v>
      </c>
      <c r="BV38">
        <v>300</v>
      </c>
      <c r="BW38">
        <v>300</v>
      </c>
      <c r="BX38">
        <v>300</v>
      </c>
      <c r="BY38">
        <v>12515.9</v>
      </c>
      <c r="BZ38">
        <v>3439.69</v>
      </c>
      <c r="CA38">
        <v>-1.0360400000000001E-2</v>
      </c>
      <c r="CB38">
        <v>-30.2</v>
      </c>
      <c r="CC38" t="s">
        <v>410</v>
      </c>
      <c r="CD38" t="s">
        <v>410</v>
      </c>
      <c r="CE38" t="s">
        <v>410</v>
      </c>
      <c r="CF38" t="s">
        <v>410</v>
      </c>
      <c r="CG38" t="s">
        <v>410</v>
      </c>
      <c r="CH38" t="s">
        <v>410</v>
      </c>
      <c r="CI38" t="s">
        <v>410</v>
      </c>
      <c r="CJ38" t="s">
        <v>410</v>
      </c>
      <c r="CK38" t="s">
        <v>410</v>
      </c>
      <c r="CL38" t="s">
        <v>410</v>
      </c>
      <c r="CM38">
        <f t="shared" si="34"/>
        <v>4.9993099999999999E-2</v>
      </c>
      <c r="CN38">
        <f t="shared" si="35"/>
        <v>2.0994204399923999E-2</v>
      </c>
      <c r="CO38">
        <f t="shared" si="36"/>
        <v>0.41994203999999996</v>
      </c>
      <c r="CP38">
        <f t="shared" si="37"/>
        <v>7.9788987599999986E-2</v>
      </c>
      <c r="CQ38">
        <v>6</v>
      </c>
      <c r="CR38">
        <v>0.5</v>
      </c>
      <c r="CS38" t="s">
        <v>411</v>
      </c>
      <c r="CT38">
        <v>2</v>
      </c>
      <c r="CU38">
        <v>1689215323</v>
      </c>
      <c r="CV38">
        <v>411.07551612903228</v>
      </c>
      <c r="CW38">
        <v>410.01925806451618</v>
      </c>
      <c r="CX38">
        <v>20.476119354838708</v>
      </c>
      <c r="CY38">
        <v>20.221406451612911</v>
      </c>
      <c r="CZ38">
        <v>410.28951612903228</v>
      </c>
      <c r="DA38">
        <v>20.21311935483871</v>
      </c>
      <c r="DB38">
        <v>600.14264516129037</v>
      </c>
      <c r="DC38">
        <v>101.1777096774194</v>
      </c>
      <c r="DD38">
        <v>6.7664312903225804E-2</v>
      </c>
      <c r="DE38">
        <v>25.726741935483869</v>
      </c>
      <c r="DF38">
        <v>25.345229032258061</v>
      </c>
      <c r="DG38">
        <v>999.90000000000032</v>
      </c>
      <c r="DH38">
        <v>0</v>
      </c>
      <c r="DI38">
        <v>0</v>
      </c>
      <c r="DJ38">
        <v>9997.1312903225826</v>
      </c>
      <c r="DK38">
        <v>0</v>
      </c>
      <c r="DL38">
        <v>0.40849235483870971</v>
      </c>
      <c r="DM38">
        <v>1.0460096451612899</v>
      </c>
      <c r="DN38">
        <v>419.66183870967751</v>
      </c>
      <c r="DO38">
        <v>418.4817096774193</v>
      </c>
      <c r="DP38">
        <v>0.26292148387096781</v>
      </c>
      <c r="DQ38">
        <v>410.01925806451618</v>
      </c>
      <c r="DR38">
        <v>20.221406451612911</v>
      </c>
      <c r="DS38">
        <v>2.0725551612903219</v>
      </c>
      <c r="DT38">
        <v>2.0459532258064521</v>
      </c>
      <c r="DU38">
        <v>18.009803225806451</v>
      </c>
      <c r="DV38">
        <v>17.804516129032262</v>
      </c>
      <c r="DW38">
        <v>4.9993099999999999E-2</v>
      </c>
      <c r="DX38">
        <v>0</v>
      </c>
      <c r="DY38">
        <v>0</v>
      </c>
      <c r="DZ38">
        <v>0</v>
      </c>
      <c r="EA38">
        <v>603.61709677419344</v>
      </c>
      <c r="EB38">
        <v>4.9993099999999999E-2</v>
      </c>
      <c r="EC38">
        <v>-3.6712903225806448</v>
      </c>
      <c r="ED38">
        <v>-0.90483870967741942</v>
      </c>
      <c r="EE38">
        <v>35.731709677419353</v>
      </c>
      <c r="EF38">
        <v>40.25</v>
      </c>
      <c r="EG38">
        <v>38.125</v>
      </c>
      <c r="EH38">
        <v>41.914999999999978</v>
      </c>
      <c r="EI38">
        <v>38.489838709677407</v>
      </c>
      <c r="EJ38">
        <v>0</v>
      </c>
      <c r="EK38">
        <v>0</v>
      </c>
      <c r="EL38">
        <v>0</v>
      </c>
      <c r="EM38">
        <v>125</v>
      </c>
      <c r="EN38">
        <v>0</v>
      </c>
      <c r="EO38">
        <v>603.6028</v>
      </c>
      <c r="EP38">
        <v>-6.4369231285708732</v>
      </c>
      <c r="EQ38">
        <v>4.2338461298020817</v>
      </c>
      <c r="ER38">
        <v>-3.8056000000000001</v>
      </c>
      <c r="ES38">
        <v>15</v>
      </c>
      <c r="ET38">
        <v>1689215351</v>
      </c>
      <c r="EU38" t="s">
        <v>500</v>
      </c>
      <c r="EV38">
        <v>1689215351</v>
      </c>
      <c r="EW38">
        <v>1689215348</v>
      </c>
      <c r="EX38">
        <v>22</v>
      </c>
      <c r="EY38">
        <v>0.01</v>
      </c>
      <c r="EZ38">
        <v>-8.9999999999999993E-3</v>
      </c>
      <c r="FA38">
        <v>0.78600000000000003</v>
      </c>
      <c r="FB38">
        <v>0.26300000000000001</v>
      </c>
      <c r="FC38">
        <v>410</v>
      </c>
      <c r="FD38">
        <v>20</v>
      </c>
      <c r="FE38">
        <v>0.57999999999999996</v>
      </c>
      <c r="FF38">
        <v>0.17</v>
      </c>
      <c r="FG38">
        <v>1.0949232250000001</v>
      </c>
      <c r="FH38">
        <v>-0.76283613883677392</v>
      </c>
      <c r="FI38">
        <v>9.290450992134007E-2</v>
      </c>
      <c r="FJ38">
        <v>1</v>
      </c>
      <c r="FK38">
        <v>411.06743333333338</v>
      </c>
      <c r="FL38">
        <v>-0.1772903225799693</v>
      </c>
      <c r="FM38">
        <v>1.9551101134097089E-2</v>
      </c>
      <c r="FN38">
        <v>1</v>
      </c>
      <c r="FO38">
        <v>0.24410404999999999</v>
      </c>
      <c r="FP38">
        <v>0.33489829643527191</v>
      </c>
      <c r="FQ38">
        <v>3.2521712492541037E-2</v>
      </c>
      <c r="FR38">
        <v>1</v>
      </c>
      <c r="FS38">
        <v>20.481316666666661</v>
      </c>
      <c r="FT38">
        <v>0.26415216907673189</v>
      </c>
      <c r="FU38">
        <v>1.917877443657124E-2</v>
      </c>
      <c r="FV38">
        <v>1</v>
      </c>
      <c r="FW38">
        <v>4</v>
      </c>
      <c r="FX38">
        <v>4</v>
      </c>
      <c r="FY38" t="s">
        <v>413</v>
      </c>
      <c r="FZ38">
        <v>3.1794500000000001</v>
      </c>
      <c r="GA38">
        <v>2.7647699999999999</v>
      </c>
      <c r="GB38">
        <v>0.103602</v>
      </c>
      <c r="GC38">
        <v>0.104077</v>
      </c>
      <c r="GD38">
        <v>0.107906</v>
      </c>
      <c r="GE38">
        <v>0.107931</v>
      </c>
      <c r="GF38">
        <v>28181.599999999999</v>
      </c>
      <c r="GG38">
        <v>22381.1</v>
      </c>
      <c r="GH38">
        <v>29374.799999999999</v>
      </c>
      <c r="GI38">
        <v>24465.4</v>
      </c>
      <c r="GJ38">
        <v>33308.800000000003</v>
      </c>
      <c r="GK38">
        <v>31836.9</v>
      </c>
      <c r="GL38">
        <v>40502.6</v>
      </c>
      <c r="GM38">
        <v>39907.199999999997</v>
      </c>
      <c r="GN38">
        <v>2.18418</v>
      </c>
      <c r="GO38">
        <v>1.92885</v>
      </c>
      <c r="GP38">
        <v>9.3094999999999997E-2</v>
      </c>
      <c r="GQ38">
        <v>0</v>
      </c>
      <c r="GR38">
        <v>23.785799999999998</v>
      </c>
      <c r="GS38">
        <v>999.9</v>
      </c>
      <c r="GT38">
        <v>62.8</v>
      </c>
      <c r="GU38">
        <v>27.6</v>
      </c>
      <c r="GV38">
        <v>23.0092</v>
      </c>
      <c r="GW38">
        <v>62.279000000000003</v>
      </c>
      <c r="GX38">
        <v>28.8141</v>
      </c>
      <c r="GY38">
        <v>1</v>
      </c>
      <c r="GZ38">
        <v>-0.19406300000000001</v>
      </c>
      <c r="HA38">
        <v>6.9716799999999995E-2</v>
      </c>
      <c r="HB38">
        <v>20.293700000000001</v>
      </c>
      <c r="HC38">
        <v>5.2288199999999998</v>
      </c>
      <c r="HD38">
        <v>11.902100000000001</v>
      </c>
      <c r="HE38">
        <v>4.9641000000000002</v>
      </c>
      <c r="HF38">
        <v>3.2919999999999998</v>
      </c>
      <c r="HG38">
        <v>9999</v>
      </c>
      <c r="HH38">
        <v>9999</v>
      </c>
      <c r="HI38">
        <v>9999</v>
      </c>
      <c r="HJ38">
        <v>999.9</v>
      </c>
      <c r="HK38">
        <v>4.9702299999999999</v>
      </c>
      <c r="HL38">
        <v>1.8748499999999999</v>
      </c>
      <c r="HM38">
        <v>1.8735200000000001</v>
      </c>
      <c r="HN38">
        <v>1.87263</v>
      </c>
      <c r="HO38">
        <v>1.8742399999999999</v>
      </c>
      <c r="HP38">
        <v>1.8692</v>
      </c>
      <c r="HQ38">
        <v>1.87338</v>
      </c>
      <c r="HR38">
        <v>1.8784799999999999</v>
      </c>
      <c r="HS38">
        <v>0</v>
      </c>
      <c r="HT38">
        <v>0</v>
      </c>
      <c r="HU38">
        <v>0</v>
      </c>
      <c r="HV38">
        <v>0</v>
      </c>
      <c r="HW38" t="s">
        <v>414</v>
      </c>
      <c r="HX38" t="s">
        <v>415</v>
      </c>
      <c r="HY38" t="s">
        <v>416</v>
      </c>
      <c r="HZ38" t="s">
        <v>416</v>
      </c>
      <c r="IA38" t="s">
        <v>416</v>
      </c>
      <c r="IB38" t="s">
        <v>416</v>
      </c>
      <c r="IC38">
        <v>0</v>
      </c>
      <c r="ID38">
        <v>100</v>
      </c>
      <c r="IE38">
        <v>100</v>
      </c>
      <c r="IF38">
        <v>0.78600000000000003</v>
      </c>
      <c r="IG38">
        <v>0.26300000000000001</v>
      </c>
      <c r="IH38">
        <v>0.56612336517876316</v>
      </c>
      <c r="II38">
        <v>1.128014593432906E-3</v>
      </c>
      <c r="IJ38">
        <v>-1.65604436504418E-6</v>
      </c>
      <c r="IK38">
        <v>3.7132907960675708E-10</v>
      </c>
      <c r="IL38">
        <v>0.27121000000000001</v>
      </c>
      <c r="IM38">
        <v>0</v>
      </c>
      <c r="IN38">
        <v>0</v>
      </c>
      <c r="IO38">
        <v>0</v>
      </c>
      <c r="IP38">
        <v>25</v>
      </c>
      <c r="IQ38">
        <v>1932</v>
      </c>
      <c r="IR38">
        <v>-1</v>
      </c>
      <c r="IS38">
        <v>-1</v>
      </c>
      <c r="IT38">
        <v>1.8</v>
      </c>
      <c r="IU38">
        <v>1.8</v>
      </c>
      <c r="IV38">
        <v>1.07666</v>
      </c>
      <c r="IW38">
        <v>2.4206500000000002</v>
      </c>
      <c r="IX38">
        <v>1.42578</v>
      </c>
      <c r="IY38">
        <v>2.2790499999999998</v>
      </c>
      <c r="IZ38">
        <v>1.5478499999999999</v>
      </c>
      <c r="JA38">
        <v>2.4352999999999998</v>
      </c>
      <c r="JB38">
        <v>31.041899999999998</v>
      </c>
      <c r="JC38">
        <v>15.6556</v>
      </c>
      <c r="JD38">
        <v>18</v>
      </c>
      <c r="JE38">
        <v>624.44100000000003</v>
      </c>
      <c r="JF38">
        <v>444.62799999999999</v>
      </c>
      <c r="JG38">
        <v>25.402000000000001</v>
      </c>
      <c r="JH38">
        <v>25.760899999999999</v>
      </c>
      <c r="JI38">
        <v>30.0001</v>
      </c>
      <c r="JJ38">
        <v>25.742999999999999</v>
      </c>
      <c r="JK38">
        <v>25.6905</v>
      </c>
      <c r="JL38">
        <v>21.588799999999999</v>
      </c>
      <c r="JM38">
        <v>0</v>
      </c>
      <c r="JN38">
        <v>100</v>
      </c>
      <c r="JO38">
        <v>-999.9</v>
      </c>
      <c r="JP38">
        <v>410</v>
      </c>
      <c r="JQ38">
        <v>27</v>
      </c>
      <c r="JR38">
        <v>95.687700000000007</v>
      </c>
      <c r="JS38">
        <v>101.54</v>
      </c>
    </row>
    <row r="39" spans="1:279" x14ac:dyDescent="0.2">
      <c r="A39">
        <v>23</v>
      </c>
      <c r="B39">
        <v>1689215445.5</v>
      </c>
      <c r="C39">
        <v>3574</v>
      </c>
      <c r="D39" t="s">
        <v>501</v>
      </c>
      <c r="E39" t="s">
        <v>502</v>
      </c>
      <c r="F39">
        <v>15</v>
      </c>
      <c r="O39" t="s">
        <v>635</v>
      </c>
      <c r="P39">
        <f>DB39*AP39*(CW39-CV39*(1000-AP39*CY39)/(1000-AP39*CX39))/(100*CQ39)</f>
        <v>-1.1653545952562887</v>
      </c>
      <c r="Q39">
        <v>1689215437.75</v>
      </c>
      <c r="R39">
        <f t="shared" si="0"/>
        <v>3.4315861927244657E-4</v>
      </c>
      <c r="S39">
        <f t="shared" si="1"/>
        <v>0.34315861927244656</v>
      </c>
      <c r="T39">
        <f>CV39 - IF(AP39&gt;1, P39*CQ39*100/(AR39*DJ39), 0)</f>
        <v>411.03013333333331</v>
      </c>
      <c r="U39">
        <f>((AA39-R39/2)*T39-P39)/(AA39+R39/2)</f>
        <v>466.8637285363302</v>
      </c>
      <c r="V39">
        <f t="shared" si="2"/>
        <v>47.268439643947332</v>
      </c>
      <c r="W39">
        <f>(CV39 - IF(AP39&gt;1, P39*CQ39*100/(AR39*DJ39), 0))*(DC39+DD39)/1000</f>
        <v>41.615469058223049</v>
      </c>
      <c r="X39">
        <f t="shared" si="3"/>
        <v>2.921557086787566E-2</v>
      </c>
      <c r="Y39">
        <f t="shared" si="4"/>
        <v>2.9489874975613959</v>
      </c>
      <c r="Z39">
        <f>R39*(1000-(1000*0.61365*EXP(17.502*AD39/(240.97+AD39))/(DC39+DD39)+CX39)/2)/(1000*0.61365*EXP(17.502*AD39/(240.97+AD39))/(DC39+DD39)-CX39)</f>
        <v>2.9055721773273264E-2</v>
      </c>
      <c r="AA39">
        <f t="shared" si="5"/>
        <v>1.8174114864241232E-2</v>
      </c>
      <c r="AB39">
        <f t="shared" si="6"/>
        <v>3.9888988359855588E-3</v>
      </c>
      <c r="AC39">
        <f>(DE39+(AB39+2*0.95*0.0000000567*(((DE39+$B$7)+273)^4-(DE39+273)^4)-44100*R39)/(1.84*29.3*Y39+8*0.95*0.0000000567*(DE39+273)^3))</f>
        <v>25.606942553911004</v>
      </c>
      <c r="AD39">
        <f t="shared" si="7"/>
        <v>25.305299999999999</v>
      </c>
      <c r="AE39">
        <f t="shared" si="8"/>
        <v>3.2380155061347278</v>
      </c>
      <c r="AF39">
        <f t="shared" si="9"/>
        <v>62.572018955809185</v>
      </c>
      <c r="AG39">
        <f t="shared" si="10"/>
        <v>2.0736207068414401</v>
      </c>
      <c r="AH39">
        <f t="shared" si="11"/>
        <v>3.313974427300983</v>
      </c>
      <c r="AI39">
        <f t="shared" si="12"/>
        <v>1.1643947992932877</v>
      </c>
      <c r="AJ39">
        <f>(-R39*44100)</f>
        <v>-15.133295109914894</v>
      </c>
      <c r="AK39">
        <f t="shared" si="13"/>
        <v>62.067001867887441</v>
      </c>
      <c r="AL39">
        <f t="shared" si="14"/>
        <v>4.4743958531187138</v>
      </c>
      <c r="AM39">
        <f t="shared" si="15"/>
        <v>51.412091509927251</v>
      </c>
      <c r="AN39">
        <v>0</v>
      </c>
      <c r="AO39">
        <v>0</v>
      </c>
      <c r="AP39">
        <f t="shared" si="16"/>
        <v>1</v>
      </c>
      <c r="AQ39">
        <f t="shared" si="17"/>
        <v>0</v>
      </c>
      <c r="AR39">
        <f t="shared" si="18"/>
        <v>53700.137313529871</v>
      </c>
      <c r="AS39" t="s">
        <v>503</v>
      </c>
      <c r="AT39">
        <v>12519.3</v>
      </c>
      <c r="AU39">
        <v>555.12615384615378</v>
      </c>
      <c r="AV39">
        <v>3357.67</v>
      </c>
      <c r="AW39">
        <f t="shared" si="19"/>
        <v>0.83466923377039626</v>
      </c>
      <c r="AX39">
        <v>-1.165354595256346</v>
      </c>
      <c r="AY39" t="s">
        <v>410</v>
      </c>
      <c r="AZ39" t="s">
        <v>410</v>
      </c>
      <c r="BA39">
        <v>0</v>
      </c>
      <c r="BB39">
        <v>0</v>
      </c>
      <c r="BC39" t="e">
        <f t="shared" si="20"/>
        <v>#DIV/0!</v>
      </c>
      <c r="BD39">
        <v>0.5</v>
      </c>
      <c r="BE39">
        <f t="shared" si="21"/>
        <v>2.0994204399923999E-2</v>
      </c>
      <c r="BF39">
        <f>P39</f>
        <v>-1.1653545952562887</v>
      </c>
      <c r="BG39" t="e">
        <f t="shared" si="22"/>
        <v>#DIV/0!</v>
      </c>
      <c r="BH39">
        <f t="shared" si="23"/>
        <v>2.7287296522113248E-12</v>
      </c>
      <c r="BI39" t="e">
        <f t="shared" si="24"/>
        <v>#DIV/0!</v>
      </c>
      <c r="BJ39" t="e">
        <f t="shared" si="25"/>
        <v>#DIV/0!</v>
      </c>
      <c r="BK39" t="s">
        <v>410</v>
      </c>
      <c r="BL39">
        <v>0</v>
      </c>
      <c r="BM39" t="e">
        <f t="shared" si="26"/>
        <v>#DIV/0!</v>
      </c>
      <c r="BN39" t="e">
        <f t="shared" si="27"/>
        <v>#DIV/0!</v>
      </c>
      <c r="BO39" t="e">
        <f t="shared" si="28"/>
        <v>#DIV/0!</v>
      </c>
      <c r="BP39" t="e">
        <f t="shared" si="29"/>
        <v>#DIV/0!</v>
      </c>
      <c r="BQ39">
        <f t="shared" si="30"/>
        <v>0</v>
      </c>
      <c r="BR39">
        <f t="shared" si="31"/>
        <v>1.1980793822754987</v>
      </c>
      <c r="BS39" t="e">
        <f t="shared" si="32"/>
        <v>#DIV/0!</v>
      </c>
      <c r="BT39" t="e">
        <f t="shared" si="33"/>
        <v>#DIV/0!</v>
      </c>
      <c r="BU39">
        <v>2347</v>
      </c>
      <c r="BV39">
        <v>300</v>
      </c>
      <c r="BW39">
        <v>300</v>
      </c>
      <c r="BX39">
        <v>300</v>
      </c>
      <c r="BY39">
        <v>12519.3</v>
      </c>
      <c r="BZ39">
        <v>3317.99</v>
      </c>
      <c r="CA39">
        <v>-1.0364E-2</v>
      </c>
      <c r="CB39">
        <v>-12.02</v>
      </c>
      <c r="CC39" t="s">
        <v>410</v>
      </c>
      <c r="CD39" t="s">
        <v>410</v>
      </c>
      <c r="CE39" t="s">
        <v>410</v>
      </c>
      <c r="CF39" t="s">
        <v>410</v>
      </c>
      <c r="CG39" t="s">
        <v>410</v>
      </c>
      <c r="CH39" t="s">
        <v>410</v>
      </c>
      <c r="CI39" t="s">
        <v>410</v>
      </c>
      <c r="CJ39" t="s">
        <v>410</v>
      </c>
      <c r="CK39" t="s">
        <v>410</v>
      </c>
      <c r="CL39" t="s">
        <v>410</v>
      </c>
      <c r="CM39">
        <f t="shared" si="34"/>
        <v>4.9993099999999999E-2</v>
      </c>
      <c r="CN39">
        <f t="shared" si="35"/>
        <v>2.0994204399923999E-2</v>
      </c>
      <c r="CO39">
        <f t="shared" si="36"/>
        <v>0.41994203999999996</v>
      </c>
      <c r="CP39">
        <f t="shared" si="37"/>
        <v>7.9788987599999986E-2</v>
      </c>
      <c r="CQ39">
        <v>6</v>
      </c>
      <c r="CR39">
        <v>0.5</v>
      </c>
      <c r="CS39" t="s">
        <v>411</v>
      </c>
      <c r="CT39">
        <v>2</v>
      </c>
      <c r="CU39">
        <v>1689215437.75</v>
      </c>
      <c r="CV39">
        <v>411.03013333333331</v>
      </c>
      <c r="CW39">
        <v>410.00613333333331</v>
      </c>
      <c r="CX39">
        <v>20.48086</v>
      </c>
      <c r="CY39">
        <v>20.144829999999999</v>
      </c>
      <c r="CZ39">
        <v>410.30613333333332</v>
      </c>
      <c r="DA39">
        <v>20.222860000000001</v>
      </c>
      <c r="DB39">
        <v>600.17933333333337</v>
      </c>
      <c r="DC39">
        <v>101.1753666666667</v>
      </c>
      <c r="DD39">
        <v>7.1392836666666668E-2</v>
      </c>
      <c r="DE39">
        <v>25.695693333333331</v>
      </c>
      <c r="DF39">
        <v>25.305299999999999</v>
      </c>
      <c r="DG39">
        <v>999.9000000000002</v>
      </c>
      <c r="DH39">
        <v>0</v>
      </c>
      <c r="DI39">
        <v>0</v>
      </c>
      <c r="DJ39">
        <v>9993.7630000000008</v>
      </c>
      <c r="DK39">
        <v>0</v>
      </c>
      <c r="DL39">
        <v>0.28266200000000008</v>
      </c>
      <c r="DM39">
        <v>1.085666666666667</v>
      </c>
      <c r="DN39">
        <v>419.68943333333328</v>
      </c>
      <c r="DO39">
        <v>418.43560000000002</v>
      </c>
      <c r="DP39">
        <v>0.34061856666666668</v>
      </c>
      <c r="DQ39">
        <v>410.00613333333331</v>
      </c>
      <c r="DR39">
        <v>20.144829999999999</v>
      </c>
      <c r="DS39">
        <v>2.0726256666666671</v>
      </c>
      <c r="DT39">
        <v>2.0381623333333332</v>
      </c>
      <c r="DU39">
        <v>18.01033</v>
      </c>
      <c r="DV39">
        <v>17.74396333333334</v>
      </c>
      <c r="DW39">
        <v>4.9993099999999999E-2</v>
      </c>
      <c r="DX39">
        <v>0</v>
      </c>
      <c r="DY39">
        <v>0</v>
      </c>
      <c r="DZ39">
        <v>0</v>
      </c>
      <c r="EA39">
        <v>555.39300000000003</v>
      </c>
      <c r="EB39">
        <v>4.9993099999999999E-2</v>
      </c>
      <c r="EC39">
        <v>-4.7666666666666666</v>
      </c>
      <c r="ED39">
        <v>-2.0003333333333342</v>
      </c>
      <c r="EE39">
        <v>34.745800000000003</v>
      </c>
      <c r="EF39">
        <v>38.303933333333333</v>
      </c>
      <c r="EG39">
        <v>36.870599999999989</v>
      </c>
      <c r="EH39">
        <v>38.628933333333329</v>
      </c>
      <c r="EI39">
        <v>37.199733333333327</v>
      </c>
      <c r="EJ39">
        <v>0</v>
      </c>
      <c r="EK39">
        <v>0</v>
      </c>
      <c r="EL39">
        <v>0</v>
      </c>
      <c r="EM39">
        <v>114</v>
      </c>
      <c r="EN39">
        <v>0</v>
      </c>
      <c r="EO39">
        <v>555.12615384615378</v>
      </c>
      <c r="EP39">
        <v>-4.8594872513316263</v>
      </c>
      <c r="EQ39">
        <v>-2.726153857665651</v>
      </c>
      <c r="ER39">
        <v>-4.8330769230769226</v>
      </c>
      <c r="ES39">
        <v>15</v>
      </c>
      <c r="ET39">
        <v>1689215470</v>
      </c>
      <c r="EU39" t="s">
        <v>504</v>
      </c>
      <c r="EV39">
        <v>1689215470</v>
      </c>
      <c r="EW39">
        <v>1689215463.5</v>
      </c>
      <c r="EX39">
        <v>23</v>
      </c>
      <c r="EY39">
        <v>-6.2E-2</v>
      </c>
      <c r="EZ39">
        <v>-5.0000000000000001E-3</v>
      </c>
      <c r="FA39">
        <v>0.72399999999999998</v>
      </c>
      <c r="FB39">
        <v>0.25800000000000001</v>
      </c>
      <c r="FC39">
        <v>410</v>
      </c>
      <c r="FD39">
        <v>20</v>
      </c>
      <c r="FE39">
        <v>0.24</v>
      </c>
      <c r="FF39">
        <v>0.19</v>
      </c>
      <c r="FG39">
        <v>1.160235609756098</v>
      </c>
      <c r="FH39">
        <v>-1.0213026480836269</v>
      </c>
      <c r="FI39">
        <v>0.12041482817386071</v>
      </c>
      <c r="FJ39">
        <v>1</v>
      </c>
      <c r="FK39">
        <v>411.103935483871</v>
      </c>
      <c r="FL39">
        <v>-0.3640645161298236</v>
      </c>
      <c r="FM39">
        <v>4.1865325928364928E-2</v>
      </c>
      <c r="FN39">
        <v>1</v>
      </c>
      <c r="FO39">
        <v>0.31905292682926828</v>
      </c>
      <c r="FP39">
        <v>0.32664407665505202</v>
      </c>
      <c r="FQ39">
        <v>3.327175046044261E-2</v>
      </c>
      <c r="FR39">
        <v>1</v>
      </c>
      <c r="FS39">
        <v>20.47992903225807</v>
      </c>
      <c r="FT39">
        <v>0.26004193548384602</v>
      </c>
      <c r="FU39">
        <v>1.949203631508609E-2</v>
      </c>
      <c r="FV39">
        <v>1</v>
      </c>
      <c r="FW39">
        <v>4</v>
      </c>
      <c r="FX39">
        <v>4</v>
      </c>
      <c r="FY39" t="s">
        <v>413</v>
      </c>
      <c r="FZ39">
        <v>3.1798299999999999</v>
      </c>
      <c r="GA39">
        <v>2.7682899999999999</v>
      </c>
      <c r="GB39">
        <v>0.103618</v>
      </c>
      <c r="GC39">
        <v>0.104085</v>
      </c>
      <c r="GD39">
        <v>0.10795399999999999</v>
      </c>
      <c r="GE39">
        <v>0.107699</v>
      </c>
      <c r="GF39">
        <v>28178.3</v>
      </c>
      <c r="GG39">
        <v>22379.9</v>
      </c>
      <c r="GH39">
        <v>29371.9</v>
      </c>
      <c r="GI39">
        <v>24464.3</v>
      </c>
      <c r="GJ39">
        <v>33304.1</v>
      </c>
      <c r="GK39">
        <v>31843.5</v>
      </c>
      <c r="GL39">
        <v>40499.1</v>
      </c>
      <c r="GM39">
        <v>39904.9</v>
      </c>
      <c r="GN39">
        <v>2.1864499999999998</v>
      </c>
      <c r="GO39">
        <v>1.9252800000000001</v>
      </c>
      <c r="GP39">
        <v>9.7885700000000006E-2</v>
      </c>
      <c r="GQ39">
        <v>0</v>
      </c>
      <c r="GR39">
        <v>23.677199999999999</v>
      </c>
      <c r="GS39">
        <v>999.9</v>
      </c>
      <c r="GT39">
        <v>62.8</v>
      </c>
      <c r="GU39">
        <v>27.5</v>
      </c>
      <c r="GV39">
        <v>22.877300000000002</v>
      </c>
      <c r="GW39">
        <v>62.338999999999999</v>
      </c>
      <c r="GX39">
        <v>27.864599999999999</v>
      </c>
      <c r="GY39">
        <v>1</v>
      </c>
      <c r="GZ39">
        <v>-0.193941</v>
      </c>
      <c r="HA39">
        <v>6.9716799999999995E-2</v>
      </c>
      <c r="HB39">
        <v>20.293900000000001</v>
      </c>
      <c r="HC39">
        <v>5.2277699999999996</v>
      </c>
      <c r="HD39">
        <v>11.9023</v>
      </c>
      <c r="HE39">
        <v>4.9642499999999998</v>
      </c>
      <c r="HF39">
        <v>3.2919999999999998</v>
      </c>
      <c r="HG39">
        <v>9999</v>
      </c>
      <c r="HH39">
        <v>9999</v>
      </c>
      <c r="HI39">
        <v>9999</v>
      </c>
      <c r="HJ39">
        <v>999.9</v>
      </c>
      <c r="HK39">
        <v>4.97018</v>
      </c>
      <c r="HL39">
        <v>1.8748499999999999</v>
      </c>
      <c r="HM39">
        <v>1.8735299999999999</v>
      </c>
      <c r="HN39">
        <v>1.87263</v>
      </c>
      <c r="HO39">
        <v>1.8742399999999999</v>
      </c>
      <c r="HP39">
        <v>1.8692</v>
      </c>
      <c r="HQ39">
        <v>1.8733900000000001</v>
      </c>
      <c r="HR39">
        <v>1.8784000000000001</v>
      </c>
      <c r="HS39">
        <v>0</v>
      </c>
      <c r="HT39">
        <v>0</v>
      </c>
      <c r="HU39">
        <v>0</v>
      </c>
      <c r="HV39">
        <v>0</v>
      </c>
      <c r="HW39" t="s">
        <v>414</v>
      </c>
      <c r="HX39" t="s">
        <v>415</v>
      </c>
      <c r="HY39" t="s">
        <v>416</v>
      </c>
      <c r="HZ39" t="s">
        <v>416</v>
      </c>
      <c r="IA39" t="s">
        <v>416</v>
      </c>
      <c r="IB39" t="s">
        <v>416</v>
      </c>
      <c r="IC39">
        <v>0</v>
      </c>
      <c r="ID39">
        <v>100</v>
      </c>
      <c r="IE39">
        <v>100</v>
      </c>
      <c r="IF39">
        <v>0.72399999999999998</v>
      </c>
      <c r="IG39">
        <v>0.25800000000000001</v>
      </c>
      <c r="IH39">
        <v>0.57607323194765336</v>
      </c>
      <c r="II39">
        <v>1.128014593432906E-3</v>
      </c>
      <c r="IJ39">
        <v>-1.65604436504418E-6</v>
      </c>
      <c r="IK39">
        <v>3.7132907960675708E-10</v>
      </c>
      <c r="IL39">
        <v>0.26259500000000102</v>
      </c>
      <c r="IM39">
        <v>0</v>
      </c>
      <c r="IN39">
        <v>0</v>
      </c>
      <c r="IO39">
        <v>0</v>
      </c>
      <c r="IP39">
        <v>25</v>
      </c>
      <c r="IQ39">
        <v>1932</v>
      </c>
      <c r="IR39">
        <v>-1</v>
      </c>
      <c r="IS39">
        <v>-1</v>
      </c>
      <c r="IT39">
        <v>1.6</v>
      </c>
      <c r="IU39">
        <v>1.6</v>
      </c>
      <c r="IV39">
        <v>1.07666</v>
      </c>
      <c r="IW39">
        <v>2.4157700000000002</v>
      </c>
      <c r="IX39">
        <v>1.42578</v>
      </c>
      <c r="IY39">
        <v>2.2839399999999999</v>
      </c>
      <c r="IZ39">
        <v>1.5478499999999999</v>
      </c>
      <c r="JA39">
        <v>2.4365199999999998</v>
      </c>
      <c r="JB39">
        <v>30.9985</v>
      </c>
      <c r="JC39">
        <v>15.6381</v>
      </c>
      <c r="JD39">
        <v>18</v>
      </c>
      <c r="JE39">
        <v>625.62</v>
      </c>
      <c r="JF39">
        <v>442.20499999999998</v>
      </c>
      <c r="JG39">
        <v>25.3931</v>
      </c>
      <c r="JH39">
        <v>25.752199999999998</v>
      </c>
      <c r="JI39">
        <v>30.000299999999999</v>
      </c>
      <c r="JJ39">
        <v>25.698899999999998</v>
      </c>
      <c r="JK39">
        <v>25.6477</v>
      </c>
      <c r="JL39">
        <v>21.589099999999998</v>
      </c>
      <c r="JM39">
        <v>0</v>
      </c>
      <c r="JN39">
        <v>100</v>
      </c>
      <c r="JO39">
        <v>-999.9</v>
      </c>
      <c r="JP39">
        <v>410</v>
      </c>
      <c r="JQ39">
        <v>27</v>
      </c>
      <c r="JR39">
        <v>95.678799999999995</v>
      </c>
      <c r="JS39">
        <v>101.53400000000001</v>
      </c>
    </row>
    <row r="40" spans="1:279" x14ac:dyDescent="0.2">
      <c r="A40">
        <v>24</v>
      </c>
      <c r="B40">
        <v>1689215584.5</v>
      </c>
      <c r="C40">
        <v>3713</v>
      </c>
      <c r="D40" t="s">
        <v>505</v>
      </c>
      <c r="E40" t="s">
        <v>506</v>
      </c>
      <c r="F40">
        <v>15</v>
      </c>
      <c r="O40" t="s">
        <v>636</v>
      </c>
      <c r="P40">
        <f>DB40*AP40*(CW40-CV40*(1000-AP40*CY40)/(1000-AP40*CX40))/(100*CQ40)</f>
        <v>-1.5244101901508191</v>
      </c>
      <c r="Q40">
        <v>1689215576.75</v>
      </c>
      <c r="R40">
        <f t="shared" si="0"/>
        <v>5.7434254174153654E-4</v>
      </c>
      <c r="S40">
        <f t="shared" si="1"/>
        <v>0.57434254174153654</v>
      </c>
      <c r="T40">
        <f>CV40 - IF(AP40&gt;1, P40*CQ40*100/(AR40*DJ40), 0)</f>
        <v>411.28663333333333</v>
      </c>
      <c r="U40">
        <f>((AA40-R40/2)*T40-P40)/(AA40+R40/2)</f>
        <v>453.16560613362435</v>
      </c>
      <c r="V40">
        <f t="shared" si="2"/>
        <v>45.885133957279422</v>
      </c>
      <c r="W40">
        <f>(CV40 - IF(AP40&gt;1, P40*CQ40*100/(AR40*DJ40), 0))*(DC40+DD40)/1000</f>
        <v>41.6446923815611</v>
      </c>
      <c r="X40">
        <f t="shared" si="3"/>
        <v>4.9142287954972927E-2</v>
      </c>
      <c r="Y40">
        <f t="shared" si="4"/>
        <v>2.9508340908061665</v>
      </c>
      <c r="Z40">
        <f>R40*(1000-(1000*0.61365*EXP(17.502*AD40/(240.97+AD40))/(DC40+DD40)+CX40)/2)/(1000*0.61365*EXP(17.502*AD40/(240.97+AD40))/(DC40+DD40)-CX40)</f>
        <v>4.8692116942101141E-2</v>
      </c>
      <c r="AA40">
        <f t="shared" si="5"/>
        <v>3.047267534525443E-2</v>
      </c>
      <c r="AB40">
        <f t="shared" si="6"/>
        <v>3.9888988359855588E-3</v>
      </c>
      <c r="AC40">
        <f>(DE40+(AB40+2*0.95*0.0000000567*(((DE40+$B$7)+273)^4-(DE40+273)^4)-44100*R40)/(1.84*29.3*Y40+8*0.95*0.0000000567*(DE40+273)^3))</f>
        <v>25.447812646743539</v>
      </c>
      <c r="AD40">
        <f t="shared" si="7"/>
        <v>25.112206666666669</v>
      </c>
      <c r="AE40">
        <f t="shared" si="8"/>
        <v>3.2010108268190329</v>
      </c>
      <c r="AF40">
        <f t="shared" si="9"/>
        <v>61.847790074047971</v>
      </c>
      <c r="AG40">
        <f t="shared" si="10"/>
        <v>2.0375679776917064</v>
      </c>
      <c r="AH40">
        <f t="shared" si="11"/>
        <v>3.294487927947312</v>
      </c>
      <c r="AI40">
        <f t="shared" si="12"/>
        <v>1.1634428491273265</v>
      </c>
      <c r="AJ40">
        <f>(-R40*44100)</f>
        <v>-25.32850609080176</v>
      </c>
      <c r="AK40">
        <f t="shared" si="13"/>
        <v>77.011105270230146</v>
      </c>
      <c r="AL40">
        <f t="shared" si="14"/>
        <v>5.5400890294768734</v>
      </c>
      <c r="AM40">
        <f t="shared" si="15"/>
        <v>57.226677107741246</v>
      </c>
      <c r="AN40">
        <v>0</v>
      </c>
      <c r="AO40">
        <v>0</v>
      </c>
      <c r="AP40">
        <f t="shared" si="16"/>
        <v>1</v>
      </c>
      <c r="AQ40">
        <f t="shared" si="17"/>
        <v>0</v>
      </c>
      <c r="AR40">
        <f t="shared" si="18"/>
        <v>53772.297625016421</v>
      </c>
      <c r="AS40" t="s">
        <v>507</v>
      </c>
      <c r="AT40">
        <v>12524.2</v>
      </c>
      <c r="AU40">
        <v>608.91359999999997</v>
      </c>
      <c r="AV40">
        <v>2949.57</v>
      </c>
      <c r="AW40">
        <f t="shared" si="19"/>
        <v>0.79355851869933591</v>
      </c>
      <c r="AX40">
        <v>-1.5244101901507621</v>
      </c>
      <c r="AY40" t="s">
        <v>410</v>
      </c>
      <c r="AZ40" t="s">
        <v>410</v>
      </c>
      <c r="BA40">
        <v>0</v>
      </c>
      <c r="BB40">
        <v>0</v>
      </c>
      <c r="BC40" t="e">
        <f t="shared" si="20"/>
        <v>#DIV/0!</v>
      </c>
      <c r="BD40">
        <v>0.5</v>
      </c>
      <c r="BE40">
        <f t="shared" si="21"/>
        <v>2.0994204399923999E-2</v>
      </c>
      <c r="BF40">
        <f>P40</f>
        <v>-1.5244101901508191</v>
      </c>
      <c r="BG40" t="e">
        <f t="shared" si="22"/>
        <v>#DIV/0!</v>
      </c>
      <c r="BH40">
        <f t="shared" si="23"/>
        <v>-2.7181531806911257E-12</v>
      </c>
      <c r="BI40" t="e">
        <f t="shared" si="24"/>
        <v>#DIV/0!</v>
      </c>
      <c r="BJ40" t="e">
        <f t="shared" si="25"/>
        <v>#DIV/0!</v>
      </c>
      <c r="BK40" t="s">
        <v>410</v>
      </c>
      <c r="BL40">
        <v>0</v>
      </c>
      <c r="BM40" t="e">
        <f t="shared" si="26"/>
        <v>#DIV/0!</v>
      </c>
      <c r="BN40" t="e">
        <f t="shared" si="27"/>
        <v>#DIV/0!</v>
      </c>
      <c r="BO40" t="e">
        <f t="shared" si="28"/>
        <v>#DIV/0!</v>
      </c>
      <c r="BP40" t="e">
        <f t="shared" si="29"/>
        <v>#DIV/0!</v>
      </c>
      <c r="BQ40">
        <f t="shared" si="30"/>
        <v>0</v>
      </c>
      <c r="BR40">
        <f t="shared" si="31"/>
        <v>1.2601465127474498</v>
      </c>
      <c r="BS40" t="e">
        <f t="shared" si="32"/>
        <v>#DIV/0!</v>
      </c>
      <c r="BT40" t="e">
        <f t="shared" si="33"/>
        <v>#DIV/0!</v>
      </c>
      <c r="BU40">
        <v>2348</v>
      </c>
      <c r="BV40">
        <v>300</v>
      </c>
      <c r="BW40">
        <v>300</v>
      </c>
      <c r="BX40">
        <v>300</v>
      </c>
      <c r="BY40">
        <v>12524.2</v>
      </c>
      <c r="BZ40">
        <v>2831.87</v>
      </c>
      <c r="CA40">
        <v>-1.03661E-2</v>
      </c>
      <c r="CB40">
        <v>-28.01</v>
      </c>
      <c r="CC40" t="s">
        <v>410</v>
      </c>
      <c r="CD40" t="s">
        <v>410</v>
      </c>
      <c r="CE40" t="s">
        <v>410</v>
      </c>
      <c r="CF40" t="s">
        <v>410</v>
      </c>
      <c r="CG40" t="s">
        <v>410</v>
      </c>
      <c r="CH40" t="s">
        <v>410</v>
      </c>
      <c r="CI40" t="s">
        <v>410</v>
      </c>
      <c r="CJ40" t="s">
        <v>410</v>
      </c>
      <c r="CK40" t="s">
        <v>410</v>
      </c>
      <c r="CL40" t="s">
        <v>410</v>
      </c>
      <c r="CM40">
        <f t="shared" si="34"/>
        <v>4.9993099999999999E-2</v>
      </c>
      <c r="CN40">
        <f t="shared" si="35"/>
        <v>2.0994204399923999E-2</v>
      </c>
      <c r="CO40">
        <f t="shared" si="36"/>
        <v>0.41994203999999996</v>
      </c>
      <c r="CP40">
        <f t="shared" si="37"/>
        <v>7.9788987599999986E-2</v>
      </c>
      <c r="CQ40">
        <v>6</v>
      </c>
      <c r="CR40">
        <v>0.5</v>
      </c>
      <c r="CS40" t="s">
        <v>411</v>
      </c>
      <c r="CT40">
        <v>2</v>
      </c>
      <c r="CU40">
        <v>1689215576.75</v>
      </c>
      <c r="CV40">
        <v>411.28663333333333</v>
      </c>
      <c r="CW40">
        <v>409.9987666666666</v>
      </c>
      <c r="CX40">
        <v>20.123200000000001</v>
      </c>
      <c r="CY40">
        <v>19.56055666666666</v>
      </c>
      <c r="CZ40">
        <v>410.4826333333333</v>
      </c>
      <c r="DA40">
        <v>19.880199999999999</v>
      </c>
      <c r="DB40">
        <v>600.15099999999995</v>
      </c>
      <c r="DC40">
        <v>101.1853</v>
      </c>
      <c r="DD40">
        <v>6.9370116666666676E-2</v>
      </c>
      <c r="DE40">
        <v>25.596293333333328</v>
      </c>
      <c r="DF40">
        <v>25.112206666666669</v>
      </c>
      <c r="DG40">
        <v>999.9000000000002</v>
      </c>
      <c r="DH40">
        <v>0</v>
      </c>
      <c r="DI40">
        <v>0</v>
      </c>
      <c r="DJ40">
        <v>10003.26833333333</v>
      </c>
      <c r="DK40">
        <v>0</v>
      </c>
      <c r="DL40">
        <v>0.80982693333333333</v>
      </c>
      <c r="DM40">
        <v>1.207327333333333</v>
      </c>
      <c r="DN40">
        <v>419.65723333333329</v>
      </c>
      <c r="DO40">
        <v>418.17849999999999</v>
      </c>
      <c r="DP40">
        <v>0.5775526333333334</v>
      </c>
      <c r="DQ40">
        <v>409.9987666666666</v>
      </c>
      <c r="DR40">
        <v>19.56055666666666</v>
      </c>
      <c r="DS40">
        <v>2.0376816666666659</v>
      </c>
      <c r="DT40">
        <v>1.9792419999999999</v>
      </c>
      <c r="DU40">
        <v>17.740216666666662</v>
      </c>
      <c r="DV40">
        <v>17.27924333333333</v>
      </c>
      <c r="DW40">
        <v>4.9993099999999999E-2</v>
      </c>
      <c r="DX40">
        <v>0</v>
      </c>
      <c r="DY40">
        <v>0</v>
      </c>
      <c r="DZ40">
        <v>0</v>
      </c>
      <c r="EA40">
        <v>608.85533333333331</v>
      </c>
      <c r="EB40">
        <v>4.9993099999999999E-2</v>
      </c>
      <c r="EC40">
        <v>-4.7689999999999992</v>
      </c>
      <c r="ED40">
        <v>-1.438666666666667</v>
      </c>
      <c r="EE40">
        <v>35.266533333333342</v>
      </c>
      <c r="EF40">
        <v>39.595599999999997</v>
      </c>
      <c r="EG40">
        <v>37.603999999999999</v>
      </c>
      <c r="EH40">
        <v>40.783133333333332</v>
      </c>
      <c r="EI40">
        <v>37.9664</v>
      </c>
      <c r="EJ40">
        <v>0</v>
      </c>
      <c r="EK40">
        <v>0</v>
      </c>
      <c r="EL40">
        <v>0</v>
      </c>
      <c r="EM40">
        <v>138</v>
      </c>
      <c r="EN40">
        <v>0</v>
      </c>
      <c r="EO40">
        <v>608.91359999999997</v>
      </c>
      <c r="EP40">
        <v>1.088461477941181</v>
      </c>
      <c r="EQ40">
        <v>4.1638461907704682</v>
      </c>
      <c r="ER40">
        <v>-4.7596000000000007</v>
      </c>
      <c r="ES40">
        <v>15</v>
      </c>
      <c r="ET40">
        <v>1689215604.5</v>
      </c>
      <c r="EU40" t="s">
        <v>508</v>
      </c>
      <c r="EV40">
        <v>1689215603.5</v>
      </c>
      <c r="EW40">
        <v>1689215604.5</v>
      </c>
      <c r="EX40">
        <v>24</v>
      </c>
      <c r="EY40">
        <v>8.1000000000000003E-2</v>
      </c>
      <c r="EZ40">
        <v>-1.4999999999999999E-2</v>
      </c>
      <c r="FA40">
        <v>0.80400000000000005</v>
      </c>
      <c r="FB40">
        <v>0.24299999999999999</v>
      </c>
      <c r="FC40">
        <v>410</v>
      </c>
      <c r="FD40">
        <v>20</v>
      </c>
      <c r="FE40">
        <v>0.39</v>
      </c>
      <c r="FF40">
        <v>0.13</v>
      </c>
      <c r="FG40">
        <v>1.209605365853659</v>
      </c>
      <c r="FH40">
        <v>-0.17955512195122089</v>
      </c>
      <c r="FI40">
        <v>3.5508647115711181E-2</v>
      </c>
      <c r="FJ40">
        <v>1</v>
      </c>
      <c r="FK40">
        <v>411.20922580645163</v>
      </c>
      <c r="FL40">
        <v>-0.25030645161383858</v>
      </c>
      <c r="FM40">
        <v>2.6927273231886689E-2</v>
      </c>
      <c r="FN40">
        <v>1</v>
      </c>
      <c r="FO40">
        <v>0.55517636585365848</v>
      </c>
      <c r="FP40">
        <v>0.35008825087107992</v>
      </c>
      <c r="FQ40">
        <v>3.5058049531651238E-2</v>
      </c>
      <c r="FR40">
        <v>1</v>
      </c>
      <c r="FS40">
        <v>20.135212903225799</v>
      </c>
      <c r="FT40">
        <v>0.1396161290321998</v>
      </c>
      <c r="FU40">
        <v>1.0938795768346769E-2</v>
      </c>
      <c r="FV40">
        <v>1</v>
      </c>
      <c r="FW40">
        <v>4</v>
      </c>
      <c r="FX40">
        <v>4</v>
      </c>
      <c r="FY40" t="s">
        <v>413</v>
      </c>
      <c r="FZ40">
        <v>3.1797399999999998</v>
      </c>
      <c r="GA40">
        <v>2.7663600000000002</v>
      </c>
      <c r="GB40">
        <v>0.10366499999999999</v>
      </c>
      <c r="GC40">
        <v>0.104079</v>
      </c>
      <c r="GD40">
        <v>0.10659399999999999</v>
      </c>
      <c r="GE40">
        <v>0.105432</v>
      </c>
      <c r="GF40">
        <v>28181.9</v>
      </c>
      <c r="GG40">
        <v>22381.1</v>
      </c>
      <c r="GH40">
        <v>29377.200000000001</v>
      </c>
      <c r="GI40">
        <v>24465.4</v>
      </c>
      <c r="GJ40">
        <v>33361.4</v>
      </c>
      <c r="GK40">
        <v>31928.400000000001</v>
      </c>
      <c r="GL40">
        <v>40505.5</v>
      </c>
      <c r="GM40">
        <v>39908</v>
      </c>
      <c r="GN40">
        <v>2.1855199999999999</v>
      </c>
      <c r="GO40">
        <v>1.9273499999999999</v>
      </c>
      <c r="GP40">
        <v>0.10553</v>
      </c>
      <c r="GQ40">
        <v>0</v>
      </c>
      <c r="GR40">
        <v>23.3916</v>
      </c>
      <c r="GS40">
        <v>999.9</v>
      </c>
      <c r="GT40">
        <v>62.6</v>
      </c>
      <c r="GU40">
        <v>27.4</v>
      </c>
      <c r="GV40">
        <v>22.668299999999999</v>
      </c>
      <c r="GW40">
        <v>62.149000000000001</v>
      </c>
      <c r="GX40">
        <v>28.902200000000001</v>
      </c>
      <c r="GY40">
        <v>1</v>
      </c>
      <c r="GZ40">
        <v>-0.13069600000000001</v>
      </c>
      <c r="HA40">
        <v>0</v>
      </c>
      <c r="HB40">
        <v>20.2942</v>
      </c>
      <c r="HC40">
        <v>5.2261300000000004</v>
      </c>
      <c r="HD40">
        <v>11.902100000000001</v>
      </c>
      <c r="HE40">
        <v>4.9641000000000002</v>
      </c>
      <c r="HF40">
        <v>3.2919999999999998</v>
      </c>
      <c r="HG40">
        <v>9999</v>
      </c>
      <c r="HH40">
        <v>9999</v>
      </c>
      <c r="HI40">
        <v>9999</v>
      </c>
      <c r="HJ40">
        <v>999.9</v>
      </c>
      <c r="HK40">
        <v>4.9702200000000003</v>
      </c>
      <c r="HL40">
        <v>1.87476</v>
      </c>
      <c r="HM40">
        <v>1.87348</v>
      </c>
      <c r="HN40">
        <v>1.87259</v>
      </c>
      <c r="HO40">
        <v>1.8742399999999999</v>
      </c>
      <c r="HP40">
        <v>1.8692</v>
      </c>
      <c r="HQ40">
        <v>1.87334</v>
      </c>
      <c r="HR40">
        <v>1.87839</v>
      </c>
      <c r="HS40">
        <v>0</v>
      </c>
      <c r="HT40">
        <v>0</v>
      </c>
      <c r="HU40">
        <v>0</v>
      </c>
      <c r="HV40">
        <v>0</v>
      </c>
      <c r="HW40" t="s">
        <v>414</v>
      </c>
      <c r="HX40" t="s">
        <v>415</v>
      </c>
      <c r="HY40" t="s">
        <v>416</v>
      </c>
      <c r="HZ40" t="s">
        <v>416</v>
      </c>
      <c r="IA40" t="s">
        <v>416</v>
      </c>
      <c r="IB40" t="s">
        <v>416</v>
      </c>
      <c r="IC40">
        <v>0</v>
      </c>
      <c r="ID40">
        <v>100</v>
      </c>
      <c r="IE40">
        <v>100</v>
      </c>
      <c r="IF40">
        <v>0.80400000000000005</v>
      </c>
      <c r="IG40">
        <v>0.24299999999999999</v>
      </c>
      <c r="IH40">
        <v>0.51380033906133749</v>
      </c>
      <c r="II40">
        <v>1.128014593432906E-3</v>
      </c>
      <c r="IJ40">
        <v>-1.65604436504418E-6</v>
      </c>
      <c r="IK40">
        <v>3.7132907960675708E-10</v>
      </c>
      <c r="IL40">
        <v>0.25790999999999897</v>
      </c>
      <c r="IM40">
        <v>0</v>
      </c>
      <c r="IN40">
        <v>0</v>
      </c>
      <c r="IO40">
        <v>0</v>
      </c>
      <c r="IP40">
        <v>25</v>
      </c>
      <c r="IQ40">
        <v>1932</v>
      </c>
      <c r="IR40">
        <v>-1</v>
      </c>
      <c r="IS40">
        <v>-1</v>
      </c>
      <c r="IT40">
        <v>1.9</v>
      </c>
      <c r="IU40">
        <v>2</v>
      </c>
      <c r="IV40">
        <v>1.07666</v>
      </c>
      <c r="IW40">
        <v>2.4328599999999998</v>
      </c>
      <c r="IX40">
        <v>1.42578</v>
      </c>
      <c r="IY40">
        <v>2.2839399999999999</v>
      </c>
      <c r="IZ40">
        <v>1.5478499999999999</v>
      </c>
      <c r="JA40">
        <v>2.33643</v>
      </c>
      <c r="JB40">
        <v>30.911899999999999</v>
      </c>
      <c r="JC40">
        <v>15.611800000000001</v>
      </c>
      <c r="JD40">
        <v>18</v>
      </c>
      <c r="JE40">
        <v>624.91</v>
      </c>
      <c r="JF40">
        <v>443.38200000000001</v>
      </c>
      <c r="JG40">
        <v>25.307200000000002</v>
      </c>
      <c r="JH40">
        <v>25.756799999999998</v>
      </c>
      <c r="JI40">
        <v>29.999700000000001</v>
      </c>
      <c r="JJ40">
        <v>25.695799999999998</v>
      </c>
      <c r="JK40">
        <v>25.643999999999998</v>
      </c>
      <c r="JL40">
        <v>21.5808</v>
      </c>
      <c r="JM40">
        <v>0</v>
      </c>
      <c r="JN40">
        <v>100</v>
      </c>
      <c r="JO40">
        <v>-999.9</v>
      </c>
      <c r="JP40">
        <v>410</v>
      </c>
      <c r="JQ40">
        <v>27</v>
      </c>
      <c r="JR40">
        <v>95.694699999999997</v>
      </c>
      <c r="JS40">
        <v>101.541</v>
      </c>
    </row>
    <row r="41" spans="1:279" x14ac:dyDescent="0.2">
      <c r="A41">
        <v>25</v>
      </c>
      <c r="B41">
        <v>1689215678.5</v>
      </c>
      <c r="C41">
        <v>3807</v>
      </c>
      <c r="D41" t="s">
        <v>509</v>
      </c>
      <c r="E41" t="s">
        <v>510</v>
      </c>
      <c r="F41">
        <v>15</v>
      </c>
      <c r="O41" t="s">
        <v>637</v>
      </c>
      <c r="P41">
        <f>DB41*AP41*(CW41-CV41*(1000-AP41*CY41)/(1000-AP41*CX41))/(100*CQ41)</f>
        <v>-1.1282389671610031</v>
      </c>
      <c r="Q41">
        <v>1689215670.5</v>
      </c>
      <c r="R41">
        <f t="shared" si="0"/>
        <v>6.9682998580001241E-5</v>
      </c>
      <c r="S41">
        <f t="shared" si="1"/>
        <v>6.9682998580001237E-2</v>
      </c>
      <c r="T41">
        <f>CV41 - IF(AP41&gt;1, P41*CQ41*100/(AR41*DJ41), 0)</f>
        <v>411.11399999999998</v>
      </c>
      <c r="U41">
        <f>((AA41-R41/2)*T41-P41)/(AA41+R41/2)</f>
        <v>719.45126700484684</v>
      </c>
      <c r="V41">
        <f t="shared" si="2"/>
        <v>72.845347329970139</v>
      </c>
      <c r="W41">
        <f>(CV41 - IF(AP41&gt;1, P41*CQ41*100/(AR41*DJ41), 0))*(DC41+DD41)/1000</f>
        <v>41.625810524858792</v>
      </c>
      <c r="X41">
        <f t="shared" si="3"/>
        <v>5.6553207257240288E-3</v>
      </c>
      <c r="Y41">
        <f t="shared" si="4"/>
        <v>2.9497862681726619</v>
      </c>
      <c r="Z41">
        <f>R41*(1000-(1000*0.61365*EXP(17.502*AD41/(240.97+AD41))/(DC41+DD41)+CX41)/2)/(1000*0.61365*EXP(17.502*AD41/(240.97+AD41))/(DC41+DD41)-CX41)</f>
        <v>5.6493041115359584E-3</v>
      </c>
      <c r="AA41">
        <f t="shared" si="5"/>
        <v>3.5313550930456891E-3</v>
      </c>
      <c r="AB41">
        <f t="shared" si="6"/>
        <v>3.9888988359855588E-3</v>
      </c>
      <c r="AC41">
        <f>(DE41+(AB41+2*0.95*0.0000000567*(((DE41+$B$7)+273)^4-(DE41+273)^4)-44100*R41)/(1.84*29.3*Y41+8*0.95*0.0000000567*(DE41+273)^3))</f>
        <v>25.643665250522126</v>
      </c>
      <c r="AD41">
        <f t="shared" si="7"/>
        <v>25.148554838709671</v>
      </c>
      <c r="AE41">
        <f t="shared" si="8"/>
        <v>3.2079482722005355</v>
      </c>
      <c r="AF41">
        <f t="shared" si="9"/>
        <v>60.20331598314371</v>
      </c>
      <c r="AG41">
        <f t="shared" si="10"/>
        <v>1.9910994965756101</v>
      </c>
      <c r="AH41">
        <f t="shared" si="11"/>
        <v>3.3072920719734058</v>
      </c>
      <c r="AI41">
        <f t="shared" si="12"/>
        <v>1.2168487756249253</v>
      </c>
      <c r="AJ41">
        <f>(-R41*44100)</f>
        <v>-3.0730202373780546</v>
      </c>
      <c r="AK41">
        <f t="shared" si="13"/>
        <v>81.599255926494934</v>
      </c>
      <c r="AL41">
        <f t="shared" si="14"/>
        <v>5.8752444932260843</v>
      </c>
      <c r="AM41">
        <f t="shared" si="15"/>
        <v>84.40546908117895</v>
      </c>
      <c r="AN41">
        <v>0</v>
      </c>
      <c r="AO41">
        <v>0</v>
      </c>
      <c r="AP41">
        <f t="shared" si="16"/>
        <v>1</v>
      </c>
      <c r="AQ41">
        <f t="shared" si="17"/>
        <v>0</v>
      </c>
      <c r="AR41">
        <f t="shared" si="18"/>
        <v>53729.787854525457</v>
      </c>
      <c r="AS41" t="s">
        <v>511</v>
      </c>
      <c r="AT41">
        <v>12506</v>
      </c>
      <c r="AU41">
        <v>596.31384615384616</v>
      </c>
      <c r="AV41">
        <v>3639.37</v>
      </c>
      <c r="AW41">
        <f t="shared" si="19"/>
        <v>0.83614915599297512</v>
      </c>
      <c r="AX41">
        <v>-1.1282389671609461</v>
      </c>
      <c r="AY41" t="s">
        <v>410</v>
      </c>
      <c r="AZ41" t="s">
        <v>410</v>
      </c>
      <c r="BA41">
        <v>0</v>
      </c>
      <c r="BB41">
        <v>0</v>
      </c>
      <c r="BC41" t="e">
        <f t="shared" si="20"/>
        <v>#DIV/0!</v>
      </c>
      <c r="BD41">
        <v>0.5</v>
      </c>
      <c r="BE41">
        <f t="shared" si="21"/>
        <v>2.0994204399923999E-2</v>
      </c>
      <c r="BF41">
        <f>P41</f>
        <v>-1.1282389671610031</v>
      </c>
      <c r="BG41" t="e">
        <f t="shared" si="22"/>
        <v>#DIV/0!</v>
      </c>
      <c r="BH41">
        <f t="shared" si="23"/>
        <v>-2.7181531806911257E-12</v>
      </c>
      <c r="BI41" t="e">
        <f t="shared" si="24"/>
        <v>#DIV/0!</v>
      </c>
      <c r="BJ41" t="e">
        <f t="shared" si="25"/>
        <v>#DIV/0!</v>
      </c>
      <c r="BK41" t="s">
        <v>410</v>
      </c>
      <c r="BL41">
        <v>0</v>
      </c>
      <c r="BM41" t="e">
        <f t="shared" si="26"/>
        <v>#DIV/0!</v>
      </c>
      <c r="BN41" t="e">
        <f t="shared" si="27"/>
        <v>#DIV/0!</v>
      </c>
      <c r="BO41" t="e">
        <f t="shared" si="28"/>
        <v>#DIV/0!</v>
      </c>
      <c r="BP41" t="e">
        <f t="shared" si="29"/>
        <v>#DIV/0!</v>
      </c>
      <c r="BQ41">
        <f t="shared" si="30"/>
        <v>0</v>
      </c>
      <c r="BR41">
        <f t="shared" si="31"/>
        <v>1.1959588702956263</v>
      </c>
      <c r="BS41" t="e">
        <f t="shared" si="32"/>
        <v>#DIV/0!</v>
      </c>
      <c r="BT41" t="e">
        <f t="shared" si="33"/>
        <v>#DIV/0!</v>
      </c>
      <c r="BU41">
        <v>2349</v>
      </c>
      <c r="BV41">
        <v>300</v>
      </c>
      <c r="BW41">
        <v>300</v>
      </c>
      <c r="BX41">
        <v>300</v>
      </c>
      <c r="BY41">
        <v>12506</v>
      </c>
      <c r="BZ41">
        <v>3553.27</v>
      </c>
      <c r="CA41">
        <v>-1.0352200000000001E-2</v>
      </c>
      <c r="CB41">
        <v>-27.32</v>
      </c>
      <c r="CC41" t="s">
        <v>410</v>
      </c>
      <c r="CD41" t="s">
        <v>410</v>
      </c>
      <c r="CE41" t="s">
        <v>410</v>
      </c>
      <c r="CF41" t="s">
        <v>410</v>
      </c>
      <c r="CG41" t="s">
        <v>410</v>
      </c>
      <c r="CH41" t="s">
        <v>410</v>
      </c>
      <c r="CI41" t="s">
        <v>410</v>
      </c>
      <c r="CJ41" t="s">
        <v>410</v>
      </c>
      <c r="CK41" t="s">
        <v>410</v>
      </c>
      <c r="CL41" t="s">
        <v>410</v>
      </c>
      <c r="CM41">
        <f t="shared" si="34"/>
        <v>4.9993099999999999E-2</v>
      </c>
      <c r="CN41">
        <f t="shared" si="35"/>
        <v>2.0994204399923999E-2</v>
      </c>
      <c r="CO41">
        <f t="shared" si="36"/>
        <v>0.41994203999999996</v>
      </c>
      <c r="CP41">
        <f t="shared" si="37"/>
        <v>7.9788987599999986E-2</v>
      </c>
      <c r="CQ41">
        <v>6</v>
      </c>
      <c r="CR41">
        <v>0.5</v>
      </c>
      <c r="CS41" t="s">
        <v>411</v>
      </c>
      <c r="CT41">
        <v>2</v>
      </c>
      <c r="CU41">
        <v>1689215670.5</v>
      </c>
      <c r="CV41">
        <v>411.11399999999998</v>
      </c>
      <c r="CW41">
        <v>410.01461290322578</v>
      </c>
      <c r="CX41">
        <v>19.66493548387097</v>
      </c>
      <c r="CY41">
        <v>19.596635483870969</v>
      </c>
      <c r="CZ41">
        <v>410.35599999999999</v>
      </c>
      <c r="DA41">
        <v>19.418935483870971</v>
      </c>
      <c r="DB41">
        <v>600.11145161290324</v>
      </c>
      <c r="DC41">
        <v>101.18238709677421</v>
      </c>
      <c r="DD41">
        <v>6.8872954838709685E-2</v>
      </c>
      <c r="DE41">
        <v>25.66166451612904</v>
      </c>
      <c r="DF41">
        <v>25.148554838709671</v>
      </c>
      <c r="DG41">
        <v>999.90000000000032</v>
      </c>
      <c r="DH41">
        <v>0</v>
      </c>
      <c r="DI41">
        <v>0</v>
      </c>
      <c r="DJ41">
        <v>9997.604838709678</v>
      </c>
      <c r="DK41">
        <v>0</v>
      </c>
      <c r="DL41">
        <v>0.28266200000000008</v>
      </c>
      <c r="DM41">
        <v>1.1458699999999999</v>
      </c>
      <c r="DN41">
        <v>419.40680645161291</v>
      </c>
      <c r="DO41">
        <v>418.21016129032262</v>
      </c>
      <c r="DP41">
        <v>6.4949712903225792E-2</v>
      </c>
      <c r="DQ41">
        <v>410.01461290322578</v>
      </c>
      <c r="DR41">
        <v>19.596635483870969</v>
      </c>
      <c r="DS41">
        <v>1.989404838709677</v>
      </c>
      <c r="DT41">
        <v>1.9828345161290319</v>
      </c>
      <c r="DU41">
        <v>17.360248387096771</v>
      </c>
      <c r="DV41">
        <v>17.307912903225809</v>
      </c>
      <c r="DW41">
        <v>4.9993099999999999E-2</v>
      </c>
      <c r="DX41">
        <v>0</v>
      </c>
      <c r="DY41">
        <v>0</v>
      </c>
      <c r="DZ41">
        <v>0</v>
      </c>
      <c r="EA41">
        <v>596.61387096774183</v>
      </c>
      <c r="EB41">
        <v>4.9993099999999999E-2</v>
      </c>
      <c r="EC41">
        <v>-4.3403225806451609</v>
      </c>
      <c r="ED41">
        <v>-0.98774193548387101</v>
      </c>
      <c r="EE41">
        <v>35.633000000000003</v>
      </c>
      <c r="EF41">
        <v>40.02399999999998</v>
      </c>
      <c r="EG41">
        <v>37.973580645161292</v>
      </c>
      <c r="EH41">
        <v>41.701387096774191</v>
      </c>
      <c r="EI41">
        <v>38.386999999999993</v>
      </c>
      <c r="EJ41">
        <v>0</v>
      </c>
      <c r="EK41">
        <v>0</v>
      </c>
      <c r="EL41">
        <v>0</v>
      </c>
      <c r="EM41">
        <v>93</v>
      </c>
      <c r="EN41">
        <v>0</v>
      </c>
      <c r="EO41">
        <v>596.31384615384616</v>
      </c>
      <c r="EP41">
        <v>-23.527521325167321</v>
      </c>
      <c r="EQ41">
        <v>5.5678632409726827</v>
      </c>
      <c r="ER41">
        <v>-4.2</v>
      </c>
      <c r="ES41">
        <v>15</v>
      </c>
      <c r="ET41">
        <v>1689215697</v>
      </c>
      <c r="EU41" t="s">
        <v>512</v>
      </c>
      <c r="EV41">
        <v>1689215697</v>
      </c>
      <c r="EW41">
        <v>1689215696</v>
      </c>
      <c r="EX41">
        <v>25</v>
      </c>
      <c r="EY41">
        <v>-4.5999999999999999E-2</v>
      </c>
      <c r="EZ41">
        <v>3.0000000000000001E-3</v>
      </c>
      <c r="FA41">
        <v>0.75800000000000001</v>
      </c>
      <c r="FB41">
        <v>0.246</v>
      </c>
      <c r="FC41">
        <v>410</v>
      </c>
      <c r="FD41">
        <v>20</v>
      </c>
      <c r="FE41">
        <v>0.87</v>
      </c>
      <c r="FF41">
        <v>0.27</v>
      </c>
      <c r="FG41">
        <v>1.1910870731707319</v>
      </c>
      <c r="FH41">
        <v>-0.81701101045295954</v>
      </c>
      <c r="FI41">
        <v>8.6957452597033788E-2</v>
      </c>
      <c r="FJ41">
        <v>1</v>
      </c>
      <c r="FK41">
        <v>411.16838709677421</v>
      </c>
      <c r="FL41">
        <v>-0.64466129032341579</v>
      </c>
      <c r="FM41">
        <v>5.1683077294869331E-2</v>
      </c>
      <c r="FN41">
        <v>1</v>
      </c>
      <c r="FO41">
        <v>4.1929663317073172E-2</v>
      </c>
      <c r="FP41">
        <v>0.38103421363066192</v>
      </c>
      <c r="FQ41">
        <v>3.8090629390779313E-2</v>
      </c>
      <c r="FR41">
        <v>1</v>
      </c>
      <c r="FS41">
        <v>19.655061290322578</v>
      </c>
      <c r="FT41">
        <v>0.39537580645159859</v>
      </c>
      <c r="FU41">
        <v>2.9587363011055811E-2</v>
      </c>
      <c r="FV41">
        <v>1</v>
      </c>
      <c r="FW41">
        <v>4</v>
      </c>
      <c r="FX41">
        <v>4</v>
      </c>
      <c r="FY41" t="s">
        <v>413</v>
      </c>
      <c r="FZ41">
        <v>3.1796000000000002</v>
      </c>
      <c r="GA41">
        <v>2.7656399999999999</v>
      </c>
      <c r="GB41">
        <v>0.103633</v>
      </c>
      <c r="GC41">
        <v>0.104097</v>
      </c>
      <c r="GD41">
        <v>0.10496800000000001</v>
      </c>
      <c r="GE41">
        <v>0.10567500000000001</v>
      </c>
      <c r="GF41">
        <v>28179.200000000001</v>
      </c>
      <c r="GG41">
        <v>22383</v>
      </c>
      <c r="GH41">
        <v>29373.200000000001</v>
      </c>
      <c r="GI41">
        <v>24467.9</v>
      </c>
      <c r="GJ41">
        <v>33420.199999999997</v>
      </c>
      <c r="GK41">
        <v>31922</v>
      </c>
      <c r="GL41">
        <v>40501.300000000003</v>
      </c>
      <c r="GM41">
        <v>39911</v>
      </c>
      <c r="GN41">
        <v>2.1835499999999999</v>
      </c>
      <c r="GO41">
        <v>1.9271199999999999</v>
      </c>
      <c r="GP41">
        <v>9.9517400000000006E-2</v>
      </c>
      <c r="GQ41">
        <v>0</v>
      </c>
      <c r="GR41">
        <v>23.529</v>
      </c>
      <c r="GS41">
        <v>999.9</v>
      </c>
      <c r="GT41">
        <v>62.6</v>
      </c>
      <c r="GU41">
        <v>27.4</v>
      </c>
      <c r="GV41">
        <v>22.669799999999999</v>
      </c>
      <c r="GW41">
        <v>62.588999999999999</v>
      </c>
      <c r="GX41">
        <v>28.285299999999999</v>
      </c>
      <c r="GY41">
        <v>1</v>
      </c>
      <c r="GZ41">
        <v>-0.133133</v>
      </c>
      <c r="HA41">
        <v>0</v>
      </c>
      <c r="HB41">
        <v>20.294</v>
      </c>
      <c r="HC41">
        <v>5.2280699999999998</v>
      </c>
      <c r="HD41">
        <v>11.9023</v>
      </c>
      <c r="HE41">
        <v>4.9637500000000001</v>
      </c>
      <c r="HF41">
        <v>3.2919999999999998</v>
      </c>
      <c r="HG41">
        <v>9999</v>
      </c>
      <c r="HH41">
        <v>9999</v>
      </c>
      <c r="HI41">
        <v>9999</v>
      </c>
      <c r="HJ41">
        <v>999.9</v>
      </c>
      <c r="HK41">
        <v>4.9702500000000001</v>
      </c>
      <c r="HL41">
        <v>1.8748</v>
      </c>
      <c r="HM41">
        <v>1.87347</v>
      </c>
      <c r="HN41">
        <v>1.8725799999999999</v>
      </c>
      <c r="HO41">
        <v>1.8742399999999999</v>
      </c>
      <c r="HP41">
        <v>1.8691899999999999</v>
      </c>
      <c r="HQ41">
        <v>1.8733299999999999</v>
      </c>
      <c r="HR41">
        <v>1.8784000000000001</v>
      </c>
      <c r="HS41">
        <v>0</v>
      </c>
      <c r="HT41">
        <v>0</v>
      </c>
      <c r="HU41">
        <v>0</v>
      </c>
      <c r="HV41">
        <v>0</v>
      </c>
      <c r="HW41" t="s">
        <v>414</v>
      </c>
      <c r="HX41" t="s">
        <v>415</v>
      </c>
      <c r="HY41" t="s">
        <v>416</v>
      </c>
      <c r="HZ41" t="s">
        <v>416</v>
      </c>
      <c r="IA41" t="s">
        <v>416</v>
      </c>
      <c r="IB41" t="s">
        <v>416</v>
      </c>
      <c r="IC41">
        <v>0</v>
      </c>
      <c r="ID41">
        <v>100</v>
      </c>
      <c r="IE41">
        <v>100</v>
      </c>
      <c r="IF41">
        <v>0.75800000000000001</v>
      </c>
      <c r="IG41">
        <v>0.246</v>
      </c>
      <c r="IH41">
        <v>0.59477331188326898</v>
      </c>
      <c r="II41">
        <v>1.128014593432906E-3</v>
      </c>
      <c r="IJ41">
        <v>-1.65604436504418E-6</v>
      </c>
      <c r="IK41">
        <v>3.7132907960675708E-10</v>
      </c>
      <c r="IL41">
        <v>0.24263999999999439</v>
      </c>
      <c r="IM41">
        <v>0</v>
      </c>
      <c r="IN41">
        <v>0</v>
      </c>
      <c r="IO41">
        <v>0</v>
      </c>
      <c r="IP41">
        <v>25</v>
      </c>
      <c r="IQ41">
        <v>1932</v>
      </c>
      <c r="IR41">
        <v>-1</v>
      </c>
      <c r="IS41">
        <v>-1</v>
      </c>
      <c r="IT41">
        <v>1.2</v>
      </c>
      <c r="IU41">
        <v>1.2</v>
      </c>
      <c r="IV41">
        <v>1.07666</v>
      </c>
      <c r="IW41">
        <v>2.4243199999999998</v>
      </c>
      <c r="IX41">
        <v>1.42578</v>
      </c>
      <c r="IY41">
        <v>2.2839399999999999</v>
      </c>
      <c r="IZ41">
        <v>1.5478499999999999</v>
      </c>
      <c r="JA41">
        <v>2.3754900000000001</v>
      </c>
      <c r="JB41">
        <v>30.8902</v>
      </c>
      <c r="JC41">
        <v>15.603</v>
      </c>
      <c r="JD41">
        <v>18</v>
      </c>
      <c r="JE41">
        <v>623.32600000000002</v>
      </c>
      <c r="JF41">
        <v>443.19200000000001</v>
      </c>
      <c r="JG41">
        <v>25.3126</v>
      </c>
      <c r="JH41">
        <v>25.729800000000001</v>
      </c>
      <c r="JI41">
        <v>30.000499999999999</v>
      </c>
      <c r="JJ41">
        <v>25.682500000000001</v>
      </c>
      <c r="JK41">
        <v>25.636800000000001</v>
      </c>
      <c r="JL41">
        <v>21.572900000000001</v>
      </c>
      <c r="JM41">
        <v>0</v>
      </c>
      <c r="JN41">
        <v>100</v>
      </c>
      <c r="JO41">
        <v>-999.9</v>
      </c>
      <c r="JP41">
        <v>410</v>
      </c>
      <c r="JQ41">
        <v>27</v>
      </c>
      <c r="JR41">
        <v>95.683599999999998</v>
      </c>
      <c r="JS41">
        <v>101.55</v>
      </c>
    </row>
    <row r="42" spans="1:279" x14ac:dyDescent="0.2">
      <c r="A42">
        <v>26</v>
      </c>
      <c r="B42">
        <v>1689215795</v>
      </c>
      <c r="C42">
        <v>3923.5</v>
      </c>
      <c r="D42" t="s">
        <v>513</v>
      </c>
      <c r="E42" t="s">
        <v>514</v>
      </c>
      <c r="F42">
        <v>15</v>
      </c>
      <c r="O42" t="s">
        <v>638</v>
      </c>
      <c r="P42">
        <f>DB42*AP42*(CW42-CV42*(1000-AP42*CY42)/(1000-AP42*CX42))/(100*CQ42)</f>
        <v>-1.2795348769956618</v>
      </c>
      <c r="Q42">
        <v>1689215787</v>
      </c>
      <c r="R42">
        <f t="shared" si="0"/>
        <v>1.9395548333148272E-4</v>
      </c>
      <c r="S42">
        <f t="shared" si="1"/>
        <v>0.19395548333148271</v>
      </c>
      <c r="T42">
        <f>CV42 - IF(AP42&gt;1, P42*CQ42*100/(AR42*DJ42), 0)</f>
        <v>411.19854838709671</v>
      </c>
      <c r="U42">
        <f>((AA42-R42/2)*T42-P42)/(AA42+R42/2)</f>
        <v>531.07663731423293</v>
      </c>
      <c r="V42">
        <f t="shared" si="2"/>
        <v>53.775774350994062</v>
      </c>
      <c r="W42">
        <f>(CV42 - IF(AP42&gt;1, P42*CQ42*100/(AR42*DJ42), 0))*(DC42+DD42)/1000</f>
        <v>41.637155163421468</v>
      </c>
      <c r="X42">
        <f t="shared" si="3"/>
        <v>1.5898829704546535E-2</v>
      </c>
      <c r="Y42">
        <f t="shared" si="4"/>
        <v>2.9498157561779519</v>
      </c>
      <c r="Z42">
        <f>R42*(1000-(1000*0.61365*EXP(17.502*AD42/(240.97+AD42))/(DC42+DD42)+CX42)/2)/(1000*0.61365*EXP(17.502*AD42/(240.97+AD42))/(DC42+DD42)-CX42)</f>
        <v>1.5851377001132282E-2</v>
      </c>
      <c r="AA42">
        <f t="shared" si="5"/>
        <v>9.9113621854687722E-3</v>
      </c>
      <c r="AB42">
        <f t="shared" si="6"/>
        <v>3.9888988359855588E-3</v>
      </c>
      <c r="AC42">
        <f>(DE42+(AB42+2*0.95*0.0000000567*(((DE42+$B$7)+273)^4-(DE42+273)^4)-44100*R42)/(1.84*29.3*Y42+8*0.95*0.0000000567*(DE42+273)^3))</f>
        <v>25.620376064975261</v>
      </c>
      <c r="AD42">
        <f t="shared" si="7"/>
        <v>25.151790322580641</v>
      </c>
      <c r="AE42">
        <f t="shared" si="8"/>
        <v>3.2085664359032764</v>
      </c>
      <c r="AF42">
        <f t="shared" si="9"/>
        <v>60.48482062692517</v>
      </c>
      <c r="AG42">
        <f t="shared" si="10"/>
        <v>2.0014603518107816</v>
      </c>
      <c r="AH42">
        <f t="shared" si="11"/>
        <v>3.3090291598216623</v>
      </c>
      <c r="AI42">
        <f t="shared" si="12"/>
        <v>1.2071060840924948</v>
      </c>
      <c r="AJ42">
        <f>(-R42*44100)</f>
        <v>-8.5534368149183884</v>
      </c>
      <c r="AK42">
        <f t="shared" si="13"/>
        <v>82.493207269365271</v>
      </c>
      <c r="AL42">
        <f t="shared" si="14"/>
        <v>5.939911670533788</v>
      </c>
      <c r="AM42">
        <f t="shared" si="15"/>
        <v>79.88367102381666</v>
      </c>
      <c r="AN42">
        <v>0</v>
      </c>
      <c r="AO42">
        <v>0</v>
      </c>
      <c r="AP42">
        <f t="shared" si="16"/>
        <v>1</v>
      </c>
      <c r="AQ42">
        <f t="shared" si="17"/>
        <v>0</v>
      </c>
      <c r="AR42">
        <f t="shared" si="18"/>
        <v>53729.186591826787</v>
      </c>
      <c r="AS42" t="s">
        <v>515</v>
      </c>
      <c r="AT42">
        <v>12584.7</v>
      </c>
      <c r="AU42">
        <v>573.12730769230768</v>
      </c>
      <c r="AV42">
        <v>2993.3</v>
      </c>
      <c r="AW42">
        <f t="shared" si="19"/>
        <v>0.808529947652321</v>
      </c>
      <c r="AX42">
        <v>-1.2795348769957191</v>
      </c>
      <c r="AY42" t="s">
        <v>410</v>
      </c>
      <c r="AZ42" t="s">
        <v>410</v>
      </c>
      <c r="BA42">
        <v>0</v>
      </c>
      <c r="BB42">
        <v>0</v>
      </c>
      <c r="BC42" t="e">
        <f t="shared" si="20"/>
        <v>#DIV/0!</v>
      </c>
      <c r="BD42">
        <v>0.5</v>
      </c>
      <c r="BE42">
        <f t="shared" si="21"/>
        <v>2.0994204399923999E-2</v>
      </c>
      <c r="BF42">
        <f>P42</f>
        <v>-1.2795348769956618</v>
      </c>
      <c r="BG42" t="e">
        <f t="shared" si="22"/>
        <v>#DIV/0!</v>
      </c>
      <c r="BH42">
        <f t="shared" si="23"/>
        <v>2.7287296522113248E-12</v>
      </c>
      <c r="BI42" t="e">
        <f t="shared" si="24"/>
        <v>#DIV/0!</v>
      </c>
      <c r="BJ42" t="e">
        <f t="shared" si="25"/>
        <v>#DIV/0!</v>
      </c>
      <c r="BK42" t="s">
        <v>410</v>
      </c>
      <c r="BL42">
        <v>0</v>
      </c>
      <c r="BM42" t="e">
        <f t="shared" si="26"/>
        <v>#DIV/0!</v>
      </c>
      <c r="BN42" t="e">
        <f t="shared" si="27"/>
        <v>#DIV/0!</v>
      </c>
      <c r="BO42" t="e">
        <f t="shared" si="28"/>
        <v>#DIV/0!</v>
      </c>
      <c r="BP42" t="e">
        <f t="shared" si="29"/>
        <v>#DIV/0!</v>
      </c>
      <c r="BQ42">
        <f t="shared" si="30"/>
        <v>0</v>
      </c>
      <c r="BR42">
        <f t="shared" si="31"/>
        <v>1.2368125669353855</v>
      </c>
      <c r="BS42" t="e">
        <f t="shared" si="32"/>
        <v>#DIV/0!</v>
      </c>
      <c r="BT42" t="e">
        <f t="shared" si="33"/>
        <v>#DIV/0!</v>
      </c>
      <c r="BU42">
        <v>2350</v>
      </c>
      <c r="BV42">
        <v>300</v>
      </c>
      <c r="BW42">
        <v>300</v>
      </c>
      <c r="BX42">
        <v>300</v>
      </c>
      <c r="BY42">
        <v>12584.7</v>
      </c>
      <c r="BZ42">
        <v>2905.23</v>
      </c>
      <c r="CA42">
        <v>-1.04142E-2</v>
      </c>
      <c r="CB42">
        <v>-32.76</v>
      </c>
      <c r="CC42" t="s">
        <v>410</v>
      </c>
      <c r="CD42" t="s">
        <v>410</v>
      </c>
      <c r="CE42" t="s">
        <v>410</v>
      </c>
      <c r="CF42" t="s">
        <v>410</v>
      </c>
      <c r="CG42" t="s">
        <v>410</v>
      </c>
      <c r="CH42" t="s">
        <v>410</v>
      </c>
      <c r="CI42" t="s">
        <v>410</v>
      </c>
      <c r="CJ42" t="s">
        <v>410</v>
      </c>
      <c r="CK42" t="s">
        <v>410</v>
      </c>
      <c r="CL42" t="s">
        <v>410</v>
      </c>
      <c r="CM42">
        <f t="shared" si="34"/>
        <v>4.9993099999999999E-2</v>
      </c>
      <c r="CN42">
        <f t="shared" si="35"/>
        <v>2.0994204399923999E-2</v>
      </c>
      <c r="CO42">
        <f t="shared" si="36"/>
        <v>0.41994203999999996</v>
      </c>
      <c r="CP42">
        <f t="shared" si="37"/>
        <v>7.9788987599999986E-2</v>
      </c>
      <c r="CQ42">
        <v>6</v>
      </c>
      <c r="CR42">
        <v>0.5</v>
      </c>
      <c r="CS42" t="s">
        <v>411</v>
      </c>
      <c r="CT42">
        <v>2</v>
      </c>
      <c r="CU42">
        <v>1689215787</v>
      </c>
      <c r="CV42">
        <v>411.19854838709671</v>
      </c>
      <c r="CW42">
        <v>409.99912903225811</v>
      </c>
      <c r="CX42">
        <v>19.76594193548387</v>
      </c>
      <c r="CY42">
        <v>19.575877419354839</v>
      </c>
      <c r="CZ42">
        <v>410.49554838709668</v>
      </c>
      <c r="DA42">
        <v>19.519941935483871</v>
      </c>
      <c r="DB42">
        <v>600.18074193548387</v>
      </c>
      <c r="DC42">
        <v>101.1882903225806</v>
      </c>
      <c r="DD42">
        <v>6.9740200000000002E-2</v>
      </c>
      <c r="DE42">
        <v>25.670516129032251</v>
      </c>
      <c r="DF42">
        <v>25.151790322580641</v>
      </c>
      <c r="DG42">
        <v>999.90000000000032</v>
      </c>
      <c r="DH42">
        <v>0</v>
      </c>
      <c r="DI42">
        <v>0</v>
      </c>
      <c r="DJ42">
        <v>9997.1890322580657</v>
      </c>
      <c r="DK42">
        <v>0</v>
      </c>
      <c r="DL42">
        <v>0.41031596774193552</v>
      </c>
      <c r="DM42">
        <v>1.2545419354838709</v>
      </c>
      <c r="DN42">
        <v>419.54651612903223</v>
      </c>
      <c r="DO42">
        <v>418.18554838709667</v>
      </c>
      <c r="DP42">
        <v>0.19002003225806449</v>
      </c>
      <c r="DQ42">
        <v>409.99912903225811</v>
      </c>
      <c r="DR42">
        <v>19.575877419354839</v>
      </c>
      <c r="DS42">
        <v>2.000079354838709</v>
      </c>
      <c r="DT42">
        <v>1.9808512903225799</v>
      </c>
      <c r="DU42">
        <v>17.44494516129032</v>
      </c>
      <c r="DV42">
        <v>17.292090322580641</v>
      </c>
      <c r="DW42">
        <v>4.9993099999999999E-2</v>
      </c>
      <c r="DX42">
        <v>0</v>
      </c>
      <c r="DY42">
        <v>0</v>
      </c>
      <c r="DZ42">
        <v>0</v>
      </c>
      <c r="EA42">
        <v>573.17774193548394</v>
      </c>
      <c r="EB42">
        <v>4.9993099999999999E-2</v>
      </c>
      <c r="EC42">
        <v>-4.8603225806451622</v>
      </c>
      <c r="ED42">
        <v>-2.7038709677419361</v>
      </c>
      <c r="EE42">
        <v>34.594354838709677</v>
      </c>
      <c r="EF42">
        <v>37.727548387096761</v>
      </c>
      <c r="EG42">
        <v>36.459354838709679</v>
      </c>
      <c r="EH42">
        <v>38.052096774193537</v>
      </c>
      <c r="EI42">
        <v>36.761806451612898</v>
      </c>
      <c r="EJ42">
        <v>0</v>
      </c>
      <c r="EK42">
        <v>0</v>
      </c>
      <c r="EL42">
        <v>0</v>
      </c>
      <c r="EM42">
        <v>115.7000000476837</v>
      </c>
      <c r="EN42">
        <v>0</v>
      </c>
      <c r="EO42">
        <v>573.12730769230768</v>
      </c>
      <c r="EP42">
        <v>-5.9087179645608314</v>
      </c>
      <c r="EQ42">
        <v>12.92752133332076</v>
      </c>
      <c r="ER42">
        <v>-4.7996153846153842</v>
      </c>
      <c r="ES42">
        <v>15</v>
      </c>
      <c r="ET42">
        <v>1689215813</v>
      </c>
      <c r="EU42" t="s">
        <v>516</v>
      </c>
      <c r="EV42">
        <v>1689215812</v>
      </c>
      <c r="EW42">
        <v>1689215813</v>
      </c>
      <c r="EX42">
        <v>26</v>
      </c>
      <c r="EY42">
        <v>-5.6000000000000001E-2</v>
      </c>
      <c r="EZ42">
        <v>0</v>
      </c>
      <c r="FA42">
        <v>0.70299999999999996</v>
      </c>
      <c r="FB42">
        <v>0.246</v>
      </c>
      <c r="FC42">
        <v>410</v>
      </c>
      <c r="FD42">
        <v>20</v>
      </c>
      <c r="FE42">
        <v>0.27</v>
      </c>
      <c r="FF42">
        <v>0.18</v>
      </c>
      <c r="FG42">
        <v>1.3596200000000001</v>
      </c>
      <c r="FH42">
        <v>-1.78916532833021</v>
      </c>
      <c r="FI42">
        <v>0.19479967882417051</v>
      </c>
      <c r="FJ42">
        <v>1</v>
      </c>
      <c r="FK42">
        <v>411.26456666666672</v>
      </c>
      <c r="FL42">
        <v>-1.064409343714434</v>
      </c>
      <c r="FM42">
        <v>8.8316356859244355E-2</v>
      </c>
      <c r="FN42">
        <v>1</v>
      </c>
      <c r="FO42">
        <v>0.16818464</v>
      </c>
      <c r="FP42">
        <v>0.39079535909943708</v>
      </c>
      <c r="FQ42">
        <v>3.8031866773015503E-2</v>
      </c>
      <c r="FR42">
        <v>1</v>
      </c>
      <c r="FS42">
        <v>19.761916666666661</v>
      </c>
      <c r="FT42">
        <v>0.33559688542827659</v>
      </c>
      <c r="FU42">
        <v>2.4215863716901549E-2</v>
      </c>
      <c r="FV42">
        <v>1</v>
      </c>
      <c r="FW42">
        <v>4</v>
      </c>
      <c r="FX42">
        <v>4</v>
      </c>
      <c r="FY42" t="s">
        <v>413</v>
      </c>
      <c r="FZ42">
        <v>3.17984</v>
      </c>
      <c r="GA42">
        <v>2.7663099999999998</v>
      </c>
      <c r="GB42">
        <v>0.10365199999999999</v>
      </c>
      <c r="GC42">
        <v>0.10408299999999999</v>
      </c>
      <c r="GD42">
        <v>0.10534</v>
      </c>
      <c r="GE42">
        <v>0.105571</v>
      </c>
      <c r="GF42">
        <v>28177.4</v>
      </c>
      <c r="GG42">
        <v>22380.5</v>
      </c>
      <c r="GH42">
        <v>29372.1</v>
      </c>
      <c r="GI42">
        <v>24465</v>
      </c>
      <c r="GJ42">
        <v>33404.6</v>
      </c>
      <c r="GK42">
        <v>31921.7</v>
      </c>
      <c r="GL42">
        <v>40499.5</v>
      </c>
      <c r="GM42">
        <v>39905.9</v>
      </c>
      <c r="GN42">
        <v>2.1850999999999998</v>
      </c>
      <c r="GO42">
        <v>1.92675</v>
      </c>
      <c r="GP42">
        <v>9.3407900000000002E-2</v>
      </c>
      <c r="GQ42">
        <v>0</v>
      </c>
      <c r="GR42">
        <v>23.602900000000002</v>
      </c>
      <c r="GS42">
        <v>999.9</v>
      </c>
      <c r="GT42">
        <v>62.6</v>
      </c>
      <c r="GU42">
        <v>27.3</v>
      </c>
      <c r="GV42">
        <v>22.5351</v>
      </c>
      <c r="GW42">
        <v>62.5291</v>
      </c>
      <c r="GX42">
        <v>29.262799999999999</v>
      </c>
      <c r="GY42">
        <v>1</v>
      </c>
      <c r="GZ42">
        <v>-0.12868399999999999</v>
      </c>
      <c r="HA42">
        <v>0</v>
      </c>
      <c r="HB42">
        <v>20.2941</v>
      </c>
      <c r="HC42">
        <v>5.2288199999999998</v>
      </c>
      <c r="HD42">
        <v>11.902100000000001</v>
      </c>
      <c r="HE42">
        <v>4.9646999999999997</v>
      </c>
      <c r="HF42">
        <v>3.2919999999999998</v>
      </c>
      <c r="HG42">
        <v>9999</v>
      </c>
      <c r="HH42">
        <v>9999</v>
      </c>
      <c r="HI42">
        <v>9999</v>
      </c>
      <c r="HJ42">
        <v>999.9</v>
      </c>
      <c r="HK42">
        <v>4.9702599999999997</v>
      </c>
      <c r="HL42">
        <v>1.8748400000000001</v>
      </c>
      <c r="HM42">
        <v>1.87351</v>
      </c>
      <c r="HN42">
        <v>1.8725799999999999</v>
      </c>
      <c r="HO42">
        <v>1.8742399999999999</v>
      </c>
      <c r="HP42">
        <v>1.8692</v>
      </c>
      <c r="HQ42">
        <v>1.8733200000000001</v>
      </c>
      <c r="HR42">
        <v>1.8784700000000001</v>
      </c>
      <c r="HS42">
        <v>0</v>
      </c>
      <c r="HT42">
        <v>0</v>
      </c>
      <c r="HU42">
        <v>0</v>
      </c>
      <c r="HV42">
        <v>0</v>
      </c>
      <c r="HW42" t="s">
        <v>414</v>
      </c>
      <c r="HX42" t="s">
        <v>415</v>
      </c>
      <c r="HY42" t="s">
        <v>416</v>
      </c>
      <c r="HZ42" t="s">
        <v>416</v>
      </c>
      <c r="IA42" t="s">
        <v>416</v>
      </c>
      <c r="IB42" t="s">
        <v>416</v>
      </c>
      <c r="IC42">
        <v>0</v>
      </c>
      <c r="ID42">
        <v>100</v>
      </c>
      <c r="IE42">
        <v>100</v>
      </c>
      <c r="IF42">
        <v>0.70299999999999996</v>
      </c>
      <c r="IG42">
        <v>0.246</v>
      </c>
      <c r="IH42">
        <v>0.54850818475425056</v>
      </c>
      <c r="II42">
        <v>1.128014593432906E-3</v>
      </c>
      <c r="IJ42">
        <v>-1.65604436504418E-6</v>
      </c>
      <c r="IK42">
        <v>3.7132907960675708E-10</v>
      </c>
      <c r="IL42">
        <v>0.24595238095237801</v>
      </c>
      <c r="IM42">
        <v>0</v>
      </c>
      <c r="IN42">
        <v>0</v>
      </c>
      <c r="IO42">
        <v>0</v>
      </c>
      <c r="IP42">
        <v>25</v>
      </c>
      <c r="IQ42">
        <v>1932</v>
      </c>
      <c r="IR42">
        <v>-1</v>
      </c>
      <c r="IS42">
        <v>-1</v>
      </c>
      <c r="IT42">
        <v>1.6</v>
      </c>
      <c r="IU42">
        <v>1.6</v>
      </c>
      <c r="IV42">
        <v>1.07544</v>
      </c>
      <c r="IW42">
        <v>2.4157700000000002</v>
      </c>
      <c r="IX42">
        <v>1.42578</v>
      </c>
      <c r="IY42">
        <v>2.2839399999999999</v>
      </c>
      <c r="IZ42">
        <v>1.5478499999999999</v>
      </c>
      <c r="JA42">
        <v>2.4169900000000002</v>
      </c>
      <c r="JB42">
        <v>30.868600000000001</v>
      </c>
      <c r="JC42">
        <v>15.5943</v>
      </c>
      <c r="JD42">
        <v>18</v>
      </c>
      <c r="JE42">
        <v>624.86800000000005</v>
      </c>
      <c r="JF42">
        <v>443.245</v>
      </c>
      <c r="JG42">
        <v>25.330200000000001</v>
      </c>
      <c r="JH42">
        <v>25.779399999999999</v>
      </c>
      <c r="JI42">
        <v>29.9999</v>
      </c>
      <c r="JJ42">
        <v>25.720300000000002</v>
      </c>
      <c r="JK42">
        <v>25.6706</v>
      </c>
      <c r="JL42">
        <v>21.5656</v>
      </c>
      <c r="JM42">
        <v>0</v>
      </c>
      <c r="JN42">
        <v>100</v>
      </c>
      <c r="JO42">
        <v>-999.9</v>
      </c>
      <c r="JP42">
        <v>410</v>
      </c>
      <c r="JQ42">
        <v>27</v>
      </c>
      <c r="JR42">
        <v>95.679699999999997</v>
      </c>
      <c r="JS42">
        <v>101.53700000000001</v>
      </c>
    </row>
    <row r="43" spans="1:279" x14ac:dyDescent="0.2">
      <c r="A43">
        <v>27</v>
      </c>
      <c r="B43">
        <v>1689216007.5</v>
      </c>
      <c r="C43">
        <v>4136</v>
      </c>
      <c r="D43" t="s">
        <v>517</v>
      </c>
      <c r="E43" t="s">
        <v>518</v>
      </c>
      <c r="F43">
        <v>15</v>
      </c>
      <c r="O43" t="s">
        <v>639</v>
      </c>
      <c r="P43">
        <f>DB43*AP43*(CW43-CV43*(1000-AP43*CY43)/(1000-AP43*CX43))/(100*CQ43)</f>
        <v>-0.7338737187729174</v>
      </c>
      <c r="Q43">
        <v>1689215999.75</v>
      </c>
      <c r="R43">
        <f t="shared" si="0"/>
        <v>1.1371637943719978E-4</v>
      </c>
      <c r="S43">
        <f t="shared" si="1"/>
        <v>0.11371637943719978</v>
      </c>
      <c r="T43">
        <f>CV43 - IF(AP43&gt;1, P43*CQ43*100/(AR43*DJ43), 0)</f>
        <v>410.68176666666659</v>
      </c>
      <c r="U43">
        <f>((AA43-R43/2)*T43-P43)/(AA43+R43/2)</f>
        <v>526.53093606561163</v>
      </c>
      <c r="V43">
        <f t="shared" si="2"/>
        <v>53.316084273571001</v>
      </c>
      <c r="W43">
        <f>(CV43 - IF(AP43&gt;1, P43*CQ43*100/(AR43*DJ43), 0))*(DC43+DD43)/1000</f>
        <v>41.585293819261061</v>
      </c>
      <c r="X43">
        <f t="shared" si="3"/>
        <v>9.4138721283114606E-3</v>
      </c>
      <c r="Y43">
        <f t="shared" si="4"/>
        <v>2.9506254367811175</v>
      </c>
      <c r="Z43">
        <f>R43*(1000-(1000*0.61365*EXP(17.502*AD43/(240.97+AD43))/(DC43+DD43)+CX43)/2)/(1000*0.61365*EXP(17.502*AD43/(240.97+AD43))/(DC43+DD43)-CX43)</f>
        <v>9.39721809172747E-3</v>
      </c>
      <c r="AA43">
        <f t="shared" si="5"/>
        <v>5.8747551203459977E-3</v>
      </c>
      <c r="AB43">
        <f t="shared" si="6"/>
        <v>3.9888988359855588E-3</v>
      </c>
      <c r="AC43">
        <f>(DE43+(AB43+2*0.95*0.0000000567*(((DE43+$B$7)+273)^4-(DE43+273)^4)-44100*R43)/(1.84*29.3*Y43+8*0.95*0.0000000567*(DE43+273)^3))</f>
        <v>25.47370334967426</v>
      </c>
      <c r="AD43">
        <f t="shared" si="7"/>
        <v>24.99321333333334</v>
      </c>
      <c r="AE43">
        <f t="shared" si="8"/>
        <v>3.1783912724812216</v>
      </c>
      <c r="AF43">
        <f t="shared" si="9"/>
        <v>60.564664611279817</v>
      </c>
      <c r="AG43">
        <f t="shared" si="10"/>
        <v>1.9842840981001173</v>
      </c>
      <c r="AH43">
        <f t="shared" si="11"/>
        <v>3.2763065903787005</v>
      </c>
      <c r="AI43">
        <f t="shared" si="12"/>
        <v>1.1941071743811043</v>
      </c>
      <c r="AJ43">
        <f>(-R43*44100)</f>
        <v>-5.0148923331805104</v>
      </c>
      <c r="AK43">
        <f t="shared" si="13"/>
        <v>81.107651070997861</v>
      </c>
      <c r="AL43">
        <f t="shared" si="14"/>
        <v>5.8289796968534642</v>
      </c>
      <c r="AM43">
        <f t="shared" si="15"/>
        <v>81.925727333506799</v>
      </c>
      <c r="AN43">
        <v>0</v>
      </c>
      <c r="AO43">
        <v>0</v>
      </c>
      <c r="AP43">
        <f t="shared" si="16"/>
        <v>1</v>
      </c>
      <c r="AQ43">
        <f t="shared" si="17"/>
        <v>0</v>
      </c>
      <c r="AR43">
        <f t="shared" si="18"/>
        <v>53783.062290144633</v>
      </c>
      <c r="AS43" t="s">
        <v>519</v>
      </c>
      <c r="AT43">
        <v>12566.5</v>
      </c>
      <c r="AU43">
        <v>625.66120000000012</v>
      </c>
      <c r="AV43">
        <v>3209.7</v>
      </c>
      <c r="AW43">
        <f t="shared" si="19"/>
        <v>0.8050717512540112</v>
      </c>
      <c r="AX43">
        <v>-0.7338737187729174</v>
      </c>
      <c r="AY43" t="s">
        <v>410</v>
      </c>
      <c r="AZ43" t="s">
        <v>410</v>
      </c>
      <c r="BA43">
        <v>0</v>
      </c>
      <c r="BB43">
        <v>0</v>
      </c>
      <c r="BC43" t="e">
        <f t="shared" si="20"/>
        <v>#DIV/0!</v>
      </c>
      <c r="BD43">
        <v>0.5</v>
      </c>
      <c r="BE43">
        <f t="shared" si="21"/>
        <v>2.0994204399923999E-2</v>
      </c>
      <c r="BF43">
        <f>P43</f>
        <v>-0.7338737187729174</v>
      </c>
      <c r="BG43" t="e">
        <f t="shared" si="22"/>
        <v>#DIV/0!</v>
      </c>
      <c r="BH43">
        <f t="shared" si="23"/>
        <v>0</v>
      </c>
      <c r="BI43" t="e">
        <f t="shared" si="24"/>
        <v>#DIV/0!</v>
      </c>
      <c r="BJ43" t="e">
        <f t="shared" si="25"/>
        <v>#DIV/0!</v>
      </c>
      <c r="BK43" t="s">
        <v>410</v>
      </c>
      <c r="BL43">
        <v>0</v>
      </c>
      <c r="BM43" t="e">
        <f t="shared" si="26"/>
        <v>#DIV/0!</v>
      </c>
      <c r="BN43" t="e">
        <f t="shared" si="27"/>
        <v>#DIV/0!</v>
      </c>
      <c r="BO43" t="e">
        <f t="shared" si="28"/>
        <v>#DIV/0!</v>
      </c>
      <c r="BP43" t="e">
        <f t="shared" si="29"/>
        <v>#DIV/0!</v>
      </c>
      <c r="BQ43">
        <f t="shared" si="30"/>
        <v>0</v>
      </c>
      <c r="BR43">
        <f t="shared" si="31"/>
        <v>1.2421253117406752</v>
      </c>
      <c r="BS43" t="e">
        <f t="shared" si="32"/>
        <v>#DIV/0!</v>
      </c>
      <c r="BT43" t="e">
        <f t="shared" si="33"/>
        <v>#DIV/0!</v>
      </c>
      <c r="BU43">
        <v>2351</v>
      </c>
      <c r="BV43">
        <v>300</v>
      </c>
      <c r="BW43">
        <v>300</v>
      </c>
      <c r="BX43">
        <v>300</v>
      </c>
      <c r="BY43">
        <v>12566.5</v>
      </c>
      <c r="BZ43">
        <v>3127.72</v>
      </c>
      <c r="CA43">
        <v>-1.0400700000000001E-2</v>
      </c>
      <c r="CB43">
        <v>-32.770000000000003</v>
      </c>
      <c r="CC43" t="s">
        <v>410</v>
      </c>
      <c r="CD43" t="s">
        <v>410</v>
      </c>
      <c r="CE43" t="s">
        <v>410</v>
      </c>
      <c r="CF43" t="s">
        <v>410</v>
      </c>
      <c r="CG43" t="s">
        <v>410</v>
      </c>
      <c r="CH43" t="s">
        <v>410</v>
      </c>
      <c r="CI43" t="s">
        <v>410</v>
      </c>
      <c r="CJ43" t="s">
        <v>410</v>
      </c>
      <c r="CK43" t="s">
        <v>410</v>
      </c>
      <c r="CL43" t="s">
        <v>410</v>
      </c>
      <c r="CM43">
        <f t="shared" si="34"/>
        <v>4.9993099999999999E-2</v>
      </c>
      <c r="CN43">
        <f t="shared" si="35"/>
        <v>2.0994204399923999E-2</v>
      </c>
      <c r="CO43">
        <f t="shared" si="36"/>
        <v>0.41994203999999996</v>
      </c>
      <c r="CP43">
        <f t="shared" si="37"/>
        <v>7.9788987599999986E-2</v>
      </c>
      <c r="CQ43">
        <v>6</v>
      </c>
      <c r="CR43">
        <v>0.5</v>
      </c>
      <c r="CS43" t="s">
        <v>411</v>
      </c>
      <c r="CT43">
        <v>2</v>
      </c>
      <c r="CU43">
        <v>1689215999.75</v>
      </c>
      <c r="CV43">
        <v>410.68176666666659</v>
      </c>
      <c r="CW43">
        <v>409.99476666666658</v>
      </c>
      <c r="CX43">
        <v>19.596093333333329</v>
      </c>
      <c r="CY43">
        <v>19.484633333333331</v>
      </c>
      <c r="CZ43">
        <v>409.97676666666672</v>
      </c>
      <c r="DA43">
        <v>19.352093333333329</v>
      </c>
      <c r="DB43">
        <v>600.1506333333333</v>
      </c>
      <c r="DC43">
        <v>101.1893</v>
      </c>
      <c r="DD43">
        <v>6.9867546666666669E-2</v>
      </c>
      <c r="DE43">
        <v>25.503086666666661</v>
      </c>
      <c r="DF43">
        <v>24.99321333333334</v>
      </c>
      <c r="DG43">
        <v>999.9000000000002</v>
      </c>
      <c r="DH43">
        <v>0</v>
      </c>
      <c r="DI43">
        <v>0</v>
      </c>
      <c r="DJ43">
        <v>10001.68766666667</v>
      </c>
      <c r="DK43">
        <v>0</v>
      </c>
      <c r="DL43">
        <v>0.28266200000000008</v>
      </c>
      <c r="DM43">
        <v>0.68468833333333345</v>
      </c>
      <c r="DN43">
        <v>418.88906666666668</v>
      </c>
      <c r="DO43">
        <v>418.14216666666658</v>
      </c>
      <c r="DP43">
        <v>0.11361142</v>
      </c>
      <c r="DQ43">
        <v>409.99476666666658</v>
      </c>
      <c r="DR43">
        <v>19.484633333333331</v>
      </c>
      <c r="DS43">
        <v>1.9831313333333329</v>
      </c>
      <c r="DT43">
        <v>1.971635</v>
      </c>
      <c r="DU43">
        <v>17.310273333333331</v>
      </c>
      <c r="DV43">
        <v>17.218363333333329</v>
      </c>
      <c r="DW43">
        <v>4.9993099999999999E-2</v>
      </c>
      <c r="DX43">
        <v>0</v>
      </c>
      <c r="DY43">
        <v>0</v>
      </c>
      <c r="DZ43">
        <v>0</v>
      </c>
      <c r="EA43">
        <v>625.4563333333333</v>
      </c>
      <c r="EB43">
        <v>4.9993099999999999E-2</v>
      </c>
      <c r="EC43">
        <v>-4.6353333333333344</v>
      </c>
      <c r="ED43">
        <v>-1.2330000000000001</v>
      </c>
      <c r="EE43">
        <v>35.326700000000002</v>
      </c>
      <c r="EF43">
        <v>39.8309</v>
      </c>
      <c r="EG43">
        <v>37.693300000000001</v>
      </c>
      <c r="EH43">
        <v>41.399699999999967</v>
      </c>
      <c r="EI43">
        <v>38.101900000000001</v>
      </c>
      <c r="EJ43">
        <v>0</v>
      </c>
      <c r="EK43">
        <v>0</v>
      </c>
      <c r="EL43">
        <v>0</v>
      </c>
      <c r="EM43">
        <v>211.4000000953674</v>
      </c>
      <c r="EN43">
        <v>0</v>
      </c>
      <c r="EO43">
        <v>625.66120000000012</v>
      </c>
      <c r="EP43">
        <v>-3.761538349359284</v>
      </c>
      <c r="EQ43">
        <v>-8.585384719799741</v>
      </c>
      <c r="ER43">
        <v>-4.4531999999999998</v>
      </c>
      <c r="ES43">
        <v>15</v>
      </c>
      <c r="ET43">
        <v>1689216029</v>
      </c>
      <c r="EU43" t="s">
        <v>520</v>
      </c>
      <c r="EV43">
        <v>1689216029</v>
      </c>
      <c r="EW43">
        <v>1689216024.5</v>
      </c>
      <c r="EX43">
        <v>27</v>
      </c>
      <c r="EY43">
        <v>2E-3</v>
      </c>
      <c r="EZ43">
        <v>-2E-3</v>
      </c>
      <c r="FA43">
        <v>0.70499999999999996</v>
      </c>
      <c r="FB43">
        <v>0.24399999999999999</v>
      </c>
      <c r="FC43">
        <v>410</v>
      </c>
      <c r="FD43">
        <v>19</v>
      </c>
      <c r="FE43">
        <v>0.55000000000000004</v>
      </c>
      <c r="FF43">
        <v>0.22</v>
      </c>
      <c r="FG43">
        <v>0.70794748780487804</v>
      </c>
      <c r="FH43">
        <v>-0.209313679442509</v>
      </c>
      <c r="FI43">
        <v>4.1435215287930732E-2</v>
      </c>
      <c r="FJ43">
        <v>1</v>
      </c>
      <c r="FK43">
        <v>410.6865806451612</v>
      </c>
      <c r="FL43">
        <v>-0.1731290322573385</v>
      </c>
      <c r="FM43">
        <v>2.5237931249948189E-2</v>
      </c>
      <c r="FN43">
        <v>1</v>
      </c>
      <c r="FO43">
        <v>0.1008455902439024</v>
      </c>
      <c r="FP43">
        <v>0.19999495818815349</v>
      </c>
      <c r="FQ43">
        <v>2.004250570368744E-2</v>
      </c>
      <c r="FR43">
        <v>1</v>
      </c>
      <c r="FS43">
        <v>19.594829032258058</v>
      </c>
      <c r="FT43">
        <v>0.1574564516128695</v>
      </c>
      <c r="FU43">
        <v>1.1908419183526029E-2</v>
      </c>
      <c r="FV43">
        <v>1</v>
      </c>
      <c r="FW43">
        <v>4</v>
      </c>
      <c r="FX43">
        <v>4</v>
      </c>
      <c r="FY43" t="s">
        <v>413</v>
      </c>
      <c r="FZ43">
        <v>3.1797900000000001</v>
      </c>
      <c r="GA43">
        <v>2.76728</v>
      </c>
      <c r="GB43">
        <v>0.103593</v>
      </c>
      <c r="GC43">
        <v>0.104134</v>
      </c>
      <c r="GD43">
        <v>0.104633</v>
      </c>
      <c r="GE43">
        <v>0.105253</v>
      </c>
      <c r="GF43">
        <v>28188.2</v>
      </c>
      <c r="GG43">
        <v>22386.2</v>
      </c>
      <c r="GH43">
        <v>29380.799999999999</v>
      </c>
      <c r="GI43">
        <v>24472.1</v>
      </c>
      <c r="GJ43">
        <v>33441.599999999999</v>
      </c>
      <c r="GK43">
        <v>31942.6</v>
      </c>
      <c r="GL43">
        <v>40511.9</v>
      </c>
      <c r="GM43">
        <v>39917.800000000003</v>
      </c>
      <c r="GN43">
        <v>2.1861299999999999</v>
      </c>
      <c r="GO43">
        <v>1.92892</v>
      </c>
      <c r="GP43">
        <v>9.5538799999999993E-2</v>
      </c>
      <c r="GQ43">
        <v>0</v>
      </c>
      <c r="GR43">
        <v>23.4297</v>
      </c>
      <c r="GS43">
        <v>999.9</v>
      </c>
      <c r="GT43">
        <v>62.3</v>
      </c>
      <c r="GU43">
        <v>27.2</v>
      </c>
      <c r="GV43">
        <v>22.297799999999999</v>
      </c>
      <c r="GW43">
        <v>62.269100000000002</v>
      </c>
      <c r="GX43">
        <v>28.125</v>
      </c>
      <c r="GY43">
        <v>1</v>
      </c>
      <c r="GZ43">
        <v>-0.143234</v>
      </c>
      <c r="HA43">
        <v>0</v>
      </c>
      <c r="HB43">
        <v>20.293900000000001</v>
      </c>
      <c r="HC43">
        <v>5.2267200000000003</v>
      </c>
      <c r="HD43">
        <v>11.902100000000001</v>
      </c>
      <c r="HE43">
        <v>4.9646999999999997</v>
      </c>
      <c r="HF43">
        <v>3.2919999999999998</v>
      </c>
      <c r="HG43">
        <v>9999</v>
      </c>
      <c r="HH43">
        <v>9999</v>
      </c>
      <c r="HI43">
        <v>9999</v>
      </c>
      <c r="HJ43">
        <v>999.9</v>
      </c>
      <c r="HK43">
        <v>4.9702599999999997</v>
      </c>
      <c r="HL43">
        <v>1.8747499999999999</v>
      </c>
      <c r="HM43">
        <v>1.87347</v>
      </c>
      <c r="HN43">
        <v>1.8725700000000001</v>
      </c>
      <c r="HO43">
        <v>1.8742399999999999</v>
      </c>
      <c r="HP43">
        <v>1.8692</v>
      </c>
      <c r="HQ43">
        <v>1.8733200000000001</v>
      </c>
      <c r="HR43">
        <v>1.8783700000000001</v>
      </c>
      <c r="HS43">
        <v>0</v>
      </c>
      <c r="HT43">
        <v>0</v>
      </c>
      <c r="HU43">
        <v>0</v>
      </c>
      <c r="HV43">
        <v>0</v>
      </c>
      <c r="HW43" t="s">
        <v>414</v>
      </c>
      <c r="HX43" t="s">
        <v>415</v>
      </c>
      <c r="HY43" t="s">
        <v>416</v>
      </c>
      <c r="HZ43" t="s">
        <v>416</v>
      </c>
      <c r="IA43" t="s">
        <v>416</v>
      </c>
      <c r="IB43" t="s">
        <v>416</v>
      </c>
      <c r="IC43">
        <v>0</v>
      </c>
      <c r="ID43">
        <v>100</v>
      </c>
      <c r="IE43">
        <v>100</v>
      </c>
      <c r="IF43">
        <v>0.70499999999999996</v>
      </c>
      <c r="IG43">
        <v>0.24399999999999999</v>
      </c>
      <c r="IH43">
        <v>0.49297378143282722</v>
      </c>
      <c r="II43">
        <v>1.128014593432906E-3</v>
      </c>
      <c r="IJ43">
        <v>-1.65604436504418E-6</v>
      </c>
      <c r="IK43">
        <v>3.7132907960675708E-10</v>
      </c>
      <c r="IL43">
        <v>0.24614499999999501</v>
      </c>
      <c r="IM43">
        <v>0</v>
      </c>
      <c r="IN43">
        <v>0</v>
      </c>
      <c r="IO43">
        <v>0</v>
      </c>
      <c r="IP43">
        <v>25</v>
      </c>
      <c r="IQ43">
        <v>1932</v>
      </c>
      <c r="IR43">
        <v>-1</v>
      </c>
      <c r="IS43">
        <v>-1</v>
      </c>
      <c r="IT43">
        <v>3.3</v>
      </c>
      <c r="IU43">
        <v>3.2</v>
      </c>
      <c r="IV43">
        <v>1.07544</v>
      </c>
      <c r="IW43">
        <v>2.4206500000000002</v>
      </c>
      <c r="IX43">
        <v>1.42578</v>
      </c>
      <c r="IY43">
        <v>2.2839399999999999</v>
      </c>
      <c r="IZ43">
        <v>1.5478499999999999</v>
      </c>
      <c r="JA43">
        <v>2.36694</v>
      </c>
      <c r="JB43">
        <v>30.782</v>
      </c>
      <c r="JC43">
        <v>15.559200000000001</v>
      </c>
      <c r="JD43">
        <v>18</v>
      </c>
      <c r="JE43">
        <v>624.14700000000005</v>
      </c>
      <c r="JF43">
        <v>443.464</v>
      </c>
      <c r="JG43">
        <v>25.2544</v>
      </c>
      <c r="JH43">
        <v>25.654499999999999</v>
      </c>
      <c r="JI43">
        <v>30.000499999999999</v>
      </c>
      <c r="JJ43">
        <v>25.585599999999999</v>
      </c>
      <c r="JK43">
        <v>25.5395</v>
      </c>
      <c r="JL43">
        <v>21.562899999999999</v>
      </c>
      <c r="JM43">
        <v>0</v>
      </c>
      <c r="JN43">
        <v>100</v>
      </c>
      <c r="JO43">
        <v>-999.9</v>
      </c>
      <c r="JP43">
        <v>410</v>
      </c>
      <c r="JQ43">
        <v>22</v>
      </c>
      <c r="JR43">
        <v>95.708600000000004</v>
      </c>
      <c r="JS43">
        <v>101.56699999999999</v>
      </c>
    </row>
    <row r="44" spans="1:279" x14ac:dyDescent="0.2">
      <c r="A44">
        <v>28</v>
      </c>
      <c r="B44">
        <v>1689216196</v>
      </c>
      <c r="C44">
        <v>4324.5</v>
      </c>
      <c r="D44" t="s">
        <v>521</v>
      </c>
      <c r="E44" t="s">
        <v>522</v>
      </c>
      <c r="F44">
        <v>15</v>
      </c>
      <c r="O44" t="s">
        <v>640</v>
      </c>
      <c r="P44">
        <f>DB44*AP44*(CW44-CV44*(1000-AP44*CY44)/(1000-AP44*CX44))/(100*CQ44)</f>
        <v>-0.87987214390536694</v>
      </c>
      <c r="Q44">
        <v>1689216188</v>
      </c>
      <c r="R44">
        <f t="shared" si="0"/>
        <v>7.5621911316282799E-5</v>
      </c>
      <c r="S44">
        <f t="shared" si="1"/>
        <v>7.5621911316282805E-2</v>
      </c>
      <c r="T44">
        <f>CV44 - IF(AP44&gt;1, P44*CQ44*100/(AR44*DJ44), 0)</f>
        <v>410.84274193548379</v>
      </c>
      <c r="U44">
        <f>((AA44-R44/2)*T44-P44)/(AA44+R44/2)</f>
        <v>620.67209594818883</v>
      </c>
      <c r="V44">
        <f t="shared" si="2"/>
        <v>62.851059468130615</v>
      </c>
      <c r="W44">
        <f>(CV44 - IF(AP44&gt;1, P44*CQ44*100/(AR44*DJ44), 0))*(DC44+DD44)/1000</f>
        <v>41.603129533299395</v>
      </c>
      <c r="X44">
        <f t="shared" si="3"/>
        <v>6.4184708015901952E-3</v>
      </c>
      <c r="Y44">
        <f t="shared" si="4"/>
        <v>2.9502234441418356</v>
      </c>
      <c r="Z44">
        <f>R44*(1000-(1000*0.61365*EXP(17.502*AD44/(240.97+AD44))/(DC44+DD44)+CX44)/2)/(1000*0.61365*EXP(17.502*AD44/(240.97+AD44))/(DC44+DD44)-CX44)</f>
        <v>6.4107231653228822E-3</v>
      </c>
      <c r="AA44">
        <f t="shared" si="5"/>
        <v>4.0073972779734067E-3</v>
      </c>
      <c r="AB44">
        <f t="shared" si="6"/>
        <v>3.9888988359855588E-3</v>
      </c>
      <c r="AC44">
        <f>(DE44+(AB44+2*0.95*0.0000000567*(((DE44+$B$7)+273)^4-(DE44+273)^4)-44100*R44)/(1.84*29.3*Y44+8*0.95*0.0000000567*(DE44+273)^3))</f>
        <v>25.248075110976227</v>
      </c>
      <c r="AD44">
        <f t="shared" si="7"/>
        <v>24.749870967741931</v>
      </c>
      <c r="AE44">
        <f t="shared" si="8"/>
        <v>3.1325685837739452</v>
      </c>
      <c r="AF44">
        <f t="shared" si="9"/>
        <v>60.918707947217577</v>
      </c>
      <c r="AG44">
        <f t="shared" si="10"/>
        <v>1.9681396145169203</v>
      </c>
      <c r="AH44">
        <f t="shared" si="11"/>
        <v>3.2307638832757184</v>
      </c>
      <c r="AI44">
        <f t="shared" si="12"/>
        <v>1.1644289692570249</v>
      </c>
      <c r="AJ44">
        <f>(-R44*44100)</f>
        <v>-3.3349262890480715</v>
      </c>
      <c r="AK44">
        <f t="shared" si="13"/>
        <v>82.34812140146019</v>
      </c>
      <c r="AL44">
        <f t="shared" si="14"/>
        <v>5.9046931569750765</v>
      </c>
      <c r="AM44">
        <f t="shared" si="15"/>
        <v>84.921877168223176</v>
      </c>
      <c r="AN44">
        <v>0</v>
      </c>
      <c r="AO44">
        <v>0</v>
      </c>
      <c r="AP44">
        <f t="shared" si="16"/>
        <v>1</v>
      </c>
      <c r="AQ44">
        <f t="shared" si="17"/>
        <v>0</v>
      </c>
      <c r="AR44">
        <f t="shared" si="18"/>
        <v>53813.768042369811</v>
      </c>
      <c r="AS44" t="s">
        <v>523</v>
      </c>
      <c r="AT44">
        <v>12510</v>
      </c>
      <c r="AU44">
        <v>624.79615384615386</v>
      </c>
      <c r="AV44">
        <v>3643.92</v>
      </c>
      <c r="AW44">
        <f t="shared" si="19"/>
        <v>0.82853735706432796</v>
      </c>
      <c r="AX44">
        <v>-0.87987214390542379</v>
      </c>
      <c r="AY44" t="s">
        <v>410</v>
      </c>
      <c r="AZ44" t="s">
        <v>410</v>
      </c>
      <c r="BA44">
        <v>0</v>
      </c>
      <c r="BB44">
        <v>0</v>
      </c>
      <c r="BC44" t="e">
        <f t="shared" si="20"/>
        <v>#DIV/0!</v>
      </c>
      <c r="BD44">
        <v>0.5</v>
      </c>
      <c r="BE44">
        <f t="shared" si="21"/>
        <v>2.0994204399923999E-2</v>
      </c>
      <c r="BF44">
        <f>P44</f>
        <v>-0.87987214390536694</v>
      </c>
      <c r="BG44" t="e">
        <f t="shared" si="22"/>
        <v>#DIV/0!</v>
      </c>
      <c r="BH44">
        <f t="shared" si="23"/>
        <v>2.707576709170927E-12</v>
      </c>
      <c r="BI44" t="e">
        <f t="shared" si="24"/>
        <v>#DIV/0!</v>
      </c>
      <c r="BJ44" t="e">
        <f t="shared" si="25"/>
        <v>#DIV/0!</v>
      </c>
      <c r="BK44" t="s">
        <v>410</v>
      </c>
      <c r="BL44">
        <v>0</v>
      </c>
      <c r="BM44" t="e">
        <f t="shared" si="26"/>
        <v>#DIV/0!</v>
      </c>
      <c r="BN44" t="e">
        <f t="shared" si="27"/>
        <v>#DIV/0!</v>
      </c>
      <c r="BO44" t="e">
        <f t="shared" si="28"/>
        <v>#DIV/0!</v>
      </c>
      <c r="BP44" t="e">
        <f t="shared" si="29"/>
        <v>#DIV/0!</v>
      </c>
      <c r="BQ44">
        <f t="shared" si="30"/>
        <v>0</v>
      </c>
      <c r="BR44">
        <f t="shared" si="31"/>
        <v>1.2069461822979211</v>
      </c>
      <c r="BS44" t="e">
        <f t="shared" si="32"/>
        <v>#DIV/0!</v>
      </c>
      <c r="BT44" t="e">
        <f t="shared" si="33"/>
        <v>#DIV/0!</v>
      </c>
      <c r="BU44">
        <v>2352</v>
      </c>
      <c r="BV44">
        <v>300</v>
      </c>
      <c r="BW44">
        <v>300</v>
      </c>
      <c r="BX44">
        <v>300</v>
      </c>
      <c r="BY44">
        <v>12510</v>
      </c>
      <c r="BZ44">
        <v>3565.8</v>
      </c>
      <c r="CA44">
        <v>-1.0355899999999999E-2</v>
      </c>
      <c r="CB44">
        <v>-27.63</v>
      </c>
      <c r="CC44" t="s">
        <v>410</v>
      </c>
      <c r="CD44" t="s">
        <v>410</v>
      </c>
      <c r="CE44" t="s">
        <v>410</v>
      </c>
      <c r="CF44" t="s">
        <v>410</v>
      </c>
      <c r="CG44" t="s">
        <v>410</v>
      </c>
      <c r="CH44" t="s">
        <v>410</v>
      </c>
      <c r="CI44" t="s">
        <v>410</v>
      </c>
      <c r="CJ44" t="s">
        <v>410</v>
      </c>
      <c r="CK44" t="s">
        <v>410</v>
      </c>
      <c r="CL44" t="s">
        <v>410</v>
      </c>
      <c r="CM44">
        <f t="shared" si="34"/>
        <v>4.9993099999999999E-2</v>
      </c>
      <c r="CN44">
        <f t="shared" si="35"/>
        <v>2.0994204399923999E-2</v>
      </c>
      <c r="CO44">
        <f t="shared" si="36"/>
        <v>0.41994203999999996</v>
      </c>
      <c r="CP44">
        <f t="shared" si="37"/>
        <v>7.9788987599999986E-2</v>
      </c>
      <c r="CQ44">
        <v>6</v>
      </c>
      <c r="CR44">
        <v>0.5</v>
      </c>
      <c r="CS44" t="s">
        <v>411</v>
      </c>
      <c r="CT44">
        <v>2</v>
      </c>
      <c r="CU44">
        <v>1689216188</v>
      </c>
      <c r="CV44">
        <v>410.84274193548379</v>
      </c>
      <c r="CW44">
        <v>409.99412903225812</v>
      </c>
      <c r="CX44">
        <v>19.435938709677419</v>
      </c>
      <c r="CY44">
        <v>19.361803225806451</v>
      </c>
      <c r="CZ44">
        <v>410.12274193548382</v>
      </c>
      <c r="DA44">
        <v>19.191938709677419</v>
      </c>
      <c r="DB44">
        <v>600.13470967741932</v>
      </c>
      <c r="DC44">
        <v>101.19070967741931</v>
      </c>
      <c r="DD44">
        <v>7.2195290322580638E-2</v>
      </c>
      <c r="DE44">
        <v>25.26761290322581</v>
      </c>
      <c r="DF44">
        <v>24.749870967741931</v>
      </c>
      <c r="DG44">
        <v>999.90000000000032</v>
      </c>
      <c r="DH44">
        <v>0</v>
      </c>
      <c r="DI44">
        <v>0</v>
      </c>
      <c r="DJ44">
        <v>9999.2651612903228</v>
      </c>
      <c r="DK44">
        <v>0</v>
      </c>
      <c r="DL44">
        <v>0.29105070967741942</v>
      </c>
      <c r="DM44">
        <v>0.83377461290322574</v>
      </c>
      <c r="DN44">
        <v>418.97106451612899</v>
      </c>
      <c r="DO44">
        <v>418.08909677419359</v>
      </c>
      <c r="DP44">
        <v>7.4402764516129039E-2</v>
      </c>
      <c r="DQ44">
        <v>409.99412903225812</v>
      </c>
      <c r="DR44">
        <v>19.361803225806451</v>
      </c>
      <c r="DS44">
        <v>1.966763870967742</v>
      </c>
      <c r="DT44">
        <v>1.9592345161290321</v>
      </c>
      <c r="DU44">
        <v>17.179241935483869</v>
      </c>
      <c r="DV44">
        <v>17.118667741935479</v>
      </c>
      <c r="DW44">
        <v>4.9993099999999999E-2</v>
      </c>
      <c r="DX44">
        <v>0</v>
      </c>
      <c r="DY44">
        <v>0</v>
      </c>
      <c r="DZ44">
        <v>0</v>
      </c>
      <c r="EA44">
        <v>624.76354838709688</v>
      </c>
      <c r="EB44">
        <v>4.9993099999999999E-2</v>
      </c>
      <c r="EC44">
        <v>-4.9616129032258058</v>
      </c>
      <c r="ED44">
        <v>-2.0596774193548391</v>
      </c>
      <c r="EE44">
        <v>34.527999999999999</v>
      </c>
      <c r="EF44">
        <v>38.229580645161278</v>
      </c>
      <c r="EG44">
        <v>36.681193548387093</v>
      </c>
      <c r="EH44">
        <v>38.727612903225797</v>
      </c>
      <c r="EI44">
        <v>37.048064516129017</v>
      </c>
      <c r="EJ44">
        <v>0</v>
      </c>
      <c r="EK44">
        <v>0</v>
      </c>
      <c r="EL44">
        <v>0</v>
      </c>
      <c r="EM44">
        <v>187.79999995231631</v>
      </c>
      <c r="EN44">
        <v>0</v>
      </c>
      <c r="EO44">
        <v>624.79615384615386</v>
      </c>
      <c r="EP44">
        <v>-26.237264921767</v>
      </c>
      <c r="EQ44">
        <v>1.5090597855373511</v>
      </c>
      <c r="ER44">
        <v>-4.9946153846153836</v>
      </c>
      <c r="ES44">
        <v>15</v>
      </c>
      <c r="ET44">
        <v>1689216214</v>
      </c>
      <c r="EU44" t="s">
        <v>524</v>
      </c>
      <c r="EV44">
        <v>1689216214</v>
      </c>
      <c r="EW44">
        <v>1689216213.5</v>
      </c>
      <c r="EX44">
        <v>28</v>
      </c>
      <c r="EY44">
        <v>1.4999999999999999E-2</v>
      </c>
      <c r="EZ44">
        <v>-1E-3</v>
      </c>
      <c r="FA44">
        <v>0.72</v>
      </c>
      <c r="FB44">
        <v>0.24399999999999999</v>
      </c>
      <c r="FC44">
        <v>410</v>
      </c>
      <c r="FD44">
        <v>19</v>
      </c>
      <c r="FE44">
        <v>0.28000000000000003</v>
      </c>
      <c r="FF44">
        <v>0.11</v>
      </c>
      <c r="FG44">
        <v>0.87603775609756107</v>
      </c>
      <c r="FH44">
        <v>-0.55750547038327303</v>
      </c>
      <c r="FI44">
        <v>8.9817615424131025E-2</v>
      </c>
      <c r="FJ44">
        <v>1</v>
      </c>
      <c r="FK44">
        <v>410.83106451612912</v>
      </c>
      <c r="FL44">
        <v>-0.1853709677436462</v>
      </c>
      <c r="FM44">
        <v>3.8263884668537147E-2</v>
      </c>
      <c r="FN44">
        <v>1</v>
      </c>
      <c r="FO44">
        <v>5.8299920829268298E-2</v>
      </c>
      <c r="FP44">
        <v>0.30568013506620201</v>
      </c>
      <c r="FQ44">
        <v>3.0491417748053709E-2</v>
      </c>
      <c r="FR44">
        <v>1</v>
      </c>
      <c r="FS44">
        <v>19.432200000000002</v>
      </c>
      <c r="FT44">
        <v>0.48179032258063248</v>
      </c>
      <c r="FU44">
        <v>3.5933091945645278E-2</v>
      </c>
      <c r="FV44">
        <v>1</v>
      </c>
      <c r="FW44">
        <v>4</v>
      </c>
      <c r="FX44">
        <v>4</v>
      </c>
      <c r="FY44" t="s">
        <v>413</v>
      </c>
      <c r="FZ44">
        <v>3.18005</v>
      </c>
      <c r="GA44">
        <v>2.76918</v>
      </c>
      <c r="GB44">
        <v>0.10362300000000001</v>
      </c>
      <c r="GC44">
        <v>0.10412299999999999</v>
      </c>
      <c r="GD44">
        <v>0.104195</v>
      </c>
      <c r="GE44">
        <v>0.104916</v>
      </c>
      <c r="GF44">
        <v>28187.3</v>
      </c>
      <c r="GG44">
        <v>22385.5</v>
      </c>
      <c r="GH44">
        <v>29380.7</v>
      </c>
      <c r="GI44">
        <v>24470.9</v>
      </c>
      <c r="GJ44">
        <v>33458.300000000003</v>
      </c>
      <c r="GK44">
        <v>31952.7</v>
      </c>
      <c r="GL44">
        <v>40511.9</v>
      </c>
      <c r="GM44">
        <v>39915.199999999997</v>
      </c>
      <c r="GN44">
        <v>2.1875</v>
      </c>
      <c r="GO44">
        <v>1.9279999999999999</v>
      </c>
      <c r="GP44">
        <v>0.109941</v>
      </c>
      <c r="GQ44">
        <v>0</v>
      </c>
      <c r="GR44">
        <v>22.950500000000002</v>
      </c>
      <c r="GS44">
        <v>999.9</v>
      </c>
      <c r="GT44">
        <v>62.3</v>
      </c>
      <c r="GU44">
        <v>27.1</v>
      </c>
      <c r="GV44">
        <v>22.1646</v>
      </c>
      <c r="GW44">
        <v>62.0291</v>
      </c>
      <c r="GX44">
        <v>28.862200000000001</v>
      </c>
      <c r="GY44">
        <v>1</v>
      </c>
      <c r="GZ44">
        <v>-0.14232500000000001</v>
      </c>
      <c r="HA44">
        <v>0</v>
      </c>
      <c r="HB44">
        <v>20.294</v>
      </c>
      <c r="HC44">
        <v>5.2276199999999999</v>
      </c>
      <c r="HD44">
        <v>11.902100000000001</v>
      </c>
      <c r="HE44">
        <v>4.9640500000000003</v>
      </c>
      <c r="HF44">
        <v>3.2919999999999998</v>
      </c>
      <c r="HG44">
        <v>9999</v>
      </c>
      <c r="HH44">
        <v>9999</v>
      </c>
      <c r="HI44">
        <v>9999</v>
      </c>
      <c r="HJ44">
        <v>999.9</v>
      </c>
      <c r="HK44">
        <v>4.9702200000000003</v>
      </c>
      <c r="HL44">
        <v>1.87477</v>
      </c>
      <c r="HM44">
        <v>1.87347</v>
      </c>
      <c r="HN44">
        <v>1.87256</v>
      </c>
      <c r="HO44">
        <v>1.8742300000000001</v>
      </c>
      <c r="HP44">
        <v>1.8692</v>
      </c>
      <c r="HQ44">
        <v>1.8733299999999999</v>
      </c>
      <c r="HR44">
        <v>1.87839</v>
      </c>
      <c r="HS44">
        <v>0</v>
      </c>
      <c r="HT44">
        <v>0</v>
      </c>
      <c r="HU44">
        <v>0</v>
      </c>
      <c r="HV44">
        <v>0</v>
      </c>
      <c r="HW44" t="s">
        <v>414</v>
      </c>
      <c r="HX44" t="s">
        <v>415</v>
      </c>
      <c r="HY44" t="s">
        <v>416</v>
      </c>
      <c r="HZ44" t="s">
        <v>416</v>
      </c>
      <c r="IA44" t="s">
        <v>416</v>
      </c>
      <c r="IB44" t="s">
        <v>416</v>
      </c>
      <c r="IC44">
        <v>0</v>
      </c>
      <c r="ID44">
        <v>100</v>
      </c>
      <c r="IE44">
        <v>100</v>
      </c>
      <c r="IF44">
        <v>0.72</v>
      </c>
      <c r="IG44">
        <v>0.24399999999999999</v>
      </c>
      <c r="IH44">
        <v>0.49541580309552979</v>
      </c>
      <c r="II44">
        <v>1.128014593432906E-3</v>
      </c>
      <c r="IJ44">
        <v>-1.65604436504418E-6</v>
      </c>
      <c r="IK44">
        <v>3.7132907960675708E-10</v>
      </c>
      <c r="IL44">
        <v>0.244254999999999</v>
      </c>
      <c r="IM44">
        <v>0</v>
      </c>
      <c r="IN44">
        <v>0</v>
      </c>
      <c r="IO44">
        <v>0</v>
      </c>
      <c r="IP44">
        <v>25</v>
      </c>
      <c r="IQ44">
        <v>1932</v>
      </c>
      <c r="IR44">
        <v>-1</v>
      </c>
      <c r="IS44">
        <v>-1</v>
      </c>
      <c r="IT44">
        <v>2.8</v>
      </c>
      <c r="IU44">
        <v>2.9</v>
      </c>
      <c r="IV44">
        <v>1.07544</v>
      </c>
      <c r="IW44">
        <v>2.4157700000000002</v>
      </c>
      <c r="IX44">
        <v>1.42578</v>
      </c>
      <c r="IY44">
        <v>2.2851599999999999</v>
      </c>
      <c r="IZ44">
        <v>1.5478499999999999</v>
      </c>
      <c r="JA44">
        <v>2.3925800000000002</v>
      </c>
      <c r="JB44">
        <v>30.695599999999999</v>
      </c>
      <c r="JC44">
        <v>15.532999999999999</v>
      </c>
      <c r="JD44">
        <v>18</v>
      </c>
      <c r="JE44">
        <v>625.053</v>
      </c>
      <c r="JF44">
        <v>442.803</v>
      </c>
      <c r="JG44">
        <v>25.131</v>
      </c>
      <c r="JH44">
        <v>25.6236</v>
      </c>
      <c r="JI44">
        <v>30.0002</v>
      </c>
      <c r="JJ44">
        <v>25.5761</v>
      </c>
      <c r="JK44">
        <v>25.523800000000001</v>
      </c>
      <c r="JL44">
        <v>21.553699999999999</v>
      </c>
      <c r="JM44">
        <v>0</v>
      </c>
      <c r="JN44">
        <v>100</v>
      </c>
      <c r="JO44">
        <v>-999.9</v>
      </c>
      <c r="JP44">
        <v>410</v>
      </c>
      <c r="JQ44">
        <v>22</v>
      </c>
      <c r="JR44">
        <v>95.708399999999997</v>
      </c>
      <c r="JS44">
        <v>101.56100000000001</v>
      </c>
    </row>
    <row r="45" spans="1:279" x14ac:dyDescent="0.2">
      <c r="A45">
        <v>29</v>
      </c>
      <c r="B45">
        <v>1689216293</v>
      </c>
      <c r="C45">
        <v>4421.5</v>
      </c>
      <c r="D45" t="s">
        <v>525</v>
      </c>
      <c r="E45" t="s">
        <v>526</v>
      </c>
      <c r="F45">
        <v>15</v>
      </c>
      <c r="O45" t="s">
        <v>641</v>
      </c>
      <c r="P45">
        <f>DB45*AP45*(CW45-CV45*(1000-AP45*CY45)/(1000-AP45*CX45))/(100*CQ45)</f>
        <v>-1.1375137218822011</v>
      </c>
      <c r="Q45">
        <v>1689216285</v>
      </c>
      <c r="R45">
        <f t="shared" si="0"/>
        <v>1.2742426336186276E-4</v>
      </c>
      <c r="S45">
        <f t="shared" si="1"/>
        <v>0.12742426336186277</v>
      </c>
      <c r="T45">
        <f>CV45 - IF(AP45&gt;1, P45*CQ45*100/(AR45*DJ45), 0)</f>
        <v>411.08222580645162</v>
      </c>
      <c r="U45">
        <f>((AA45-R45/2)*T45-P45)/(AA45+R45/2)</f>
        <v>565.83733856256322</v>
      </c>
      <c r="V45">
        <f t="shared" si="2"/>
        <v>57.299413776511983</v>
      </c>
      <c r="W45">
        <f>(CV45 - IF(AP45&gt;1, P45*CQ45*100/(AR45*DJ45), 0))*(DC45+DD45)/1000</f>
        <v>41.628165812618981</v>
      </c>
      <c r="X45">
        <f t="shared" si="3"/>
        <v>1.1137118903733093E-2</v>
      </c>
      <c r="Y45">
        <f t="shared" si="4"/>
        <v>2.9485892922530241</v>
      </c>
      <c r="Z45">
        <f>R45*(1000-(1000*0.61365*EXP(17.502*AD45/(240.97+AD45))/(DC45+DD45)+CX45)/2)/(1000*0.61365*EXP(17.502*AD45/(240.97+AD45))/(DC45+DD45)-CX45)</f>
        <v>1.111380172925598E-2</v>
      </c>
      <c r="AA45">
        <f t="shared" si="5"/>
        <v>6.9482169267650207E-3</v>
      </c>
      <c r="AB45">
        <f t="shared" si="6"/>
        <v>3.9888988359855588E-3</v>
      </c>
      <c r="AC45">
        <f>(DE45+(AB45+2*0.95*0.0000000567*(((DE45+$B$7)+273)^4-(DE45+273)^4)-44100*R45)/(1.84*29.3*Y45+8*0.95*0.0000000567*(DE45+273)^3))</f>
        <v>25.099513379135924</v>
      </c>
      <c r="AD45">
        <f t="shared" si="7"/>
        <v>24.502083870967748</v>
      </c>
      <c r="AE45">
        <f t="shared" si="8"/>
        <v>3.0865032641990706</v>
      </c>
      <c r="AF45">
        <f t="shared" si="9"/>
        <v>60.980772583159172</v>
      </c>
      <c r="AG45">
        <f t="shared" si="10"/>
        <v>1.9543586763025693</v>
      </c>
      <c r="AH45">
        <f t="shared" si="11"/>
        <v>3.2048768710455748</v>
      </c>
      <c r="AI45">
        <f t="shared" si="12"/>
        <v>1.1321445878965013</v>
      </c>
      <c r="AJ45">
        <f>(-R45*44100)</f>
        <v>-5.6194100142581478</v>
      </c>
      <c r="AK45">
        <f t="shared" si="13"/>
        <v>100.20907251760254</v>
      </c>
      <c r="AL45">
        <f t="shared" si="14"/>
        <v>7.175532238499323</v>
      </c>
      <c r="AM45">
        <f t="shared" si="15"/>
        <v>101.7691836406797</v>
      </c>
      <c r="AN45">
        <v>0</v>
      </c>
      <c r="AO45">
        <v>0</v>
      </c>
      <c r="AP45">
        <f t="shared" si="16"/>
        <v>1</v>
      </c>
      <c r="AQ45">
        <f t="shared" si="17"/>
        <v>0</v>
      </c>
      <c r="AR45">
        <f t="shared" si="18"/>
        <v>53790.334228010302</v>
      </c>
      <c r="AS45" t="s">
        <v>527</v>
      </c>
      <c r="AT45">
        <v>12512.9</v>
      </c>
      <c r="AU45">
        <v>571.1468000000001</v>
      </c>
      <c r="AV45">
        <v>3595.01</v>
      </c>
      <c r="AW45">
        <f t="shared" si="19"/>
        <v>0.84112789672351396</v>
      </c>
      <c r="AX45">
        <v>-1.1375137218822009</v>
      </c>
      <c r="AY45" t="s">
        <v>410</v>
      </c>
      <c r="AZ45" t="s">
        <v>410</v>
      </c>
      <c r="BA45">
        <v>0</v>
      </c>
      <c r="BB45">
        <v>0</v>
      </c>
      <c r="BC45" t="e">
        <f t="shared" si="20"/>
        <v>#DIV/0!</v>
      </c>
      <c r="BD45">
        <v>0.5</v>
      </c>
      <c r="BE45">
        <f t="shared" si="21"/>
        <v>2.0994204399923999E-2</v>
      </c>
      <c r="BF45">
        <f>P45</f>
        <v>-1.1375137218822011</v>
      </c>
      <c r="BG45" t="e">
        <f t="shared" si="22"/>
        <v>#DIV/0!</v>
      </c>
      <c r="BH45">
        <f t="shared" si="23"/>
        <v>-1.0576471520198934E-14</v>
      </c>
      <c r="BI45" t="e">
        <f t="shared" si="24"/>
        <v>#DIV/0!</v>
      </c>
      <c r="BJ45" t="e">
        <f t="shared" si="25"/>
        <v>#DIV/0!</v>
      </c>
      <c r="BK45" t="s">
        <v>410</v>
      </c>
      <c r="BL45">
        <v>0</v>
      </c>
      <c r="BM45" t="e">
        <f t="shared" si="26"/>
        <v>#DIV/0!</v>
      </c>
      <c r="BN45" t="e">
        <f t="shared" si="27"/>
        <v>#DIV/0!</v>
      </c>
      <c r="BO45" t="e">
        <f t="shared" si="28"/>
        <v>#DIV/0!</v>
      </c>
      <c r="BP45" t="e">
        <f t="shared" si="29"/>
        <v>#DIV/0!</v>
      </c>
      <c r="BQ45">
        <f t="shared" si="30"/>
        <v>0</v>
      </c>
      <c r="BR45">
        <f t="shared" si="31"/>
        <v>1.1888798408605257</v>
      </c>
      <c r="BS45" t="e">
        <f t="shared" si="32"/>
        <v>#DIV/0!</v>
      </c>
      <c r="BT45" t="e">
        <f t="shared" si="33"/>
        <v>#DIV/0!</v>
      </c>
      <c r="BU45">
        <v>2353</v>
      </c>
      <c r="BV45">
        <v>300</v>
      </c>
      <c r="BW45">
        <v>300</v>
      </c>
      <c r="BX45">
        <v>300</v>
      </c>
      <c r="BY45">
        <v>12512.9</v>
      </c>
      <c r="BZ45">
        <v>3501.97</v>
      </c>
      <c r="CA45">
        <v>-1.0359E-2</v>
      </c>
      <c r="CB45">
        <v>-30.24</v>
      </c>
      <c r="CC45" t="s">
        <v>410</v>
      </c>
      <c r="CD45" t="s">
        <v>410</v>
      </c>
      <c r="CE45" t="s">
        <v>410</v>
      </c>
      <c r="CF45" t="s">
        <v>410</v>
      </c>
      <c r="CG45" t="s">
        <v>410</v>
      </c>
      <c r="CH45" t="s">
        <v>410</v>
      </c>
      <c r="CI45" t="s">
        <v>410</v>
      </c>
      <c r="CJ45" t="s">
        <v>410</v>
      </c>
      <c r="CK45" t="s">
        <v>410</v>
      </c>
      <c r="CL45" t="s">
        <v>410</v>
      </c>
      <c r="CM45">
        <f t="shared" si="34"/>
        <v>4.9993099999999999E-2</v>
      </c>
      <c r="CN45">
        <f t="shared" si="35"/>
        <v>2.0994204399923999E-2</v>
      </c>
      <c r="CO45">
        <f t="shared" si="36"/>
        <v>0.41994203999999996</v>
      </c>
      <c r="CP45">
        <f t="shared" si="37"/>
        <v>7.9788987599999986E-2</v>
      </c>
      <c r="CQ45">
        <v>6</v>
      </c>
      <c r="CR45">
        <v>0.5</v>
      </c>
      <c r="CS45" t="s">
        <v>411</v>
      </c>
      <c r="CT45">
        <v>2</v>
      </c>
      <c r="CU45">
        <v>1689216285</v>
      </c>
      <c r="CV45">
        <v>411.08222580645162</v>
      </c>
      <c r="CW45">
        <v>409.99732258064518</v>
      </c>
      <c r="CX45">
        <v>19.299483870967741</v>
      </c>
      <c r="CY45">
        <v>19.174545161290322</v>
      </c>
      <c r="CZ45">
        <v>410.32922580645157</v>
      </c>
      <c r="DA45">
        <v>19.067483870967749</v>
      </c>
      <c r="DB45">
        <v>600.12645161290334</v>
      </c>
      <c r="DC45">
        <v>101.19493548387101</v>
      </c>
      <c r="DD45">
        <v>6.9880164516129037E-2</v>
      </c>
      <c r="DE45">
        <v>25.132470967741931</v>
      </c>
      <c r="DF45">
        <v>24.502083870967748</v>
      </c>
      <c r="DG45">
        <v>999.90000000000032</v>
      </c>
      <c r="DH45">
        <v>0</v>
      </c>
      <c r="DI45">
        <v>0</v>
      </c>
      <c r="DJ45">
        <v>9989.5703225806446</v>
      </c>
      <c r="DK45">
        <v>0</v>
      </c>
      <c r="DL45">
        <v>0.31548738709677421</v>
      </c>
      <c r="DM45">
        <v>1.0521436774193551</v>
      </c>
      <c r="DN45">
        <v>419.14370967741928</v>
      </c>
      <c r="DO45">
        <v>418.01264516129032</v>
      </c>
      <c r="DP45">
        <v>0.1365791774193548</v>
      </c>
      <c r="DQ45">
        <v>409.99732258064518</v>
      </c>
      <c r="DR45">
        <v>19.174545161290322</v>
      </c>
      <c r="DS45">
        <v>1.9541880645161289</v>
      </c>
      <c r="DT45">
        <v>1.9403658064516141</v>
      </c>
      <c r="DU45">
        <v>17.07793548387097</v>
      </c>
      <c r="DV45">
        <v>16.965919354838711</v>
      </c>
      <c r="DW45">
        <v>4.9993099999999999E-2</v>
      </c>
      <c r="DX45">
        <v>0</v>
      </c>
      <c r="DY45">
        <v>0</v>
      </c>
      <c r="DZ45">
        <v>0</v>
      </c>
      <c r="EA45">
        <v>571.37225806451602</v>
      </c>
      <c r="EB45">
        <v>4.9993099999999999E-2</v>
      </c>
      <c r="EC45">
        <v>-5.4603225806451627</v>
      </c>
      <c r="ED45">
        <v>-1.697741935483871</v>
      </c>
      <c r="EE45">
        <v>34.935000000000002</v>
      </c>
      <c r="EF45">
        <v>39.14899999999998</v>
      </c>
      <c r="EG45">
        <v>37.223580645161292</v>
      </c>
      <c r="EH45">
        <v>40.263838709677408</v>
      </c>
      <c r="EI45">
        <v>37.598580645161292</v>
      </c>
      <c r="EJ45">
        <v>0</v>
      </c>
      <c r="EK45">
        <v>0</v>
      </c>
      <c r="EL45">
        <v>0</v>
      </c>
      <c r="EM45">
        <v>96.399999856948853</v>
      </c>
      <c r="EN45">
        <v>0</v>
      </c>
      <c r="EO45">
        <v>571.1468000000001</v>
      </c>
      <c r="EP45">
        <v>-11.017692250893781</v>
      </c>
      <c r="EQ45">
        <v>-2.5407691752628572</v>
      </c>
      <c r="ER45">
        <v>-5.3471999999999991</v>
      </c>
      <c r="ES45">
        <v>15</v>
      </c>
      <c r="ET45">
        <v>1689216310</v>
      </c>
      <c r="EU45" t="s">
        <v>528</v>
      </c>
      <c r="EV45">
        <v>1689216310</v>
      </c>
      <c r="EW45">
        <v>1689216310</v>
      </c>
      <c r="EX45">
        <v>29</v>
      </c>
      <c r="EY45">
        <v>3.3000000000000002E-2</v>
      </c>
      <c r="EZ45">
        <v>-1.2E-2</v>
      </c>
      <c r="FA45">
        <v>0.753</v>
      </c>
      <c r="FB45">
        <v>0.23200000000000001</v>
      </c>
      <c r="FC45">
        <v>410</v>
      </c>
      <c r="FD45">
        <v>19</v>
      </c>
      <c r="FE45">
        <v>0.31</v>
      </c>
      <c r="FF45">
        <v>0.25</v>
      </c>
      <c r="FG45">
        <v>1.0750703500000001</v>
      </c>
      <c r="FH45">
        <v>-0.59492174859287472</v>
      </c>
      <c r="FI45">
        <v>7.5137325150204146E-2</v>
      </c>
      <c r="FJ45">
        <v>1</v>
      </c>
      <c r="FK45">
        <v>411.04730000000001</v>
      </c>
      <c r="FL45">
        <v>-0.53229810901026442</v>
      </c>
      <c r="FM45">
        <v>4.9910686898366641E-2</v>
      </c>
      <c r="FN45">
        <v>1</v>
      </c>
      <c r="FO45">
        <v>0.1204926275</v>
      </c>
      <c r="FP45">
        <v>0.39709216547842369</v>
      </c>
      <c r="FQ45">
        <v>3.8449313703055793E-2</v>
      </c>
      <c r="FR45">
        <v>1</v>
      </c>
      <c r="FS45">
        <v>19.311856666666671</v>
      </c>
      <c r="FT45">
        <v>0.14535884315903569</v>
      </c>
      <c r="FU45">
        <v>1.055517829735212E-2</v>
      </c>
      <c r="FV45">
        <v>1</v>
      </c>
      <c r="FW45">
        <v>4</v>
      </c>
      <c r="FX45">
        <v>4</v>
      </c>
      <c r="FY45" t="s">
        <v>413</v>
      </c>
      <c r="FZ45">
        <v>3.17984</v>
      </c>
      <c r="GA45">
        <v>2.7669899999999998</v>
      </c>
      <c r="GB45">
        <v>0.10366400000000001</v>
      </c>
      <c r="GC45">
        <v>0.104115</v>
      </c>
      <c r="GD45">
        <v>0.10355</v>
      </c>
      <c r="GE45">
        <v>0.103988</v>
      </c>
      <c r="GF45">
        <v>28184.5</v>
      </c>
      <c r="GG45">
        <v>22386.400000000001</v>
      </c>
      <c r="GH45">
        <v>29379.200000000001</v>
      </c>
      <c r="GI45">
        <v>24471.7</v>
      </c>
      <c r="GJ45">
        <v>33481.9</v>
      </c>
      <c r="GK45">
        <v>31988.5</v>
      </c>
      <c r="GL45">
        <v>40510.400000000001</v>
      </c>
      <c r="GM45">
        <v>39917.699999999997</v>
      </c>
      <c r="GN45">
        <v>2.1855000000000002</v>
      </c>
      <c r="GO45">
        <v>1.9299500000000001</v>
      </c>
      <c r="GP45">
        <v>0.112619</v>
      </c>
      <c r="GQ45">
        <v>0</v>
      </c>
      <c r="GR45">
        <v>22.660599999999999</v>
      </c>
      <c r="GS45">
        <v>999.9</v>
      </c>
      <c r="GT45">
        <v>62.2</v>
      </c>
      <c r="GU45">
        <v>27</v>
      </c>
      <c r="GV45">
        <v>22.0002</v>
      </c>
      <c r="GW45">
        <v>61.809100000000001</v>
      </c>
      <c r="GX45">
        <v>27.932700000000001</v>
      </c>
      <c r="GY45">
        <v>1</v>
      </c>
      <c r="GZ45">
        <v>-0.14316300000000001</v>
      </c>
      <c r="HA45">
        <v>0</v>
      </c>
      <c r="HB45">
        <v>20.294</v>
      </c>
      <c r="HC45">
        <v>5.2250800000000002</v>
      </c>
      <c r="HD45">
        <v>11.902100000000001</v>
      </c>
      <c r="HE45">
        <v>4.9642499999999998</v>
      </c>
      <c r="HF45">
        <v>3.2919999999999998</v>
      </c>
      <c r="HG45">
        <v>9999</v>
      </c>
      <c r="HH45">
        <v>9999</v>
      </c>
      <c r="HI45">
        <v>9999</v>
      </c>
      <c r="HJ45">
        <v>999.9</v>
      </c>
      <c r="HK45">
        <v>4.9702599999999997</v>
      </c>
      <c r="HL45">
        <v>1.87473</v>
      </c>
      <c r="HM45">
        <v>1.87347</v>
      </c>
      <c r="HN45">
        <v>1.87256</v>
      </c>
      <c r="HO45">
        <v>1.8742000000000001</v>
      </c>
      <c r="HP45">
        <v>1.8692</v>
      </c>
      <c r="HQ45">
        <v>1.8733200000000001</v>
      </c>
      <c r="HR45">
        <v>1.8783799999999999</v>
      </c>
      <c r="HS45">
        <v>0</v>
      </c>
      <c r="HT45">
        <v>0</v>
      </c>
      <c r="HU45">
        <v>0</v>
      </c>
      <c r="HV45">
        <v>0</v>
      </c>
      <c r="HW45" t="s">
        <v>414</v>
      </c>
      <c r="HX45" t="s">
        <v>415</v>
      </c>
      <c r="HY45" t="s">
        <v>416</v>
      </c>
      <c r="HZ45" t="s">
        <v>416</v>
      </c>
      <c r="IA45" t="s">
        <v>416</v>
      </c>
      <c r="IB45" t="s">
        <v>416</v>
      </c>
      <c r="IC45">
        <v>0</v>
      </c>
      <c r="ID45">
        <v>100</v>
      </c>
      <c r="IE45">
        <v>100</v>
      </c>
      <c r="IF45">
        <v>0.753</v>
      </c>
      <c r="IG45">
        <v>0.23200000000000001</v>
      </c>
      <c r="IH45">
        <v>0.51062545303381635</v>
      </c>
      <c r="II45">
        <v>1.128014593432906E-3</v>
      </c>
      <c r="IJ45">
        <v>-1.65604436504418E-6</v>
      </c>
      <c r="IK45">
        <v>3.7132907960675708E-10</v>
      </c>
      <c r="IL45">
        <v>0.24363809523809371</v>
      </c>
      <c r="IM45">
        <v>0</v>
      </c>
      <c r="IN45">
        <v>0</v>
      </c>
      <c r="IO45">
        <v>0</v>
      </c>
      <c r="IP45">
        <v>25</v>
      </c>
      <c r="IQ45">
        <v>1932</v>
      </c>
      <c r="IR45">
        <v>-1</v>
      </c>
      <c r="IS45">
        <v>-1</v>
      </c>
      <c r="IT45">
        <v>1.3</v>
      </c>
      <c r="IU45">
        <v>1.3</v>
      </c>
      <c r="IV45">
        <v>1.07544</v>
      </c>
      <c r="IW45">
        <v>2.4133300000000002</v>
      </c>
      <c r="IX45">
        <v>1.42578</v>
      </c>
      <c r="IY45">
        <v>2.2839399999999999</v>
      </c>
      <c r="IZ45">
        <v>1.5478499999999999</v>
      </c>
      <c r="JA45">
        <v>2.4621599999999999</v>
      </c>
      <c r="JB45">
        <v>30.6309</v>
      </c>
      <c r="JC45">
        <v>15.532999999999999</v>
      </c>
      <c r="JD45">
        <v>18</v>
      </c>
      <c r="JE45">
        <v>623.51900000000001</v>
      </c>
      <c r="JF45">
        <v>443.93</v>
      </c>
      <c r="JG45">
        <v>25.0289</v>
      </c>
      <c r="JH45">
        <v>25.651199999999999</v>
      </c>
      <c r="JI45">
        <v>30</v>
      </c>
      <c r="JJ45">
        <v>25.569700000000001</v>
      </c>
      <c r="JK45">
        <v>25.523199999999999</v>
      </c>
      <c r="JL45">
        <v>21.552499999999998</v>
      </c>
      <c r="JM45">
        <v>0</v>
      </c>
      <c r="JN45">
        <v>100</v>
      </c>
      <c r="JO45">
        <v>-999.9</v>
      </c>
      <c r="JP45">
        <v>410</v>
      </c>
      <c r="JQ45">
        <v>22</v>
      </c>
      <c r="JR45">
        <v>95.704400000000007</v>
      </c>
      <c r="JS45">
        <v>101.566</v>
      </c>
    </row>
    <row r="46" spans="1:279" x14ac:dyDescent="0.2">
      <c r="A46">
        <v>30</v>
      </c>
      <c r="B46">
        <v>1689216444.5</v>
      </c>
      <c r="C46">
        <v>4573</v>
      </c>
      <c r="D46" t="s">
        <v>529</v>
      </c>
      <c r="E46" t="s">
        <v>530</v>
      </c>
      <c r="F46">
        <v>15</v>
      </c>
      <c r="O46" t="s">
        <v>642</v>
      </c>
      <c r="P46">
        <f>DB46*AP46*(CW46-CV46*(1000-AP46*CY46)/(1000-AP46*CX46))/(100*CQ46)</f>
        <v>-0.77046876916174345</v>
      </c>
      <c r="Q46">
        <v>1689216436.75</v>
      </c>
      <c r="R46">
        <f t="shared" si="0"/>
        <v>-1.6935871758517105E-5</v>
      </c>
      <c r="S46">
        <f t="shared" si="1"/>
        <v>-1.6935871758517105E-2</v>
      </c>
      <c r="T46">
        <f>CV46 - IF(AP46&gt;1, P46*CQ46*100/(AR46*DJ46), 0)</f>
        <v>410.78103333333343</v>
      </c>
      <c r="U46">
        <f>((AA46-R46/2)*T46-P46)/(AA46+R46/2)</f>
        <v>-418.98517840854595</v>
      </c>
      <c r="V46">
        <f t="shared" si="2"/>
        <v>-42.426146913711079</v>
      </c>
      <c r="W46">
        <f>(CV46 - IF(AP46&gt;1, P46*CQ46*100/(AR46*DJ46), 0))*(DC46+DD46)/1000</f>
        <v>41.595400905977677</v>
      </c>
      <c r="X46">
        <f t="shared" si="3"/>
        <v>-1.4851697868668034E-3</v>
      </c>
      <c r="Y46">
        <f t="shared" si="4"/>
        <v>2.9503943549616816</v>
      </c>
      <c r="Z46">
        <f>R46*(1000-(1000*0.61365*EXP(17.502*AD46/(240.97+AD46))/(DC46+DD46)+CX46)/2)/(1000*0.61365*EXP(17.502*AD46/(240.97+AD46))/(DC46+DD46)-CX46)</f>
        <v>-1.4855852484088733E-3</v>
      </c>
      <c r="AA46">
        <f t="shared" si="5"/>
        <v>-9.2845344397676603E-4</v>
      </c>
      <c r="AB46">
        <f t="shared" si="6"/>
        <v>3.9888988359855588E-3</v>
      </c>
      <c r="AC46">
        <f>(DE46+(AB46+2*0.95*0.0000000567*(((DE46+$B$7)+273)^4-(DE46+273)^4)-44100*R46)/(1.84*29.3*Y46+8*0.95*0.0000000567*(DE46+273)^3))</f>
        <v>24.954374919429718</v>
      </c>
      <c r="AD46">
        <f t="shared" si="7"/>
        <v>24.32547666666666</v>
      </c>
      <c r="AE46">
        <f t="shared" si="8"/>
        <v>3.0540332377381469</v>
      </c>
      <c r="AF46">
        <f t="shared" si="9"/>
        <v>60.818192046224297</v>
      </c>
      <c r="AG46">
        <f t="shared" si="10"/>
        <v>1.9280618394388047</v>
      </c>
      <c r="AH46">
        <f t="shared" si="11"/>
        <v>3.1702057798321257</v>
      </c>
      <c r="AI46">
        <f t="shared" si="12"/>
        <v>1.1259713982993422</v>
      </c>
      <c r="AJ46">
        <f>(-R46*44100)</f>
        <v>0.74687194455060435</v>
      </c>
      <c r="AK46">
        <f t="shared" si="13"/>
        <v>99.332946549132913</v>
      </c>
      <c r="AL46">
        <f t="shared" si="14"/>
        <v>7.0955956266710709</v>
      </c>
      <c r="AM46">
        <f t="shared" si="15"/>
        <v>107.17940301919057</v>
      </c>
      <c r="AN46">
        <v>0</v>
      </c>
      <c r="AO46">
        <v>0</v>
      </c>
      <c r="AP46">
        <f t="shared" si="16"/>
        <v>1</v>
      </c>
      <c r="AQ46">
        <f t="shared" si="17"/>
        <v>0</v>
      </c>
      <c r="AR46">
        <f t="shared" si="18"/>
        <v>53876.164323386191</v>
      </c>
      <c r="AS46" t="s">
        <v>531</v>
      </c>
      <c r="AT46">
        <v>12530.3</v>
      </c>
      <c r="AU46">
        <v>660.10038461538466</v>
      </c>
      <c r="AV46">
        <v>3854.3</v>
      </c>
      <c r="AW46">
        <f t="shared" si="19"/>
        <v>0.82873663580536427</v>
      </c>
      <c r="AX46">
        <v>-0.7704687691616865</v>
      </c>
      <c r="AY46" t="s">
        <v>410</v>
      </c>
      <c r="AZ46" t="s">
        <v>410</v>
      </c>
      <c r="BA46">
        <v>0</v>
      </c>
      <c r="BB46">
        <v>0</v>
      </c>
      <c r="BC46" t="e">
        <f t="shared" si="20"/>
        <v>#DIV/0!</v>
      </c>
      <c r="BD46">
        <v>0.5</v>
      </c>
      <c r="BE46">
        <f t="shared" si="21"/>
        <v>2.0994204399923999E-2</v>
      </c>
      <c r="BF46">
        <f>P46</f>
        <v>-0.77046876916174345</v>
      </c>
      <c r="BG46" t="e">
        <f t="shared" si="22"/>
        <v>#DIV/0!</v>
      </c>
      <c r="BH46">
        <f t="shared" si="23"/>
        <v>-2.7128649449310261E-12</v>
      </c>
      <c r="BI46" t="e">
        <f t="shared" si="24"/>
        <v>#DIV/0!</v>
      </c>
      <c r="BJ46" t="e">
        <f t="shared" si="25"/>
        <v>#DIV/0!</v>
      </c>
      <c r="BK46" t="s">
        <v>410</v>
      </c>
      <c r="BL46">
        <v>0</v>
      </c>
      <c r="BM46" t="e">
        <f t="shared" si="26"/>
        <v>#DIV/0!</v>
      </c>
      <c r="BN46" t="e">
        <f t="shared" si="27"/>
        <v>#DIV/0!</v>
      </c>
      <c r="BO46" t="e">
        <f t="shared" si="28"/>
        <v>#DIV/0!</v>
      </c>
      <c r="BP46" t="e">
        <f t="shared" si="29"/>
        <v>#DIV/0!</v>
      </c>
      <c r="BQ46">
        <f t="shared" si="30"/>
        <v>0</v>
      </c>
      <c r="BR46">
        <f t="shared" si="31"/>
        <v>1.2066559589563726</v>
      </c>
      <c r="BS46" t="e">
        <f t="shared" si="32"/>
        <v>#DIV/0!</v>
      </c>
      <c r="BT46" t="e">
        <f t="shared" si="33"/>
        <v>#DIV/0!</v>
      </c>
      <c r="BU46">
        <v>2354</v>
      </c>
      <c r="BV46">
        <v>300</v>
      </c>
      <c r="BW46">
        <v>300</v>
      </c>
      <c r="BX46">
        <v>300</v>
      </c>
      <c r="BY46">
        <v>12530.3</v>
      </c>
      <c r="BZ46">
        <v>3793.77</v>
      </c>
      <c r="CA46">
        <v>-1.0372299999999999E-2</v>
      </c>
      <c r="CB46">
        <v>-25.65</v>
      </c>
      <c r="CC46" t="s">
        <v>410</v>
      </c>
      <c r="CD46" t="s">
        <v>410</v>
      </c>
      <c r="CE46" t="s">
        <v>410</v>
      </c>
      <c r="CF46" t="s">
        <v>410</v>
      </c>
      <c r="CG46" t="s">
        <v>410</v>
      </c>
      <c r="CH46" t="s">
        <v>410</v>
      </c>
      <c r="CI46" t="s">
        <v>410</v>
      </c>
      <c r="CJ46" t="s">
        <v>410</v>
      </c>
      <c r="CK46" t="s">
        <v>410</v>
      </c>
      <c r="CL46" t="s">
        <v>410</v>
      </c>
      <c r="CM46">
        <f t="shared" si="34"/>
        <v>4.9993099999999999E-2</v>
      </c>
      <c r="CN46">
        <f t="shared" si="35"/>
        <v>2.0994204399923999E-2</v>
      </c>
      <c r="CO46">
        <f t="shared" si="36"/>
        <v>0.41994203999999996</v>
      </c>
      <c r="CP46">
        <f t="shared" si="37"/>
        <v>7.9788987599999986E-2</v>
      </c>
      <c r="CQ46">
        <v>6</v>
      </c>
      <c r="CR46">
        <v>0.5</v>
      </c>
      <c r="CS46" t="s">
        <v>411</v>
      </c>
      <c r="CT46">
        <v>2</v>
      </c>
      <c r="CU46">
        <v>1689216436.75</v>
      </c>
      <c r="CV46">
        <v>410.78103333333343</v>
      </c>
      <c r="CW46">
        <v>410.00376666666659</v>
      </c>
      <c r="CX46">
        <v>19.040836666666671</v>
      </c>
      <c r="CY46">
        <v>19.057446666666671</v>
      </c>
      <c r="CZ46">
        <v>410.03803333333337</v>
      </c>
      <c r="DA46">
        <v>18.806836666666669</v>
      </c>
      <c r="DB46">
        <v>600.12276666666662</v>
      </c>
      <c r="DC46">
        <v>101.1911666666666</v>
      </c>
      <c r="DD46">
        <v>6.8135809999999991E-2</v>
      </c>
      <c r="DE46">
        <v>24.94997</v>
      </c>
      <c r="DF46">
        <v>24.32547666666666</v>
      </c>
      <c r="DG46">
        <v>999.9000000000002</v>
      </c>
      <c r="DH46">
        <v>0</v>
      </c>
      <c r="DI46">
        <v>0</v>
      </c>
      <c r="DJ46">
        <v>10000.190666666669</v>
      </c>
      <c r="DK46">
        <v>0</v>
      </c>
      <c r="DL46">
        <v>0.28266200000000008</v>
      </c>
      <c r="DM46">
        <v>0.7875610999999999</v>
      </c>
      <c r="DN46">
        <v>418.76403333333332</v>
      </c>
      <c r="DO46">
        <v>417.96920000000011</v>
      </c>
      <c r="DP46">
        <v>-1.8723356033333329E-2</v>
      </c>
      <c r="DQ46">
        <v>410.00376666666659</v>
      </c>
      <c r="DR46">
        <v>19.057446666666671</v>
      </c>
      <c r="DS46">
        <v>1.9265513333333339</v>
      </c>
      <c r="DT46">
        <v>1.928446333333333</v>
      </c>
      <c r="DU46">
        <v>16.85323666666666</v>
      </c>
      <c r="DV46">
        <v>16.86875666666667</v>
      </c>
      <c r="DW46">
        <v>4.9993099999999999E-2</v>
      </c>
      <c r="DX46">
        <v>0</v>
      </c>
      <c r="DY46">
        <v>0</v>
      </c>
      <c r="DZ46">
        <v>0</v>
      </c>
      <c r="EA46">
        <v>659.96266666666668</v>
      </c>
      <c r="EB46">
        <v>4.9993099999999999E-2</v>
      </c>
      <c r="EC46">
        <v>-4.5533333333333328</v>
      </c>
      <c r="ED46">
        <v>-1.0760000000000001</v>
      </c>
      <c r="EE46">
        <v>35.379133333333343</v>
      </c>
      <c r="EF46">
        <v>39.8414</v>
      </c>
      <c r="EG46">
        <v>37.762399999999992</v>
      </c>
      <c r="EH46">
        <v>41.528933333333313</v>
      </c>
      <c r="EI46">
        <v>38.125</v>
      </c>
      <c r="EJ46">
        <v>0</v>
      </c>
      <c r="EK46">
        <v>0</v>
      </c>
      <c r="EL46">
        <v>0</v>
      </c>
      <c r="EM46">
        <v>150.5999999046326</v>
      </c>
      <c r="EN46">
        <v>0</v>
      </c>
      <c r="EO46">
        <v>660.10038461538466</v>
      </c>
      <c r="EP46">
        <v>1.8882051446821131</v>
      </c>
      <c r="EQ46">
        <v>1.887521374765158</v>
      </c>
      <c r="ER46">
        <v>-4.6988461538461532</v>
      </c>
      <c r="ES46">
        <v>15</v>
      </c>
      <c r="ET46">
        <v>1689216462.5</v>
      </c>
      <c r="EU46" t="s">
        <v>532</v>
      </c>
      <c r="EV46">
        <v>1689216462.5</v>
      </c>
      <c r="EW46">
        <v>1689216462</v>
      </c>
      <c r="EX46">
        <v>30</v>
      </c>
      <c r="EY46">
        <v>-1.0999999999999999E-2</v>
      </c>
      <c r="EZ46">
        <v>3.0000000000000001E-3</v>
      </c>
      <c r="FA46">
        <v>0.74299999999999999</v>
      </c>
      <c r="FB46">
        <v>0.23400000000000001</v>
      </c>
      <c r="FC46">
        <v>410</v>
      </c>
      <c r="FD46">
        <v>19</v>
      </c>
      <c r="FE46">
        <v>0.56999999999999995</v>
      </c>
      <c r="FF46">
        <v>0.31</v>
      </c>
      <c r="FG46">
        <v>0.79847904878048792</v>
      </c>
      <c r="FH46">
        <v>-0.19371275958188169</v>
      </c>
      <c r="FI46">
        <v>4.080028848890787E-2</v>
      </c>
      <c r="FJ46">
        <v>1</v>
      </c>
      <c r="FK46">
        <v>410.79</v>
      </c>
      <c r="FL46">
        <v>-2.825806451725528E-2</v>
      </c>
      <c r="FM46">
        <v>1.27911259561432E-2</v>
      </c>
      <c r="FN46">
        <v>1</v>
      </c>
      <c r="FO46">
        <v>-4.8273723926829271E-2</v>
      </c>
      <c r="FP46">
        <v>0.46466349025087089</v>
      </c>
      <c r="FQ46">
        <v>4.6032392579585163E-2</v>
      </c>
      <c r="FR46">
        <v>1</v>
      </c>
      <c r="FS46">
        <v>19.027774193548389</v>
      </c>
      <c r="FT46">
        <v>0.51662903225806367</v>
      </c>
      <c r="FU46">
        <v>3.8658354417708082E-2</v>
      </c>
      <c r="FV46">
        <v>1</v>
      </c>
      <c r="FW46">
        <v>4</v>
      </c>
      <c r="FX46">
        <v>4</v>
      </c>
      <c r="FY46" t="s">
        <v>413</v>
      </c>
      <c r="FZ46">
        <v>3.1799499999999998</v>
      </c>
      <c r="GA46">
        <v>2.76519</v>
      </c>
      <c r="GB46">
        <v>0.103603</v>
      </c>
      <c r="GC46">
        <v>0.104117</v>
      </c>
      <c r="GD46">
        <v>0.102686</v>
      </c>
      <c r="GE46">
        <v>0.10366300000000001</v>
      </c>
      <c r="GF46">
        <v>28179.7</v>
      </c>
      <c r="GG46">
        <v>22385</v>
      </c>
      <c r="GH46">
        <v>29372.400000000001</v>
      </c>
      <c r="GI46">
        <v>24470.400000000001</v>
      </c>
      <c r="GJ46">
        <v>33507.699999999997</v>
      </c>
      <c r="GK46">
        <v>31998.5</v>
      </c>
      <c r="GL46">
        <v>40501.599999999999</v>
      </c>
      <c r="GM46">
        <v>39915.4</v>
      </c>
      <c r="GN46">
        <v>2.1835300000000002</v>
      </c>
      <c r="GO46">
        <v>1.9318299999999999</v>
      </c>
      <c r="GP46">
        <v>0.11906799999999999</v>
      </c>
      <c r="GQ46">
        <v>0</v>
      </c>
      <c r="GR46">
        <v>22.394100000000002</v>
      </c>
      <c r="GS46">
        <v>999.9</v>
      </c>
      <c r="GT46">
        <v>62.2</v>
      </c>
      <c r="GU46">
        <v>26.9</v>
      </c>
      <c r="GV46">
        <v>21.872499999999999</v>
      </c>
      <c r="GW46">
        <v>62.039099999999998</v>
      </c>
      <c r="GX46">
        <v>27.2636</v>
      </c>
      <c r="GY46">
        <v>1</v>
      </c>
      <c r="GZ46">
        <v>-0.140295</v>
      </c>
      <c r="HA46">
        <v>0</v>
      </c>
      <c r="HB46">
        <v>20.2942</v>
      </c>
      <c r="HC46">
        <v>5.2280699999999998</v>
      </c>
      <c r="HD46">
        <v>11.902100000000001</v>
      </c>
      <c r="HE46">
        <v>4.9644000000000004</v>
      </c>
      <c r="HF46">
        <v>3.2919999999999998</v>
      </c>
      <c r="HG46">
        <v>9999</v>
      </c>
      <c r="HH46">
        <v>9999</v>
      </c>
      <c r="HI46">
        <v>9999</v>
      </c>
      <c r="HJ46">
        <v>999.9</v>
      </c>
      <c r="HK46">
        <v>4.9702400000000004</v>
      </c>
      <c r="HL46">
        <v>1.8747199999999999</v>
      </c>
      <c r="HM46">
        <v>1.87347</v>
      </c>
      <c r="HN46">
        <v>1.87256</v>
      </c>
      <c r="HO46">
        <v>1.87422</v>
      </c>
      <c r="HP46">
        <v>1.8691800000000001</v>
      </c>
      <c r="HQ46">
        <v>1.8733200000000001</v>
      </c>
      <c r="HR46">
        <v>1.87839</v>
      </c>
      <c r="HS46">
        <v>0</v>
      </c>
      <c r="HT46">
        <v>0</v>
      </c>
      <c r="HU46">
        <v>0</v>
      </c>
      <c r="HV46">
        <v>0</v>
      </c>
      <c r="HW46" t="s">
        <v>414</v>
      </c>
      <c r="HX46" t="s">
        <v>415</v>
      </c>
      <c r="HY46" t="s">
        <v>416</v>
      </c>
      <c r="HZ46" t="s">
        <v>416</v>
      </c>
      <c r="IA46" t="s">
        <v>416</v>
      </c>
      <c r="IB46" t="s">
        <v>416</v>
      </c>
      <c r="IC46">
        <v>0</v>
      </c>
      <c r="ID46">
        <v>100</v>
      </c>
      <c r="IE46">
        <v>100</v>
      </c>
      <c r="IF46">
        <v>0.74299999999999999</v>
      </c>
      <c r="IG46">
        <v>0.23400000000000001</v>
      </c>
      <c r="IH46">
        <v>0.54367241057516913</v>
      </c>
      <c r="II46">
        <v>1.128014593432906E-3</v>
      </c>
      <c r="IJ46">
        <v>-1.65604436504418E-6</v>
      </c>
      <c r="IK46">
        <v>3.7132907960675708E-10</v>
      </c>
      <c r="IL46">
        <v>0.2318850000000019</v>
      </c>
      <c r="IM46">
        <v>0</v>
      </c>
      <c r="IN46">
        <v>0</v>
      </c>
      <c r="IO46">
        <v>0</v>
      </c>
      <c r="IP46">
        <v>25</v>
      </c>
      <c r="IQ46">
        <v>1932</v>
      </c>
      <c r="IR46">
        <v>-1</v>
      </c>
      <c r="IS46">
        <v>-1</v>
      </c>
      <c r="IT46">
        <v>2.2000000000000002</v>
      </c>
      <c r="IU46">
        <v>2.2000000000000002</v>
      </c>
      <c r="IV46">
        <v>1.07544</v>
      </c>
      <c r="IW46">
        <v>2.4169900000000002</v>
      </c>
      <c r="IX46">
        <v>1.42578</v>
      </c>
      <c r="IY46">
        <v>2.2851599999999999</v>
      </c>
      <c r="IZ46">
        <v>1.5478499999999999</v>
      </c>
      <c r="JA46">
        <v>2.4633799999999999</v>
      </c>
      <c r="JB46">
        <v>30.48</v>
      </c>
      <c r="JC46">
        <v>15.515499999999999</v>
      </c>
      <c r="JD46">
        <v>18</v>
      </c>
      <c r="JE46">
        <v>622.43299999999999</v>
      </c>
      <c r="JF46">
        <v>445.30099999999999</v>
      </c>
      <c r="JG46">
        <v>24.869599999999998</v>
      </c>
      <c r="JH46">
        <v>25.682099999999998</v>
      </c>
      <c r="JI46">
        <v>30.000499999999999</v>
      </c>
      <c r="JJ46">
        <v>25.602</v>
      </c>
      <c r="JK46">
        <v>25.5579</v>
      </c>
      <c r="JL46">
        <v>21.5442</v>
      </c>
      <c r="JM46">
        <v>0</v>
      </c>
      <c r="JN46">
        <v>100</v>
      </c>
      <c r="JO46">
        <v>-999.9</v>
      </c>
      <c r="JP46">
        <v>410</v>
      </c>
      <c r="JQ46">
        <v>22</v>
      </c>
      <c r="JR46">
        <v>95.683000000000007</v>
      </c>
      <c r="JS46">
        <v>101.56100000000001</v>
      </c>
    </row>
    <row r="47" spans="1:279" x14ac:dyDescent="0.2">
      <c r="A47">
        <v>31</v>
      </c>
      <c r="B47">
        <v>1689216569</v>
      </c>
      <c r="C47">
        <v>4697.5</v>
      </c>
      <c r="D47" t="s">
        <v>533</v>
      </c>
      <c r="E47" t="s">
        <v>534</v>
      </c>
      <c r="F47">
        <v>15</v>
      </c>
      <c r="O47" t="s">
        <v>643</v>
      </c>
      <c r="P47">
        <f>DB47*AP47*(CW47-CV47*(1000-AP47*CY47)/(1000-AP47*CX47))/(100*CQ47)</f>
        <v>-0.93083905976909309</v>
      </c>
      <c r="Q47">
        <v>1689216561.25</v>
      </c>
      <c r="R47">
        <f t="shared" si="0"/>
        <v>3.6783197220472087E-5</v>
      </c>
      <c r="S47">
        <f t="shared" si="1"/>
        <v>3.6783197220472089E-2</v>
      </c>
      <c r="T47">
        <f>CV47 - IF(AP47&gt;1, P47*CQ47*100/(AR47*DJ47), 0)</f>
        <v>410.89550000000003</v>
      </c>
      <c r="U47">
        <f>((AA47-R47/2)*T47-P47)/(AA47+R47/2)</f>
        <v>865.56726074842936</v>
      </c>
      <c r="V47">
        <f t="shared" si="2"/>
        <v>87.655961529961331</v>
      </c>
      <c r="W47">
        <f>(CV47 - IF(AP47&gt;1, P47*CQ47*100/(AR47*DJ47), 0))*(DC47+DD47)/1000</f>
        <v>41.611370686191457</v>
      </c>
      <c r="X47">
        <f t="shared" si="3"/>
        <v>3.1946751482102003E-3</v>
      </c>
      <c r="Y47">
        <f t="shared" si="4"/>
        <v>2.9494799469128412</v>
      </c>
      <c r="Z47">
        <f>R47*(1000-(1000*0.61365*EXP(17.502*AD47/(240.97+AD47))/(DC47+DD47)+CX47)/2)/(1000*0.61365*EXP(17.502*AD47/(240.97+AD47))/(DC47+DD47)-CX47)</f>
        <v>3.1927540334197014E-3</v>
      </c>
      <c r="AA47">
        <f t="shared" si="5"/>
        <v>1.9956437750585079E-3</v>
      </c>
      <c r="AB47">
        <f t="shared" si="6"/>
        <v>3.9888988359855588E-3</v>
      </c>
      <c r="AC47">
        <f>(DE47+(AB47+2*0.95*0.0000000567*(((DE47+$B$7)+273)^4-(DE47+273)^4)-44100*R47)/(1.84*29.3*Y47+8*0.95*0.0000000567*(DE47+273)^3))</f>
        <v>25.011411508964532</v>
      </c>
      <c r="AD47">
        <f t="shared" si="7"/>
        <v>24.49953</v>
      </c>
      <c r="AE47">
        <f t="shared" si="8"/>
        <v>3.0860315818526569</v>
      </c>
      <c r="AF47">
        <f t="shared" si="9"/>
        <v>61.19771839660109</v>
      </c>
      <c r="AG47">
        <f t="shared" si="10"/>
        <v>1.9483168871815253</v>
      </c>
      <c r="AH47">
        <f t="shared" si="11"/>
        <v>3.1836430151777266</v>
      </c>
      <c r="AI47">
        <f t="shared" si="12"/>
        <v>1.1377146946711316</v>
      </c>
      <c r="AJ47">
        <f>(-R47*44100)</f>
        <v>-1.6221389974228191</v>
      </c>
      <c r="AK47">
        <f t="shared" si="13"/>
        <v>82.905335726531703</v>
      </c>
      <c r="AL47">
        <f t="shared" si="14"/>
        <v>5.9312823422671208</v>
      </c>
      <c r="AM47">
        <f t="shared" si="15"/>
        <v>87.218467970211989</v>
      </c>
      <c r="AN47">
        <v>0</v>
      </c>
      <c r="AO47">
        <v>0</v>
      </c>
      <c r="AP47">
        <f t="shared" si="16"/>
        <v>1</v>
      </c>
      <c r="AQ47">
        <f t="shared" si="17"/>
        <v>0</v>
      </c>
      <c r="AR47">
        <f t="shared" si="18"/>
        <v>53836.79615345606</v>
      </c>
      <c r="AS47" t="s">
        <v>535</v>
      </c>
      <c r="AT47">
        <v>12633</v>
      </c>
      <c r="AU47">
        <v>601.7488461538461</v>
      </c>
      <c r="AV47">
        <v>2619.86</v>
      </c>
      <c r="AW47">
        <f t="shared" si="19"/>
        <v>0.77031259450739886</v>
      </c>
      <c r="AX47">
        <v>-0.93083905976909309</v>
      </c>
      <c r="AY47" t="s">
        <v>410</v>
      </c>
      <c r="AZ47" t="s">
        <v>410</v>
      </c>
      <c r="BA47">
        <v>0</v>
      </c>
      <c r="BB47">
        <v>0</v>
      </c>
      <c r="BC47" t="e">
        <f t="shared" si="20"/>
        <v>#DIV/0!</v>
      </c>
      <c r="BD47">
        <v>0.5</v>
      </c>
      <c r="BE47">
        <f t="shared" si="21"/>
        <v>2.0994204399923999E-2</v>
      </c>
      <c r="BF47">
        <f>P47</f>
        <v>-0.93083905976909309</v>
      </c>
      <c r="BG47" t="e">
        <f t="shared" si="22"/>
        <v>#DIV/0!</v>
      </c>
      <c r="BH47">
        <f t="shared" si="23"/>
        <v>0</v>
      </c>
      <c r="BI47" t="e">
        <f t="shared" si="24"/>
        <v>#DIV/0!</v>
      </c>
      <c r="BJ47" t="e">
        <f t="shared" si="25"/>
        <v>#DIV/0!</v>
      </c>
      <c r="BK47" t="s">
        <v>410</v>
      </c>
      <c r="BL47">
        <v>0</v>
      </c>
      <c r="BM47" t="e">
        <f t="shared" si="26"/>
        <v>#DIV/0!</v>
      </c>
      <c r="BN47" t="e">
        <f t="shared" si="27"/>
        <v>#DIV/0!</v>
      </c>
      <c r="BO47" t="e">
        <f t="shared" si="28"/>
        <v>#DIV/0!</v>
      </c>
      <c r="BP47" t="e">
        <f t="shared" si="29"/>
        <v>#DIV/0!</v>
      </c>
      <c r="BQ47">
        <f t="shared" si="30"/>
        <v>0</v>
      </c>
      <c r="BR47">
        <f t="shared" si="31"/>
        <v>1.2981742829214444</v>
      </c>
      <c r="BS47" t="e">
        <f t="shared" si="32"/>
        <v>#DIV/0!</v>
      </c>
      <c r="BT47" t="e">
        <f t="shared" si="33"/>
        <v>#DIV/0!</v>
      </c>
      <c r="BU47">
        <v>2355</v>
      </c>
      <c r="BV47">
        <v>300</v>
      </c>
      <c r="BW47">
        <v>300</v>
      </c>
      <c r="BX47">
        <v>300</v>
      </c>
      <c r="BY47">
        <v>12633</v>
      </c>
      <c r="BZ47">
        <v>2559.2800000000002</v>
      </c>
      <c r="CA47">
        <v>-1.04539E-2</v>
      </c>
      <c r="CB47">
        <v>-27.7</v>
      </c>
      <c r="CC47" t="s">
        <v>410</v>
      </c>
      <c r="CD47" t="s">
        <v>410</v>
      </c>
      <c r="CE47" t="s">
        <v>410</v>
      </c>
      <c r="CF47" t="s">
        <v>410</v>
      </c>
      <c r="CG47" t="s">
        <v>410</v>
      </c>
      <c r="CH47" t="s">
        <v>410</v>
      </c>
      <c r="CI47" t="s">
        <v>410</v>
      </c>
      <c r="CJ47" t="s">
        <v>410</v>
      </c>
      <c r="CK47" t="s">
        <v>410</v>
      </c>
      <c r="CL47" t="s">
        <v>410</v>
      </c>
      <c r="CM47">
        <f t="shared" si="34"/>
        <v>4.9993099999999999E-2</v>
      </c>
      <c r="CN47">
        <f t="shared" si="35"/>
        <v>2.0994204399923999E-2</v>
      </c>
      <c r="CO47">
        <f t="shared" si="36"/>
        <v>0.41994203999999996</v>
      </c>
      <c r="CP47">
        <f t="shared" si="37"/>
        <v>7.9788987599999986E-2</v>
      </c>
      <c r="CQ47">
        <v>6</v>
      </c>
      <c r="CR47">
        <v>0.5</v>
      </c>
      <c r="CS47" t="s">
        <v>411</v>
      </c>
      <c r="CT47">
        <v>2</v>
      </c>
      <c r="CU47">
        <v>1689216561.25</v>
      </c>
      <c r="CV47">
        <v>410.89550000000003</v>
      </c>
      <c r="CW47">
        <v>409.98</v>
      </c>
      <c r="CX47">
        <v>19.238843333333332</v>
      </c>
      <c r="CY47">
        <v>19.202776666666669</v>
      </c>
      <c r="CZ47">
        <v>410.17349999999999</v>
      </c>
      <c r="DA47">
        <v>18.99584333333333</v>
      </c>
      <c r="DB47">
        <v>600.14746666666667</v>
      </c>
      <c r="DC47">
        <v>101.2042</v>
      </c>
      <c r="DD47">
        <v>6.5759603333333333E-2</v>
      </c>
      <c r="DE47">
        <v>25.020906666666669</v>
      </c>
      <c r="DF47">
        <v>24.49953</v>
      </c>
      <c r="DG47">
        <v>999.9000000000002</v>
      </c>
      <c r="DH47">
        <v>0</v>
      </c>
      <c r="DI47">
        <v>0</v>
      </c>
      <c r="DJ47">
        <v>9993.7110000000011</v>
      </c>
      <c r="DK47">
        <v>0</v>
      </c>
      <c r="DL47">
        <v>0.2861481666666667</v>
      </c>
      <c r="DM47">
        <v>0.93641649999999998</v>
      </c>
      <c r="DN47">
        <v>418.97350000000012</v>
      </c>
      <c r="DO47">
        <v>418.00693333333328</v>
      </c>
      <c r="DP47">
        <v>2.7540911000000001E-2</v>
      </c>
      <c r="DQ47">
        <v>409.98</v>
      </c>
      <c r="DR47">
        <v>19.202776666666669</v>
      </c>
      <c r="DS47">
        <v>1.946188333333333</v>
      </c>
      <c r="DT47">
        <v>1.943401333333334</v>
      </c>
      <c r="DU47">
        <v>17.013146666666671</v>
      </c>
      <c r="DV47">
        <v>16.990570000000002</v>
      </c>
      <c r="DW47">
        <v>4.9993099999999999E-2</v>
      </c>
      <c r="DX47">
        <v>0</v>
      </c>
      <c r="DY47">
        <v>0</v>
      </c>
      <c r="DZ47">
        <v>0</v>
      </c>
      <c r="EA47">
        <v>601.64333333333343</v>
      </c>
      <c r="EB47">
        <v>4.9993099999999999E-2</v>
      </c>
      <c r="EC47">
        <v>-2.9496666666666669</v>
      </c>
      <c r="ED47">
        <v>-1.6830000000000001</v>
      </c>
      <c r="EE47">
        <v>35.530999999999992</v>
      </c>
      <c r="EF47">
        <v>39.495599999999989</v>
      </c>
      <c r="EG47">
        <v>37.71436666666667</v>
      </c>
      <c r="EH47">
        <v>40.912266666666653</v>
      </c>
      <c r="EI47">
        <v>37.824699999999993</v>
      </c>
      <c r="EJ47">
        <v>0</v>
      </c>
      <c r="EK47">
        <v>0</v>
      </c>
      <c r="EL47">
        <v>0</v>
      </c>
      <c r="EM47">
        <v>123.5</v>
      </c>
      <c r="EN47">
        <v>0</v>
      </c>
      <c r="EO47">
        <v>601.7488461538461</v>
      </c>
      <c r="EP47">
        <v>3.486153721333447</v>
      </c>
      <c r="EQ47">
        <v>-9.2147007853051157</v>
      </c>
      <c r="ER47">
        <v>-3.2157692307692312</v>
      </c>
      <c r="ES47">
        <v>15</v>
      </c>
      <c r="ET47">
        <v>1689216586.5</v>
      </c>
      <c r="EU47" t="s">
        <v>536</v>
      </c>
      <c r="EV47">
        <v>1689216586.5</v>
      </c>
      <c r="EW47">
        <v>1689216586</v>
      </c>
      <c r="EX47">
        <v>31</v>
      </c>
      <c r="EY47">
        <v>-2.1000000000000001E-2</v>
      </c>
      <c r="EZ47">
        <v>8.0000000000000002E-3</v>
      </c>
      <c r="FA47">
        <v>0.72199999999999998</v>
      </c>
      <c r="FB47">
        <v>0.24299999999999999</v>
      </c>
      <c r="FC47">
        <v>410</v>
      </c>
      <c r="FD47">
        <v>19</v>
      </c>
      <c r="FE47">
        <v>0.37</v>
      </c>
      <c r="FF47">
        <v>0.13</v>
      </c>
      <c r="FG47">
        <v>0.98419114634146354</v>
      </c>
      <c r="FH47">
        <v>-0.68839887804878042</v>
      </c>
      <c r="FI47">
        <v>7.8611349492005267E-2</v>
      </c>
      <c r="FJ47">
        <v>1</v>
      </c>
      <c r="FK47">
        <v>410.92325806451612</v>
      </c>
      <c r="FL47">
        <v>-0.32419354838903203</v>
      </c>
      <c r="FM47">
        <v>3.5050164733806448E-2</v>
      </c>
      <c r="FN47">
        <v>1</v>
      </c>
      <c r="FO47">
        <v>6.5230007317073173E-3</v>
      </c>
      <c r="FP47">
        <v>0.36550359888501732</v>
      </c>
      <c r="FQ47">
        <v>3.657770436308825E-2</v>
      </c>
      <c r="FR47">
        <v>1</v>
      </c>
      <c r="FS47">
        <v>19.22006129032258</v>
      </c>
      <c r="FT47">
        <v>0.80183709677416704</v>
      </c>
      <c r="FU47">
        <v>5.9868817223613341E-2</v>
      </c>
      <c r="FV47">
        <v>1</v>
      </c>
      <c r="FW47">
        <v>4</v>
      </c>
      <c r="FX47">
        <v>4</v>
      </c>
      <c r="FY47" t="s">
        <v>413</v>
      </c>
      <c r="FZ47">
        <v>3.1800899999999999</v>
      </c>
      <c r="GA47">
        <v>2.76274</v>
      </c>
      <c r="GB47">
        <v>0.10363</v>
      </c>
      <c r="GC47">
        <v>0.104139</v>
      </c>
      <c r="GD47">
        <v>0.10358299999999999</v>
      </c>
      <c r="GE47">
        <v>0.104432</v>
      </c>
      <c r="GF47">
        <v>28180.1</v>
      </c>
      <c r="GG47">
        <v>22385.9</v>
      </c>
      <c r="GH47">
        <v>29373.4</v>
      </c>
      <c r="GI47">
        <v>24471.7</v>
      </c>
      <c r="GJ47">
        <v>33474.800000000003</v>
      </c>
      <c r="GK47">
        <v>31971</v>
      </c>
      <c r="GL47">
        <v>40503.4</v>
      </c>
      <c r="GM47">
        <v>39916</v>
      </c>
      <c r="GN47">
        <v>2.1846299999999998</v>
      </c>
      <c r="GO47">
        <v>1.9356</v>
      </c>
      <c r="GP47">
        <v>0.112459</v>
      </c>
      <c r="GQ47">
        <v>0</v>
      </c>
      <c r="GR47">
        <v>22.691099999999999</v>
      </c>
      <c r="GS47">
        <v>999.9</v>
      </c>
      <c r="GT47">
        <v>62.1</v>
      </c>
      <c r="GU47">
        <v>26.9</v>
      </c>
      <c r="GV47">
        <v>21.834</v>
      </c>
      <c r="GW47">
        <v>62.049100000000003</v>
      </c>
      <c r="GX47">
        <v>28.052900000000001</v>
      </c>
      <c r="GY47">
        <v>1</v>
      </c>
      <c r="GZ47">
        <v>-0.142896</v>
      </c>
      <c r="HA47">
        <v>0</v>
      </c>
      <c r="HB47">
        <v>20.292200000000001</v>
      </c>
      <c r="HC47">
        <v>5.22912</v>
      </c>
      <c r="HD47">
        <v>11.902100000000001</v>
      </c>
      <c r="HE47">
        <v>4.9640000000000004</v>
      </c>
      <c r="HF47">
        <v>3.2919999999999998</v>
      </c>
      <c r="HG47">
        <v>9999</v>
      </c>
      <c r="HH47">
        <v>9999</v>
      </c>
      <c r="HI47">
        <v>9999</v>
      </c>
      <c r="HJ47">
        <v>999.9</v>
      </c>
      <c r="HK47">
        <v>4.9702400000000004</v>
      </c>
      <c r="HL47">
        <v>1.87469</v>
      </c>
      <c r="HM47">
        <v>1.87347</v>
      </c>
      <c r="HN47">
        <v>1.87256</v>
      </c>
      <c r="HO47">
        <v>1.87419</v>
      </c>
      <c r="HP47">
        <v>1.86914</v>
      </c>
      <c r="HQ47">
        <v>1.8733200000000001</v>
      </c>
      <c r="HR47">
        <v>1.87836</v>
      </c>
      <c r="HS47">
        <v>0</v>
      </c>
      <c r="HT47">
        <v>0</v>
      </c>
      <c r="HU47">
        <v>0</v>
      </c>
      <c r="HV47">
        <v>0</v>
      </c>
      <c r="HW47" t="s">
        <v>414</v>
      </c>
      <c r="HX47" t="s">
        <v>415</v>
      </c>
      <c r="HY47" t="s">
        <v>416</v>
      </c>
      <c r="HZ47" t="s">
        <v>416</v>
      </c>
      <c r="IA47" t="s">
        <v>416</v>
      </c>
      <c r="IB47" t="s">
        <v>416</v>
      </c>
      <c r="IC47">
        <v>0</v>
      </c>
      <c r="ID47">
        <v>100</v>
      </c>
      <c r="IE47">
        <v>100</v>
      </c>
      <c r="IF47">
        <v>0.72199999999999998</v>
      </c>
      <c r="IG47">
        <v>0.24299999999999999</v>
      </c>
      <c r="IH47">
        <v>0.53327001140651453</v>
      </c>
      <c r="II47">
        <v>1.128014593432906E-3</v>
      </c>
      <c r="IJ47">
        <v>-1.65604436504418E-6</v>
      </c>
      <c r="IK47">
        <v>3.7132907960675708E-10</v>
      </c>
      <c r="IL47">
        <v>0.23447142857142819</v>
      </c>
      <c r="IM47">
        <v>0</v>
      </c>
      <c r="IN47">
        <v>0</v>
      </c>
      <c r="IO47">
        <v>0</v>
      </c>
      <c r="IP47">
        <v>25</v>
      </c>
      <c r="IQ47">
        <v>1932</v>
      </c>
      <c r="IR47">
        <v>-1</v>
      </c>
      <c r="IS47">
        <v>-1</v>
      </c>
      <c r="IT47">
        <v>1.8</v>
      </c>
      <c r="IU47">
        <v>1.8</v>
      </c>
      <c r="IV47">
        <v>1.07544</v>
      </c>
      <c r="IW47">
        <v>2.4255399999999998</v>
      </c>
      <c r="IX47">
        <v>1.42578</v>
      </c>
      <c r="IY47">
        <v>2.2839399999999999</v>
      </c>
      <c r="IZ47">
        <v>1.5478499999999999</v>
      </c>
      <c r="JA47">
        <v>2.3828100000000001</v>
      </c>
      <c r="JB47">
        <v>30.372399999999999</v>
      </c>
      <c r="JC47">
        <v>15.480399999999999</v>
      </c>
      <c r="JD47">
        <v>18</v>
      </c>
      <c r="JE47">
        <v>623.07000000000005</v>
      </c>
      <c r="JF47">
        <v>447.31299999999999</v>
      </c>
      <c r="JG47">
        <v>24.796299999999999</v>
      </c>
      <c r="JH47">
        <v>25.623999999999999</v>
      </c>
      <c r="JI47">
        <v>29.999600000000001</v>
      </c>
      <c r="JJ47">
        <v>25.5868</v>
      </c>
      <c r="JK47">
        <v>25.5336</v>
      </c>
      <c r="JL47">
        <v>21.544599999999999</v>
      </c>
      <c r="JM47">
        <v>0</v>
      </c>
      <c r="JN47">
        <v>100</v>
      </c>
      <c r="JO47">
        <v>-999.9</v>
      </c>
      <c r="JP47">
        <v>410</v>
      </c>
      <c r="JQ47">
        <v>22</v>
      </c>
      <c r="JR47">
        <v>95.686800000000005</v>
      </c>
      <c r="JS47">
        <v>101.56399999999999</v>
      </c>
    </row>
    <row r="48" spans="1:279" x14ac:dyDescent="0.2">
      <c r="A48">
        <v>32</v>
      </c>
      <c r="B48">
        <v>1689216715.5</v>
      </c>
      <c r="C48">
        <v>4844</v>
      </c>
      <c r="D48" t="s">
        <v>537</v>
      </c>
      <c r="E48" t="s">
        <v>538</v>
      </c>
      <c r="F48">
        <v>15</v>
      </c>
      <c r="O48" t="s">
        <v>644</v>
      </c>
      <c r="P48">
        <f>DB48*AP48*(CW48-CV48*(1000-AP48*CY48)/(1000-AP48*CX48))/(100*CQ48)</f>
        <v>-1.2637531905757156</v>
      </c>
      <c r="Q48">
        <v>1689216707.5</v>
      </c>
      <c r="R48">
        <f t="shared" si="0"/>
        <v>2.2455771129528172E-4</v>
      </c>
      <c r="S48">
        <f t="shared" si="1"/>
        <v>0.22455771129528171</v>
      </c>
      <c r="T48">
        <f>CV48 - IF(AP48&gt;1, P48*CQ48*100/(AR48*DJ48), 0)</f>
        <v>411.15061290322581</v>
      </c>
      <c r="U48">
        <f>((AA48-R48/2)*T48-P48)/(AA48+R48/2)</f>
        <v>500.61821540290606</v>
      </c>
      <c r="V48">
        <f t="shared" si="2"/>
        <v>50.700477848509429</v>
      </c>
      <c r="W48">
        <f>(CV48 - IF(AP48&gt;1, P48*CQ48*100/(AR48*DJ48), 0))*(DC48+DD48)/1000</f>
        <v>41.639580623578063</v>
      </c>
      <c r="X48">
        <f t="shared" si="3"/>
        <v>2.0839428197013923E-2</v>
      </c>
      <c r="Y48">
        <f t="shared" si="4"/>
        <v>2.9492036522316165</v>
      </c>
      <c r="Z48">
        <f>R48*(1000-(1000*0.61365*EXP(17.502*AD48/(240.97+AD48))/(DC48+DD48)+CX48)/2)/(1000*0.61365*EXP(17.502*AD48/(240.97+AD48))/(DC48+DD48)-CX48)</f>
        <v>2.0757965771417551E-2</v>
      </c>
      <c r="AA48">
        <f t="shared" si="5"/>
        <v>1.2981021034094018E-2</v>
      </c>
      <c r="AB48">
        <f t="shared" si="6"/>
        <v>3.9888988359855588E-3</v>
      </c>
      <c r="AC48">
        <f>(DE48+(AB48+2*0.95*0.0000000567*(((DE48+$B$7)+273)^4-(DE48+273)^4)-44100*R48)/(1.84*29.3*Y48+8*0.95*0.0000000567*(DE48+273)^3))</f>
        <v>24.696910956955399</v>
      </c>
      <c r="AD48">
        <f t="shared" si="7"/>
        <v>24.178983870967741</v>
      </c>
      <c r="AE48">
        <f t="shared" si="8"/>
        <v>3.0273268564919547</v>
      </c>
      <c r="AF48">
        <f t="shared" si="9"/>
        <v>62.50791326960001</v>
      </c>
      <c r="AG48">
        <f t="shared" si="10"/>
        <v>1.9587047360911463</v>
      </c>
      <c r="AH48">
        <f t="shared" si="11"/>
        <v>3.1335308341571837</v>
      </c>
      <c r="AI48">
        <f t="shared" si="12"/>
        <v>1.0686221204008084</v>
      </c>
      <c r="AJ48">
        <f>(-R48*44100)</f>
        <v>-9.902995068121923</v>
      </c>
      <c r="AK48">
        <f t="shared" si="13"/>
        <v>91.58715721979101</v>
      </c>
      <c r="AL48">
        <f t="shared" si="14"/>
        <v>6.5336791633213691</v>
      </c>
      <c r="AM48">
        <f t="shared" si="15"/>
        <v>88.221830213826436</v>
      </c>
      <c r="AN48">
        <v>0</v>
      </c>
      <c r="AO48">
        <v>0</v>
      </c>
      <c r="AP48">
        <f t="shared" si="16"/>
        <v>1</v>
      </c>
      <c r="AQ48">
        <f t="shared" si="17"/>
        <v>0</v>
      </c>
      <c r="AR48">
        <f t="shared" si="18"/>
        <v>53876.764585355544</v>
      </c>
      <c r="AS48" t="s">
        <v>539</v>
      </c>
      <c r="AT48">
        <v>12514</v>
      </c>
      <c r="AU48">
        <v>576.45884615384614</v>
      </c>
      <c r="AV48">
        <v>3381.83</v>
      </c>
      <c r="AW48">
        <f t="shared" si="19"/>
        <v>0.82954233472591876</v>
      </c>
      <c r="AX48">
        <v>-1.263753190575716</v>
      </c>
      <c r="AY48" t="s">
        <v>410</v>
      </c>
      <c r="AZ48" t="s">
        <v>410</v>
      </c>
      <c r="BA48">
        <v>0</v>
      </c>
      <c r="BB48">
        <v>0</v>
      </c>
      <c r="BC48" t="e">
        <f t="shared" si="20"/>
        <v>#DIV/0!</v>
      </c>
      <c r="BD48">
        <v>0.5</v>
      </c>
      <c r="BE48">
        <f t="shared" si="21"/>
        <v>2.0994204399923999E-2</v>
      </c>
      <c r="BF48">
        <f>P48</f>
        <v>-1.2637531905757156</v>
      </c>
      <c r="BG48" t="e">
        <f t="shared" si="22"/>
        <v>#DIV/0!</v>
      </c>
      <c r="BH48">
        <f t="shared" si="23"/>
        <v>2.1152943040397867E-14</v>
      </c>
      <c r="BI48" t="e">
        <f t="shared" si="24"/>
        <v>#DIV/0!</v>
      </c>
      <c r="BJ48" t="e">
        <f t="shared" si="25"/>
        <v>#DIV/0!</v>
      </c>
      <c r="BK48" t="s">
        <v>410</v>
      </c>
      <c r="BL48">
        <v>0</v>
      </c>
      <c r="BM48" t="e">
        <f t="shared" si="26"/>
        <v>#DIV/0!</v>
      </c>
      <c r="BN48" t="e">
        <f t="shared" si="27"/>
        <v>#DIV/0!</v>
      </c>
      <c r="BO48" t="e">
        <f t="shared" si="28"/>
        <v>#DIV/0!</v>
      </c>
      <c r="BP48" t="e">
        <f t="shared" si="29"/>
        <v>#DIV/0!</v>
      </c>
      <c r="BQ48">
        <f t="shared" si="30"/>
        <v>0</v>
      </c>
      <c r="BR48">
        <f t="shared" si="31"/>
        <v>1.205483985733411</v>
      </c>
      <c r="BS48" t="e">
        <f t="shared" si="32"/>
        <v>#DIV/0!</v>
      </c>
      <c r="BT48" t="e">
        <f t="shared" si="33"/>
        <v>#DIV/0!</v>
      </c>
      <c r="BU48">
        <v>2356</v>
      </c>
      <c r="BV48">
        <v>300</v>
      </c>
      <c r="BW48">
        <v>300</v>
      </c>
      <c r="BX48">
        <v>300</v>
      </c>
      <c r="BY48">
        <v>12514</v>
      </c>
      <c r="BZ48">
        <v>3376.29</v>
      </c>
      <c r="CA48">
        <v>-1.03587E-2</v>
      </c>
      <c r="CB48">
        <v>4.26</v>
      </c>
      <c r="CC48" t="s">
        <v>410</v>
      </c>
      <c r="CD48" t="s">
        <v>410</v>
      </c>
      <c r="CE48" t="s">
        <v>410</v>
      </c>
      <c r="CF48" t="s">
        <v>410</v>
      </c>
      <c r="CG48" t="s">
        <v>410</v>
      </c>
      <c r="CH48" t="s">
        <v>410</v>
      </c>
      <c r="CI48" t="s">
        <v>410</v>
      </c>
      <c r="CJ48" t="s">
        <v>410</v>
      </c>
      <c r="CK48" t="s">
        <v>410</v>
      </c>
      <c r="CL48" t="s">
        <v>410</v>
      </c>
      <c r="CM48">
        <f t="shared" si="34"/>
        <v>4.9993099999999999E-2</v>
      </c>
      <c r="CN48">
        <f t="shared" si="35"/>
        <v>2.0994204399923999E-2</v>
      </c>
      <c r="CO48">
        <f t="shared" si="36"/>
        <v>0.41994203999999996</v>
      </c>
      <c r="CP48">
        <f t="shared" si="37"/>
        <v>7.9788987599999986E-2</v>
      </c>
      <c r="CQ48">
        <v>6</v>
      </c>
      <c r="CR48">
        <v>0.5</v>
      </c>
      <c r="CS48" t="s">
        <v>411</v>
      </c>
      <c r="CT48">
        <v>2</v>
      </c>
      <c r="CU48">
        <v>1689216707.5</v>
      </c>
      <c r="CV48">
        <v>411.15061290322581</v>
      </c>
      <c r="CW48">
        <v>409.97941935483868</v>
      </c>
      <c r="CX48">
        <v>19.34031612903226</v>
      </c>
      <c r="CY48">
        <v>19.120145161290321</v>
      </c>
      <c r="CZ48">
        <v>410.46261290322582</v>
      </c>
      <c r="DA48">
        <v>19.105316129032261</v>
      </c>
      <c r="DB48">
        <v>600.11916129032261</v>
      </c>
      <c r="DC48">
        <v>101.20441935483871</v>
      </c>
      <c r="DD48">
        <v>7.1315903225806457E-2</v>
      </c>
      <c r="DE48">
        <v>24.755012903225811</v>
      </c>
      <c r="DF48">
        <v>24.178983870967741</v>
      </c>
      <c r="DG48">
        <v>999.90000000000032</v>
      </c>
      <c r="DH48">
        <v>0</v>
      </c>
      <c r="DI48">
        <v>0</v>
      </c>
      <c r="DJ48">
        <v>9992.1209677419356</v>
      </c>
      <c r="DK48">
        <v>0</v>
      </c>
      <c r="DL48">
        <v>0.28995651612903228</v>
      </c>
      <c r="DM48">
        <v>1.2047764516129029</v>
      </c>
      <c r="DN48">
        <v>419.29687096774211</v>
      </c>
      <c r="DO48">
        <v>417.97122580645163</v>
      </c>
      <c r="DP48">
        <v>0.22808767741935479</v>
      </c>
      <c r="DQ48">
        <v>409.97941935483868</v>
      </c>
      <c r="DR48">
        <v>19.120145161290321</v>
      </c>
      <c r="DS48">
        <v>1.958126129032258</v>
      </c>
      <c r="DT48">
        <v>1.935042903225807</v>
      </c>
      <c r="DU48">
        <v>17.109732258064518</v>
      </c>
      <c r="DV48">
        <v>16.922599999999999</v>
      </c>
      <c r="DW48">
        <v>4.9993099999999999E-2</v>
      </c>
      <c r="DX48">
        <v>0</v>
      </c>
      <c r="DY48">
        <v>0</v>
      </c>
      <c r="DZ48">
        <v>0</v>
      </c>
      <c r="EA48">
        <v>576.46387096774197</v>
      </c>
      <c r="EB48">
        <v>4.9993099999999999E-2</v>
      </c>
      <c r="EC48">
        <v>-5.3741935483870957</v>
      </c>
      <c r="ED48">
        <v>-1.8974193548387099</v>
      </c>
      <c r="EE48">
        <v>34.805999999999997</v>
      </c>
      <c r="EF48">
        <v>38.731645161290317</v>
      </c>
      <c r="EG48">
        <v>37.031999999999989</v>
      </c>
      <c r="EH48">
        <v>39.663096774193548</v>
      </c>
      <c r="EI48">
        <v>37.364774193548378</v>
      </c>
      <c r="EJ48">
        <v>0</v>
      </c>
      <c r="EK48">
        <v>0</v>
      </c>
      <c r="EL48">
        <v>0</v>
      </c>
      <c r="EM48">
        <v>146</v>
      </c>
      <c r="EN48">
        <v>0</v>
      </c>
      <c r="EO48">
        <v>576.45884615384614</v>
      </c>
      <c r="EP48">
        <v>-4.1699144342815728</v>
      </c>
      <c r="EQ48">
        <v>-6.960341923866916</v>
      </c>
      <c r="ER48">
        <v>-5.2003846153846149</v>
      </c>
      <c r="ES48">
        <v>15</v>
      </c>
      <c r="ET48">
        <v>1689216735.5</v>
      </c>
      <c r="EU48" t="s">
        <v>540</v>
      </c>
      <c r="EV48">
        <v>1689216735.5</v>
      </c>
      <c r="EW48">
        <v>1689216732.5</v>
      </c>
      <c r="EX48">
        <v>32</v>
      </c>
      <c r="EY48">
        <v>-3.3000000000000002E-2</v>
      </c>
      <c r="EZ48">
        <v>-8.0000000000000002E-3</v>
      </c>
      <c r="FA48">
        <v>0.68799999999999994</v>
      </c>
      <c r="FB48">
        <v>0.23499999999999999</v>
      </c>
      <c r="FC48">
        <v>410</v>
      </c>
      <c r="FD48">
        <v>19</v>
      </c>
      <c r="FE48">
        <v>0.73</v>
      </c>
      <c r="FF48">
        <v>0.14000000000000001</v>
      </c>
      <c r="FG48">
        <v>1.2471030000000001</v>
      </c>
      <c r="FH48">
        <v>-0.92328247654784512</v>
      </c>
      <c r="FI48">
        <v>9.8029827302714354E-2</v>
      </c>
      <c r="FJ48">
        <v>1</v>
      </c>
      <c r="FK48">
        <v>411.18680000000012</v>
      </c>
      <c r="FL48">
        <v>-1.152800889879376</v>
      </c>
      <c r="FM48">
        <v>8.9347411825969128E-2</v>
      </c>
      <c r="FN48">
        <v>1</v>
      </c>
      <c r="FO48">
        <v>0.21329555000000011</v>
      </c>
      <c r="FP48">
        <v>0.31129389118198858</v>
      </c>
      <c r="FQ48">
        <v>3.0014329970823941E-2</v>
      </c>
      <c r="FR48">
        <v>1</v>
      </c>
      <c r="FS48">
        <v>19.34684</v>
      </c>
      <c r="FT48">
        <v>0.35354482758620848</v>
      </c>
      <c r="FU48">
        <v>2.5526020710900599E-2</v>
      </c>
      <c r="FV48">
        <v>1</v>
      </c>
      <c r="FW48">
        <v>4</v>
      </c>
      <c r="FX48">
        <v>4</v>
      </c>
      <c r="FY48" t="s">
        <v>413</v>
      </c>
      <c r="FZ48">
        <v>3.1804899999999998</v>
      </c>
      <c r="GA48">
        <v>2.76776</v>
      </c>
      <c r="GB48">
        <v>0.10374800000000001</v>
      </c>
      <c r="GC48">
        <v>0.104201</v>
      </c>
      <c r="GD48">
        <v>0.103864</v>
      </c>
      <c r="GE48">
        <v>0.103962</v>
      </c>
      <c r="GF48">
        <v>28197.7</v>
      </c>
      <c r="GG48">
        <v>22395.3</v>
      </c>
      <c r="GH48">
        <v>29394.2</v>
      </c>
      <c r="GI48">
        <v>24482.5</v>
      </c>
      <c r="GJ48">
        <v>33486.1</v>
      </c>
      <c r="GK48">
        <v>32002</v>
      </c>
      <c r="GL48">
        <v>40530.699999999997</v>
      </c>
      <c r="GM48">
        <v>39933.800000000003</v>
      </c>
      <c r="GN48">
        <v>2.1913499999999999</v>
      </c>
      <c r="GO48">
        <v>1.9351499999999999</v>
      </c>
      <c r="GP48">
        <v>9.8451999999999998E-2</v>
      </c>
      <c r="GQ48">
        <v>0</v>
      </c>
      <c r="GR48">
        <v>22.581700000000001</v>
      </c>
      <c r="GS48">
        <v>999.9</v>
      </c>
      <c r="GT48">
        <v>62</v>
      </c>
      <c r="GU48">
        <v>26.8</v>
      </c>
      <c r="GV48">
        <v>21.670300000000001</v>
      </c>
      <c r="GW48">
        <v>62.269100000000002</v>
      </c>
      <c r="GX48">
        <v>29.186699999999998</v>
      </c>
      <c r="GY48">
        <v>1</v>
      </c>
      <c r="GZ48">
        <v>-0.166301</v>
      </c>
      <c r="HA48">
        <v>0</v>
      </c>
      <c r="HB48">
        <v>20.2942</v>
      </c>
      <c r="HC48">
        <v>5.2292699999999996</v>
      </c>
      <c r="HD48">
        <v>11.902100000000001</v>
      </c>
      <c r="HE48">
        <v>4.96455</v>
      </c>
      <c r="HF48">
        <v>3.2919999999999998</v>
      </c>
      <c r="HG48">
        <v>9999</v>
      </c>
      <c r="HH48">
        <v>9999</v>
      </c>
      <c r="HI48">
        <v>9999</v>
      </c>
      <c r="HJ48">
        <v>999.9</v>
      </c>
      <c r="HK48">
        <v>4.9702599999999997</v>
      </c>
      <c r="HL48">
        <v>1.8747</v>
      </c>
      <c r="HM48">
        <v>1.87347</v>
      </c>
      <c r="HN48">
        <v>1.87256</v>
      </c>
      <c r="HO48">
        <v>1.8742099999999999</v>
      </c>
      <c r="HP48">
        <v>1.86914</v>
      </c>
      <c r="HQ48">
        <v>1.8733200000000001</v>
      </c>
      <c r="HR48">
        <v>1.8783700000000001</v>
      </c>
      <c r="HS48">
        <v>0</v>
      </c>
      <c r="HT48">
        <v>0</v>
      </c>
      <c r="HU48">
        <v>0</v>
      </c>
      <c r="HV48">
        <v>0</v>
      </c>
      <c r="HW48" t="s">
        <v>414</v>
      </c>
      <c r="HX48" t="s">
        <v>415</v>
      </c>
      <c r="HY48" t="s">
        <v>416</v>
      </c>
      <c r="HZ48" t="s">
        <v>416</v>
      </c>
      <c r="IA48" t="s">
        <v>416</v>
      </c>
      <c r="IB48" t="s">
        <v>416</v>
      </c>
      <c r="IC48">
        <v>0</v>
      </c>
      <c r="ID48">
        <v>100</v>
      </c>
      <c r="IE48">
        <v>100</v>
      </c>
      <c r="IF48">
        <v>0.68799999999999994</v>
      </c>
      <c r="IG48">
        <v>0.23499999999999999</v>
      </c>
      <c r="IH48">
        <v>0.51189213211482665</v>
      </c>
      <c r="II48">
        <v>1.128014593432906E-3</v>
      </c>
      <c r="IJ48">
        <v>-1.65604436504418E-6</v>
      </c>
      <c r="IK48">
        <v>3.7132907960675708E-10</v>
      </c>
      <c r="IL48">
        <v>0.242919999999998</v>
      </c>
      <c r="IM48">
        <v>0</v>
      </c>
      <c r="IN48">
        <v>0</v>
      </c>
      <c r="IO48">
        <v>0</v>
      </c>
      <c r="IP48">
        <v>25</v>
      </c>
      <c r="IQ48">
        <v>1932</v>
      </c>
      <c r="IR48">
        <v>-1</v>
      </c>
      <c r="IS48">
        <v>-1</v>
      </c>
      <c r="IT48">
        <v>2.1</v>
      </c>
      <c r="IU48">
        <v>2.2000000000000002</v>
      </c>
      <c r="IV48">
        <v>1.07422</v>
      </c>
      <c r="IW48">
        <v>2.4121100000000002</v>
      </c>
      <c r="IX48">
        <v>1.42578</v>
      </c>
      <c r="IY48">
        <v>2.2839399999999999</v>
      </c>
      <c r="IZ48">
        <v>1.5478499999999999</v>
      </c>
      <c r="JA48">
        <v>2.4658199999999999</v>
      </c>
      <c r="JB48">
        <v>30.2864</v>
      </c>
      <c r="JC48">
        <v>15.480399999999999</v>
      </c>
      <c r="JD48">
        <v>18</v>
      </c>
      <c r="JE48">
        <v>625.40499999999997</v>
      </c>
      <c r="JF48">
        <v>445.17</v>
      </c>
      <c r="JG48">
        <v>24.6267</v>
      </c>
      <c r="JH48">
        <v>25.3444</v>
      </c>
      <c r="JI48">
        <v>29.999500000000001</v>
      </c>
      <c r="JJ48">
        <v>25.352399999999999</v>
      </c>
      <c r="JK48">
        <v>25.3005</v>
      </c>
      <c r="JL48">
        <v>21.537400000000002</v>
      </c>
      <c r="JM48">
        <v>0</v>
      </c>
      <c r="JN48">
        <v>100</v>
      </c>
      <c r="JO48">
        <v>-999.9</v>
      </c>
      <c r="JP48">
        <v>410</v>
      </c>
      <c r="JQ48">
        <v>22</v>
      </c>
      <c r="JR48">
        <v>95.752700000000004</v>
      </c>
      <c r="JS48">
        <v>101.60899999999999</v>
      </c>
    </row>
    <row r="49" spans="1:279" x14ac:dyDescent="0.2">
      <c r="A49">
        <v>33</v>
      </c>
      <c r="B49">
        <v>1689216852</v>
      </c>
      <c r="C49">
        <v>4980.5</v>
      </c>
      <c r="D49" t="s">
        <v>541</v>
      </c>
      <c r="E49" t="s">
        <v>542</v>
      </c>
      <c r="F49">
        <v>15</v>
      </c>
      <c r="O49" t="s">
        <v>645</v>
      </c>
      <c r="P49">
        <f>DB49*AP49*(CW49-CV49*(1000-AP49*CY49)/(1000-AP49*CX49))/(100*CQ49)</f>
        <v>-1.6671948763689017</v>
      </c>
      <c r="Q49">
        <v>1689216844.25</v>
      </c>
      <c r="R49">
        <f t="shared" ref="R49:R66" si="38">(S49)/1000</f>
        <v>2.4233088132504598E-4</v>
      </c>
      <c r="S49">
        <f t="shared" ref="S49:S66" si="39">1000*DB49*AP49*(CX49-CY49)/(100*CQ49*(1000-AP49*CX49))</f>
        <v>0.24233088132504599</v>
      </c>
      <c r="T49">
        <f>CV49 - IF(AP49&gt;1, P49*CQ49*100/(AR49*DJ49), 0)</f>
        <v>411.56953333333331</v>
      </c>
      <c r="U49">
        <f>((AA49-R49/2)*T49-P49)/(AA49+R49/2)</f>
        <v>519.43246333832087</v>
      </c>
      <c r="V49">
        <f t="shared" ref="V49:V80" si="40">U49*(DC49+DD49)/1000</f>
        <v>52.610487776926817</v>
      </c>
      <c r="W49">
        <f>(CV49 - IF(AP49&gt;1, P49*CQ49*100/(AR49*DJ49), 0))*(DC49+DD49)/1000</f>
        <v>41.685638520990331</v>
      </c>
      <c r="X49">
        <f t="shared" ref="X49:X80" si="41">2/((1/Z49-1/Y49)+SIGN(Z49)*SQRT((1/Z49-1/Y49)*(1/Z49-1/Y49) + 4*CR49/((CR49+1)*(CR49+1))*(2*1/Z49*1/Y49-1/Y49*1/Y49)))</f>
        <v>2.3143250917127902E-2</v>
      </c>
      <c r="Y49">
        <f t="shared" ref="Y49:Y66" si="42">IF(LEFT(CS49,1)&lt;&gt;"0",IF(LEFT(CS49,1)="1",3,CT49),$D$5+$E$5*(DJ49*DC49/($K$5*1000))+$F$5*(DJ49*DC49/($K$5*1000))*MAX(MIN(CQ49,$J$5),$I$5)*MAX(MIN(CQ49,$J$5),$I$5)+$G$5*MAX(MIN(CQ49,$J$5),$I$5)*(DJ49*DC49/($K$5*1000))+$H$5*(DJ49*DC49/($K$5*1000))*(DJ49*DC49/($K$5*1000)))</f>
        <v>2.9509830218407123</v>
      </c>
      <c r="Z49">
        <f>R49*(1000-(1000*0.61365*EXP(17.502*AD49/(240.97+AD49))/(DC49+DD49)+CX49)/2)/(1000*0.61365*EXP(17.502*AD49/(240.97+AD49))/(DC49+DD49)-CX49)</f>
        <v>2.3042888482323286E-2</v>
      </c>
      <c r="AA49">
        <f t="shared" ref="AA49:AA66" si="43">1/((CR49+1)/(X49/1.6)+1/(Y49/1.37)) + CR49/((CR49+1)/(X49/1.6) + CR49/(Y49/1.37))</f>
        <v>1.4410786069992885E-2</v>
      </c>
      <c r="AB49">
        <f t="shared" ref="AB49:AB66" si="44">(CM49*CP49)</f>
        <v>3.9888988359855588E-3</v>
      </c>
      <c r="AC49">
        <f>(DE49+(AB49+2*0.95*0.0000000567*(((DE49+$B$7)+273)^4-(DE49+273)^4)-44100*R49)/(1.84*29.3*Y49+8*0.95*0.0000000567*(DE49+273)^3))</f>
        <v>24.774779672077866</v>
      </c>
      <c r="AD49">
        <f t="shared" ref="AD49:AD80" si="45">($C$7*DF49+$D$7*DG49+$E$7*AC49)</f>
        <v>23.973710000000001</v>
      </c>
      <c r="AE49">
        <f t="shared" ref="AE49:AE80" si="46">0.61365*EXP(17.502*AD49/(240.97+AD49))</f>
        <v>2.9902479638503041</v>
      </c>
      <c r="AF49">
        <f t="shared" ref="AF49:AF80" si="47">(AG49/AH49*100)</f>
        <v>61.958560702025189</v>
      </c>
      <c r="AG49">
        <f t="shared" ref="AG49:AG66" si="48">CX49*(DC49+DD49)/1000</f>
        <v>1.951070111259277</v>
      </c>
      <c r="AH49">
        <f t="shared" ref="AH49:AH66" si="49">0.61365*EXP(17.502*DE49/(240.97+DE49))</f>
        <v>3.1489919861800533</v>
      </c>
      <c r="AI49">
        <f t="shared" ref="AI49:AI66" si="50">(AE49-CX49*(DC49+DD49)/1000)</f>
        <v>1.0391778525910271</v>
      </c>
      <c r="AJ49">
        <f>(-R49*44100)</f>
        <v>-10.686791866434527</v>
      </c>
      <c r="AK49">
        <f t="shared" ref="AK49:AK66" si="51">2*29.3*Y49*0.92*(DE49-AD49)</f>
        <v>137.41426982010339</v>
      </c>
      <c r="AL49">
        <f t="shared" ref="AL49:AL66" si="52">2*0.95*0.0000000567*(((DE49+$B$7)+273)^4-(AD49+273)^4)</f>
        <v>9.7909440866950916</v>
      </c>
      <c r="AM49">
        <f t="shared" ref="AM49:AM80" si="53">AB49+AL49+AJ49+AK49</f>
        <v>136.52241093919994</v>
      </c>
      <c r="AN49">
        <v>0</v>
      </c>
      <c r="AO49">
        <v>0</v>
      </c>
      <c r="AP49">
        <f t="shared" ref="AP49:AP66" si="54">IF(AN49*$H$13&gt;=AR49,1,(AR49/(AR49-AN49*$H$13)))</f>
        <v>1</v>
      </c>
      <c r="AQ49">
        <f t="shared" ref="AQ49:AQ80" si="55">(AP49-1)*100</f>
        <v>0</v>
      </c>
      <c r="AR49">
        <f t="shared" ref="AR49:AR66" si="56">MAX(0,($B$13+$C$13*DJ49)/(1+$D$13*DJ49)*DC49/(DE49+273)*$E$13)</f>
        <v>53914.221180049048</v>
      </c>
      <c r="AS49" t="s">
        <v>543</v>
      </c>
      <c r="AT49">
        <v>12523.4</v>
      </c>
      <c r="AU49">
        <v>593.43439999999998</v>
      </c>
      <c r="AV49">
        <v>3248.3</v>
      </c>
      <c r="AW49">
        <f t="shared" ref="AW49:AW80" si="57">1-AU49/AV49</f>
        <v>0.81730923867869354</v>
      </c>
      <c r="AX49">
        <v>-1.6671948763688449</v>
      </c>
      <c r="AY49" t="s">
        <v>410</v>
      </c>
      <c r="AZ49" t="s">
        <v>410</v>
      </c>
      <c r="BA49">
        <v>0</v>
      </c>
      <c r="BB49">
        <v>0</v>
      </c>
      <c r="BC49" t="e">
        <f t="shared" ref="BC49:BC80" si="58">1-BA49/BB49</f>
        <v>#DIV/0!</v>
      </c>
      <c r="BD49">
        <v>0.5</v>
      </c>
      <c r="BE49">
        <f t="shared" ref="BE49:BE66" si="59">CN49</f>
        <v>2.0994204399923999E-2</v>
      </c>
      <c r="BF49">
        <f>P49</f>
        <v>-1.6671948763689017</v>
      </c>
      <c r="BG49" t="e">
        <f t="shared" ref="BG49:BG66" si="60">BC49*BD49*BE49</f>
        <v>#DIV/0!</v>
      </c>
      <c r="BH49">
        <f t="shared" ref="BH49:BH66" si="61">(BF49-AX49)/BE49</f>
        <v>-2.707576709170927E-12</v>
      </c>
      <c r="BI49" t="e">
        <f t="shared" ref="BI49:BI66" si="62">(AV49-BB49)/BB49</f>
        <v>#DIV/0!</v>
      </c>
      <c r="BJ49" t="e">
        <f t="shared" ref="BJ49:BJ66" si="63">AU49/(AW49+AU49/BB49)</f>
        <v>#DIV/0!</v>
      </c>
      <c r="BK49" t="s">
        <v>410</v>
      </c>
      <c r="BL49">
        <v>0</v>
      </c>
      <c r="BM49" t="e">
        <f t="shared" ref="BM49:BM80" si="64">IF(BL49&lt;&gt;0, BL49, BJ49)</f>
        <v>#DIV/0!</v>
      </c>
      <c r="BN49" t="e">
        <f t="shared" ref="BN49:BN80" si="65">1-BM49/BB49</f>
        <v>#DIV/0!</v>
      </c>
      <c r="BO49" t="e">
        <f t="shared" ref="BO49:BO66" si="66">(BB49-BA49)/(BB49-BM49)</f>
        <v>#DIV/0!</v>
      </c>
      <c r="BP49" t="e">
        <f t="shared" ref="BP49:BP66" si="67">(AV49-BB49)/(AV49-BM49)</f>
        <v>#DIV/0!</v>
      </c>
      <c r="BQ49">
        <f t="shared" ref="BQ49:BQ66" si="68">(BB49-BA49)/(BB49-AU49)</f>
        <v>0</v>
      </c>
      <c r="BR49">
        <f t="shared" ref="BR49:BR66" si="69">(AV49-BB49)/(AV49-AU49)</f>
        <v>1.2235270968142418</v>
      </c>
      <c r="BS49" t="e">
        <f t="shared" ref="BS49:BS66" si="70">(BO49*BM49/BA49)</f>
        <v>#DIV/0!</v>
      </c>
      <c r="BT49" t="e">
        <f t="shared" ref="BT49:BT80" si="71">(1-BS49)</f>
        <v>#DIV/0!</v>
      </c>
      <c r="BU49">
        <v>2357</v>
      </c>
      <c r="BV49">
        <v>300</v>
      </c>
      <c r="BW49">
        <v>300</v>
      </c>
      <c r="BX49">
        <v>300</v>
      </c>
      <c r="BY49">
        <v>12523.4</v>
      </c>
      <c r="BZ49">
        <v>3180.36</v>
      </c>
      <c r="CA49">
        <v>-1.0362100000000001E-2</v>
      </c>
      <c r="CB49">
        <v>-11.94</v>
      </c>
      <c r="CC49" t="s">
        <v>410</v>
      </c>
      <c r="CD49" t="s">
        <v>410</v>
      </c>
      <c r="CE49" t="s">
        <v>410</v>
      </c>
      <c r="CF49" t="s">
        <v>410</v>
      </c>
      <c r="CG49" t="s">
        <v>410</v>
      </c>
      <c r="CH49" t="s">
        <v>410</v>
      </c>
      <c r="CI49" t="s">
        <v>410</v>
      </c>
      <c r="CJ49" t="s">
        <v>410</v>
      </c>
      <c r="CK49" t="s">
        <v>410</v>
      </c>
      <c r="CL49" t="s">
        <v>410</v>
      </c>
      <c r="CM49">
        <f t="shared" ref="CM49:CM66" si="72">$B$11*DK49+$C$11*DL49+$F$11*DW49*(1-DZ49)</f>
        <v>4.9993099999999999E-2</v>
      </c>
      <c r="CN49">
        <f t="shared" ref="CN49:CN80" si="73">CM49*CO49</f>
        <v>2.0994204399923999E-2</v>
      </c>
      <c r="CO49">
        <f t="shared" ref="CO49:CO66" si="74">($B$11*$D$9+$C$11*$D$9+$F$11*((EJ49+EB49)/MAX(EJ49+EB49+EK49, 0.1)*$I$9+EK49/MAX(EJ49+EB49+EK49, 0.1)*$J$9))/($B$11+$C$11+$F$11)</f>
        <v>0.41994203999999996</v>
      </c>
      <c r="CP49">
        <f t="shared" ref="CP49:CP66" si="75">($B$11*$K$9+$C$11*$K$9+$F$11*((EJ49+EB49)/MAX(EJ49+EB49+EK49, 0.1)*$Q$9+EK49/MAX(EJ49+EB49+EK49, 0.1)*$R$9))/($B$11+$C$11+$F$11)</f>
        <v>7.9788987599999986E-2</v>
      </c>
      <c r="CQ49">
        <v>6</v>
      </c>
      <c r="CR49">
        <v>0.5</v>
      </c>
      <c r="CS49" t="s">
        <v>411</v>
      </c>
      <c r="CT49">
        <v>2</v>
      </c>
      <c r="CU49">
        <v>1689216844.25</v>
      </c>
      <c r="CV49">
        <v>411.56953333333331</v>
      </c>
      <c r="CW49">
        <v>410.00246666666658</v>
      </c>
      <c r="CX49">
        <v>19.263253333333331</v>
      </c>
      <c r="CY49">
        <v>19.025649999999999</v>
      </c>
      <c r="CZ49">
        <v>410.79153333333318</v>
      </c>
      <c r="DA49">
        <v>19.027253333333331</v>
      </c>
      <c r="DB49">
        <v>600.15016666666668</v>
      </c>
      <c r="DC49">
        <v>101.2103333333333</v>
      </c>
      <c r="DD49">
        <v>7.4225276666666687E-2</v>
      </c>
      <c r="DE49">
        <v>24.837443333333329</v>
      </c>
      <c r="DF49">
        <v>23.973710000000001</v>
      </c>
      <c r="DG49">
        <v>999.9000000000002</v>
      </c>
      <c r="DH49">
        <v>0</v>
      </c>
      <c r="DI49">
        <v>0</v>
      </c>
      <c r="DJ49">
        <v>10001.64</v>
      </c>
      <c r="DK49">
        <v>0</v>
      </c>
      <c r="DL49">
        <v>0.28266200000000008</v>
      </c>
      <c r="DM49">
        <v>1.4772876666666661</v>
      </c>
      <c r="DN49">
        <v>419.56146666666672</v>
      </c>
      <c r="DO49">
        <v>417.95429999999999</v>
      </c>
      <c r="DP49">
        <v>0.23666366666666669</v>
      </c>
      <c r="DQ49">
        <v>410.00246666666658</v>
      </c>
      <c r="DR49">
        <v>19.025649999999999</v>
      </c>
      <c r="DS49">
        <v>1.949546</v>
      </c>
      <c r="DT49">
        <v>1.9255923333333329</v>
      </c>
      <c r="DU49">
        <v>17.040393333333331</v>
      </c>
      <c r="DV49">
        <v>16.845420000000001</v>
      </c>
      <c r="DW49">
        <v>4.9993099999999999E-2</v>
      </c>
      <c r="DX49">
        <v>0</v>
      </c>
      <c r="DY49">
        <v>0</v>
      </c>
      <c r="DZ49">
        <v>0</v>
      </c>
      <c r="EA49">
        <v>593.51099999999997</v>
      </c>
      <c r="EB49">
        <v>4.9993099999999999E-2</v>
      </c>
      <c r="EC49">
        <v>-5.3339999999999996</v>
      </c>
      <c r="ED49">
        <v>-1.490999999999999</v>
      </c>
      <c r="EE49">
        <v>35.245800000000003</v>
      </c>
      <c r="EF49">
        <v>39.476900000000001</v>
      </c>
      <c r="EG49">
        <v>37.555799999999991</v>
      </c>
      <c r="EH49">
        <v>41.103966666666658</v>
      </c>
      <c r="EI49">
        <v>37.914266666666663</v>
      </c>
      <c r="EJ49">
        <v>0</v>
      </c>
      <c r="EK49">
        <v>0</v>
      </c>
      <c r="EL49">
        <v>0</v>
      </c>
      <c r="EM49">
        <v>135.5999999046326</v>
      </c>
      <c r="EN49">
        <v>0</v>
      </c>
      <c r="EO49">
        <v>593.43439999999998</v>
      </c>
      <c r="EP49">
        <v>5.7692257922761073E-2</v>
      </c>
      <c r="EQ49">
        <v>-0.743076999624811</v>
      </c>
      <c r="ER49">
        <v>-5.0896000000000008</v>
      </c>
      <c r="ES49">
        <v>15</v>
      </c>
      <c r="ET49">
        <v>1689216873.5999999</v>
      </c>
      <c r="EU49" t="s">
        <v>544</v>
      </c>
      <c r="EV49">
        <v>1689216873.5999999</v>
      </c>
      <c r="EW49">
        <v>1689216869</v>
      </c>
      <c r="EX49">
        <v>33</v>
      </c>
      <c r="EY49">
        <v>0.09</v>
      </c>
      <c r="EZ49">
        <v>1E-3</v>
      </c>
      <c r="FA49">
        <v>0.77800000000000002</v>
      </c>
      <c r="FB49">
        <v>0.23599999999999999</v>
      </c>
      <c r="FC49">
        <v>410</v>
      </c>
      <c r="FD49">
        <v>19</v>
      </c>
      <c r="FE49">
        <v>0.21</v>
      </c>
      <c r="FF49">
        <v>0.24</v>
      </c>
      <c r="FG49">
        <v>1.5484387500000001</v>
      </c>
      <c r="FH49">
        <v>-1.207600412757976</v>
      </c>
      <c r="FI49">
        <v>0.1239078432583567</v>
      </c>
      <c r="FJ49">
        <v>1</v>
      </c>
      <c r="FK49">
        <v>411.49366666666668</v>
      </c>
      <c r="FL49">
        <v>-0.91557730811956839</v>
      </c>
      <c r="FM49">
        <v>7.0781039520168135E-2</v>
      </c>
      <c r="FN49">
        <v>1</v>
      </c>
      <c r="FO49">
        <v>0.22881974999999999</v>
      </c>
      <c r="FP49">
        <v>0.12552285928705401</v>
      </c>
      <c r="FQ49">
        <v>1.2614950169838169E-2</v>
      </c>
      <c r="FR49">
        <v>1</v>
      </c>
      <c r="FS49">
        <v>19.259229999999999</v>
      </c>
      <c r="FT49">
        <v>0.18678086763068369</v>
      </c>
      <c r="FU49">
        <v>1.3493458909165319E-2</v>
      </c>
      <c r="FV49">
        <v>1</v>
      </c>
      <c r="FW49">
        <v>4</v>
      </c>
      <c r="FX49">
        <v>4</v>
      </c>
      <c r="FY49" t="s">
        <v>413</v>
      </c>
      <c r="FZ49">
        <v>3.1809599999999998</v>
      </c>
      <c r="GA49">
        <v>2.7710300000000001</v>
      </c>
      <c r="GB49">
        <v>0.103868</v>
      </c>
      <c r="GC49">
        <v>0.10424899999999999</v>
      </c>
      <c r="GD49">
        <v>0.103532</v>
      </c>
      <c r="GE49">
        <v>0.103673</v>
      </c>
      <c r="GF49">
        <v>28205.7</v>
      </c>
      <c r="GG49">
        <v>22400.5</v>
      </c>
      <c r="GH49">
        <v>29405.7</v>
      </c>
      <c r="GI49">
        <v>24488.9</v>
      </c>
      <c r="GJ49">
        <v>33510.699999999997</v>
      </c>
      <c r="GK49">
        <v>32020.9</v>
      </c>
      <c r="GL49">
        <v>40545.4</v>
      </c>
      <c r="GM49">
        <v>39944.5</v>
      </c>
      <c r="GN49">
        <v>2.1941199999999998</v>
      </c>
      <c r="GO49">
        <v>1.9346000000000001</v>
      </c>
      <c r="GP49">
        <v>8.8337799999999994E-2</v>
      </c>
      <c r="GQ49">
        <v>0</v>
      </c>
      <c r="GR49">
        <v>22.543600000000001</v>
      </c>
      <c r="GS49">
        <v>999.9</v>
      </c>
      <c r="GT49">
        <v>62</v>
      </c>
      <c r="GU49">
        <v>26.7</v>
      </c>
      <c r="GV49">
        <v>21.543600000000001</v>
      </c>
      <c r="GW49">
        <v>61.9191</v>
      </c>
      <c r="GX49">
        <v>28.8261</v>
      </c>
      <c r="GY49">
        <v>1</v>
      </c>
      <c r="GZ49">
        <v>-0.178592</v>
      </c>
      <c r="HA49">
        <v>0</v>
      </c>
      <c r="HB49">
        <v>20.293700000000001</v>
      </c>
      <c r="HC49">
        <v>5.2285199999999996</v>
      </c>
      <c r="HD49">
        <v>11.902100000000001</v>
      </c>
      <c r="HE49">
        <v>4.9648500000000002</v>
      </c>
      <c r="HF49">
        <v>3.2919999999999998</v>
      </c>
      <c r="HG49">
        <v>9999</v>
      </c>
      <c r="HH49">
        <v>9999</v>
      </c>
      <c r="HI49">
        <v>9999</v>
      </c>
      <c r="HJ49">
        <v>999.9</v>
      </c>
      <c r="HK49">
        <v>4.9702500000000001</v>
      </c>
      <c r="HL49">
        <v>1.8747</v>
      </c>
      <c r="HM49">
        <v>1.87347</v>
      </c>
      <c r="HN49">
        <v>1.87256</v>
      </c>
      <c r="HO49">
        <v>1.8741300000000001</v>
      </c>
      <c r="HP49">
        <v>1.86914</v>
      </c>
      <c r="HQ49">
        <v>1.8733200000000001</v>
      </c>
      <c r="HR49">
        <v>1.8783700000000001</v>
      </c>
      <c r="HS49">
        <v>0</v>
      </c>
      <c r="HT49">
        <v>0</v>
      </c>
      <c r="HU49">
        <v>0</v>
      </c>
      <c r="HV49">
        <v>0</v>
      </c>
      <c r="HW49" t="s">
        <v>414</v>
      </c>
      <c r="HX49" t="s">
        <v>415</v>
      </c>
      <c r="HY49" t="s">
        <v>416</v>
      </c>
      <c r="HZ49" t="s">
        <v>416</v>
      </c>
      <c r="IA49" t="s">
        <v>416</v>
      </c>
      <c r="IB49" t="s">
        <v>416</v>
      </c>
      <c r="IC49">
        <v>0</v>
      </c>
      <c r="ID49">
        <v>100</v>
      </c>
      <c r="IE49">
        <v>100</v>
      </c>
      <c r="IF49">
        <v>0.77800000000000002</v>
      </c>
      <c r="IG49">
        <v>0.23599999999999999</v>
      </c>
      <c r="IH49">
        <v>0.47852034197536392</v>
      </c>
      <c r="II49">
        <v>1.128014593432906E-3</v>
      </c>
      <c r="IJ49">
        <v>-1.65604436504418E-6</v>
      </c>
      <c r="IK49">
        <v>3.7132907960675708E-10</v>
      </c>
      <c r="IL49">
        <v>0.23507000000000389</v>
      </c>
      <c r="IM49">
        <v>0</v>
      </c>
      <c r="IN49">
        <v>0</v>
      </c>
      <c r="IO49">
        <v>0</v>
      </c>
      <c r="IP49">
        <v>25</v>
      </c>
      <c r="IQ49">
        <v>1932</v>
      </c>
      <c r="IR49">
        <v>-1</v>
      </c>
      <c r="IS49">
        <v>-1</v>
      </c>
      <c r="IT49">
        <v>1.9</v>
      </c>
      <c r="IU49">
        <v>2</v>
      </c>
      <c r="IV49">
        <v>1.07422</v>
      </c>
      <c r="IW49">
        <v>2.4255399999999998</v>
      </c>
      <c r="IX49">
        <v>1.42578</v>
      </c>
      <c r="IY49">
        <v>2.2851599999999999</v>
      </c>
      <c r="IZ49">
        <v>1.5478499999999999</v>
      </c>
      <c r="JA49">
        <v>2.4633799999999999</v>
      </c>
      <c r="JB49">
        <v>30.222000000000001</v>
      </c>
      <c r="JC49">
        <v>15.462899999999999</v>
      </c>
      <c r="JD49">
        <v>18</v>
      </c>
      <c r="JE49">
        <v>625.59699999999998</v>
      </c>
      <c r="JF49">
        <v>443.59100000000001</v>
      </c>
      <c r="JG49">
        <v>24.602399999999999</v>
      </c>
      <c r="JH49">
        <v>25.189599999999999</v>
      </c>
      <c r="JI49">
        <v>30.0002</v>
      </c>
      <c r="JJ49">
        <v>25.1858</v>
      </c>
      <c r="JK49">
        <v>25.144600000000001</v>
      </c>
      <c r="JL49">
        <v>21.534300000000002</v>
      </c>
      <c r="JM49">
        <v>0</v>
      </c>
      <c r="JN49">
        <v>100</v>
      </c>
      <c r="JO49">
        <v>-999.9</v>
      </c>
      <c r="JP49">
        <v>410</v>
      </c>
      <c r="JQ49">
        <v>22</v>
      </c>
      <c r="JR49">
        <v>95.788499999999999</v>
      </c>
      <c r="JS49">
        <v>101.636</v>
      </c>
    </row>
    <row r="50" spans="1:279" x14ac:dyDescent="0.2">
      <c r="A50">
        <v>34</v>
      </c>
      <c r="B50">
        <v>1689217000.5999999</v>
      </c>
      <c r="C50">
        <v>5129.0999999046326</v>
      </c>
      <c r="D50" t="s">
        <v>545</v>
      </c>
      <c r="E50" t="s">
        <v>546</v>
      </c>
      <c r="F50">
        <v>15</v>
      </c>
      <c r="O50" t="s">
        <v>646</v>
      </c>
      <c r="P50">
        <f>DB50*AP50*(CW50-CV50*(1000-AP50*CY50)/(1000-AP50*CX50))/(100*CQ50)</f>
        <v>-1.4132239922694618</v>
      </c>
      <c r="Q50">
        <v>1689216992.599999</v>
      </c>
      <c r="R50">
        <f t="shared" si="38"/>
        <v>2.2788785034110192E-4</v>
      </c>
      <c r="S50">
        <f t="shared" si="39"/>
        <v>0.22788785034110193</v>
      </c>
      <c r="T50">
        <f>CV50 - IF(AP50&gt;1, P50*CQ50*100/(AR50*DJ50), 0)</f>
        <v>411.31816129032262</v>
      </c>
      <c r="U50">
        <f>((AA50-R50/2)*T50-P50)/(AA50+R50/2)</f>
        <v>515.6177344642656</v>
      </c>
      <c r="V50">
        <f t="shared" si="40"/>
        <v>52.228024447742619</v>
      </c>
      <c r="W50">
        <f>(CV50 - IF(AP50&gt;1, P50*CQ50*100/(AR50*DJ50), 0))*(DC50+DD50)/1000</f>
        <v>41.663297337885346</v>
      </c>
      <c r="X50">
        <f t="shared" si="41"/>
        <v>2.0124304567718132E-2</v>
      </c>
      <c r="Y50">
        <f t="shared" si="42"/>
        <v>2.9498208435575597</v>
      </c>
      <c r="Z50">
        <f>R50*(1000-(1000*0.61365*EXP(17.502*AD50/(240.97+AD50))/(DC50+DD50)+CX50)/2)/(1000*0.61365*EXP(17.502*AD50/(240.97+AD50))/(DC50+DD50)-CX50)</f>
        <v>2.0048341955031222E-2</v>
      </c>
      <c r="AA50">
        <f t="shared" si="43"/>
        <v>1.2537014660117328E-2</v>
      </c>
      <c r="AB50">
        <f t="shared" si="44"/>
        <v>3.9888988359855588E-3</v>
      </c>
      <c r="AC50">
        <f>(DE50+(AB50+2*0.95*0.0000000567*(((DE50+$B$7)+273)^4-(DE50+273)^4)-44100*R50)/(1.84*29.3*Y50+8*0.95*0.0000000567*(DE50+273)^3))</f>
        <v>24.905536536927755</v>
      </c>
      <c r="AD50">
        <f t="shared" si="45"/>
        <v>24.492351612903231</v>
      </c>
      <c r="AE50">
        <f t="shared" si="46"/>
        <v>3.0847061207202193</v>
      </c>
      <c r="AF50">
        <f t="shared" si="47"/>
        <v>61.835491686313468</v>
      </c>
      <c r="AG50">
        <f t="shared" si="48"/>
        <v>1.962009499986449</v>
      </c>
      <c r="AH50">
        <f t="shared" si="49"/>
        <v>3.1729504310236054</v>
      </c>
      <c r="AI50">
        <f t="shared" si="50"/>
        <v>1.1226966207337703</v>
      </c>
      <c r="AJ50">
        <f>(-R50*44100)</f>
        <v>-10.049854200042594</v>
      </c>
      <c r="AK50">
        <f t="shared" si="51"/>
        <v>75.083029997691412</v>
      </c>
      <c r="AL50">
        <f t="shared" si="52"/>
        <v>5.3693101657215578</v>
      </c>
      <c r="AM50">
        <f t="shared" si="53"/>
        <v>70.406474862206366</v>
      </c>
      <c r="AN50">
        <v>0</v>
      </c>
      <c r="AO50">
        <v>0</v>
      </c>
      <c r="AP50">
        <f t="shared" si="54"/>
        <v>1</v>
      </c>
      <c r="AQ50">
        <f t="shared" si="55"/>
        <v>0</v>
      </c>
      <c r="AR50">
        <f t="shared" si="56"/>
        <v>53857.343671972281</v>
      </c>
      <c r="AS50" t="s">
        <v>547</v>
      </c>
      <c r="AT50">
        <v>12508.3</v>
      </c>
      <c r="AU50">
        <v>548.84760000000006</v>
      </c>
      <c r="AV50">
        <v>3424.11</v>
      </c>
      <c r="AW50">
        <f t="shared" si="57"/>
        <v>0.83971087377449904</v>
      </c>
      <c r="AX50">
        <v>-1.4132239922693479</v>
      </c>
      <c r="AY50" t="s">
        <v>410</v>
      </c>
      <c r="AZ50" t="s">
        <v>410</v>
      </c>
      <c r="BA50">
        <v>0</v>
      </c>
      <c r="BB50">
        <v>0</v>
      </c>
      <c r="BC50" t="e">
        <f t="shared" si="58"/>
        <v>#DIV/0!</v>
      </c>
      <c r="BD50">
        <v>0.5</v>
      </c>
      <c r="BE50">
        <f t="shared" si="59"/>
        <v>2.0994204399923999E-2</v>
      </c>
      <c r="BF50">
        <f>P50</f>
        <v>-1.4132239922694618</v>
      </c>
      <c r="BG50" t="e">
        <f t="shared" si="60"/>
        <v>#DIV/0!</v>
      </c>
      <c r="BH50">
        <f t="shared" si="61"/>
        <v>-5.4257298898620523E-12</v>
      </c>
      <c r="BI50" t="e">
        <f t="shared" si="62"/>
        <v>#DIV/0!</v>
      </c>
      <c r="BJ50" t="e">
        <f t="shared" si="63"/>
        <v>#DIV/0!</v>
      </c>
      <c r="BK50" t="s">
        <v>410</v>
      </c>
      <c r="BL50">
        <v>0</v>
      </c>
      <c r="BM50" t="e">
        <f t="shared" si="64"/>
        <v>#DIV/0!</v>
      </c>
      <c r="BN50" t="e">
        <f t="shared" si="65"/>
        <v>#DIV/0!</v>
      </c>
      <c r="BO50" t="e">
        <f t="shared" si="66"/>
        <v>#DIV/0!</v>
      </c>
      <c r="BP50" t="e">
        <f t="shared" si="67"/>
        <v>#DIV/0!</v>
      </c>
      <c r="BQ50">
        <f t="shared" si="68"/>
        <v>0</v>
      </c>
      <c r="BR50">
        <f t="shared" si="69"/>
        <v>1.1908860909529511</v>
      </c>
      <c r="BS50" t="e">
        <f t="shared" si="70"/>
        <v>#DIV/0!</v>
      </c>
      <c r="BT50" t="e">
        <f t="shared" si="71"/>
        <v>#DIV/0!</v>
      </c>
      <c r="BU50">
        <v>2358</v>
      </c>
      <c r="BV50">
        <v>300</v>
      </c>
      <c r="BW50">
        <v>300</v>
      </c>
      <c r="BX50">
        <v>300</v>
      </c>
      <c r="BY50">
        <v>12508.3</v>
      </c>
      <c r="BZ50">
        <v>3375.55</v>
      </c>
      <c r="CA50">
        <v>-1.03546E-2</v>
      </c>
      <c r="CB50">
        <v>-11.91</v>
      </c>
      <c r="CC50" t="s">
        <v>410</v>
      </c>
      <c r="CD50" t="s">
        <v>410</v>
      </c>
      <c r="CE50" t="s">
        <v>410</v>
      </c>
      <c r="CF50" t="s">
        <v>410</v>
      </c>
      <c r="CG50" t="s">
        <v>410</v>
      </c>
      <c r="CH50" t="s">
        <v>410</v>
      </c>
      <c r="CI50" t="s">
        <v>410</v>
      </c>
      <c r="CJ50" t="s">
        <v>410</v>
      </c>
      <c r="CK50" t="s">
        <v>410</v>
      </c>
      <c r="CL50" t="s">
        <v>410</v>
      </c>
      <c r="CM50">
        <f t="shared" si="72"/>
        <v>4.9993099999999999E-2</v>
      </c>
      <c r="CN50">
        <f t="shared" si="73"/>
        <v>2.0994204399923999E-2</v>
      </c>
      <c r="CO50">
        <f t="shared" si="74"/>
        <v>0.41994203999999996</v>
      </c>
      <c r="CP50">
        <f t="shared" si="75"/>
        <v>7.9788987599999986E-2</v>
      </c>
      <c r="CQ50">
        <v>6</v>
      </c>
      <c r="CR50">
        <v>0.5</v>
      </c>
      <c r="CS50" t="s">
        <v>411</v>
      </c>
      <c r="CT50">
        <v>2</v>
      </c>
      <c r="CU50">
        <v>1689216992.599999</v>
      </c>
      <c r="CV50">
        <v>411.31816129032262</v>
      </c>
      <c r="CW50">
        <v>409.99893548387098</v>
      </c>
      <c r="CX50">
        <v>19.369809677419351</v>
      </c>
      <c r="CY50">
        <v>19.14638064516129</v>
      </c>
      <c r="CZ50">
        <v>410.64916129032258</v>
      </c>
      <c r="DA50">
        <v>19.129809677419349</v>
      </c>
      <c r="DB50">
        <v>600.11996774193551</v>
      </c>
      <c r="DC50">
        <v>101.2203225806451</v>
      </c>
      <c r="DD50">
        <v>7.1818780645161284E-2</v>
      </c>
      <c r="DE50">
        <v>24.964480645161299</v>
      </c>
      <c r="DF50">
        <v>24.492351612903231</v>
      </c>
      <c r="DG50">
        <v>999.90000000000032</v>
      </c>
      <c r="DH50">
        <v>0</v>
      </c>
      <c r="DI50">
        <v>0</v>
      </c>
      <c r="DJ50">
        <v>9994.054193548387</v>
      </c>
      <c r="DK50">
        <v>0</v>
      </c>
      <c r="DL50">
        <v>0.76273190322580664</v>
      </c>
      <c r="DM50">
        <v>1.42835</v>
      </c>
      <c r="DN50">
        <v>419.55232258064513</v>
      </c>
      <c r="DO50">
        <v>418.00212903225821</v>
      </c>
      <c r="DP50">
        <v>0.21968667741935491</v>
      </c>
      <c r="DQ50">
        <v>409.99893548387098</v>
      </c>
      <c r="DR50">
        <v>19.14638064516129</v>
      </c>
      <c r="DS50">
        <v>1.9602406451612899</v>
      </c>
      <c r="DT50">
        <v>1.9380041935483869</v>
      </c>
      <c r="DU50">
        <v>17.12678064516129</v>
      </c>
      <c r="DV50">
        <v>16.946703225806449</v>
      </c>
      <c r="DW50">
        <v>4.9993099999999999E-2</v>
      </c>
      <c r="DX50">
        <v>0</v>
      </c>
      <c r="DY50">
        <v>0</v>
      </c>
      <c r="DZ50">
        <v>0</v>
      </c>
      <c r="EA50">
        <v>549.12741935483871</v>
      </c>
      <c r="EB50">
        <v>4.9993099999999999E-2</v>
      </c>
      <c r="EC50">
        <v>-4.2274193548387089</v>
      </c>
      <c r="ED50">
        <v>-1.00741935483871</v>
      </c>
      <c r="EE50">
        <v>35.684999999999988</v>
      </c>
      <c r="EF50">
        <v>39.957322580645162</v>
      </c>
      <c r="EG50">
        <v>38.023999999999987</v>
      </c>
      <c r="EH50">
        <v>41.973580645161292</v>
      </c>
      <c r="EI50">
        <v>38.375</v>
      </c>
      <c r="EJ50">
        <v>0</v>
      </c>
      <c r="EK50">
        <v>0</v>
      </c>
      <c r="EL50">
        <v>0</v>
      </c>
      <c r="EM50">
        <v>147.79999995231631</v>
      </c>
      <c r="EN50">
        <v>0</v>
      </c>
      <c r="EO50">
        <v>548.84760000000006</v>
      </c>
      <c r="EP50">
        <v>-16.170769308805511</v>
      </c>
      <c r="EQ50">
        <v>-1.8807690842922791</v>
      </c>
      <c r="ER50">
        <v>-4.5848000000000004</v>
      </c>
      <c r="ES50">
        <v>15</v>
      </c>
      <c r="ET50">
        <v>1689217019.5999999</v>
      </c>
      <c r="EU50" t="s">
        <v>548</v>
      </c>
      <c r="EV50">
        <v>1689217019.5999999</v>
      </c>
      <c r="EW50">
        <v>1689217017.5999999</v>
      </c>
      <c r="EX50">
        <v>34</v>
      </c>
      <c r="EY50">
        <v>-0.109</v>
      </c>
      <c r="EZ50">
        <v>4.0000000000000001E-3</v>
      </c>
      <c r="FA50">
        <v>0.66900000000000004</v>
      </c>
      <c r="FB50">
        <v>0.24</v>
      </c>
      <c r="FC50">
        <v>410</v>
      </c>
      <c r="FD50">
        <v>19</v>
      </c>
      <c r="FE50">
        <v>0.41</v>
      </c>
      <c r="FF50">
        <v>0.14000000000000001</v>
      </c>
      <c r="FG50">
        <v>1.498627804878049</v>
      </c>
      <c r="FH50">
        <v>-1.232287944250877</v>
      </c>
      <c r="FI50">
        <v>0.1313483283990711</v>
      </c>
      <c r="FJ50">
        <v>1</v>
      </c>
      <c r="FK50">
        <v>411.43641935483868</v>
      </c>
      <c r="FL50">
        <v>-1.009596774194871</v>
      </c>
      <c r="FM50">
        <v>7.9821079839102485E-2</v>
      </c>
      <c r="FN50">
        <v>1</v>
      </c>
      <c r="FO50">
        <v>0.21693456097560981</v>
      </c>
      <c r="FP50">
        <v>4.9708202090592568E-2</v>
      </c>
      <c r="FQ50">
        <v>5.1308593729334027E-3</v>
      </c>
      <c r="FR50">
        <v>1</v>
      </c>
      <c r="FS50">
        <v>19.364409677419349</v>
      </c>
      <c r="FT50">
        <v>0.1900741935483464</v>
      </c>
      <c r="FU50">
        <v>1.4215197565683679E-2</v>
      </c>
      <c r="FV50">
        <v>1</v>
      </c>
      <c r="FW50">
        <v>4</v>
      </c>
      <c r="FX50">
        <v>4</v>
      </c>
      <c r="FY50" t="s">
        <v>413</v>
      </c>
      <c r="FZ50">
        <v>3.1806999999999999</v>
      </c>
      <c r="GA50">
        <v>2.76898</v>
      </c>
      <c r="GB50">
        <v>0.103863</v>
      </c>
      <c r="GC50">
        <v>0.104284</v>
      </c>
      <c r="GD50">
        <v>0.10397000000000001</v>
      </c>
      <c r="GE50">
        <v>0.104201</v>
      </c>
      <c r="GF50">
        <v>28201.7</v>
      </c>
      <c r="GG50">
        <v>22397.9</v>
      </c>
      <c r="GH50">
        <v>29401.1</v>
      </c>
      <c r="GI50">
        <v>24486.7</v>
      </c>
      <c r="GJ50">
        <v>33488.199999999997</v>
      </c>
      <c r="GK50">
        <v>31998.799999999999</v>
      </c>
      <c r="GL50">
        <v>40538.6</v>
      </c>
      <c r="GM50">
        <v>39940.9</v>
      </c>
      <c r="GN50">
        <v>2.1952500000000001</v>
      </c>
      <c r="GO50">
        <v>1.9380999999999999</v>
      </c>
      <c r="GP50">
        <v>9.2580899999999994E-2</v>
      </c>
      <c r="GQ50">
        <v>0</v>
      </c>
      <c r="GR50">
        <v>22.991299999999999</v>
      </c>
      <c r="GS50">
        <v>999.9</v>
      </c>
      <c r="GT50">
        <v>62.1</v>
      </c>
      <c r="GU50">
        <v>26.6</v>
      </c>
      <c r="GV50">
        <v>21.446400000000001</v>
      </c>
      <c r="GW50">
        <v>61.988199999999999</v>
      </c>
      <c r="GX50">
        <v>29.142600000000002</v>
      </c>
      <c r="GY50">
        <v>1</v>
      </c>
      <c r="GZ50">
        <v>-0.179949</v>
      </c>
      <c r="HA50">
        <v>0</v>
      </c>
      <c r="HB50">
        <v>20.293600000000001</v>
      </c>
      <c r="HC50">
        <v>5.2232799999999999</v>
      </c>
      <c r="HD50">
        <v>11.902100000000001</v>
      </c>
      <c r="HE50">
        <v>4.9639499999999996</v>
      </c>
      <c r="HF50">
        <v>3.2919999999999998</v>
      </c>
      <c r="HG50">
        <v>9999</v>
      </c>
      <c r="HH50">
        <v>9999</v>
      </c>
      <c r="HI50">
        <v>9999</v>
      </c>
      <c r="HJ50">
        <v>999.9</v>
      </c>
      <c r="HK50">
        <v>4.9702599999999997</v>
      </c>
      <c r="HL50">
        <v>1.87469</v>
      </c>
      <c r="HM50">
        <v>1.87347</v>
      </c>
      <c r="HN50">
        <v>1.87256</v>
      </c>
      <c r="HO50">
        <v>1.87416</v>
      </c>
      <c r="HP50">
        <v>1.86913</v>
      </c>
      <c r="HQ50">
        <v>1.8733200000000001</v>
      </c>
      <c r="HR50">
        <v>1.87836</v>
      </c>
      <c r="HS50">
        <v>0</v>
      </c>
      <c r="HT50">
        <v>0</v>
      </c>
      <c r="HU50">
        <v>0</v>
      </c>
      <c r="HV50">
        <v>0</v>
      </c>
      <c r="HW50" t="s">
        <v>414</v>
      </c>
      <c r="HX50" t="s">
        <v>415</v>
      </c>
      <c r="HY50" t="s">
        <v>416</v>
      </c>
      <c r="HZ50" t="s">
        <v>416</v>
      </c>
      <c r="IA50" t="s">
        <v>416</v>
      </c>
      <c r="IB50" t="s">
        <v>416</v>
      </c>
      <c r="IC50">
        <v>0</v>
      </c>
      <c r="ID50">
        <v>100</v>
      </c>
      <c r="IE50">
        <v>100</v>
      </c>
      <c r="IF50">
        <v>0.66900000000000004</v>
      </c>
      <c r="IG50">
        <v>0.24</v>
      </c>
      <c r="IH50">
        <v>0.56836156623908174</v>
      </c>
      <c r="II50">
        <v>1.128014593432906E-3</v>
      </c>
      <c r="IJ50">
        <v>-1.65604436504418E-6</v>
      </c>
      <c r="IK50">
        <v>3.7132907960675708E-10</v>
      </c>
      <c r="IL50">
        <v>0.2362600000000015</v>
      </c>
      <c r="IM50">
        <v>0</v>
      </c>
      <c r="IN50">
        <v>0</v>
      </c>
      <c r="IO50">
        <v>0</v>
      </c>
      <c r="IP50">
        <v>25</v>
      </c>
      <c r="IQ50">
        <v>1932</v>
      </c>
      <c r="IR50">
        <v>-1</v>
      </c>
      <c r="IS50">
        <v>-1</v>
      </c>
      <c r="IT50">
        <v>2.1</v>
      </c>
      <c r="IU50">
        <v>2.2000000000000002</v>
      </c>
      <c r="IV50">
        <v>1.07422</v>
      </c>
      <c r="IW50">
        <v>2.4365199999999998</v>
      </c>
      <c r="IX50">
        <v>1.42578</v>
      </c>
      <c r="IY50">
        <v>2.2851599999999999</v>
      </c>
      <c r="IZ50">
        <v>1.5478499999999999</v>
      </c>
      <c r="JA50">
        <v>2.323</v>
      </c>
      <c r="JB50">
        <v>30.157599999999999</v>
      </c>
      <c r="JC50">
        <v>15.4367</v>
      </c>
      <c r="JD50">
        <v>18</v>
      </c>
      <c r="JE50">
        <v>625.45399999999995</v>
      </c>
      <c r="JF50">
        <v>444.86200000000002</v>
      </c>
      <c r="JG50">
        <v>24.607700000000001</v>
      </c>
      <c r="JH50">
        <v>25.136700000000001</v>
      </c>
      <c r="JI50">
        <v>30.0002</v>
      </c>
      <c r="JJ50">
        <v>25.098600000000001</v>
      </c>
      <c r="JK50">
        <v>25.0501</v>
      </c>
      <c r="JL50">
        <v>21.531600000000001</v>
      </c>
      <c r="JM50">
        <v>0</v>
      </c>
      <c r="JN50">
        <v>100</v>
      </c>
      <c r="JO50">
        <v>-999.9</v>
      </c>
      <c r="JP50">
        <v>410</v>
      </c>
      <c r="JQ50">
        <v>22</v>
      </c>
      <c r="JR50">
        <v>95.772800000000004</v>
      </c>
      <c r="JS50">
        <v>101.627</v>
      </c>
    </row>
    <row r="51" spans="1:279" x14ac:dyDescent="0.2">
      <c r="A51">
        <v>35</v>
      </c>
      <c r="B51">
        <v>1689217114.0999999</v>
      </c>
      <c r="C51">
        <v>5242.5999999046326</v>
      </c>
      <c r="D51" t="s">
        <v>549</v>
      </c>
      <c r="E51" t="s">
        <v>550</v>
      </c>
      <c r="F51">
        <v>15</v>
      </c>
      <c r="O51" t="s">
        <v>647</v>
      </c>
      <c r="P51">
        <f>DB51*AP51*(CW51-CV51*(1000-AP51*CY51)/(1000-AP51*CX51))/(100*CQ51)</f>
        <v>-1.0552872561481179</v>
      </c>
      <c r="Q51">
        <v>1689217106.349999</v>
      </c>
      <c r="R51">
        <f t="shared" si="38"/>
        <v>2.376028457394214E-4</v>
      </c>
      <c r="S51">
        <f t="shared" si="39"/>
        <v>0.23760284573942139</v>
      </c>
      <c r="T51">
        <f>CV51 - IF(AP51&gt;1, P51*CQ51*100/(AR51*DJ51), 0)</f>
        <v>410.97590000000002</v>
      </c>
      <c r="U51">
        <f>((AA51-R51/2)*T51-P51)/(AA51+R51/2)</f>
        <v>482.58665454991564</v>
      </c>
      <c r="V51">
        <f t="shared" si="40"/>
        <v>48.882661195334968</v>
      </c>
      <c r="W51">
        <f>(CV51 - IF(AP51&gt;1, P51*CQ51*100/(AR51*DJ51), 0))*(DC51+DD51)/1000</f>
        <v>41.628991373340867</v>
      </c>
      <c r="X51">
        <f t="shared" si="41"/>
        <v>2.1279152078484458E-2</v>
      </c>
      <c r="Y51">
        <f t="shared" si="42"/>
        <v>2.9513976408645619</v>
      </c>
      <c r="Z51">
        <f>R51*(1000-(1000*0.61365*EXP(17.502*AD51/(240.97+AD51))/(DC51+DD51)+CX51)/2)/(1000*0.61365*EXP(17.502*AD51/(240.97+AD51))/(DC51+DD51)-CX51)</f>
        <v>2.1194285999758554E-2</v>
      </c>
      <c r="AA51">
        <f t="shared" si="43"/>
        <v>1.3254025309605007E-2</v>
      </c>
      <c r="AB51">
        <f t="shared" si="44"/>
        <v>3.9888988359855588E-3</v>
      </c>
      <c r="AC51">
        <f>(DE51+(AB51+2*0.95*0.0000000567*(((DE51+$B$7)+273)^4-(DE51+273)^4)-44100*R51)/(1.84*29.3*Y51+8*0.95*0.0000000567*(DE51+273)^3))</f>
        <v>24.909719652776531</v>
      </c>
      <c r="AD51">
        <f t="shared" si="45"/>
        <v>24.50557666666667</v>
      </c>
      <c r="AE51">
        <f t="shared" si="46"/>
        <v>3.087148461493729</v>
      </c>
      <c r="AF51">
        <f t="shared" si="47"/>
        <v>62.377230528679881</v>
      </c>
      <c r="AG51">
        <f t="shared" si="48"/>
        <v>1.979985529079541</v>
      </c>
      <c r="AH51">
        <f t="shared" si="49"/>
        <v>3.1742119877688073</v>
      </c>
      <c r="AI51">
        <f t="shared" si="50"/>
        <v>1.1071629324141881</v>
      </c>
      <c r="AJ51">
        <f>(-R51*44100)</f>
        <v>-10.478285497108484</v>
      </c>
      <c r="AK51">
        <f t="shared" si="51"/>
        <v>74.079519547925059</v>
      </c>
      <c r="AL51">
        <f t="shared" si="52"/>
        <v>5.2952477868356551</v>
      </c>
      <c r="AM51">
        <f t="shared" si="53"/>
        <v>68.900470736488217</v>
      </c>
      <c r="AN51">
        <v>0</v>
      </c>
      <c r="AO51">
        <v>0</v>
      </c>
      <c r="AP51">
        <f t="shared" si="54"/>
        <v>1</v>
      </c>
      <c r="AQ51">
        <f t="shared" si="55"/>
        <v>0</v>
      </c>
      <c r="AR51">
        <f t="shared" si="56"/>
        <v>53902.445862262801</v>
      </c>
      <c r="AS51" t="s">
        <v>551</v>
      </c>
      <c r="AT51">
        <v>12521.4</v>
      </c>
      <c r="AU51">
        <v>550.95346153846151</v>
      </c>
      <c r="AV51">
        <v>3455.27</v>
      </c>
      <c r="AW51">
        <f t="shared" si="57"/>
        <v>0.84054691484646304</v>
      </c>
      <c r="AX51">
        <v>-1.0552872561480611</v>
      </c>
      <c r="AY51" t="s">
        <v>410</v>
      </c>
      <c r="AZ51" t="s">
        <v>410</v>
      </c>
      <c r="BA51">
        <v>0</v>
      </c>
      <c r="BB51">
        <v>0</v>
      </c>
      <c r="BC51" t="e">
        <f t="shared" si="58"/>
        <v>#DIV/0!</v>
      </c>
      <c r="BD51">
        <v>0.5</v>
      </c>
      <c r="BE51">
        <f t="shared" si="59"/>
        <v>2.0994204399923999E-2</v>
      </c>
      <c r="BF51">
        <f>P51</f>
        <v>-1.0552872561481179</v>
      </c>
      <c r="BG51" t="e">
        <f t="shared" si="60"/>
        <v>#DIV/0!</v>
      </c>
      <c r="BH51">
        <f t="shared" si="61"/>
        <v>-2.707576709170927E-12</v>
      </c>
      <c r="BI51" t="e">
        <f t="shared" si="62"/>
        <v>#DIV/0!</v>
      </c>
      <c r="BJ51" t="e">
        <f t="shared" si="63"/>
        <v>#DIV/0!</v>
      </c>
      <c r="BK51" t="s">
        <v>410</v>
      </c>
      <c r="BL51">
        <v>0</v>
      </c>
      <c r="BM51" t="e">
        <f t="shared" si="64"/>
        <v>#DIV/0!</v>
      </c>
      <c r="BN51" t="e">
        <f t="shared" si="65"/>
        <v>#DIV/0!</v>
      </c>
      <c r="BO51" t="e">
        <f t="shared" si="66"/>
        <v>#DIV/0!</v>
      </c>
      <c r="BP51" t="e">
        <f t="shared" si="67"/>
        <v>#DIV/0!</v>
      </c>
      <c r="BQ51">
        <f t="shared" si="68"/>
        <v>0</v>
      </c>
      <c r="BR51">
        <f t="shared" si="69"/>
        <v>1.1897015887360232</v>
      </c>
      <c r="BS51" t="e">
        <f t="shared" si="70"/>
        <v>#DIV/0!</v>
      </c>
      <c r="BT51" t="e">
        <f t="shared" si="71"/>
        <v>#DIV/0!</v>
      </c>
      <c r="BU51">
        <v>2359</v>
      </c>
      <c r="BV51">
        <v>300</v>
      </c>
      <c r="BW51">
        <v>300</v>
      </c>
      <c r="BX51">
        <v>300</v>
      </c>
      <c r="BY51">
        <v>12521.4</v>
      </c>
      <c r="BZ51">
        <v>3384.46</v>
      </c>
      <c r="CA51">
        <v>-1.03657E-2</v>
      </c>
      <c r="CB51">
        <v>-17.23</v>
      </c>
      <c r="CC51" t="s">
        <v>410</v>
      </c>
      <c r="CD51" t="s">
        <v>410</v>
      </c>
      <c r="CE51" t="s">
        <v>410</v>
      </c>
      <c r="CF51" t="s">
        <v>410</v>
      </c>
      <c r="CG51" t="s">
        <v>410</v>
      </c>
      <c r="CH51" t="s">
        <v>410</v>
      </c>
      <c r="CI51" t="s">
        <v>410</v>
      </c>
      <c r="CJ51" t="s">
        <v>410</v>
      </c>
      <c r="CK51" t="s">
        <v>410</v>
      </c>
      <c r="CL51" t="s">
        <v>410</v>
      </c>
      <c r="CM51">
        <f t="shared" si="72"/>
        <v>4.9993099999999999E-2</v>
      </c>
      <c r="CN51">
        <f t="shared" si="73"/>
        <v>2.0994204399923999E-2</v>
      </c>
      <c r="CO51">
        <f t="shared" si="74"/>
        <v>0.41994203999999996</v>
      </c>
      <c r="CP51">
        <f t="shared" si="75"/>
        <v>7.9788987599999986E-2</v>
      </c>
      <c r="CQ51">
        <v>6</v>
      </c>
      <c r="CR51">
        <v>0.5</v>
      </c>
      <c r="CS51" t="s">
        <v>411</v>
      </c>
      <c r="CT51">
        <v>2</v>
      </c>
      <c r="CU51">
        <v>1689217106.349999</v>
      </c>
      <c r="CV51">
        <v>410.97590000000002</v>
      </c>
      <c r="CW51">
        <v>410.01843333333329</v>
      </c>
      <c r="CX51">
        <v>19.547106666666672</v>
      </c>
      <c r="CY51">
        <v>19.31419</v>
      </c>
      <c r="CZ51">
        <v>410.28289999999998</v>
      </c>
      <c r="DA51">
        <v>19.306106666666668</v>
      </c>
      <c r="DB51">
        <v>600.10750000000019</v>
      </c>
      <c r="DC51">
        <v>101.2216333333333</v>
      </c>
      <c r="DD51">
        <v>7.1389866666666663E-2</v>
      </c>
      <c r="DE51">
        <v>24.971146666666669</v>
      </c>
      <c r="DF51">
        <v>24.50557666666667</v>
      </c>
      <c r="DG51">
        <v>999.9000000000002</v>
      </c>
      <c r="DH51">
        <v>0</v>
      </c>
      <c r="DI51">
        <v>0</v>
      </c>
      <c r="DJ51">
        <v>10002.87833333333</v>
      </c>
      <c r="DK51">
        <v>0</v>
      </c>
      <c r="DL51">
        <v>0.28266200000000008</v>
      </c>
      <c r="DM51">
        <v>0.93321933333333351</v>
      </c>
      <c r="DN51">
        <v>419.14426666666668</v>
      </c>
      <c r="DO51">
        <v>418.09353333333343</v>
      </c>
      <c r="DP51">
        <v>0.23199956666666671</v>
      </c>
      <c r="DQ51">
        <v>410.01843333333329</v>
      </c>
      <c r="DR51">
        <v>19.31419</v>
      </c>
      <c r="DS51">
        <v>1.978497</v>
      </c>
      <c r="DT51">
        <v>1.9550133333333339</v>
      </c>
      <c r="DU51">
        <v>17.273276666666661</v>
      </c>
      <c r="DV51">
        <v>17.084626666666669</v>
      </c>
      <c r="DW51">
        <v>4.9993099999999999E-2</v>
      </c>
      <c r="DX51">
        <v>0</v>
      </c>
      <c r="DY51">
        <v>0</v>
      </c>
      <c r="DZ51">
        <v>0</v>
      </c>
      <c r="EA51">
        <v>550.97866666666664</v>
      </c>
      <c r="EB51">
        <v>4.9993099999999999E-2</v>
      </c>
      <c r="EC51">
        <v>-5.1100000000000003</v>
      </c>
      <c r="ED51">
        <v>-2.0356666666666672</v>
      </c>
      <c r="EE51">
        <v>34.766533333333342</v>
      </c>
      <c r="EF51">
        <v>38.2956</v>
      </c>
      <c r="EG51">
        <v>36.916400000000003</v>
      </c>
      <c r="EH51">
        <v>38.799666666666653</v>
      </c>
      <c r="EI51">
        <v>37.195466666666668</v>
      </c>
      <c r="EJ51">
        <v>0</v>
      </c>
      <c r="EK51">
        <v>0</v>
      </c>
      <c r="EL51">
        <v>0</v>
      </c>
      <c r="EM51">
        <v>112.4000000953674</v>
      </c>
      <c r="EN51">
        <v>0</v>
      </c>
      <c r="EO51">
        <v>550.95346153846151</v>
      </c>
      <c r="EP51">
        <v>-1.997606763882974</v>
      </c>
      <c r="EQ51">
        <v>-8.8413676422036538</v>
      </c>
      <c r="ER51">
        <v>-5.0634615384615387</v>
      </c>
      <c r="ES51">
        <v>15</v>
      </c>
      <c r="ET51">
        <v>1689217132.0999999</v>
      </c>
      <c r="EU51" t="s">
        <v>552</v>
      </c>
      <c r="EV51">
        <v>1689217131.0999999</v>
      </c>
      <c r="EW51">
        <v>1689217132.0999999</v>
      </c>
      <c r="EX51">
        <v>35</v>
      </c>
      <c r="EY51">
        <v>2.4E-2</v>
      </c>
      <c r="EZ51">
        <v>1E-3</v>
      </c>
      <c r="FA51">
        <v>0.69299999999999995</v>
      </c>
      <c r="FB51">
        <v>0.24099999999999999</v>
      </c>
      <c r="FC51">
        <v>410</v>
      </c>
      <c r="FD51">
        <v>19</v>
      </c>
      <c r="FE51">
        <v>0.31</v>
      </c>
      <c r="FF51">
        <v>0.1</v>
      </c>
      <c r="FG51">
        <v>0.93994746341463398</v>
      </c>
      <c r="FH51">
        <v>-0.1757503902439039</v>
      </c>
      <c r="FI51">
        <v>3.5813404514672832E-2</v>
      </c>
      <c r="FJ51">
        <v>1</v>
      </c>
      <c r="FK51">
        <v>410.95370967741928</v>
      </c>
      <c r="FL51">
        <v>-0.24058064516121919</v>
      </c>
      <c r="FM51">
        <v>2.4008323218562048E-2</v>
      </c>
      <c r="FN51">
        <v>1</v>
      </c>
      <c r="FO51">
        <v>0.211188512195122</v>
      </c>
      <c r="FP51">
        <v>0.33251157491289218</v>
      </c>
      <c r="FQ51">
        <v>3.2847128183577753E-2</v>
      </c>
      <c r="FR51">
        <v>1</v>
      </c>
      <c r="FS51">
        <v>19.54115483870968</v>
      </c>
      <c r="FT51">
        <v>0.24424838709670241</v>
      </c>
      <c r="FU51">
        <v>1.8353620346206891E-2</v>
      </c>
      <c r="FV51">
        <v>1</v>
      </c>
      <c r="FW51">
        <v>4</v>
      </c>
      <c r="FX51">
        <v>4</v>
      </c>
      <c r="FY51" t="s">
        <v>413</v>
      </c>
      <c r="FZ51">
        <v>3.1805699999999999</v>
      </c>
      <c r="GA51">
        <v>2.7684799999999998</v>
      </c>
      <c r="GB51">
        <v>0.103808</v>
      </c>
      <c r="GC51">
        <v>0.104282</v>
      </c>
      <c r="GD51">
        <v>0.104639</v>
      </c>
      <c r="GE51">
        <v>0.104699</v>
      </c>
      <c r="GF51">
        <v>28194.7</v>
      </c>
      <c r="GG51">
        <v>22395.1</v>
      </c>
      <c r="GH51">
        <v>29392.1</v>
      </c>
      <c r="GI51">
        <v>24483.8</v>
      </c>
      <c r="GJ51">
        <v>33452.6</v>
      </c>
      <c r="GK51">
        <v>31977.599999999999</v>
      </c>
      <c r="GL51">
        <v>40526.5</v>
      </c>
      <c r="GM51">
        <v>39937</v>
      </c>
      <c r="GN51">
        <v>2.1928999999999998</v>
      </c>
      <c r="GO51">
        <v>1.93815</v>
      </c>
      <c r="GP51">
        <v>0.102676</v>
      </c>
      <c r="GQ51">
        <v>0</v>
      </c>
      <c r="GR51">
        <v>22.825099999999999</v>
      </c>
      <c r="GS51">
        <v>999.9</v>
      </c>
      <c r="GT51">
        <v>62.2</v>
      </c>
      <c r="GU51">
        <v>26.5</v>
      </c>
      <c r="GV51">
        <v>21.355499999999999</v>
      </c>
      <c r="GW51">
        <v>62.048200000000001</v>
      </c>
      <c r="GX51">
        <v>27.852599999999999</v>
      </c>
      <c r="GY51">
        <v>1</v>
      </c>
      <c r="GZ51">
        <v>-0.17671200000000001</v>
      </c>
      <c r="HA51">
        <v>0</v>
      </c>
      <c r="HB51">
        <v>20.293700000000001</v>
      </c>
      <c r="HC51">
        <v>5.2286700000000002</v>
      </c>
      <c r="HD51">
        <v>11.902100000000001</v>
      </c>
      <c r="HE51">
        <v>4.9645000000000001</v>
      </c>
      <c r="HF51">
        <v>3.2919999999999998</v>
      </c>
      <c r="HG51">
        <v>9999</v>
      </c>
      <c r="HH51">
        <v>9999</v>
      </c>
      <c r="HI51">
        <v>9999</v>
      </c>
      <c r="HJ51">
        <v>999.9</v>
      </c>
      <c r="HK51">
        <v>4.9702400000000004</v>
      </c>
      <c r="HL51">
        <v>1.87469</v>
      </c>
      <c r="HM51">
        <v>1.8734599999999999</v>
      </c>
      <c r="HN51">
        <v>1.8725499999999999</v>
      </c>
      <c r="HO51">
        <v>1.8741000000000001</v>
      </c>
      <c r="HP51">
        <v>1.8691</v>
      </c>
      <c r="HQ51">
        <v>1.8733200000000001</v>
      </c>
      <c r="HR51">
        <v>1.87836</v>
      </c>
      <c r="HS51">
        <v>0</v>
      </c>
      <c r="HT51">
        <v>0</v>
      </c>
      <c r="HU51">
        <v>0</v>
      </c>
      <c r="HV51">
        <v>0</v>
      </c>
      <c r="HW51" t="s">
        <v>414</v>
      </c>
      <c r="HX51" t="s">
        <v>415</v>
      </c>
      <c r="HY51" t="s">
        <v>416</v>
      </c>
      <c r="HZ51" t="s">
        <v>416</v>
      </c>
      <c r="IA51" t="s">
        <v>416</v>
      </c>
      <c r="IB51" t="s">
        <v>416</v>
      </c>
      <c r="IC51">
        <v>0</v>
      </c>
      <c r="ID51">
        <v>100</v>
      </c>
      <c r="IE51">
        <v>100</v>
      </c>
      <c r="IF51">
        <v>0.69299999999999995</v>
      </c>
      <c r="IG51">
        <v>0.24099999999999999</v>
      </c>
      <c r="IH51">
        <v>0.45906973197425432</v>
      </c>
      <c r="II51">
        <v>1.128014593432906E-3</v>
      </c>
      <c r="IJ51">
        <v>-1.65604436504418E-6</v>
      </c>
      <c r="IK51">
        <v>3.7132907960675708E-10</v>
      </c>
      <c r="IL51">
        <v>0.24007999999999541</v>
      </c>
      <c r="IM51">
        <v>0</v>
      </c>
      <c r="IN51">
        <v>0</v>
      </c>
      <c r="IO51">
        <v>0</v>
      </c>
      <c r="IP51">
        <v>25</v>
      </c>
      <c r="IQ51">
        <v>1932</v>
      </c>
      <c r="IR51">
        <v>-1</v>
      </c>
      <c r="IS51">
        <v>-1</v>
      </c>
      <c r="IT51">
        <v>1.6</v>
      </c>
      <c r="IU51">
        <v>1.6</v>
      </c>
      <c r="IV51">
        <v>1.07422</v>
      </c>
      <c r="IW51">
        <v>2.4328599999999998</v>
      </c>
      <c r="IX51">
        <v>1.42578</v>
      </c>
      <c r="IY51">
        <v>2.2851599999999999</v>
      </c>
      <c r="IZ51">
        <v>1.5478499999999999</v>
      </c>
      <c r="JA51">
        <v>2.4548299999999998</v>
      </c>
      <c r="JB51">
        <v>30.0718</v>
      </c>
      <c r="JC51">
        <v>15.427899999999999</v>
      </c>
      <c r="JD51">
        <v>18</v>
      </c>
      <c r="JE51">
        <v>623.75</v>
      </c>
      <c r="JF51">
        <v>444.91699999999997</v>
      </c>
      <c r="JG51">
        <v>24.6492</v>
      </c>
      <c r="JH51">
        <v>25.163900000000002</v>
      </c>
      <c r="JI51">
        <v>30.000499999999999</v>
      </c>
      <c r="JJ51">
        <v>25.099</v>
      </c>
      <c r="JK51">
        <v>25.0533</v>
      </c>
      <c r="JL51">
        <v>21.528199999999998</v>
      </c>
      <c r="JM51">
        <v>0</v>
      </c>
      <c r="JN51">
        <v>100</v>
      </c>
      <c r="JO51">
        <v>-999.9</v>
      </c>
      <c r="JP51">
        <v>410</v>
      </c>
      <c r="JQ51">
        <v>22</v>
      </c>
      <c r="JR51">
        <v>95.744</v>
      </c>
      <c r="JS51">
        <v>101.616</v>
      </c>
    </row>
    <row r="52" spans="1:279" x14ac:dyDescent="0.2">
      <c r="A52">
        <v>36</v>
      </c>
      <c r="B52">
        <v>1689217225.5999999</v>
      </c>
      <c r="C52">
        <v>5354.0999999046326</v>
      </c>
      <c r="D52" t="s">
        <v>553</v>
      </c>
      <c r="E52" t="s">
        <v>554</v>
      </c>
      <c r="F52">
        <v>15</v>
      </c>
      <c r="O52" t="s">
        <v>648</v>
      </c>
      <c r="P52">
        <f>DB52*AP52*(CW52-CV52*(1000-AP52*CY52)/(1000-AP52*CX52))/(100*CQ52)</f>
        <v>-1.4403771491562578</v>
      </c>
      <c r="Q52">
        <v>1689217217.849999</v>
      </c>
      <c r="R52">
        <f t="shared" si="38"/>
        <v>2.0402334620010632E-4</v>
      </c>
      <c r="S52">
        <f t="shared" si="39"/>
        <v>0.20402334620010631</v>
      </c>
      <c r="T52">
        <f>CV52 - IF(AP52&gt;1, P52*CQ52*100/(AR52*DJ52), 0)</f>
        <v>411.36556666666672</v>
      </c>
      <c r="U52">
        <f>((AA52-R52/2)*T52-P52)/(AA52+R52/2)</f>
        <v>531.53851777374405</v>
      </c>
      <c r="V52">
        <f t="shared" si="40"/>
        <v>53.836654977279736</v>
      </c>
      <c r="W52">
        <f>(CV52 - IF(AP52&gt;1, P52*CQ52*100/(AR52*DJ52), 0))*(DC52+DD52)/1000</f>
        <v>41.664988221217584</v>
      </c>
      <c r="X52">
        <f t="shared" si="41"/>
        <v>1.7948502527353687E-2</v>
      </c>
      <c r="Y52">
        <f t="shared" si="42"/>
        <v>2.9512220896594337</v>
      </c>
      <c r="Z52">
        <f>R52*(1000-(1000*0.61365*EXP(17.502*AD52/(240.97+AD52))/(DC52+DD52)+CX52)/2)/(1000*0.61365*EXP(17.502*AD52/(240.97+AD52))/(DC52+DD52)-CX52)</f>
        <v>1.7888079781540462E-2</v>
      </c>
      <c r="AA52">
        <f t="shared" si="43"/>
        <v>1.1185461566404471E-2</v>
      </c>
      <c r="AB52">
        <f t="shared" si="44"/>
        <v>3.9888988359855588E-3</v>
      </c>
      <c r="AC52">
        <f>(DE52+(AB52+2*0.95*0.0000000567*(((DE52+$B$7)+273)^4-(DE52+273)^4)-44100*R52)/(1.84*29.3*Y52+8*0.95*0.0000000567*(DE52+273)^3))</f>
        <v>24.910257653230499</v>
      </c>
      <c r="AD52">
        <f t="shared" si="45"/>
        <v>24.458386666666669</v>
      </c>
      <c r="AE52">
        <f t="shared" si="46"/>
        <v>3.078441371368593</v>
      </c>
      <c r="AF52">
        <f t="shared" si="47"/>
        <v>61.522999526292196</v>
      </c>
      <c r="AG52">
        <f t="shared" si="48"/>
        <v>1.9519223067040143</v>
      </c>
      <c r="AH52">
        <f t="shared" si="49"/>
        <v>3.1726709063816849</v>
      </c>
      <c r="AI52">
        <f t="shared" si="50"/>
        <v>1.1265190646645786</v>
      </c>
      <c r="AJ52">
        <f>(-R52*44100)</f>
        <v>-8.9974295674246889</v>
      </c>
      <c r="AK52">
        <f t="shared" si="51"/>
        <v>80.287683332651483</v>
      </c>
      <c r="AL52">
        <f t="shared" si="52"/>
        <v>5.7377531928339582</v>
      </c>
      <c r="AM52">
        <f t="shared" si="53"/>
        <v>77.031995856896742</v>
      </c>
      <c r="AN52">
        <v>0</v>
      </c>
      <c r="AO52">
        <v>0</v>
      </c>
      <c r="AP52">
        <f t="shared" si="54"/>
        <v>1</v>
      </c>
      <c r="AQ52">
        <f t="shared" si="55"/>
        <v>0</v>
      </c>
      <c r="AR52">
        <f t="shared" si="56"/>
        <v>53898.564421026436</v>
      </c>
      <c r="AS52" t="s">
        <v>555</v>
      </c>
      <c r="AT52">
        <v>12547.1</v>
      </c>
      <c r="AU52">
        <v>724.36039999999991</v>
      </c>
      <c r="AV52">
        <v>3417.37</v>
      </c>
      <c r="AW52">
        <f t="shared" si="57"/>
        <v>0.78803571167301167</v>
      </c>
      <c r="AX52">
        <v>-1.440377149156258</v>
      </c>
      <c r="AY52" t="s">
        <v>410</v>
      </c>
      <c r="AZ52" t="s">
        <v>410</v>
      </c>
      <c r="BA52">
        <v>0</v>
      </c>
      <c r="BB52">
        <v>0</v>
      </c>
      <c r="BC52" t="e">
        <f t="shared" si="58"/>
        <v>#DIV/0!</v>
      </c>
      <c r="BD52">
        <v>0.5</v>
      </c>
      <c r="BE52">
        <f t="shared" si="59"/>
        <v>2.0994204399923999E-2</v>
      </c>
      <c r="BF52">
        <f>P52</f>
        <v>-1.4403771491562578</v>
      </c>
      <c r="BG52" t="e">
        <f t="shared" si="60"/>
        <v>#DIV/0!</v>
      </c>
      <c r="BH52">
        <f t="shared" si="61"/>
        <v>1.0576471520198934E-14</v>
      </c>
      <c r="BI52" t="e">
        <f t="shared" si="62"/>
        <v>#DIV/0!</v>
      </c>
      <c r="BJ52" t="e">
        <f t="shared" si="63"/>
        <v>#DIV/0!</v>
      </c>
      <c r="BK52" t="s">
        <v>410</v>
      </c>
      <c r="BL52">
        <v>0</v>
      </c>
      <c r="BM52" t="e">
        <f t="shared" si="64"/>
        <v>#DIV/0!</v>
      </c>
      <c r="BN52" t="e">
        <f t="shared" si="65"/>
        <v>#DIV/0!</v>
      </c>
      <c r="BO52" t="e">
        <f t="shared" si="66"/>
        <v>#DIV/0!</v>
      </c>
      <c r="BP52" t="e">
        <f t="shared" si="67"/>
        <v>#DIV/0!</v>
      </c>
      <c r="BQ52">
        <f t="shared" si="68"/>
        <v>0</v>
      </c>
      <c r="BR52">
        <f t="shared" si="69"/>
        <v>1.2689780236951254</v>
      </c>
      <c r="BS52" t="e">
        <f t="shared" si="70"/>
        <v>#DIV/0!</v>
      </c>
      <c r="BT52" t="e">
        <f t="shared" si="71"/>
        <v>#DIV/0!</v>
      </c>
      <c r="BU52">
        <v>2360</v>
      </c>
      <c r="BV52">
        <v>300</v>
      </c>
      <c r="BW52">
        <v>300</v>
      </c>
      <c r="BX52">
        <v>300</v>
      </c>
      <c r="BY52">
        <v>12547.1</v>
      </c>
      <c r="BZ52">
        <v>3335.89</v>
      </c>
      <c r="CA52">
        <v>-1.03853E-2</v>
      </c>
      <c r="CB52">
        <v>-20.37</v>
      </c>
      <c r="CC52" t="s">
        <v>410</v>
      </c>
      <c r="CD52" t="s">
        <v>410</v>
      </c>
      <c r="CE52" t="s">
        <v>410</v>
      </c>
      <c r="CF52" t="s">
        <v>410</v>
      </c>
      <c r="CG52" t="s">
        <v>410</v>
      </c>
      <c r="CH52" t="s">
        <v>410</v>
      </c>
      <c r="CI52" t="s">
        <v>410</v>
      </c>
      <c r="CJ52" t="s">
        <v>410</v>
      </c>
      <c r="CK52" t="s">
        <v>410</v>
      </c>
      <c r="CL52" t="s">
        <v>410</v>
      </c>
      <c r="CM52">
        <f t="shared" si="72"/>
        <v>4.9993099999999999E-2</v>
      </c>
      <c r="CN52">
        <f t="shared" si="73"/>
        <v>2.0994204399923999E-2</v>
      </c>
      <c r="CO52">
        <f t="shared" si="74"/>
        <v>0.41994203999999996</v>
      </c>
      <c r="CP52">
        <f t="shared" si="75"/>
        <v>7.9788987599999986E-2</v>
      </c>
      <c r="CQ52">
        <v>6</v>
      </c>
      <c r="CR52">
        <v>0.5</v>
      </c>
      <c r="CS52" t="s">
        <v>411</v>
      </c>
      <c r="CT52">
        <v>2</v>
      </c>
      <c r="CU52">
        <v>1689217217.849999</v>
      </c>
      <c r="CV52">
        <v>411.36556666666672</v>
      </c>
      <c r="CW52">
        <v>410.00946666666658</v>
      </c>
      <c r="CX52">
        <v>19.271663333333329</v>
      </c>
      <c r="CY52">
        <v>19.071623333333331</v>
      </c>
      <c r="CZ52">
        <v>410.69456666666667</v>
      </c>
      <c r="DA52">
        <v>19.03666333333333</v>
      </c>
      <c r="DB52">
        <v>600.1543999999999</v>
      </c>
      <c r="DC52">
        <v>101.2124</v>
      </c>
      <c r="DD52">
        <v>7.2178966666666663E-2</v>
      </c>
      <c r="DE52">
        <v>24.96300333333334</v>
      </c>
      <c r="DF52">
        <v>24.458386666666669</v>
      </c>
      <c r="DG52">
        <v>999.9000000000002</v>
      </c>
      <c r="DH52">
        <v>0</v>
      </c>
      <c r="DI52">
        <v>0</v>
      </c>
      <c r="DJ52">
        <v>10002.79366666667</v>
      </c>
      <c r="DK52">
        <v>0</v>
      </c>
      <c r="DL52">
        <v>0.28266200000000008</v>
      </c>
      <c r="DM52">
        <v>1.3783933333333329</v>
      </c>
      <c r="DN52">
        <v>419.47430000000003</v>
      </c>
      <c r="DO52">
        <v>417.98093333333333</v>
      </c>
      <c r="DP52">
        <v>0.20595416666666669</v>
      </c>
      <c r="DQ52">
        <v>410.00946666666658</v>
      </c>
      <c r="DR52">
        <v>19.071623333333331</v>
      </c>
      <c r="DS52">
        <v>1.951128333333334</v>
      </c>
      <c r="DT52">
        <v>1.9302859999999999</v>
      </c>
      <c r="DU52">
        <v>17.053223333333332</v>
      </c>
      <c r="DV52">
        <v>16.883786666666669</v>
      </c>
      <c r="DW52">
        <v>4.9993099999999999E-2</v>
      </c>
      <c r="DX52">
        <v>0</v>
      </c>
      <c r="DY52">
        <v>0</v>
      </c>
      <c r="DZ52">
        <v>0</v>
      </c>
      <c r="EA52">
        <v>724.30633333333321</v>
      </c>
      <c r="EB52">
        <v>4.9993099999999999E-2</v>
      </c>
      <c r="EC52">
        <v>-5.4509999999999987</v>
      </c>
      <c r="ED52">
        <v>-1.6066666666666669</v>
      </c>
      <c r="EE52">
        <v>35.180799999999998</v>
      </c>
      <c r="EF52">
        <v>39.293399999999991</v>
      </c>
      <c r="EG52">
        <v>37.449599999999997</v>
      </c>
      <c r="EH52">
        <v>40.485099999999981</v>
      </c>
      <c r="EI52">
        <v>37.807866666666662</v>
      </c>
      <c r="EJ52">
        <v>0</v>
      </c>
      <c r="EK52">
        <v>0</v>
      </c>
      <c r="EL52">
        <v>0</v>
      </c>
      <c r="EM52">
        <v>110.4000000953674</v>
      </c>
      <c r="EN52">
        <v>0</v>
      </c>
      <c r="EO52">
        <v>724.36039999999991</v>
      </c>
      <c r="EP52">
        <v>-1.4215384446671</v>
      </c>
      <c r="EQ52">
        <v>-11.42846158926303</v>
      </c>
      <c r="ER52">
        <v>-5.3279999999999994</v>
      </c>
      <c r="ES52">
        <v>15</v>
      </c>
      <c r="ET52">
        <v>1689217243.0999999</v>
      </c>
      <c r="EU52" t="s">
        <v>556</v>
      </c>
      <c r="EV52">
        <v>1689217242.5999999</v>
      </c>
      <c r="EW52">
        <v>1689217243.0999999</v>
      </c>
      <c r="EX52">
        <v>36</v>
      </c>
      <c r="EY52">
        <v>-2.3E-2</v>
      </c>
      <c r="EZ52">
        <v>-6.0000000000000001E-3</v>
      </c>
      <c r="FA52">
        <v>0.67100000000000004</v>
      </c>
      <c r="FB52">
        <v>0.23499999999999999</v>
      </c>
      <c r="FC52">
        <v>410</v>
      </c>
      <c r="FD52">
        <v>19</v>
      </c>
      <c r="FE52">
        <v>0.39</v>
      </c>
      <c r="FF52">
        <v>0.28000000000000003</v>
      </c>
      <c r="FG52">
        <v>1.4353469999999999</v>
      </c>
      <c r="FH52">
        <v>-0.72388367729831216</v>
      </c>
      <c r="FI52">
        <v>9.735283601929634E-2</v>
      </c>
      <c r="FJ52">
        <v>1</v>
      </c>
      <c r="FK52">
        <v>411.39479999999998</v>
      </c>
      <c r="FL52">
        <v>-0.35703670745187771</v>
      </c>
      <c r="FM52">
        <v>2.78859582346867E-2</v>
      </c>
      <c r="FN52">
        <v>1</v>
      </c>
      <c r="FO52">
        <v>0.18619597500000001</v>
      </c>
      <c r="FP52">
        <v>0.31543430769230751</v>
      </c>
      <c r="FQ52">
        <v>3.2001246331578637E-2</v>
      </c>
      <c r="FR52">
        <v>1</v>
      </c>
      <c r="FS52">
        <v>19.273583333333331</v>
      </c>
      <c r="FT52">
        <v>0.23472747497225191</v>
      </c>
      <c r="FU52">
        <v>1.699147008223742E-2</v>
      </c>
      <c r="FV52">
        <v>1</v>
      </c>
      <c r="FW52">
        <v>4</v>
      </c>
      <c r="FX52">
        <v>4</v>
      </c>
      <c r="FY52" t="s">
        <v>413</v>
      </c>
      <c r="FZ52">
        <v>3.1804600000000001</v>
      </c>
      <c r="GA52">
        <v>2.7694100000000001</v>
      </c>
      <c r="GB52">
        <v>0.103843</v>
      </c>
      <c r="GC52">
        <v>0.10424600000000001</v>
      </c>
      <c r="GD52">
        <v>0.10358299999999999</v>
      </c>
      <c r="GE52">
        <v>0.103854</v>
      </c>
      <c r="GF52">
        <v>28189</v>
      </c>
      <c r="GG52">
        <v>22391.9</v>
      </c>
      <c r="GH52">
        <v>29388</v>
      </c>
      <c r="GI52">
        <v>24479.9</v>
      </c>
      <c r="GJ52">
        <v>33489.300000000003</v>
      </c>
      <c r="GK52">
        <v>32003</v>
      </c>
      <c r="GL52">
        <v>40521.599999999999</v>
      </c>
      <c r="GM52">
        <v>39930.199999999997</v>
      </c>
      <c r="GN52">
        <v>2.1920999999999999</v>
      </c>
      <c r="GO52">
        <v>1.9342200000000001</v>
      </c>
      <c r="GP52">
        <v>0.106376</v>
      </c>
      <c r="GQ52">
        <v>0</v>
      </c>
      <c r="GR52">
        <v>22.720500000000001</v>
      </c>
      <c r="GS52">
        <v>999.9</v>
      </c>
      <c r="GT52">
        <v>62.2</v>
      </c>
      <c r="GU52">
        <v>26.5</v>
      </c>
      <c r="GV52">
        <v>21.3582</v>
      </c>
      <c r="GW52">
        <v>61.808199999999999</v>
      </c>
      <c r="GX52">
        <v>28.4175</v>
      </c>
      <c r="GY52">
        <v>1</v>
      </c>
      <c r="GZ52">
        <v>-0.16683899999999999</v>
      </c>
      <c r="HA52">
        <v>0</v>
      </c>
      <c r="HB52">
        <v>20.294</v>
      </c>
      <c r="HC52">
        <v>5.2238800000000003</v>
      </c>
      <c r="HD52">
        <v>11.902100000000001</v>
      </c>
      <c r="HE52">
        <v>4.9645999999999999</v>
      </c>
      <c r="HF52">
        <v>3.2919999999999998</v>
      </c>
      <c r="HG52">
        <v>9999</v>
      </c>
      <c r="HH52">
        <v>9999</v>
      </c>
      <c r="HI52">
        <v>9999</v>
      </c>
      <c r="HJ52">
        <v>999.9</v>
      </c>
      <c r="HK52">
        <v>4.9702000000000002</v>
      </c>
      <c r="HL52">
        <v>1.87469</v>
      </c>
      <c r="HM52">
        <v>1.87347</v>
      </c>
      <c r="HN52">
        <v>1.8725499999999999</v>
      </c>
      <c r="HO52">
        <v>1.87412</v>
      </c>
      <c r="HP52">
        <v>1.8690800000000001</v>
      </c>
      <c r="HQ52">
        <v>1.8733200000000001</v>
      </c>
      <c r="HR52">
        <v>1.87836</v>
      </c>
      <c r="HS52">
        <v>0</v>
      </c>
      <c r="HT52">
        <v>0</v>
      </c>
      <c r="HU52">
        <v>0</v>
      </c>
      <c r="HV52">
        <v>0</v>
      </c>
      <c r="HW52" t="s">
        <v>414</v>
      </c>
      <c r="HX52" t="s">
        <v>415</v>
      </c>
      <c r="HY52" t="s">
        <v>416</v>
      </c>
      <c r="HZ52" t="s">
        <v>416</v>
      </c>
      <c r="IA52" t="s">
        <v>416</v>
      </c>
      <c r="IB52" t="s">
        <v>416</v>
      </c>
      <c r="IC52">
        <v>0</v>
      </c>
      <c r="ID52">
        <v>100</v>
      </c>
      <c r="IE52">
        <v>100</v>
      </c>
      <c r="IF52">
        <v>0.67100000000000004</v>
      </c>
      <c r="IG52">
        <v>0.23499999999999999</v>
      </c>
      <c r="IH52">
        <v>0.48362321760127691</v>
      </c>
      <c r="II52">
        <v>1.128014593432906E-3</v>
      </c>
      <c r="IJ52">
        <v>-1.65604436504418E-6</v>
      </c>
      <c r="IK52">
        <v>3.7132907960675708E-10</v>
      </c>
      <c r="IL52">
        <v>0.2409150000000011</v>
      </c>
      <c r="IM52">
        <v>0</v>
      </c>
      <c r="IN52">
        <v>0</v>
      </c>
      <c r="IO52">
        <v>0</v>
      </c>
      <c r="IP52">
        <v>25</v>
      </c>
      <c r="IQ52">
        <v>1932</v>
      </c>
      <c r="IR52">
        <v>-1</v>
      </c>
      <c r="IS52">
        <v>-1</v>
      </c>
      <c r="IT52">
        <v>1.6</v>
      </c>
      <c r="IU52">
        <v>1.6</v>
      </c>
      <c r="IV52">
        <v>1.07422</v>
      </c>
      <c r="IW52">
        <v>2.4365199999999998</v>
      </c>
      <c r="IX52">
        <v>1.42578</v>
      </c>
      <c r="IY52">
        <v>2.2802699999999998</v>
      </c>
      <c r="IZ52">
        <v>1.5478499999999999</v>
      </c>
      <c r="JA52">
        <v>2.34497</v>
      </c>
      <c r="JB52">
        <v>30.029</v>
      </c>
      <c r="JC52">
        <v>15.410399999999999</v>
      </c>
      <c r="JD52">
        <v>18</v>
      </c>
      <c r="JE52">
        <v>624.25400000000002</v>
      </c>
      <c r="JF52">
        <v>443.43700000000001</v>
      </c>
      <c r="JG52">
        <v>24.644200000000001</v>
      </c>
      <c r="JH52">
        <v>25.297999999999998</v>
      </c>
      <c r="JI52">
        <v>30.000699999999998</v>
      </c>
      <c r="JJ52">
        <v>25.197700000000001</v>
      </c>
      <c r="JK52">
        <v>25.1525</v>
      </c>
      <c r="JL52">
        <v>21.520299999999999</v>
      </c>
      <c r="JM52">
        <v>0</v>
      </c>
      <c r="JN52">
        <v>100</v>
      </c>
      <c r="JO52">
        <v>-999.9</v>
      </c>
      <c r="JP52">
        <v>410</v>
      </c>
      <c r="JQ52">
        <v>22</v>
      </c>
      <c r="JR52">
        <v>95.7316</v>
      </c>
      <c r="JS52">
        <v>101.599</v>
      </c>
    </row>
    <row r="53" spans="1:279" x14ac:dyDescent="0.2">
      <c r="A53">
        <v>37</v>
      </c>
      <c r="B53">
        <v>1689217407.5999999</v>
      </c>
      <c r="C53">
        <v>5536.0999999046326</v>
      </c>
      <c r="D53" t="s">
        <v>557</v>
      </c>
      <c r="E53" t="s">
        <v>558</v>
      </c>
      <c r="F53">
        <v>15</v>
      </c>
      <c r="O53" t="s">
        <v>649</v>
      </c>
      <c r="P53">
        <f>DB53*AP53*(CW53-CV53*(1000-AP53*CY53)/(1000-AP53*CX53))/(100*CQ53)</f>
        <v>-1.3658454099023711</v>
      </c>
      <c r="Q53">
        <v>1689217399.849999</v>
      </c>
      <c r="R53">
        <f t="shared" si="38"/>
        <v>4.3135870557902848E-4</v>
      </c>
      <c r="S53">
        <f t="shared" si="39"/>
        <v>0.4313587055790285</v>
      </c>
      <c r="T53">
        <f>CV53 - IF(AP53&gt;1, P53*CQ53*100/(AR53*DJ53), 0)</f>
        <v>411.21773333333317</v>
      </c>
      <c r="U53">
        <f>((AA53-R53/2)*T53-P53)/(AA53+R53/2)</f>
        <v>462.23490949120031</v>
      </c>
      <c r="V53">
        <f t="shared" si="40"/>
        <v>46.82752121047367</v>
      </c>
      <c r="W53">
        <f>(CV53 - IF(AP53&gt;1, P53*CQ53*100/(AR53*DJ53), 0))*(DC53+DD53)/1000</f>
        <v>41.659136370694547</v>
      </c>
      <c r="X53">
        <f t="shared" si="41"/>
        <v>3.714852631994138E-2</v>
      </c>
      <c r="Y53">
        <f t="shared" si="42"/>
        <v>2.9506689864543199</v>
      </c>
      <c r="Z53">
        <f>R53*(1000-(1000*0.61365*EXP(17.502*AD53/(240.97+AD53))/(DC53+DD53)+CX53)/2)/(1000*0.61365*EXP(17.502*AD53/(240.97+AD53))/(DC53+DD53)-CX53)</f>
        <v>3.6890643093784405E-2</v>
      </c>
      <c r="AA53">
        <f t="shared" si="43"/>
        <v>2.3079672335492751E-2</v>
      </c>
      <c r="AB53">
        <f t="shared" si="44"/>
        <v>3.9888988359855588E-3</v>
      </c>
      <c r="AC53">
        <f>(DE53+(AB53+2*0.95*0.0000000567*(((DE53+$B$7)+273)^4-(DE53+273)^4)-44100*R53)/(1.84*29.3*Y53+8*0.95*0.0000000567*(DE53+273)^3))</f>
        <v>24.899529873229529</v>
      </c>
      <c r="AD53">
        <f t="shared" si="45"/>
        <v>24.454523333333331</v>
      </c>
      <c r="AE53">
        <f t="shared" si="46"/>
        <v>3.0777294941537776</v>
      </c>
      <c r="AF53">
        <f t="shared" si="47"/>
        <v>60.418760603112588</v>
      </c>
      <c r="AG53">
        <f t="shared" si="48"/>
        <v>1.9223923571323025</v>
      </c>
      <c r="AH53">
        <f t="shared" si="49"/>
        <v>3.1817805230404987</v>
      </c>
      <c r="AI53">
        <f t="shared" si="50"/>
        <v>1.1553371370214751</v>
      </c>
      <c r="AJ53">
        <f>(-R53*44100)</f>
        <v>-19.022918916035156</v>
      </c>
      <c r="AK53">
        <f t="shared" si="51"/>
        <v>88.536658648094303</v>
      </c>
      <c r="AL53">
        <f t="shared" si="52"/>
        <v>6.3298628086842514</v>
      </c>
      <c r="AM53">
        <f t="shared" si="53"/>
        <v>75.847591439579389</v>
      </c>
      <c r="AN53">
        <v>0</v>
      </c>
      <c r="AO53">
        <v>0</v>
      </c>
      <c r="AP53">
        <f t="shared" si="54"/>
        <v>1</v>
      </c>
      <c r="AQ53">
        <f t="shared" si="55"/>
        <v>0</v>
      </c>
      <c r="AR53">
        <f t="shared" si="56"/>
        <v>53874.122186758053</v>
      </c>
      <c r="AS53" t="s">
        <v>559</v>
      </c>
      <c r="AT53">
        <v>12562.2</v>
      </c>
      <c r="AU53">
        <v>590.86759999999992</v>
      </c>
      <c r="AV53">
        <v>3500.26</v>
      </c>
      <c r="AW53">
        <f t="shared" si="57"/>
        <v>0.83119322564609488</v>
      </c>
      <c r="AX53">
        <v>-1.365845409902428</v>
      </c>
      <c r="AY53" t="s">
        <v>410</v>
      </c>
      <c r="AZ53" t="s">
        <v>410</v>
      </c>
      <c r="BA53">
        <v>0</v>
      </c>
      <c r="BB53">
        <v>0</v>
      </c>
      <c r="BC53" t="e">
        <f t="shared" si="58"/>
        <v>#DIV/0!</v>
      </c>
      <c r="BD53">
        <v>0.5</v>
      </c>
      <c r="BE53">
        <f t="shared" si="59"/>
        <v>2.0994204399923999E-2</v>
      </c>
      <c r="BF53">
        <f>P53</f>
        <v>-1.3658454099023711</v>
      </c>
      <c r="BG53" t="e">
        <f t="shared" si="60"/>
        <v>#DIV/0!</v>
      </c>
      <c r="BH53">
        <f t="shared" si="61"/>
        <v>2.707576709170927E-12</v>
      </c>
      <c r="BI53" t="e">
        <f t="shared" si="62"/>
        <v>#DIV/0!</v>
      </c>
      <c r="BJ53" t="e">
        <f t="shared" si="63"/>
        <v>#DIV/0!</v>
      </c>
      <c r="BK53" t="s">
        <v>410</v>
      </c>
      <c r="BL53">
        <v>0</v>
      </c>
      <c r="BM53" t="e">
        <f t="shared" si="64"/>
        <v>#DIV/0!</v>
      </c>
      <c r="BN53" t="e">
        <f t="shared" si="65"/>
        <v>#DIV/0!</v>
      </c>
      <c r="BO53" t="e">
        <f t="shared" si="66"/>
        <v>#DIV/0!</v>
      </c>
      <c r="BP53" t="e">
        <f t="shared" si="67"/>
        <v>#DIV/0!</v>
      </c>
      <c r="BQ53">
        <f t="shared" si="68"/>
        <v>0</v>
      </c>
      <c r="BR53">
        <f t="shared" si="69"/>
        <v>1.2030896897922743</v>
      </c>
      <c r="BS53" t="e">
        <f t="shared" si="70"/>
        <v>#DIV/0!</v>
      </c>
      <c r="BT53" t="e">
        <f t="shared" si="71"/>
        <v>#DIV/0!</v>
      </c>
      <c r="BU53">
        <v>2361</v>
      </c>
      <c r="BV53">
        <v>300</v>
      </c>
      <c r="BW53">
        <v>300</v>
      </c>
      <c r="BX53">
        <v>300</v>
      </c>
      <c r="BY53">
        <v>12562.2</v>
      </c>
      <c r="BZ53">
        <v>3438.65</v>
      </c>
      <c r="CA53">
        <v>-1.0400299999999999E-2</v>
      </c>
      <c r="CB53">
        <v>-21.93</v>
      </c>
      <c r="CC53" t="s">
        <v>410</v>
      </c>
      <c r="CD53" t="s">
        <v>410</v>
      </c>
      <c r="CE53" t="s">
        <v>410</v>
      </c>
      <c r="CF53" t="s">
        <v>410</v>
      </c>
      <c r="CG53" t="s">
        <v>410</v>
      </c>
      <c r="CH53" t="s">
        <v>410</v>
      </c>
      <c r="CI53" t="s">
        <v>410</v>
      </c>
      <c r="CJ53" t="s">
        <v>410</v>
      </c>
      <c r="CK53" t="s">
        <v>410</v>
      </c>
      <c r="CL53" t="s">
        <v>410</v>
      </c>
      <c r="CM53">
        <f t="shared" si="72"/>
        <v>4.9993099999999999E-2</v>
      </c>
      <c r="CN53">
        <f t="shared" si="73"/>
        <v>2.0994204399923999E-2</v>
      </c>
      <c r="CO53">
        <f t="shared" si="74"/>
        <v>0.41994203999999996</v>
      </c>
      <c r="CP53">
        <f t="shared" si="75"/>
        <v>7.9788987599999986E-2</v>
      </c>
      <c r="CQ53">
        <v>6</v>
      </c>
      <c r="CR53">
        <v>0.5</v>
      </c>
      <c r="CS53" t="s">
        <v>411</v>
      </c>
      <c r="CT53">
        <v>2</v>
      </c>
      <c r="CU53">
        <v>1689217399.849999</v>
      </c>
      <c r="CV53">
        <v>411.21773333333317</v>
      </c>
      <c r="CW53">
        <v>410.02946666666668</v>
      </c>
      <c r="CX53">
        <v>18.975953333333329</v>
      </c>
      <c r="CY53">
        <v>18.552849999999999</v>
      </c>
      <c r="CZ53">
        <v>410.50873333333323</v>
      </c>
      <c r="DA53">
        <v>18.758953333333331</v>
      </c>
      <c r="DB53">
        <v>600.09916666666663</v>
      </c>
      <c r="DC53">
        <v>101.23480000000001</v>
      </c>
      <c r="DD53">
        <v>7.1960369999999996E-2</v>
      </c>
      <c r="DE53">
        <v>25.011089999999999</v>
      </c>
      <c r="DF53">
        <v>24.454523333333331</v>
      </c>
      <c r="DG53">
        <v>999.9000000000002</v>
      </c>
      <c r="DH53">
        <v>0</v>
      </c>
      <c r="DI53">
        <v>0</v>
      </c>
      <c r="DJ53">
        <v>9997.4396666666653</v>
      </c>
      <c r="DK53">
        <v>0</v>
      </c>
      <c r="DL53">
        <v>0.28289756666666671</v>
      </c>
      <c r="DM53">
        <v>1.149805</v>
      </c>
      <c r="DN53">
        <v>419.14043333333308</v>
      </c>
      <c r="DO53">
        <v>417.78046666666671</v>
      </c>
      <c r="DP53">
        <v>0.44089389999999989</v>
      </c>
      <c r="DQ53">
        <v>410.02946666666668</v>
      </c>
      <c r="DR53">
        <v>18.552849999999999</v>
      </c>
      <c r="DS53">
        <v>1.9228266666666669</v>
      </c>
      <c r="DT53">
        <v>1.8781926666666671</v>
      </c>
      <c r="DU53">
        <v>16.82276666666667</v>
      </c>
      <c r="DV53">
        <v>16.45320666666667</v>
      </c>
      <c r="DW53">
        <v>4.9993099999999999E-2</v>
      </c>
      <c r="DX53">
        <v>0</v>
      </c>
      <c r="DY53">
        <v>0</v>
      </c>
      <c r="DZ53">
        <v>0</v>
      </c>
      <c r="EA53">
        <v>590.95633333333342</v>
      </c>
      <c r="EB53">
        <v>4.9993099999999999E-2</v>
      </c>
      <c r="EC53">
        <v>-4.1000000000000014</v>
      </c>
      <c r="ED53">
        <v>-0.93666666666666643</v>
      </c>
      <c r="EE53">
        <v>35.662199999999991</v>
      </c>
      <c r="EF53">
        <v>39.985300000000002</v>
      </c>
      <c r="EG53">
        <v>37.9895</v>
      </c>
      <c r="EH53">
        <v>41.8247</v>
      </c>
      <c r="EI53">
        <v>38.343499999999992</v>
      </c>
      <c r="EJ53">
        <v>0</v>
      </c>
      <c r="EK53">
        <v>0</v>
      </c>
      <c r="EL53">
        <v>0</v>
      </c>
      <c r="EM53">
        <v>181.20000004768369</v>
      </c>
      <c r="EN53">
        <v>0</v>
      </c>
      <c r="EO53">
        <v>590.86759999999992</v>
      </c>
      <c r="EP53">
        <v>4.3476922642619824</v>
      </c>
      <c r="EQ53">
        <v>1.8523076570574959</v>
      </c>
      <c r="ER53">
        <v>-4.2407999999999992</v>
      </c>
      <c r="ES53">
        <v>15</v>
      </c>
      <c r="ET53">
        <v>1689217431.5999999</v>
      </c>
      <c r="EU53" t="s">
        <v>560</v>
      </c>
      <c r="EV53">
        <v>1689217431.5999999</v>
      </c>
      <c r="EW53">
        <v>1689217424.5999999</v>
      </c>
      <c r="EX53">
        <v>37</v>
      </c>
      <c r="EY53">
        <v>3.9E-2</v>
      </c>
      <c r="EZ53">
        <v>-1.7999999999999999E-2</v>
      </c>
      <c r="FA53">
        <v>0.70899999999999996</v>
      </c>
      <c r="FB53">
        <v>0.217</v>
      </c>
      <c r="FC53">
        <v>410</v>
      </c>
      <c r="FD53">
        <v>19</v>
      </c>
      <c r="FE53">
        <v>0.87</v>
      </c>
      <c r="FF53">
        <v>0.2</v>
      </c>
      <c r="FG53">
        <v>1.233239024390244</v>
      </c>
      <c r="FH53">
        <v>-1.0500282229965161</v>
      </c>
      <c r="FI53">
        <v>0.1392727104886419</v>
      </c>
      <c r="FJ53">
        <v>1</v>
      </c>
      <c r="FK53">
        <v>411.18009677419349</v>
      </c>
      <c r="FL53">
        <v>0.18503225806347651</v>
      </c>
      <c r="FM53">
        <v>3.1176246994961569E-2</v>
      </c>
      <c r="FN53">
        <v>1</v>
      </c>
      <c r="FO53">
        <v>0.43203946341463417</v>
      </c>
      <c r="FP53">
        <v>0.16133813937282179</v>
      </c>
      <c r="FQ53">
        <v>1.5948339727179739E-2</v>
      </c>
      <c r="FR53">
        <v>1</v>
      </c>
      <c r="FS53">
        <v>18.99392903225807</v>
      </c>
      <c r="FT53">
        <v>-1.206290322589729E-2</v>
      </c>
      <c r="FU53">
        <v>1.1897935707068791E-3</v>
      </c>
      <c r="FV53">
        <v>1</v>
      </c>
      <c r="FW53">
        <v>4</v>
      </c>
      <c r="FX53">
        <v>4</v>
      </c>
      <c r="FY53" t="s">
        <v>413</v>
      </c>
      <c r="FZ53">
        <v>3.1804700000000001</v>
      </c>
      <c r="GA53">
        <v>2.76905</v>
      </c>
      <c r="GB53">
        <v>0.103857</v>
      </c>
      <c r="GC53">
        <v>0.104278</v>
      </c>
      <c r="GD53">
        <v>0.10241599999999999</v>
      </c>
      <c r="GE53">
        <v>0.101743</v>
      </c>
      <c r="GF53">
        <v>28191.599999999999</v>
      </c>
      <c r="GG53">
        <v>22393.599999999999</v>
      </c>
      <c r="GH53">
        <v>29390.7</v>
      </c>
      <c r="GI53">
        <v>24482.3</v>
      </c>
      <c r="GJ53">
        <v>33537.5</v>
      </c>
      <c r="GK53">
        <v>32082.799999999999</v>
      </c>
      <c r="GL53">
        <v>40525.9</v>
      </c>
      <c r="GM53">
        <v>39934</v>
      </c>
      <c r="GN53">
        <v>2.1941199999999998</v>
      </c>
      <c r="GO53">
        <v>1.9372499999999999</v>
      </c>
      <c r="GP53">
        <v>0.100147</v>
      </c>
      <c r="GQ53">
        <v>0</v>
      </c>
      <c r="GR53">
        <v>22.827300000000001</v>
      </c>
      <c r="GS53">
        <v>999.9</v>
      </c>
      <c r="GT53">
        <v>62.1</v>
      </c>
      <c r="GU53">
        <v>26.4</v>
      </c>
      <c r="GV53">
        <v>21.193200000000001</v>
      </c>
      <c r="GW53">
        <v>61.938200000000002</v>
      </c>
      <c r="GX53">
        <v>28.697900000000001</v>
      </c>
      <c r="GY53">
        <v>1</v>
      </c>
      <c r="GZ53">
        <v>-0.17117099999999999</v>
      </c>
      <c r="HA53">
        <v>0</v>
      </c>
      <c r="HB53">
        <v>20.293600000000001</v>
      </c>
      <c r="HC53">
        <v>5.2279200000000001</v>
      </c>
      <c r="HD53">
        <v>11.902100000000001</v>
      </c>
      <c r="HE53">
        <v>4.9646999999999997</v>
      </c>
      <c r="HF53">
        <v>3.2919999999999998</v>
      </c>
      <c r="HG53">
        <v>9999</v>
      </c>
      <c r="HH53">
        <v>9999</v>
      </c>
      <c r="HI53">
        <v>9999</v>
      </c>
      <c r="HJ53">
        <v>999.9</v>
      </c>
      <c r="HK53">
        <v>4.9701899999999997</v>
      </c>
      <c r="HL53">
        <v>1.8747100000000001</v>
      </c>
      <c r="HM53">
        <v>1.87347</v>
      </c>
      <c r="HN53">
        <v>1.87252</v>
      </c>
      <c r="HO53">
        <v>1.8741000000000001</v>
      </c>
      <c r="HP53">
        <v>1.8690599999999999</v>
      </c>
      <c r="HQ53">
        <v>1.8733200000000001</v>
      </c>
      <c r="HR53">
        <v>1.87836</v>
      </c>
      <c r="HS53">
        <v>0</v>
      </c>
      <c r="HT53">
        <v>0</v>
      </c>
      <c r="HU53">
        <v>0</v>
      </c>
      <c r="HV53">
        <v>0</v>
      </c>
      <c r="HW53" t="s">
        <v>414</v>
      </c>
      <c r="HX53" t="s">
        <v>415</v>
      </c>
      <c r="HY53" t="s">
        <v>416</v>
      </c>
      <c r="HZ53" t="s">
        <v>416</v>
      </c>
      <c r="IA53" t="s">
        <v>416</v>
      </c>
      <c r="IB53" t="s">
        <v>416</v>
      </c>
      <c r="IC53">
        <v>0</v>
      </c>
      <c r="ID53">
        <v>100</v>
      </c>
      <c r="IE53">
        <v>100</v>
      </c>
      <c r="IF53">
        <v>0.70899999999999996</v>
      </c>
      <c r="IG53">
        <v>0.217</v>
      </c>
      <c r="IH53">
        <v>0.46097127535483873</v>
      </c>
      <c r="II53">
        <v>1.128014593432906E-3</v>
      </c>
      <c r="IJ53">
        <v>-1.65604436504418E-6</v>
      </c>
      <c r="IK53">
        <v>3.7132907960675708E-10</v>
      </c>
      <c r="IL53">
        <v>0.2347904761904793</v>
      </c>
      <c r="IM53">
        <v>0</v>
      </c>
      <c r="IN53">
        <v>0</v>
      </c>
      <c r="IO53">
        <v>0</v>
      </c>
      <c r="IP53">
        <v>25</v>
      </c>
      <c r="IQ53">
        <v>1932</v>
      </c>
      <c r="IR53">
        <v>-1</v>
      </c>
      <c r="IS53">
        <v>-1</v>
      </c>
      <c r="IT53">
        <v>2.8</v>
      </c>
      <c r="IU53">
        <v>2.7</v>
      </c>
      <c r="IV53">
        <v>1.073</v>
      </c>
      <c r="IW53">
        <v>2.4316399999999998</v>
      </c>
      <c r="IX53">
        <v>1.42578</v>
      </c>
      <c r="IY53">
        <v>2.2851599999999999</v>
      </c>
      <c r="IZ53">
        <v>1.5478499999999999</v>
      </c>
      <c r="JA53">
        <v>2.3852500000000001</v>
      </c>
      <c r="JB53">
        <v>29.900600000000001</v>
      </c>
      <c r="JC53">
        <v>15.392899999999999</v>
      </c>
      <c r="JD53">
        <v>18</v>
      </c>
      <c r="JE53">
        <v>625.53800000000001</v>
      </c>
      <c r="JF53">
        <v>444.96899999999999</v>
      </c>
      <c r="JG53">
        <v>24.5947</v>
      </c>
      <c r="JH53">
        <v>25.229299999999999</v>
      </c>
      <c r="JI53">
        <v>29.999600000000001</v>
      </c>
      <c r="JJ53">
        <v>25.180399999999999</v>
      </c>
      <c r="JK53">
        <v>25.124400000000001</v>
      </c>
      <c r="JL53">
        <v>21.513000000000002</v>
      </c>
      <c r="JM53">
        <v>0</v>
      </c>
      <c r="JN53">
        <v>100</v>
      </c>
      <c r="JO53">
        <v>-999.9</v>
      </c>
      <c r="JP53">
        <v>410</v>
      </c>
      <c r="JQ53">
        <v>22</v>
      </c>
      <c r="JR53">
        <v>95.741399999999999</v>
      </c>
      <c r="JS53">
        <v>101.60899999999999</v>
      </c>
    </row>
    <row r="54" spans="1:279" x14ac:dyDescent="0.2">
      <c r="A54">
        <v>38</v>
      </c>
      <c r="B54">
        <v>1689217549.0999999</v>
      </c>
      <c r="C54">
        <v>5677.5999999046326</v>
      </c>
      <c r="D54" t="s">
        <v>561</v>
      </c>
      <c r="E54" t="s">
        <v>562</v>
      </c>
      <c r="F54">
        <v>15</v>
      </c>
      <c r="O54" t="s">
        <v>650</v>
      </c>
      <c r="P54">
        <f>DB54*AP54*(CW54-CV54*(1000-AP54*CY54)/(1000-AP54*CX54))/(100*CQ54)</f>
        <v>-1.14100370433399</v>
      </c>
      <c r="Q54">
        <v>1689217541.349999</v>
      </c>
      <c r="R54">
        <f t="shared" si="38"/>
        <v>2.0566205775270299E-4</v>
      </c>
      <c r="S54">
        <f t="shared" si="39"/>
        <v>0.20566205775270299</v>
      </c>
      <c r="T54">
        <f>CV54 - IF(AP54&gt;1, P54*CQ54*100/(AR54*DJ54), 0)</f>
        <v>411.06923333333339</v>
      </c>
      <c r="U54">
        <f>((AA54-R54/2)*T54-P54)/(AA54+R54/2)</f>
        <v>509.82938460780963</v>
      </c>
      <c r="V54">
        <f t="shared" si="40"/>
        <v>51.648737423666923</v>
      </c>
      <c r="W54">
        <f>(CV54 - IF(AP54&gt;1, P54*CQ54*100/(AR54*DJ54), 0))*(DC54+DD54)/1000</f>
        <v>41.643748941057375</v>
      </c>
      <c r="X54">
        <f t="shared" si="41"/>
        <v>1.6997497418981301E-2</v>
      </c>
      <c r="Y54">
        <f t="shared" si="42"/>
        <v>2.9518507689640794</v>
      </c>
      <c r="Z54">
        <f>R54*(1000-(1000*0.61365*EXP(17.502*AD54/(240.97+AD54))/(DC54+DD54)+CX54)/2)/(1000*0.61365*EXP(17.502*AD54/(240.97+AD54))/(DC54+DD54)-CX54)</f>
        <v>1.6943309129847282E-2</v>
      </c>
      <c r="AA54">
        <f t="shared" si="43"/>
        <v>1.0594422329835991E-2</v>
      </c>
      <c r="AB54">
        <f t="shared" si="44"/>
        <v>3.9888988359855588E-3</v>
      </c>
      <c r="AC54">
        <f>(DE54+(AB54+2*0.95*0.0000000567*(((DE54+$B$7)+273)^4-(DE54+273)^4)-44100*R54)/(1.84*29.3*Y54+8*0.95*0.0000000567*(DE54+273)^3))</f>
        <v>24.839995215012966</v>
      </c>
      <c r="AD54">
        <f t="shared" si="45"/>
        <v>24.371980000000001</v>
      </c>
      <c r="AE54">
        <f t="shared" si="46"/>
        <v>3.0625539878145998</v>
      </c>
      <c r="AF54">
        <f t="shared" si="47"/>
        <v>58.958130429351321</v>
      </c>
      <c r="AG54">
        <f t="shared" si="48"/>
        <v>1.8627701258967517</v>
      </c>
      <c r="AH54">
        <f t="shared" si="49"/>
        <v>3.1594796380609158</v>
      </c>
      <c r="AI54">
        <f t="shared" si="50"/>
        <v>1.199783861917848</v>
      </c>
      <c r="AJ54">
        <f>(-R54*44100)</f>
        <v>-9.069696746894202</v>
      </c>
      <c r="AK54">
        <f t="shared" si="51"/>
        <v>82.940147844874588</v>
      </c>
      <c r="AL54">
        <f t="shared" si="52"/>
        <v>5.9213850646448138</v>
      </c>
      <c r="AM54">
        <f t="shared" si="53"/>
        <v>79.795825061461187</v>
      </c>
      <c r="AN54">
        <v>0</v>
      </c>
      <c r="AO54">
        <v>0</v>
      </c>
      <c r="AP54">
        <f t="shared" si="54"/>
        <v>1</v>
      </c>
      <c r="AQ54">
        <f t="shared" si="55"/>
        <v>0</v>
      </c>
      <c r="AR54">
        <f t="shared" si="56"/>
        <v>53930.180936233388</v>
      </c>
      <c r="AS54" t="s">
        <v>563</v>
      </c>
      <c r="AT54">
        <v>12588.2</v>
      </c>
      <c r="AU54">
        <v>616.80359999999996</v>
      </c>
      <c r="AV54">
        <v>2861.26</v>
      </c>
      <c r="AW54">
        <f t="shared" si="57"/>
        <v>0.78442937726735773</v>
      </c>
      <c r="AX54">
        <v>-1.1410037043339329</v>
      </c>
      <c r="AY54" t="s">
        <v>410</v>
      </c>
      <c r="AZ54" t="s">
        <v>410</v>
      </c>
      <c r="BA54">
        <v>0</v>
      </c>
      <c r="BB54">
        <v>0</v>
      </c>
      <c r="BC54" t="e">
        <f t="shared" si="58"/>
        <v>#DIV/0!</v>
      </c>
      <c r="BD54">
        <v>0.5</v>
      </c>
      <c r="BE54">
        <f t="shared" si="59"/>
        <v>2.0994204399923999E-2</v>
      </c>
      <c r="BF54">
        <f>P54</f>
        <v>-1.14100370433399</v>
      </c>
      <c r="BG54" t="e">
        <f t="shared" si="60"/>
        <v>#DIV/0!</v>
      </c>
      <c r="BH54">
        <f t="shared" si="61"/>
        <v>-2.7181531806911257E-12</v>
      </c>
      <c r="BI54" t="e">
        <f t="shared" si="62"/>
        <v>#DIV/0!</v>
      </c>
      <c r="BJ54" t="e">
        <f t="shared" si="63"/>
        <v>#DIV/0!</v>
      </c>
      <c r="BK54" t="s">
        <v>410</v>
      </c>
      <c r="BL54">
        <v>0</v>
      </c>
      <c r="BM54" t="e">
        <f t="shared" si="64"/>
        <v>#DIV/0!</v>
      </c>
      <c r="BN54" t="e">
        <f t="shared" si="65"/>
        <v>#DIV/0!</v>
      </c>
      <c r="BO54" t="e">
        <f t="shared" si="66"/>
        <v>#DIV/0!</v>
      </c>
      <c r="BP54" t="e">
        <f t="shared" si="67"/>
        <v>#DIV/0!</v>
      </c>
      <c r="BQ54">
        <f t="shared" si="68"/>
        <v>0</v>
      </c>
      <c r="BR54">
        <f t="shared" si="69"/>
        <v>1.274812021298342</v>
      </c>
      <c r="BS54" t="e">
        <f t="shared" si="70"/>
        <v>#DIV/0!</v>
      </c>
      <c r="BT54" t="e">
        <f t="shared" si="71"/>
        <v>#DIV/0!</v>
      </c>
      <c r="BU54">
        <v>2362</v>
      </c>
      <c r="BV54">
        <v>300</v>
      </c>
      <c r="BW54">
        <v>300</v>
      </c>
      <c r="BX54">
        <v>300</v>
      </c>
      <c r="BY54">
        <v>12588.2</v>
      </c>
      <c r="BZ54">
        <v>2791.25</v>
      </c>
      <c r="CA54">
        <v>-1.04189E-2</v>
      </c>
      <c r="CB54">
        <v>-26.59</v>
      </c>
      <c r="CC54" t="s">
        <v>410</v>
      </c>
      <c r="CD54" t="s">
        <v>410</v>
      </c>
      <c r="CE54" t="s">
        <v>410</v>
      </c>
      <c r="CF54" t="s">
        <v>410</v>
      </c>
      <c r="CG54" t="s">
        <v>410</v>
      </c>
      <c r="CH54" t="s">
        <v>410</v>
      </c>
      <c r="CI54" t="s">
        <v>410</v>
      </c>
      <c r="CJ54" t="s">
        <v>410</v>
      </c>
      <c r="CK54" t="s">
        <v>410</v>
      </c>
      <c r="CL54" t="s">
        <v>410</v>
      </c>
      <c r="CM54">
        <f t="shared" si="72"/>
        <v>4.9993099999999999E-2</v>
      </c>
      <c r="CN54">
        <f t="shared" si="73"/>
        <v>2.0994204399923999E-2</v>
      </c>
      <c r="CO54">
        <f t="shared" si="74"/>
        <v>0.41994203999999996</v>
      </c>
      <c r="CP54">
        <f t="shared" si="75"/>
        <v>7.9788987599999986E-2</v>
      </c>
      <c r="CQ54">
        <v>6</v>
      </c>
      <c r="CR54">
        <v>0.5</v>
      </c>
      <c r="CS54" t="s">
        <v>411</v>
      </c>
      <c r="CT54">
        <v>2</v>
      </c>
      <c r="CU54">
        <v>1689217541.349999</v>
      </c>
      <c r="CV54">
        <v>411.06923333333339</v>
      </c>
      <c r="CW54">
        <v>410.01299999999998</v>
      </c>
      <c r="CX54">
        <v>18.387573333333329</v>
      </c>
      <c r="CY54">
        <v>18.18573666666666</v>
      </c>
      <c r="CZ54">
        <v>410.42823333333342</v>
      </c>
      <c r="DA54">
        <v>18.175573333333329</v>
      </c>
      <c r="DB54">
        <v>600.13010000000008</v>
      </c>
      <c r="DC54">
        <v>101.23616666666661</v>
      </c>
      <c r="DD54">
        <v>6.9758379999999995E-2</v>
      </c>
      <c r="DE54">
        <v>24.893156666666659</v>
      </c>
      <c r="DF54">
        <v>24.371980000000001</v>
      </c>
      <c r="DG54">
        <v>999.9000000000002</v>
      </c>
      <c r="DH54">
        <v>0</v>
      </c>
      <c r="DI54">
        <v>0</v>
      </c>
      <c r="DJ54">
        <v>10004.016</v>
      </c>
      <c r="DK54">
        <v>0</v>
      </c>
      <c r="DL54">
        <v>0.36534066666666659</v>
      </c>
      <c r="DM54">
        <v>1.124475333333333</v>
      </c>
      <c r="DN54">
        <v>418.84113333333329</v>
      </c>
      <c r="DO54">
        <v>417.6074999999999</v>
      </c>
      <c r="DP54">
        <v>0.2070087666666667</v>
      </c>
      <c r="DQ54">
        <v>410.01299999999998</v>
      </c>
      <c r="DR54">
        <v>18.18573666666666</v>
      </c>
      <c r="DS54">
        <v>1.8620140000000001</v>
      </c>
      <c r="DT54">
        <v>1.8410573333333331</v>
      </c>
      <c r="DU54">
        <v>16.317346666666669</v>
      </c>
      <c r="DV54">
        <v>16.139810000000001</v>
      </c>
      <c r="DW54">
        <v>4.9993099999999999E-2</v>
      </c>
      <c r="DX54">
        <v>0</v>
      </c>
      <c r="DY54">
        <v>0</v>
      </c>
      <c r="DZ54">
        <v>0</v>
      </c>
      <c r="EA54">
        <v>616.79766666666671</v>
      </c>
      <c r="EB54">
        <v>4.9993099999999999E-2</v>
      </c>
      <c r="EC54">
        <v>-5.5876666666666646</v>
      </c>
      <c r="ED54">
        <v>-2.3246666666666669</v>
      </c>
      <c r="EE54">
        <v>34.622899999999987</v>
      </c>
      <c r="EF54">
        <v>38.085233333333328</v>
      </c>
      <c r="EG54">
        <v>36.687233333333332</v>
      </c>
      <c r="EH54">
        <v>38.637266666666662</v>
      </c>
      <c r="EI54">
        <v>37.030999999999992</v>
      </c>
      <c r="EJ54">
        <v>0</v>
      </c>
      <c r="EK54">
        <v>0</v>
      </c>
      <c r="EL54">
        <v>0</v>
      </c>
      <c r="EM54">
        <v>140.60000014305109</v>
      </c>
      <c r="EN54">
        <v>0</v>
      </c>
      <c r="EO54">
        <v>616.80359999999996</v>
      </c>
      <c r="EP54">
        <v>-1.703846009923927</v>
      </c>
      <c r="EQ54">
        <v>0.46538447433439972</v>
      </c>
      <c r="ER54">
        <v>-5.4156000000000004</v>
      </c>
      <c r="ES54">
        <v>15</v>
      </c>
      <c r="ET54">
        <v>1689217566.0999999</v>
      </c>
      <c r="EU54" t="s">
        <v>564</v>
      </c>
      <c r="EV54">
        <v>1689217565.0999999</v>
      </c>
      <c r="EW54">
        <v>1689217566.0999999</v>
      </c>
      <c r="EX54">
        <v>38</v>
      </c>
      <c r="EY54">
        <v>-6.9000000000000006E-2</v>
      </c>
      <c r="EZ54">
        <v>-6.0000000000000001E-3</v>
      </c>
      <c r="FA54">
        <v>0.64100000000000001</v>
      </c>
      <c r="FB54">
        <v>0.21199999999999999</v>
      </c>
      <c r="FC54">
        <v>410</v>
      </c>
      <c r="FD54">
        <v>18</v>
      </c>
      <c r="FE54">
        <v>0.84</v>
      </c>
      <c r="FF54">
        <v>0.19</v>
      </c>
      <c r="FG54">
        <v>1.1215826829268289</v>
      </c>
      <c r="FH54">
        <v>-0.118836376306621</v>
      </c>
      <c r="FI54">
        <v>5.0666651851835207E-2</v>
      </c>
      <c r="FJ54">
        <v>1</v>
      </c>
      <c r="FK54">
        <v>411.14590322580642</v>
      </c>
      <c r="FL54">
        <v>-0.34393548387126049</v>
      </c>
      <c r="FM54">
        <v>3.4794655539466923E-2</v>
      </c>
      <c r="FN54">
        <v>1</v>
      </c>
      <c r="FO54">
        <v>0.2000675853658537</v>
      </c>
      <c r="FP54">
        <v>0.1098074843205577</v>
      </c>
      <c r="FQ54">
        <v>1.0905632936923371E-2</v>
      </c>
      <c r="FR54">
        <v>1</v>
      </c>
      <c r="FS54">
        <v>18.391651612903221</v>
      </c>
      <c r="FT54">
        <v>5.082580645157582E-2</v>
      </c>
      <c r="FU54">
        <v>3.833289749258304E-3</v>
      </c>
      <c r="FV54">
        <v>1</v>
      </c>
      <c r="FW54">
        <v>4</v>
      </c>
      <c r="FX54">
        <v>4</v>
      </c>
      <c r="FY54" t="s">
        <v>413</v>
      </c>
      <c r="FZ54">
        <v>3.1808000000000001</v>
      </c>
      <c r="GA54">
        <v>2.76702</v>
      </c>
      <c r="GB54">
        <v>0.103877</v>
      </c>
      <c r="GC54">
        <v>0.10431600000000001</v>
      </c>
      <c r="GD54">
        <v>0.10020900000000001</v>
      </c>
      <c r="GE54">
        <v>0.100423</v>
      </c>
      <c r="GF54">
        <v>28201.8</v>
      </c>
      <c r="GG54">
        <v>22402.6</v>
      </c>
      <c r="GH54">
        <v>29400.6</v>
      </c>
      <c r="GI54">
        <v>24492</v>
      </c>
      <c r="GJ54">
        <v>33632.300000000003</v>
      </c>
      <c r="GK54">
        <v>32143</v>
      </c>
      <c r="GL54">
        <v>40538.699999999997</v>
      </c>
      <c r="GM54">
        <v>39949.4</v>
      </c>
      <c r="GN54">
        <v>2.1954799999999999</v>
      </c>
      <c r="GO54">
        <v>1.9423999999999999</v>
      </c>
      <c r="GP54">
        <v>0.10246</v>
      </c>
      <c r="GQ54">
        <v>0</v>
      </c>
      <c r="GR54">
        <v>22.692799999999998</v>
      </c>
      <c r="GS54">
        <v>999.9</v>
      </c>
      <c r="GT54">
        <v>62</v>
      </c>
      <c r="GU54">
        <v>26.3</v>
      </c>
      <c r="GV54">
        <v>21.035799999999998</v>
      </c>
      <c r="GW54">
        <v>62.048200000000001</v>
      </c>
      <c r="GX54">
        <v>28.77</v>
      </c>
      <c r="GY54">
        <v>1</v>
      </c>
      <c r="GZ54">
        <v>-0.191603</v>
      </c>
      <c r="HA54">
        <v>0</v>
      </c>
      <c r="HB54">
        <v>20.294</v>
      </c>
      <c r="HC54">
        <v>5.2259799999999998</v>
      </c>
      <c r="HD54">
        <v>11.902100000000001</v>
      </c>
      <c r="HE54">
        <v>4.9650999999999996</v>
      </c>
      <c r="HF54">
        <v>3.2919999999999998</v>
      </c>
      <c r="HG54">
        <v>9999</v>
      </c>
      <c r="HH54">
        <v>9999</v>
      </c>
      <c r="HI54">
        <v>9999</v>
      </c>
      <c r="HJ54">
        <v>999.9</v>
      </c>
      <c r="HK54">
        <v>4.9702400000000004</v>
      </c>
      <c r="HL54">
        <v>1.87469</v>
      </c>
      <c r="HM54">
        <v>1.8734599999999999</v>
      </c>
      <c r="HN54">
        <v>1.8725400000000001</v>
      </c>
      <c r="HO54">
        <v>1.8741300000000001</v>
      </c>
      <c r="HP54">
        <v>1.8690599999999999</v>
      </c>
      <c r="HQ54">
        <v>1.8733200000000001</v>
      </c>
      <c r="HR54">
        <v>1.87836</v>
      </c>
      <c r="HS54">
        <v>0</v>
      </c>
      <c r="HT54">
        <v>0</v>
      </c>
      <c r="HU54">
        <v>0</v>
      </c>
      <c r="HV54">
        <v>0</v>
      </c>
      <c r="HW54" t="s">
        <v>414</v>
      </c>
      <c r="HX54" t="s">
        <v>415</v>
      </c>
      <c r="HY54" t="s">
        <v>416</v>
      </c>
      <c r="HZ54" t="s">
        <v>416</v>
      </c>
      <c r="IA54" t="s">
        <v>416</v>
      </c>
      <c r="IB54" t="s">
        <v>416</v>
      </c>
      <c r="IC54">
        <v>0</v>
      </c>
      <c r="ID54">
        <v>100</v>
      </c>
      <c r="IE54">
        <v>100</v>
      </c>
      <c r="IF54">
        <v>0.64100000000000001</v>
      </c>
      <c r="IG54">
        <v>0.21199999999999999</v>
      </c>
      <c r="IH54">
        <v>0.49947684220459482</v>
      </c>
      <c r="II54">
        <v>1.128014593432906E-3</v>
      </c>
      <c r="IJ54">
        <v>-1.65604436504418E-6</v>
      </c>
      <c r="IK54">
        <v>3.7132907960675708E-10</v>
      </c>
      <c r="IL54">
        <v>0.21716999999999589</v>
      </c>
      <c r="IM54">
        <v>0</v>
      </c>
      <c r="IN54">
        <v>0</v>
      </c>
      <c r="IO54">
        <v>0</v>
      </c>
      <c r="IP54">
        <v>25</v>
      </c>
      <c r="IQ54">
        <v>1932</v>
      </c>
      <c r="IR54">
        <v>-1</v>
      </c>
      <c r="IS54">
        <v>-1</v>
      </c>
      <c r="IT54">
        <v>2</v>
      </c>
      <c r="IU54">
        <v>2.1</v>
      </c>
      <c r="IV54">
        <v>1.07178</v>
      </c>
      <c r="IW54">
        <v>2.4328599999999998</v>
      </c>
      <c r="IX54">
        <v>1.42578</v>
      </c>
      <c r="IY54">
        <v>2.2839399999999999</v>
      </c>
      <c r="IZ54">
        <v>1.5478499999999999</v>
      </c>
      <c r="JA54">
        <v>2.4706999999999999</v>
      </c>
      <c r="JB54">
        <v>29.836400000000001</v>
      </c>
      <c r="JC54">
        <v>15.3841</v>
      </c>
      <c r="JD54">
        <v>18</v>
      </c>
      <c r="JE54">
        <v>624.197</v>
      </c>
      <c r="JF54">
        <v>446.291</v>
      </c>
      <c r="JG54">
        <v>24.5276</v>
      </c>
      <c r="JH54">
        <v>24.958400000000001</v>
      </c>
      <c r="JI54">
        <v>29.999099999999999</v>
      </c>
      <c r="JJ54">
        <v>24.9695</v>
      </c>
      <c r="JK54">
        <v>24.9176</v>
      </c>
      <c r="JL54">
        <v>21.4924</v>
      </c>
      <c r="JM54">
        <v>0</v>
      </c>
      <c r="JN54">
        <v>100</v>
      </c>
      <c r="JO54">
        <v>-999.9</v>
      </c>
      <c r="JP54">
        <v>410</v>
      </c>
      <c r="JQ54">
        <v>22</v>
      </c>
      <c r="JR54">
        <v>95.772400000000005</v>
      </c>
      <c r="JS54">
        <v>101.648</v>
      </c>
    </row>
    <row r="55" spans="1:279" x14ac:dyDescent="0.2">
      <c r="A55">
        <v>39</v>
      </c>
      <c r="B55">
        <v>1689217734.0999999</v>
      </c>
      <c r="C55">
        <v>5862.5999999046326</v>
      </c>
      <c r="D55" t="s">
        <v>565</v>
      </c>
      <c r="E55" t="s">
        <v>566</v>
      </c>
      <c r="F55">
        <v>15</v>
      </c>
      <c r="O55" t="s">
        <v>651</v>
      </c>
      <c r="P55">
        <f>DB55*AP55*(CW55-CV55*(1000-AP55*CY55)/(1000-AP55*CX55))/(100*CQ55)</f>
        <v>-1.2275162752783764</v>
      </c>
      <c r="Q55">
        <v>1689217726.099999</v>
      </c>
      <c r="R55">
        <f t="shared" si="38"/>
        <v>1.8530302629499426E-5</v>
      </c>
      <c r="S55">
        <f t="shared" si="39"/>
        <v>1.8530302629499427E-2</v>
      </c>
      <c r="T55">
        <f>CV55 - IF(AP55&gt;1, P55*CQ55*100/(AR55*DJ55), 0)</f>
        <v>411.21025806451621</v>
      </c>
      <c r="U55">
        <f>((AA55-R55/2)*T55-P55)/(AA55+R55/2)</f>
        <v>1587.9868116375551</v>
      </c>
      <c r="V55">
        <f t="shared" si="40"/>
        <v>160.87653907050836</v>
      </c>
      <c r="W55">
        <f>(CV55 - IF(AP55&gt;1, P55*CQ55*100/(AR55*DJ55), 0))*(DC55+DD55)/1000</f>
        <v>41.659088515660223</v>
      </c>
      <c r="X55">
        <f t="shared" si="41"/>
        <v>1.6442393509594987E-3</v>
      </c>
      <c r="Y55">
        <f t="shared" si="42"/>
        <v>2.9500612209280339</v>
      </c>
      <c r="Z55">
        <f>R55*(1000-(1000*0.61365*EXP(17.502*AD55/(240.97+AD55))/(DC55+DD55)+CX55)/2)/(1000*0.61365*EXP(17.502*AD55/(240.97+AD55))/(DC55+DD55)-CX55)</f>
        <v>1.6437303936757213E-3</v>
      </c>
      <c r="AA55">
        <f t="shared" si="43"/>
        <v>1.0273772095889607E-3</v>
      </c>
      <c r="AB55">
        <f t="shared" si="44"/>
        <v>3.9888988359855588E-3</v>
      </c>
      <c r="AC55">
        <f>(DE55+(AB55+2*0.95*0.0000000567*(((DE55+$B$7)+273)^4-(DE55+273)^4)-44100*R55)/(1.84*29.3*Y55+8*0.95*0.0000000567*(DE55+273)^3))</f>
        <v>24.474017691473456</v>
      </c>
      <c r="AD55">
        <f t="shared" si="45"/>
        <v>23.933332258064521</v>
      </c>
      <c r="AE55">
        <f t="shared" si="46"/>
        <v>2.9830014006003904</v>
      </c>
      <c r="AF55">
        <f t="shared" si="47"/>
        <v>60.614529630051251</v>
      </c>
      <c r="AG55">
        <f t="shared" si="48"/>
        <v>1.8682631170663062</v>
      </c>
      <c r="AH55">
        <f t="shared" si="49"/>
        <v>3.0822034394540045</v>
      </c>
      <c r="AI55">
        <f t="shared" si="50"/>
        <v>1.1147382835340842</v>
      </c>
      <c r="AJ55">
        <f>(-R55*44100)</f>
        <v>-0.81718634596092465</v>
      </c>
      <c r="AK55">
        <f t="shared" si="51"/>
        <v>86.751669071487143</v>
      </c>
      <c r="AL55">
        <f t="shared" si="52"/>
        <v>6.1706564927679324</v>
      </c>
      <c r="AM55">
        <f t="shared" si="53"/>
        <v>92.10912811713014</v>
      </c>
      <c r="AN55">
        <v>0</v>
      </c>
      <c r="AO55">
        <v>0</v>
      </c>
      <c r="AP55">
        <f t="shared" si="54"/>
        <v>1</v>
      </c>
      <c r="AQ55">
        <f t="shared" si="55"/>
        <v>0</v>
      </c>
      <c r="AR55">
        <f t="shared" si="56"/>
        <v>53952.726800597287</v>
      </c>
      <c r="AS55" t="s">
        <v>567</v>
      </c>
      <c r="AT55">
        <v>12524.3</v>
      </c>
      <c r="AU55">
        <v>628.62230769230769</v>
      </c>
      <c r="AV55">
        <v>3412.59</v>
      </c>
      <c r="AW55">
        <f t="shared" si="57"/>
        <v>0.81579319294368569</v>
      </c>
      <c r="AX55">
        <v>-1.2275162752783759</v>
      </c>
      <c r="AY55" t="s">
        <v>410</v>
      </c>
      <c r="AZ55" t="s">
        <v>410</v>
      </c>
      <c r="BA55">
        <v>0</v>
      </c>
      <c r="BB55">
        <v>0</v>
      </c>
      <c r="BC55" t="e">
        <f t="shared" si="58"/>
        <v>#DIV/0!</v>
      </c>
      <c r="BD55">
        <v>0.5</v>
      </c>
      <c r="BE55">
        <f t="shared" si="59"/>
        <v>2.0994204399923999E-2</v>
      </c>
      <c r="BF55">
        <f>P55</f>
        <v>-1.2275162752783764</v>
      </c>
      <c r="BG55" t="e">
        <f t="shared" si="60"/>
        <v>#DIV/0!</v>
      </c>
      <c r="BH55">
        <f t="shared" si="61"/>
        <v>-2.1152943040397867E-14</v>
      </c>
      <c r="BI55" t="e">
        <f t="shared" si="62"/>
        <v>#DIV/0!</v>
      </c>
      <c r="BJ55" t="e">
        <f t="shared" si="63"/>
        <v>#DIV/0!</v>
      </c>
      <c r="BK55" t="s">
        <v>410</v>
      </c>
      <c r="BL55">
        <v>0</v>
      </c>
      <c r="BM55" t="e">
        <f t="shared" si="64"/>
        <v>#DIV/0!</v>
      </c>
      <c r="BN55" t="e">
        <f t="shared" si="65"/>
        <v>#DIV/0!</v>
      </c>
      <c r="BO55" t="e">
        <f t="shared" si="66"/>
        <v>#DIV/0!</v>
      </c>
      <c r="BP55" t="e">
        <f t="shared" si="67"/>
        <v>#DIV/0!</v>
      </c>
      <c r="BQ55">
        <f t="shared" si="68"/>
        <v>0</v>
      </c>
      <c r="BR55">
        <f t="shared" si="69"/>
        <v>1.2258008630736763</v>
      </c>
      <c r="BS55" t="e">
        <f t="shared" si="70"/>
        <v>#DIV/0!</v>
      </c>
      <c r="BT55" t="e">
        <f t="shared" si="71"/>
        <v>#DIV/0!</v>
      </c>
      <c r="BU55">
        <v>2363</v>
      </c>
      <c r="BV55">
        <v>300</v>
      </c>
      <c r="BW55">
        <v>300</v>
      </c>
      <c r="BX55">
        <v>300</v>
      </c>
      <c r="BY55">
        <v>12524.3</v>
      </c>
      <c r="BZ55">
        <v>3352.28</v>
      </c>
      <c r="CA55">
        <v>-1.0365299999999999E-2</v>
      </c>
      <c r="CB55">
        <v>-13.42</v>
      </c>
      <c r="CC55" t="s">
        <v>410</v>
      </c>
      <c r="CD55" t="s">
        <v>410</v>
      </c>
      <c r="CE55" t="s">
        <v>410</v>
      </c>
      <c r="CF55" t="s">
        <v>410</v>
      </c>
      <c r="CG55" t="s">
        <v>410</v>
      </c>
      <c r="CH55" t="s">
        <v>410</v>
      </c>
      <c r="CI55" t="s">
        <v>410</v>
      </c>
      <c r="CJ55" t="s">
        <v>410</v>
      </c>
      <c r="CK55" t="s">
        <v>410</v>
      </c>
      <c r="CL55" t="s">
        <v>410</v>
      </c>
      <c r="CM55">
        <f t="shared" si="72"/>
        <v>4.9993099999999999E-2</v>
      </c>
      <c r="CN55">
        <f t="shared" si="73"/>
        <v>2.0994204399923999E-2</v>
      </c>
      <c r="CO55">
        <f t="shared" si="74"/>
        <v>0.41994203999999996</v>
      </c>
      <c r="CP55">
        <f t="shared" si="75"/>
        <v>7.9788987599999986E-2</v>
      </c>
      <c r="CQ55">
        <v>6</v>
      </c>
      <c r="CR55">
        <v>0.5</v>
      </c>
      <c r="CS55" t="s">
        <v>411</v>
      </c>
      <c r="CT55">
        <v>2</v>
      </c>
      <c r="CU55">
        <v>1689217726.099999</v>
      </c>
      <c r="CV55">
        <v>411.21025806451621</v>
      </c>
      <c r="CW55">
        <v>409.99067741935482</v>
      </c>
      <c r="CX55">
        <v>18.441329032258061</v>
      </c>
      <c r="CY55">
        <v>18.423145161290321</v>
      </c>
      <c r="CZ55">
        <v>410.53925806451622</v>
      </c>
      <c r="DA55">
        <v>18.215329032258062</v>
      </c>
      <c r="DB55">
        <v>600.15535483870985</v>
      </c>
      <c r="DC55">
        <v>101.238064516129</v>
      </c>
      <c r="DD55">
        <v>7.0421103225806456E-2</v>
      </c>
      <c r="DE55">
        <v>24.47879032258064</v>
      </c>
      <c r="DF55">
        <v>23.933332258064521</v>
      </c>
      <c r="DG55">
        <v>999.90000000000032</v>
      </c>
      <c r="DH55">
        <v>0</v>
      </c>
      <c r="DI55">
        <v>0</v>
      </c>
      <c r="DJ55">
        <v>9993.667096774192</v>
      </c>
      <c r="DK55">
        <v>0</v>
      </c>
      <c r="DL55">
        <v>0.28266200000000008</v>
      </c>
      <c r="DM55">
        <v>1.1891732258064509</v>
      </c>
      <c r="DN55">
        <v>418.89880645161293</v>
      </c>
      <c r="DO55">
        <v>417.68570967741942</v>
      </c>
      <c r="DP55">
        <v>3.748981032258064E-3</v>
      </c>
      <c r="DQ55">
        <v>409.99067741935482</v>
      </c>
      <c r="DR55">
        <v>18.423145161290321</v>
      </c>
      <c r="DS55">
        <v>1.865502258064516</v>
      </c>
      <c r="DT55">
        <v>1.865124516129032</v>
      </c>
      <c r="DU55">
        <v>16.3467129032258</v>
      </c>
      <c r="DV55">
        <v>16.343529032258068</v>
      </c>
      <c r="DW55">
        <v>4.9993099999999999E-2</v>
      </c>
      <c r="DX55">
        <v>0</v>
      </c>
      <c r="DY55">
        <v>0</v>
      </c>
      <c r="DZ55">
        <v>0</v>
      </c>
      <c r="EA55">
        <v>628.66096774193545</v>
      </c>
      <c r="EB55">
        <v>4.9993099999999999E-2</v>
      </c>
      <c r="EC55">
        <v>-5.6406451612903217</v>
      </c>
      <c r="ED55">
        <v>-1.447741935483871</v>
      </c>
      <c r="EE55">
        <v>35.125</v>
      </c>
      <c r="EF55">
        <v>39.388999999999982</v>
      </c>
      <c r="EG55">
        <v>37.439032258064508</v>
      </c>
      <c r="EH55">
        <v>40.951354838709683</v>
      </c>
      <c r="EI55">
        <v>37.795999999999992</v>
      </c>
      <c r="EJ55">
        <v>0</v>
      </c>
      <c r="EK55">
        <v>0</v>
      </c>
      <c r="EL55">
        <v>0</v>
      </c>
      <c r="EM55">
        <v>184.4000000953674</v>
      </c>
      <c r="EN55">
        <v>0</v>
      </c>
      <c r="EO55">
        <v>628.62230769230769</v>
      </c>
      <c r="EP55">
        <v>-13.15965807217629</v>
      </c>
      <c r="EQ55">
        <v>-2.25914535003812</v>
      </c>
      <c r="ER55">
        <v>-5.7692307692307692</v>
      </c>
      <c r="ES55">
        <v>15</v>
      </c>
      <c r="ET55">
        <v>1689217754.5999999</v>
      </c>
      <c r="EU55" t="s">
        <v>568</v>
      </c>
      <c r="EV55">
        <v>1689217754.5999999</v>
      </c>
      <c r="EW55">
        <v>1689217753.0999999</v>
      </c>
      <c r="EX55">
        <v>39</v>
      </c>
      <c r="EY55">
        <v>3.1E-2</v>
      </c>
      <c r="EZ55">
        <v>1.4E-2</v>
      </c>
      <c r="FA55">
        <v>0.67100000000000004</v>
      </c>
      <c r="FB55">
        <v>0.22600000000000001</v>
      </c>
      <c r="FC55">
        <v>410</v>
      </c>
      <c r="FD55">
        <v>18</v>
      </c>
      <c r="FE55">
        <v>0.68</v>
      </c>
      <c r="FF55">
        <v>0.22</v>
      </c>
      <c r="FG55">
        <v>1.2641570731707319</v>
      </c>
      <c r="FH55">
        <v>-1.311259860627177</v>
      </c>
      <c r="FI55">
        <v>0.14898619795698381</v>
      </c>
      <c r="FJ55">
        <v>1</v>
      </c>
      <c r="FK55">
        <v>411.19299999999998</v>
      </c>
      <c r="FL55">
        <v>-0.73524193548456473</v>
      </c>
      <c r="FM55">
        <v>5.9447455790809262E-2</v>
      </c>
      <c r="FN55">
        <v>1</v>
      </c>
      <c r="FO55">
        <v>-1.3908670439024389E-2</v>
      </c>
      <c r="FP55">
        <v>0.29522049905226488</v>
      </c>
      <c r="FQ55">
        <v>2.9468453994339269E-2</v>
      </c>
      <c r="FR55">
        <v>1</v>
      </c>
      <c r="FS55">
        <v>18.420083870967741</v>
      </c>
      <c r="FT55">
        <v>0.41644838709674259</v>
      </c>
      <c r="FU55">
        <v>3.1168140234232321E-2</v>
      </c>
      <c r="FV55">
        <v>1</v>
      </c>
      <c r="FW55">
        <v>4</v>
      </c>
      <c r="FX55">
        <v>4</v>
      </c>
      <c r="FY55" t="s">
        <v>413</v>
      </c>
      <c r="FZ55">
        <v>3.1814</v>
      </c>
      <c r="GA55">
        <v>2.7675299999999998</v>
      </c>
      <c r="GB55">
        <v>0.103973</v>
      </c>
      <c r="GC55">
        <v>0.104408</v>
      </c>
      <c r="GD55">
        <v>0.100614</v>
      </c>
      <c r="GE55">
        <v>0.10152700000000001</v>
      </c>
      <c r="GF55">
        <v>28219.4</v>
      </c>
      <c r="GG55">
        <v>22412.9</v>
      </c>
      <c r="GH55">
        <v>29420.2</v>
      </c>
      <c r="GI55">
        <v>24504.3</v>
      </c>
      <c r="GJ55">
        <v>33638.800000000003</v>
      </c>
      <c r="GK55">
        <v>32118.2</v>
      </c>
      <c r="GL55">
        <v>40565.800000000003</v>
      </c>
      <c r="GM55">
        <v>39969</v>
      </c>
      <c r="GN55">
        <v>2.1998000000000002</v>
      </c>
      <c r="GO55">
        <v>1.9469700000000001</v>
      </c>
      <c r="GP55">
        <v>0.109013</v>
      </c>
      <c r="GQ55">
        <v>0</v>
      </c>
      <c r="GR55">
        <v>22.164899999999999</v>
      </c>
      <c r="GS55">
        <v>999.9</v>
      </c>
      <c r="GT55">
        <v>62</v>
      </c>
      <c r="GU55">
        <v>26.2</v>
      </c>
      <c r="GV55">
        <v>20.91</v>
      </c>
      <c r="GW55">
        <v>62.148200000000003</v>
      </c>
      <c r="GX55">
        <v>29.0304</v>
      </c>
      <c r="GY55">
        <v>1</v>
      </c>
      <c r="GZ55">
        <v>-0.21949199999999999</v>
      </c>
      <c r="HA55">
        <v>0</v>
      </c>
      <c r="HB55">
        <v>20.293700000000001</v>
      </c>
      <c r="HC55">
        <v>5.2286700000000002</v>
      </c>
      <c r="HD55">
        <v>11.902100000000001</v>
      </c>
      <c r="HE55">
        <v>4.9648500000000002</v>
      </c>
      <c r="HF55">
        <v>3.2919999999999998</v>
      </c>
      <c r="HG55">
        <v>9999</v>
      </c>
      <c r="HH55">
        <v>9999</v>
      </c>
      <c r="HI55">
        <v>9999</v>
      </c>
      <c r="HJ55">
        <v>999.9</v>
      </c>
      <c r="HK55">
        <v>4.9702099999999998</v>
      </c>
      <c r="HL55">
        <v>1.87469</v>
      </c>
      <c r="HM55">
        <v>1.87347</v>
      </c>
      <c r="HN55">
        <v>1.8724799999999999</v>
      </c>
      <c r="HO55">
        <v>1.87408</v>
      </c>
      <c r="HP55">
        <v>1.86907</v>
      </c>
      <c r="HQ55">
        <v>1.8733</v>
      </c>
      <c r="HR55">
        <v>1.87836</v>
      </c>
      <c r="HS55">
        <v>0</v>
      </c>
      <c r="HT55">
        <v>0</v>
      </c>
      <c r="HU55">
        <v>0</v>
      </c>
      <c r="HV55">
        <v>0</v>
      </c>
      <c r="HW55" t="s">
        <v>414</v>
      </c>
      <c r="HX55" t="s">
        <v>415</v>
      </c>
      <c r="HY55" t="s">
        <v>416</v>
      </c>
      <c r="HZ55" t="s">
        <v>416</v>
      </c>
      <c r="IA55" t="s">
        <v>416</v>
      </c>
      <c r="IB55" t="s">
        <v>416</v>
      </c>
      <c r="IC55">
        <v>0</v>
      </c>
      <c r="ID55">
        <v>100</v>
      </c>
      <c r="IE55">
        <v>100</v>
      </c>
      <c r="IF55">
        <v>0.67100000000000004</v>
      </c>
      <c r="IG55">
        <v>0.22600000000000001</v>
      </c>
      <c r="IH55">
        <v>0.43087740894684989</v>
      </c>
      <c r="II55">
        <v>1.128014593432906E-3</v>
      </c>
      <c r="IJ55">
        <v>-1.65604436504418E-6</v>
      </c>
      <c r="IK55">
        <v>3.7132907960675708E-10</v>
      </c>
      <c r="IL55">
        <v>0.21156999999999829</v>
      </c>
      <c r="IM55">
        <v>0</v>
      </c>
      <c r="IN55">
        <v>0</v>
      </c>
      <c r="IO55">
        <v>0</v>
      </c>
      <c r="IP55">
        <v>25</v>
      </c>
      <c r="IQ55">
        <v>1932</v>
      </c>
      <c r="IR55">
        <v>-1</v>
      </c>
      <c r="IS55">
        <v>-1</v>
      </c>
      <c r="IT55">
        <v>2.8</v>
      </c>
      <c r="IU55">
        <v>2.8</v>
      </c>
      <c r="IV55">
        <v>1.073</v>
      </c>
      <c r="IW55">
        <v>2.4414099999999999</v>
      </c>
      <c r="IX55">
        <v>1.42578</v>
      </c>
      <c r="IY55">
        <v>2.2839399999999999</v>
      </c>
      <c r="IZ55">
        <v>1.5478499999999999</v>
      </c>
      <c r="JA55">
        <v>2.34863</v>
      </c>
      <c r="JB55">
        <v>29.729700000000001</v>
      </c>
      <c r="JC55">
        <v>15.3491</v>
      </c>
      <c r="JD55">
        <v>18</v>
      </c>
      <c r="JE55">
        <v>623.77200000000005</v>
      </c>
      <c r="JF55">
        <v>446.41899999999998</v>
      </c>
      <c r="JG55">
        <v>24.22</v>
      </c>
      <c r="JH55">
        <v>24.599499999999999</v>
      </c>
      <c r="JI55">
        <v>29.9999</v>
      </c>
      <c r="JJ55">
        <v>24.646999999999998</v>
      </c>
      <c r="JK55">
        <v>24.607299999999999</v>
      </c>
      <c r="JL55">
        <v>21.4895</v>
      </c>
      <c r="JM55">
        <v>0</v>
      </c>
      <c r="JN55">
        <v>100</v>
      </c>
      <c r="JO55">
        <v>-999.9</v>
      </c>
      <c r="JP55">
        <v>410</v>
      </c>
      <c r="JQ55">
        <v>22</v>
      </c>
      <c r="JR55">
        <v>95.836399999999998</v>
      </c>
      <c r="JS55">
        <v>101.699</v>
      </c>
    </row>
    <row r="56" spans="1:279" x14ac:dyDescent="0.2">
      <c r="A56">
        <v>40</v>
      </c>
      <c r="B56">
        <v>1689217840.5999999</v>
      </c>
      <c r="C56">
        <v>5969.0999999046326</v>
      </c>
      <c r="D56" t="s">
        <v>569</v>
      </c>
      <c r="E56" t="s">
        <v>570</v>
      </c>
      <c r="F56">
        <v>15</v>
      </c>
      <c r="O56" t="s">
        <v>652</v>
      </c>
      <c r="P56">
        <f>DB56*AP56*(CW56-CV56*(1000-AP56*CY56)/(1000-AP56*CX56))/(100*CQ56)</f>
        <v>-1.1265323666392937</v>
      </c>
      <c r="Q56">
        <v>1689217832.599999</v>
      </c>
      <c r="R56">
        <f t="shared" si="38"/>
        <v>3.5530692414944632E-4</v>
      </c>
      <c r="S56">
        <f t="shared" si="39"/>
        <v>0.35530692414944631</v>
      </c>
      <c r="T56">
        <f>CV56 - IF(AP56&gt;1, P56*CQ56*100/(AR56*DJ56), 0)</f>
        <v>410.98522580645158</v>
      </c>
      <c r="U56">
        <f>((AA56-R56/2)*T56-P56)/(AA56+R56/2)</f>
        <v>456.31434122829069</v>
      </c>
      <c r="V56">
        <f t="shared" si="40"/>
        <v>46.23204600146606</v>
      </c>
      <c r="W56">
        <f>(CV56 - IF(AP56&gt;1, P56*CQ56*100/(AR56*DJ56), 0))*(DC56+DD56)/1000</f>
        <v>41.639471190542494</v>
      </c>
      <c r="X56">
        <f t="shared" si="41"/>
        <v>3.451606595772274E-2</v>
      </c>
      <c r="Y56">
        <f t="shared" si="42"/>
        <v>2.9497080310323205</v>
      </c>
      <c r="Z56">
        <f>R56*(1000-(1000*0.61365*EXP(17.502*AD56/(240.97+AD56))/(DC56+DD56)+CX56)/2)/(1000*0.61365*EXP(17.502*AD56/(240.97+AD56))/(DC56+DD56)-CX56)</f>
        <v>3.4293246249870804E-2</v>
      </c>
      <c r="AA56">
        <f t="shared" si="43"/>
        <v>2.1453178312655675E-2</v>
      </c>
      <c r="AB56">
        <f t="shared" si="44"/>
        <v>3.9888988359855588E-3</v>
      </c>
      <c r="AC56">
        <f>(DE56+(AB56+2*0.95*0.0000000567*(((DE56+$B$7)+273)^4-(DE56+273)^4)-44100*R56)/(1.84*29.3*Y56+8*0.95*0.0000000567*(DE56+273)^3))</f>
        <v>24.348139976380423</v>
      </c>
      <c r="AD56">
        <f t="shared" si="45"/>
        <v>23.704974193548399</v>
      </c>
      <c r="AE56">
        <f t="shared" si="46"/>
        <v>2.9423064240326324</v>
      </c>
      <c r="AF56">
        <f t="shared" si="47"/>
        <v>62.364804506769588</v>
      </c>
      <c r="AG56">
        <f t="shared" si="48"/>
        <v>1.9177621846584687</v>
      </c>
      <c r="AH56">
        <f t="shared" si="49"/>
        <v>3.0750712678820298</v>
      </c>
      <c r="AI56">
        <f t="shared" si="50"/>
        <v>1.0245442393741637</v>
      </c>
      <c r="AJ56">
        <f>(-R56*44100)</f>
        <v>-15.669035354990582</v>
      </c>
      <c r="AK56">
        <f t="shared" si="51"/>
        <v>116.90159201602252</v>
      </c>
      <c r="AL56">
        <f t="shared" si="52"/>
        <v>8.3050215208415317</v>
      </c>
      <c r="AM56">
        <f t="shared" si="53"/>
        <v>109.54156708070946</v>
      </c>
      <c r="AN56">
        <v>0</v>
      </c>
      <c r="AO56">
        <v>0</v>
      </c>
      <c r="AP56">
        <f t="shared" si="54"/>
        <v>1</v>
      </c>
      <c r="AQ56">
        <f t="shared" si="55"/>
        <v>0</v>
      </c>
      <c r="AR56">
        <f t="shared" si="56"/>
        <v>53949.551298287326</v>
      </c>
      <c r="AS56" t="s">
        <v>571</v>
      </c>
      <c r="AT56">
        <v>12540.9</v>
      </c>
      <c r="AU56">
        <v>556.32038461538457</v>
      </c>
      <c r="AV56">
        <v>3330.41</v>
      </c>
      <c r="AW56">
        <f t="shared" si="57"/>
        <v>0.83295738824487542</v>
      </c>
      <c r="AX56">
        <v>-1.126532366639351</v>
      </c>
      <c r="AY56" t="s">
        <v>410</v>
      </c>
      <c r="AZ56" t="s">
        <v>410</v>
      </c>
      <c r="BA56">
        <v>0</v>
      </c>
      <c r="BB56">
        <v>0</v>
      </c>
      <c r="BC56" t="e">
        <f t="shared" si="58"/>
        <v>#DIV/0!</v>
      </c>
      <c r="BD56">
        <v>0.5</v>
      </c>
      <c r="BE56">
        <f t="shared" si="59"/>
        <v>2.0994204399923999E-2</v>
      </c>
      <c r="BF56">
        <f>P56</f>
        <v>-1.1265323666392937</v>
      </c>
      <c r="BG56" t="e">
        <f t="shared" si="60"/>
        <v>#DIV/0!</v>
      </c>
      <c r="BH56">
        <f t="shared" si="61"/>
        <v>2.7287296522113248E-12</v>
      </c>
      <c r="BI56" t="e">
        <f t="shared" si="62"/>
        <v>#DIV/0!</v>
      </c>
      <c r="BJ56" t="e">
        <f t="shared" si="63"/>
        <v>#DIV/0!</v>
      </c>
      <c r="BK56" t="s">
        <v>410</v>
      </c>
      <c r="BL56">
        <v>0</v>
      </c>
      <c r="BM56" t="e">
        <f t="shared" si="64"/>
        <v>#DIV/0!</v>
      </c>
      <c r="BN56" t="e">
        <f t="shared" si="65"/>
        <v>#DIV/0!</v>
      </c>
      <c r="BO56" t="e">
        <f t="shared" si="66"/>
        <v>#DIV/0!</v>
      </c>
      <c r="BP56" t="e">
        <f t="shared" si="67"/>
        <v>#DIV/0!</v>
      </c>
      <c r="BQ56">
        <f t="shared" si="68"/>
        <v>0</v>
      </c>
      <c r="BR56">
        <f t="shared" si="69"/>
        <v>1.2005416052639861</v>
      </c>
      <c r="BS56" t="e">
        <f t="shared" si="70"/>
        <v>#DIV/0!</v>
      </c>
      <c r="BT56" t="e">
        <f t="shared" si="71"/>
        <v>#DIV/0!</v>
      </c>
      <c r="BU56">
        <v>2364</v>
      </c>
      <c r="BV56">
        <v>300</v>
      </c>
      <c r="BW56">
        <v>300</v>
      </c>
      <c r="BX56">
        <v>300</v>
      </c>
      <c r="BY56">
        <v>12540.9</v>
      </c>
      <c r="BZ56">
        <v>3252.13</v>
      </c>
      <c r="CA56">
        <v>-1.03789E-2</v>
      </c>
      <c r="CB56">
        <v>-18.239999999999998</v>
      </c>
      <c r="CC56" t="s">
        <v>410</v>
      </c>
      <c r="CD56" t="s">
        <v>410</v>
      </c>
      <c r="CE56" t="s">
        <v>410</v>
      </c>
      <c r="CF56" t="s">
        <v>410</v>
      </c>
      <c r="CG56" t="s">
        <v>410</v>
      </c>
      <c r="CH56" t="s">
        <v>410</v>
      </c>
      <c r="CI56" t="s">
        <v>410</v>
      </c>
      <c r="CJ56" t="s">
        <v>410</v>
      </c>
      <c r="CK56" t="s">
        <v>410</v>
      </c>
      <c r="CL56" t="s">
        <v>410</v>
      </c>
      <c r="CM56">
        <f t="shared" si="72"/>
        <v>4.9993099999999999E-2</v>
      </c>
      <c r="CN56">
        <f t="shared" si="73"/>
        <v>2.0994204399923999E-2</v>
      </c>
      <c r="CO56">
        <f t="shared" si="74"/>
        <v>0.41994203999999996</v>
      </c>
      <c r="CP56">
        <f t="shared" si="75"/>
        <v>7.9788987599999986E-2</v>
      </c>
      <c r="CQ56">
        <v>6</v>
      </c>
      <c r="CR56">
        <v>0.5</v>
      </c>
      <c r="CS56" t="s">
        <v>411</v>
      </c>
      <c r="CT56">
        <v>2</v>
      </c>
      <c r="CU56">
        <v>1689217832.599999</v>
      </c>
      <c r="CV56">
        <v>410.98522580645158</v>
      </c>
      <c r="CW56">
        <v>410.00490322580652</v>
      </c>
      <c r="CX56">
        <v>18.92848064516129</v>
      </c>
      <c r="CY56">
        <v>18.579964516129031</v>
      </c>
      <c r="CZ56">
        <v>410.3352258064516</v>
      </c>
      <c r="DA56">
        <v>18.70448064516129</v>
      </c>
      <c r="DB56">
        <v>600.11254838709681</v>
      </c>
      <c r="DC56">
        <v>101.2467419354839</v>
      </c>
      <c r="DD56">
        <v>6.9482045161290334E-2</v>
      </c>
      <c r="DE56">
        <v>24.440090322580652</v>
      </c>
      <c r="DF56">
        <v>23.704974193548399</v>
      </c>
      <c r="DG56">
        <v>999.90000000000032</v>
      </c>
      <c r="DH56">
        <v>0</v>
      </c>
      <c r="DI56">
        <v>0</v>
      </c>
      <c r="DJ56">
        <v>9990.8061290322585</v>
      </c>
      <c r="DK56">
        <v>0</v>
      </c>
      <c r="DL56">
        <v>0.28266200000000008</v>
      </c>
      <c r="DM56">
        <v>1.0015320000000001</v>
      </c>
      <c r="DN56">
        <v>418.93693548387091</v>
      </c>
      <c r="DO56">
        <v>417.76703225806449</v>
      </c>
      <c r="DP56">
        <v>0.35023096774193552</v>
      </c>
      <c r="DQ56">
        <v>410.00490322580652</v>
      </c>
      <c r="DR56">
        <v>18.579964516129031</v>
      </c>
      <c r="DS56">
        <v>1.91661935483871</v>
      </c>
      <c r="DT56">
        <v>1.881160322580645</v>
      </c>
      <c r="DU56">
        <v>16.771835483870969</v>
      </c>
      <c r="DV56">
        <v>16.47801290322581</v>
      </c>
      <c r="DW56">
        <v>4.9993099999999999E-2</v>
      </c>
      <c r="DX56">
        <v>0</v>
      </c>
      <c r="DY56">
        <v>0</v>
      </c>
      <c r="DZ56">
        <v>0</v>
      </c>
      <c r="EA56">
        <v>556.37354838709655</v>
      </c>
      <c r="EB56">
        <v>4.9993099999999999E-2</v>
      </c>
      <c r="EC56">
        <v>-4.7483870967741924</v>
      </c>
      <c r="ED56">
        <v>-1.2335483870967741</v>
      </c>
      <c r="EE56">
        <v>35.436999999999991</v>
      </c>
      <c r="EF56">
        <v>39.682999999999993</v>
      </c>
      <c r="EG56">
        <v>37.80599999999999</v>
      </c>
      <c r="EH56">
        <v>41.547999999999981</v>
      </c>
      <c r="EI56">
        <v>38.125</v>
      </c>
      <c r="EJ56">
        <v>0</v>
      </c>
      <c r="EK56">
        <v>0</v>
      </c>
      <c r="EL56">
        <v>0</v>
      </c>
      <c r="EM56">
        <v>105.4000000953674</v>
      </c>
      <c r="EN56">
        <v>0</v>
      </c>
      <c r="EO56">
        <v>556.32038461538457</v>
      </c>
      <c r="EP56">
        <v>3.5032477869834908</v>
      </c>
      <c r="EQ56">
        <v>-7.9750427626869129</v>
      </c>
      <c r="ER56">
        <v>-4.7065384615384609</v>
      </c>
      <c r="ES56">
        <v>15</v>
      </c>
      <c r="ET56">
        <v>1689217871.5999999</v>
      </c>
      <c r="EU56" t="s">
        <v>572</v>
      </c>
      <c r="EV56">
        <v>1689217871.5999999</v>
      </c>
      <c r="EW56">
        <v>1689217857.5999999</v>
      </c>
      <c r="EX56">
        <v>40</v>
      </c>
      <c r="EY56">
        <v>-2.1000000000000001E-2</v>
      </c>
      <c r="EZ56">
        <v>-2E-3</v>
      </c>
      <c r="FA56">
        <v>0.65</v>
      </c>
      <c r="FB56">
        <v>0.224</v>
      </c>
      <c r="FC56">
        <v>410</v>
      </c>
      <c r="FD56">
        <v>19</v>
      </c>
      <c r="FE56">
        <v>0.31</v>
      </c>
      <c r="FF56">
        <v>0.14000000000000001</v>
      </c>
      <c r="FG56">
        <v>1.0057841249999999</v>
      </c>
      <c r="FH56">
        <v>5.8732221388367908E-2</v>
      </c>
      <c r="FI56">
        <v>3.2853254399060297E-2</v>
      </c>
      <c r="FJ56">
        <v>1</v>
      </c>
      <c r="FK56">
        <v>411.00826666666671</v>
      </c>
      <c r="FL56">
        <v>0.18142825361407339</v>
      </c>
      <c r="FM56">
        <v>2.6233481575188362E-2</v>
      </c>
      <c r="FN56">
        <v>1</v>
      </c>
      <c r="FO56">
        <v>0.34059232499999997</v>
      </c>
      <c r="FP56">
        <v>0.1784088968105057</v>
      </c>
      <c r="FQ56">
        <v>1.7258855581103148E-2</v>
      </c>
      <c r="FR56">
        <v>1</v>
      </c>
      <c r="FS56">
        <v>18.92942</v>
      </c>
      <c r="FT56">
        <v>9.2113014460499909E-2</v>
      </c>
      <c r="FU56">
        <v>7.2480986012423239E-3</v>
      </c>
      <c r="FV56">
        <v>1</v>
      </c>
      <c r="FW56">
        <v>4</v>
      </c>
      <c r="FX56">
        <v>4</v>
      </c>
      <c r="FY56" t="s">
        <v>413</v>
      </c>
      <c r="FZ56">
        <v>3.18093</v>
      </c>
      <c r="GA56">
        <v>2.7664</v>
      </c>
      <c r="GB56">
        <v>0.103975</v>
      </c>
      <c r="GC56">
        <v>0.104447</v>
      </c>
      <c r="GD56">
        <v>0.102386</v>
      </c>
      <c r="GE56">
        <v>0.10202899999999999</v>
      </c>
      <c r="GF56">
        <v>28210.799999999999</v>
      </c>
      <c r="GG56">
        <v>22411.9</v>
      </c>
      <c r="GH56">
        <v>29411</v>
      </c>
      <c r="GI56">
        <v>24504</v>
      </c>
      <c r="GJ56">
        <v>33561</v>
      </c>
      <c r="GK56">
        <v>32098</v>
      </c>
      <c r="GL56">
        <v>40554.199999999997</v>
      </c>
      <c r="GM56">
        <v>39966.800000000003</v>
      </c>
      <c r="GN56">
        <v>2.1995200000000001</v>
      </c>
      <c r="GO56">
        <v>1.9507000000000001</v>
      </c>
      <c r="GP56">
        <v>9.7639900000000002E-2</v>
      </c>
      <c r="GQ56">
        <v>0</v>
      </c>
      <c r="GR56">
        <v>22.0883</v>
      </c>
      <c r="GS56">
        <v>999.9</v>
      </c>
      <c r="GT56">
        <v>62.1</v>
      </c>
      <c r="GU56">
        <v>26.1</v>
      </c>
      <c r="GV56">
        <v>20.8186</v>
      </c>
      <c r="GW56">
        <v>62.828200000000002</v>
      </c>
      <c r="GX56">
        <v>28.100999999999999</v>
      </c>
      <c r="GY56">
        <v>1</v>
      </c>
      <c r="GZ56">
        <v>-0.220884</v>
      </c>
      <c r="HA56">
        <v>0</v>
      </c>
      <c r="HB56">
        <v>20.293600000000001</v>
      </c>
      <c r="HC56">
        <v>5.2243300000000001</v>
      </c>
      <c r="HD56">
        <v>11.902100000000001</v>
      </c>
      <c r="HE56">
        <v>4.9637000000000002</v>
      </c>
      <c r="HF56">
        <v>3.2919999999999998</v>
      </c>
      <c r="HG56">
        <v>9999</v>
      </c>
      <c r="HH56">
        <v>9999</v>
      </c>
      <c r="HI56">
        <v>9999</v>
      </c>
      <c r="HJ56">
        <v>999.9</v>
      </c>
      <c r="HK56">
        <v>4.9701700000000004</v>
      </c>
      <c r="HL56">
        <v>1.87469</v>
      </c>
      <c r="HM56">
        <v>1.87344</v>
      </c>
      <c r="HN56">
        <v>1.87249</v>
      </c>
      <c r="HO56">
        <v>1.87408</v>
      </c>
      <c r="HP56">
        <v>1.8690599999999999</v>
      </c>
      <c r="HQ56">
        <v>1.8733</v>
      </c>
      <c r="HR56">
        <v>1.87836</v>
      </c>
      <c r="HS56">
        <v>0</v>
      </c>
      <c r="HT56">
        <v>0</v>
      </c>
      <c r="HU56">
        <v>0</v>
      </c>
      <c r="HV56">
        <v>0</v>
      </c>
      <c r="HW56" t="s">
        <v>414</v>
      </c>
      <c r="HX56" t="s">
        <v>415</v>
      </c>
      <c r="HY56" t="s">
        <v>416</v>
      </c>
      <c r="HZ56" t="s">
        <v>416</v>
      </c>
      <c r="IA56" t="s">
        <v>416</v>
      </c>
      <c r="IB56" t="s">
        <v>416</v>
      </c>
      <c r="IC56">
        <v>0</v>
      </c>
      <c r="ID56">
        <v>100</v>
      </c>
      <c r="IE56">
        <v>100</v>
      </c>
      <c r="IF56">
        <v>0.65</v>
      </c>
      <c r="IG56">
        <v>0.224</v>
      </c>
      <c r="IH56">
        <v>0.46146327387363972</v>
      </c>
      <c r="II56">
        <v>1.128014593432906E-3</v>
      </c>
      <c r="IJ56">
        <v>-1.65604436504418E-6</v>
      </c>
      <c r="IK56">
        <v>3.7132907960675708E-10</v>
      </c>
      <c r="IL56">
        <v>0.22571500000000461</v>
      </c>
      <c r="IM56">
        <v>0</v>
      </c>
      <c r="IN56">
        <v>0</v>
      </c>
      <c r="IO56">
        <v>0</v>
      </c>
      <c r="IP56">
        <v>25</v>
      </c>
      <c r="IQ56">
        <v>1932</v>
      </c>
      <c r="IR56">
        <v>-1</v>
      </c>
      <c r="IS56">
        <v>-1</v>
      </c>
      <c r="IT56">
        <v>1.4</v>
      </c>
      <c r="IU56">
        <v>1.5</v>
      </c>
      <c r="IV56">
        <v>1.07178</v>
      </c>
      <c r="IW56">
        <v>2.4389599999999998</v>
      </c>
      <c r="IX56">
        <v>1.42578</v>
      </c>
      <c r="IY56">
        <v>2.2839399999999999</v>
      </c>
      <c r="IZ56">
        <v>1.5478499999999999</v>
      </c>
      <c r="JA56">
        <v>2.34009</v>
      </c>
      <c r="JB56">
        <v>29.644300000000001</v>
      </c>
      <c r="JC56">
        <v>15.3316</v>
      </c>
      <c r="JD56">
        <v>18</v>
      </c>
      <c r="JE56">
        <v>622.71100000000001</v>
      </c>
      <c r="JF56">
        <v>447.94400000000002</v>
      </c>
      <c r="JG56">
        <v>24.1067</v>
      </c>
      <c r="JH56">
        <v>24.5474</v>
      </c>
      <c r="JI56">
        <v>29.9998</v>
      </c>
      <c r="JJ56">
        <v>24.569700000000001</v>
      </c>
      <c r="JK56">
        <v>24.529</v>
      </c>
      <c r="JL56">
        <v>21.484999999999999</v>
      </c>
      <c r="JM56">
        <v>0</v>
      </c>
      <c r="JN56">
        <v>100</v>
      </c>
      <c r="JO56">
        <v>-999.9</v>
      </c>
      <c r="JP56">
        <v>410</v>
      </c>
      <c r="JQ56">
        <v>22</v>
      </c>
      <c r="JR56">
        <v>95.807900000000004</v>
      </c>
      <c r="JS56">
        <v>101.69499999999999</v>
      </c>
    </row>
    <row r="57" spans="1:279" x14ac:dyDescent="0.2">
      <c r="A57">
        <v>41</v>
      </c>
      <c r="B57">
        <v>1689217975.5999999</v>
      </c>
      <c r="C57">
        <v>6104.0999999046326</v>
      </c>
      <c r="D57" t="s">
        <v>573</v>
      </c>
      <c r="E57" t="s">
        <v>574</v>
      </c>
      <c r="F57">
        <v>15</v>
      </c>
      <c r="O57" t="s">
        <v>653</v>
      </c>
      <c r="P57">
        <f>DB57*AP57*(CW57-CV57*(1000-AP57*CY57)/(1000-AP57*CX57))/(100*CQ57)</f>
        <v>-1.1226952274736732</v>
      </c>
      <c r="Q57">
        <v>1689217967.599999</v>
      </c>
      <c r="R57">
        <f t="shared" si="38"/>
        <v>1.003120707475299E-4</v>
      </c>
      <c r="S57">
        <f t="shared" si="39"/>
        <v>0.1003120707475299</v>
      </c>
      <c r="T57">
        <f>CV57 - IF(AP57&gt;1, P57*CQ57*100/(AR57*DJ57), 0)</f>
        <v>411.08035483870981</v>
      </c>
      <c r="U57">
        <f>((AA57-R57/2)*T57-P57)/(AA57+R57/2)</f>
        <v>597.75056974753966</v>
      </c>
      <c r="V57">
        <f t="shared" si="40"/>
        <v>60.565577122633066</v>
      </c>
      <c r="W57">
        <f>(CV57 - IF(AP57&gt;1, P57*CQ57*100/(AR57*DJ57), 0))*(DC57+DD57)/1000</f>
        <v>41.651685827917568</v>
      </c>
      <c r="X57">
        <f t="shared" si="41"/>
        <v>9.2028495191938033E-3</v>
      </c>
      <c r="Y57">
        <f t="shared" si="42"/>
        <v>2.951603255815666</v>
      </c>
      <c r="Z57">
        <f>R57*(1000-(1000*0.61365*EXP(17.502*AD57/(240.97+AD57))/(DC57+DD57)+CX57)/2)/(1000*0.61365*EXP(17.502*AD57/(240.97+AD57))/(DC57+DD57)-CX57)</f>
        <v>9.1869383339018458E-3</v>
      </c>
      <c r="AA57">
        <f t="shared" si="43"/>
        <v>5.7432636934477838E-3</v>
      </c>
      <c r="AB57">
        <f t="shared" si="44"/>
        <v>3.9888988359855588E-3</v>
      </c>
      <c r="AC57">
        <f>(DE57+(AB57+2*0.95*0.0000000567*(((DE57+$B$7)+273)^4-(DE57+273)^4)-44100*R57)/(1.84*29.3*Y57+8*0.95*0.0000000567*(DE57+273)^3))</f>
        <v>24.230485396328806</v>
      </c>
      <c r="AD57">
        <f t="shared" si="45"/>
        <v>23.790816129032262</v>
      </c>
      <c r="AE57">
        <f t="shared" si="46"/>
        <v>2.9575467343036337</v>
      </c>
      <c r="AF57">
        <f t="shared" si="47"/>
        <v>61.734538919253126</v>
      </c>
      <c r="AG57">
        <f t="shared" si="48"/>
        <v>1.8776051320144413</v>
      </c>
      <c r="AH57">
        <f t="shared" si="49"/>
        <v>3.0414176000735846</v>
      </c>
      <c r="AI57">
        <f t="shared" si="50"/>
        <v>1.0799416022891923</v>
      </c>
      <c r="AJ57">
        <f>(-R57*44100)</f>
        <v>-4.4237623199660687</v>
      </c>
      <c r="AK57">
        <f t="shared" si="51"/>
        <v>74.089454249139678</v>
      </c>
      <c r="AL57">
        <f t="shared" si="52"/>
        <v>5.2575429955224386</v>
      </c>
      <c r="AM57">
        <f t="shared" si="53"/>
        <v>74.927223823532032</v>
      </c>
      <c r="AN57">
        <v>0</v>
      </c>
      <c r="AO57">
        <v>0</v>
      </c>
      <c r="AP57">
        <f t="shared" si="54"/>
        <v>1</v>
      </c>
      <c r="AQ57">
        <f t="shared" si="55"/>
        <v>0</v>
      </c>
      <c r="AR57">
        <f t="shared" si="56"/>
        <v>54038.795898923367</v>
      </c>
      <c r="AS57" t="s">
        <v>575</v>
      </c>
      <c r="AT57">
        <v>12602</v>
      </c>
      <c r="AU57">
        <v>594.12519999999995</v>
      </c>
      <c r="AV57">
        <v>3183.43</v>
      </c>
      <c r="AW57">
        <f t="shared" si="57"/>
        <v>0.81336947883257993</v>
      </c>
      <c r="AX57">
        <v>-1.1226952274735591</v>
      </c>
      <c r="AY57" t="s">
        <v>410</v>
      </c>
      <c r="AZ57" t="s">
        <v>410</v>
      </c>
      <c r="BA57">
        <v>0</v>
      </c>
      <c r="BB57">
        <v>0</v>
      </c>
      <c r="BC57" t="e">
        <f t="shared" si="58"/>
        <v>#DIV/0!</v>
      </c>
      <c r="BD57">
        <v>0.5</v>
      </c>
      <c r="BE57">
        <f t="shared" si="59"/>
        <v>2.0994204399923999E-2</v>
      </c>
      <c r="BF57">
        <f>P57</f>
        <v>-1.1226952274736732</v>
      </c>
      <c r="BG57" t="e">
        <f t="shared" si="60"/>
        <v>#DIV/0!</v>
      </c>
      <c r="BH57">
        <f t="shared" si="61"/>
        <v>-5.4363063613822514E-12</v>
      </c>
      <c r="BI57" t="e">
        <f t="shared" si="62"/>
        <v>#DIV/0!</v>
      </c>
      <c r="BJ57" t="e">
        <f t="shared" si="63"/>
        <v>#DIV/0!</v>
      </c>
      <c r="BK57" t="s">
        <v>410</v>
      </c>
      <c r="BL57">
        <v>0</v>
      </c>
      <c r="BM57" t="e">
        <f t="shared" si="64"/>
        <v>#DIV/0!</v>
      </c>
      <c r="BN57" t="e">
        <f t="shared" si="65"/>
        <v>#DIV/0!</v>
      </c>
      <c r="BO57" t="e">
        <f t="shared" si="66"/>
        <v>#DIV/0!</v>
      </c>
      <c r="BP57" t="e">
        <f t="shared" si="67"/>
        <v>#DIV/0!</v>
      </c>
      <c r="BQ57">
        <f t="shared" si="68"/>
        <v>0</v>
      </c>
      <c r="BR57">
        <f t="shared" si="69"/>
        <v>1.2294535583450816</v>
      </c>
      <c r="BS57" t="e">
        <f t="shared" si="70"/>
        <v>#DIV/0!</v>
      </c>
      <c r="BT57" t="e">
        <f t="shared" si="71"/>
        <v>#DIV/0!</v>
      </c>
      <c r="BU57">
        <v>2365</v>
      </c>
      <c r="BV57">
        <v>300</v>
      </c>
      <c r="BW57">
        <v>300</v>
      </c>
      <c r="BX57">
        <v>300</v>
      </c>
      <c r="BY57">
        <v>12602</v>
      </c>
      <c r="BZ57">
        <v>3112.47</v>
      </c>
      <c r="CA57">
        <v>-1.04311E-2</v>
      </c>
      <c r="CB57">
        <v>-33.43</v>
      </c>
      <c r="CC57" t="s">
        <v>410</v>
      </c>
      <c r="CD57" t="s">
        <v>410</v>
      </c>
      <c r="CE57" t="s">
        <v>410</v>
      </c>
      <c r="CF57" t="s">
        <v>410</v>
      </c>
      <c r="CG57" t="s">
        <v>410</v>
      </c>
      <c r="CH57" t="s">
        <v>410</v>
      </c>
      <c r="CI57" t="s">
        <v>410</v>
      </c>
      <c r="CJ57" t="s">
        <v>410</v>
      </c>
      <c r="CK57" t="s">
        <v>410</v>
      </c>
      <c r="CL57" t="s">
        <v>410</v>
      </c>
      <c r="CM57">
        <f t="shared" si="72"/>
        <v>4.9993099999999999E-2</v>
      </c>
      <c r="CN57">
        <f t="shared" si="73"/>
        <v>2.0994204399923999E-2</v>
      </c>
      <c r="CO57">
        <f t="shared" si="74"/>
        <v>0.41994203999999996</v>
      </c>
      <c r="CP57">
        <f t="shared" si="75"/>
        <v>7.9788987599999986E-2</v>
      </c>
      <c r="CQ57">
        <v>6</v>
      </c>
      <c r="CR57">
        <v>0.5</v>
      </c>
      <c r="CS57" t="s">
        <v>411</v>
      </c>
      <c r="CT57">
        <v>2</v>
      </c>
      <c r="CU57">
        <v>1689217967.599999</v>
      </c>
      <c r="CV57">
        <v>411.08035483870981</v>
      </c>
      <c r="CW57">
        <v>409.99916129032249</v>
      </c>
      <c r="CX57">
        <v>18.530980645161289</v>
      </c>
      <c r="CY57">
        <v>18.432551612903229</v>
      </c>
      <c r="CZ57">
        <v>410.46035483870969</v>
      </c>
      <c r="DA57">
        <v>18.300980645161289</v>
      </c>
      <c r="DB57">
        <v>600.147258064516</v>
      </c>
      <c r="DC57">
        <v>101.25345161290321</v>
      </c>
      <c r="DD57">
        <v>6.9040054838709689E-2</v>
      </c>
      <c r="DE57">
        <v>24.25641612903226</v>
      </c>
      <c r="DF57">
        <v>23.790816129032262</v>
      </c>
      <c r="DG57">
        <v>999.90000000000032</v>
      </c>
      <c r="DH57">
        <v>0</v>
      </c>
      <c r="DI57">
        <v>0</v>
      </c>
      <c r="DJ57">
        <v>10000.902580645159</v>
      </c>
      <c r="DK57">
        <v>0</v>
      </c>
      <c r="DL57">
        <v>0.84643641935483871</v>
      </c>
      <c r="DM57">
        <v>1.1112725806451611</v>
      </c>
      <c r="DN57">
        <v>418.86980645161299</v>
      </c>
      <c r="DO57">
        <v>417.69841935483879</v>
      </c>
      <c r="DP57">
        <v>9.2218822580645177E-2</v>
      </c>
      <c r="DQ57">
        <v>409.99916129032249</v>
      </c>
      <c r="DR57">
        <v>18.432551612903229</v>
      </c>
      <c r="DS57">
        <v>1.8756967741935491</v>
      </c>
      <c r="DT57">
        <v>1.866359032258065</v>
      </c>
      <c r="DU57">
        <v>16.43227741935484</v>
      </c>
      <c r="DV57">
        <v>16.35392580645161</v>
      </c>
      <c r="DW57">
        <v>4.9993099999999999E-2</v>
      </c>
      <c r="DX57">
        <v>0</v>
      </c>
      <c r="DY57">
        <v>0</v>
      </c>
      <c r="DZ57">
        <v>0</v>
      </c>
      <c r="EA57">
        <v>594.2299999999999</v>
      </c>
      <c r="EB57">
        <v>4.9993099999999999E-2</v>
      </c>
      <c r="EC57">
        <v>-3.6303225806451609</v>
      </c>
      <c r="ED57">
        <v>-0.95</v>
      </c>
      <c r="EE57">
        <v>35.75</v>
      </c>
      <c r="EF57">
        <v>39.941064516129018</v>
      </c>
      <c r="EG57">
        <v>38.061999999999983</v>
      </c>
      <c r="EH57">
        <v>42.00190322580643</v>
      </c>
      <c r="EI57">
        <v>38.375</v>
      </c>
      <c r="EJ57">
        <v>0</v>
      </c>
      <c r="EK57">
        <v>0</v>
      </c>
      <c r="EL57">
        <v>0</v>
      </c>
      <c r="EM57">
        <v>134.29999995231631</v>
      </c>
      <c r="EN57">
        <v>0</v>
      </c>
      <c r="EO57">
        <v>594.12519999999995</v>
      </c>
      <c r="EP57">
        <v>-15.23538455413023</v>
      </c>
      <c r="EQ57">
        <v>3.6376922796934079</v>
      </c>
      <c r="ER57">
        <v>-3.8932000000000002</v>
      </c>
      <c r="ES57">
        <v>15</v>
      </c>
      <c r="ET57">
        <v>1689217996.5999999</v>
      </c>
      <c r="EU57" t="s">
        <v>576</v>
      </c>
      <c r="EV57">
        <v>1689217996.5999999</v>
      </c>
      <c r="EW57">
        <v>1689217992.5999999</v>
      </c>
      <c r="EX57">
        <v>41</v>
      </c>
      <c r="EY57">
        <v>-0.03</v>
      </c>
      <c r="EZ57">
        <v>6.0000000000000001E-3</v>
      </c>
      <c r="FA57">
        <v>0.62</v>
      </c>
      <c r="FB57">
        <v>0.23</v>
      </c>
      <c r="FC57">
        <v>410</v>
      </c>
      <c r="FD57">
        <v>19</v>
      </c>
      <c r="FE57">
        <v>0.44</v>
      </c>
      <c r="FF57">
        <v>0.19</v>
      </c>
      <c r="FG57">
        <v>1.162787</v>
      </c>
      <c r="FH57">
        <v>-0.83108150093809174</v>
      </c>
      <c r="FI57">
        <v>9.6899399925902532E-2</v>
      </c>
      <c r="FJ57">
        <v>1</v>
      </c>
      <c r="FK57">
        <v>411.11676666666671</v>
      </c>
      <c r="FL57">
        <v>-0.57885650723103721</v>
      </c>
      <c r="FM57">
        <v>4.5986725137683412E-2</v>
      </c>
      <c r="FN57">
        <v>1</v>
      </c>
      <c r="FO57">
        <v>7.6873670000000005E-2</v>
      </c>
      <c r="FP57">
        <v>0.26905041951219499</v>
      </c>
      <c r="FQ57">
        <v>2.738834225260996E-2</v>
      </c>
      <c r="FR57">
        <v>1</v>
      </c>
      <c r="FS57">
        <v>18.51945666666667</v>
      </c>
      <c r="FT57">
        <v>0.42696774193546649</v>
      </c>
      <c r="FU57">
        <v>3.0884750102419579E-2</v>
      </c>
      <c r="FV57">
        <v>1</v>
      </c>
      <c r="FW57">
        <v>4</v>
      </c>
      <c r="FX57">
        <v>4</v>
      </c>
      <c r="FY57" t="s">
        <v>413</v>
      </c>
      <c r="FZ57">
        <v>3.1814100000000001</v>
      </c>
      <c r="GA57">
        <v>2.7654800000000002</v>
      </c>
      <c r="GB57">
        <v>0.104047</v>
      </c>
      <c r="GC57">
        <v>0.10448300000000001</v>
      </c>
      <c r="GD57">
        <v>0.10104200000000001</v>
      </c>
      <c r="GE57">
        <v>0.101744</v>
      </c>
      <c r="GF57">
        <v>28224.9</v>
      </c>
      <c r="GG57">
        <v>22418.7</v>
      </c>
      <c r="GH57">
        <v>29427.200000000001</v>
      </c>
      <c r="GI57">
        <v>24511.7</v>
      </c>
      <c r="GJ57">
        <v>33628.400000000001</v>
      </c>
      <c r="GK57">
        <v>32119.4</v>
      </c>
      <c r="GL57">
        <v>40573.599999999999</v>
      </c>
      <c r="GM57">
        <v>39980.699999999997</v>
      </c>
      <c r="GN57">
        <v>2.2037499999999999</v>
      </c>
      <c r="GO57">
        <v>1.95292</v>
      </c>
      <c r="GP57">
        <v>0.114273</v>
      </c>
      <c r="GQ57">
        <v>0</v>
      </c>
      <c r="GR57">
        <v>21.876200000000001</v>
      </c>
      <c r="GS57">
        <v>999.9</v>
      </c>
      <c r="GT57">
        <v>62.1</v>
      </c>
      <c r="GU57">
        <v>26</v>
      </c>
      <c r="GV57">
        <v>20.693899999999999</v>
      </c>
      <c r="GW57">
        <v>62.558199999999999</v>
      </c>
      <c r="GX57">
        <v>29.5473</v>
      </c>
      <c r="GY57">
        <v>1</v>
      </c>
      <c r="GZ57">
        <v>-0.23575499999999999</v>
      </c>
      <c r="HA57">
        <v>0</v>
      </c>
      <c r="HB57">
        <v>20.291799999999999</v>
      </c>
      <c r="HC57">
        <v>5.2277699999999996</v>
      </c>
      <c r="HD57">
        <v>11.902100000000001</v>
      </c>
      <c r="HE57">
        <v>4.9645000000000001</v>
      </c>
      <c r="HF57">
        <v>3.2919999999999998</v>
      </c>
      <c r="HG57">
        <v>9999</v>
      </c>
      <c r="HH57">
        <v>9999</v>
      </c>
      <c r="HI57">
        <v>9999</v>
      </c>
      <c r="HJ57">
        <v>999.9</v>
      </c>
      <c r="HK57">
        <v>4.9702000000000002</v>
      </c>
      <c r="HL57">
        <v>1.87469</v>
      </c>
      <c r="HM57">
        <v>1.87341</v>
      </c>
      <c r="HN57">
        <v>1.87252</v>
      </c>
      <c r="HO57">
        <v>1.87408</v>
      </c>
      <c r="HP57">
        <v>1.8690500000000001</v>
      </c>
      <c r="HQ57">
        <v>1.8733</v>
      </c>
      <c r="HR57">
        <v>1.87836</v>
      </c>
      <c r="HS57">
        <v>0</v>
      </c>
      <c r="HT57">
        <v>0</v>
      </c>
      <c r="HU57">
        <v>0</v>
      </c>
      <c r="HV57">
        <v>0</v>
      </c>
      <c r="HW57" t="s">
        <v>414</v>
      </c>
      <c r="HX57" t="s">
        <v>415</v>
      </c>
      <c r="HY57" t="s">
        <v>416</v>
      </c>
      <c r="HZ57" t="s">
        <v>416</v>
      </c>
      <c r="IA57" t="s">
        <v>416</v>
      </c>
      <c r="IB57" t="s">
        <v>416</v>
      </c>
      <c r="IC57">
        <v>0</v>
      </c>
      <c r="ID57">
        <v>100</v>
      </c>
      <c r="IE57">
        <v>100</v>
      </c>
      <c r="IF57">
        <v>0.62</v>
      </c>
      <c r="IG57">
        <v>0.23</v>
      </c>
      <c r="IH57">
        <v>0.44042364607186962</v>
      </c>
      <c r="II57">
        <v>1.128014593432906E-3</v>
      </c>
      <c r="IJ57">
        <v>-1.65604436504418E-6</v>
      </c>
      <c r="IK57">
        <v>3.7132907960675708E-10</v>
      </c>
      <c r="IL57">
        <v>0.22377499999999631</v>
      </c>
      <c r="IM57">
        <v>0</v>
      </c>
      <c r="IN57">
        <v>0</v>
      </c>
      <c r="IO57">
        <v>0</v>
      </c>
      <c r="IP57">
        <v>25</v>
      </c>
      <c r="IQ57">
        <v>1932</v>
      </c>
      <c r="IR57">
        <v>-1</v>
      </c>
      <c r="IS57">
        <v>-1</v>
      </c>
      <c r="IT57">
        <v>1.7</v>
      </c>
      <c r="IU57">
        <v>2</v>
      </c>
      <c r="IV57">
        <v>1.07178</v>
      </c>
      <c r="IW57">
        <v>2.4365199999999998</v>
      </c>
      <c r="IX57">
        <v>1.42578</v>
      </c>
      <c r="IY57">
        <v>2.2839399999999999</v>
      </c>
      <c r="IZ57">
        <v>1.5478499999999999</v>
      </c>
      <c r="JA57">
        <v>2.3645</v>
      </c>
      <c r="JB57">
        <v>29.516500000000001</v>
      </c>
      <c r="JC57">
        <v>15.3141</v>
      </c>
      <c r="JD57">
        <v>18</v>
      </c>
      <c r="JE57">
        <v>623.95000000000005</v>
      </c>
      <c r="JF57">
        <v>447.86599999999999</v>
      </c>
      <c r="JG57">
        <v>23.934899999999999</v>
      </c>
      <c r="JH57">
        <v>24.366800000000001</v>
      </c>
      <c r="JI57">
        <v>29.999500000000001</v>
      </c>
      <c r="JJ57">
        <v>24.405799999999999</v>
      </c>
      <c r="JK57">
        <v>24.362400000000001</v>
      </c>
      <c r="JL57">
        <v>21.4832</v>
      </c>
      <c r="JM57">
        <v>0</v>
      </c>
      <c r="JN57">
        <v>100</v>
      </c>
      <c r="JO57">
        <v>-999.9</v>
      </c>
      <c r="JP57">
        <v>410</v>
      </c>
      <c r="JQ57">
        <v>22</v>
      </c>
      <c r="JR57">
        <v>95.8566</v>
      </c>
      <c r="JS57">
        <v>101.729</v>
      </c>
    </row>
    <row r="58" spans="1:279" x14ac:dyDescent="0.2">
      <c r="A58">
        <v>42</v>
      </c>
      <c r="B58">
        <v>1689218095.5999999</v>
      </c>
      <c r="C58">
        <v>6224.0999999046326</v>
      </c>
      <c r="D58" t="s">
        <v>577</v>
      </c>
      <c r="E58" t="s">
        <v>578</v>
      </c>
      <c r="F58">
        <v>15</v>
      </c>
      <c r="O58" t="s">
        <v>654</v>
      </c>
      <c r="P58">
        <f>DB58*AP58*(CW58-CV58*(1000-AP58*CY58)/(1000-AP58*CX58))/(100*CQ58)</f>
        <v>-0.68514775052825838</v>
      </c>
      <c r="Q58">
        <v>1689218087.599999</v>
      </c>
      <c r="R58">
        <f t="shared" si="38"/>
        <v>1.5533137946319195E-5</v>
      </c>
      <c r="S58">
        <f t="shared" si="39"/>
        <v>1.5533137946319194E-2</v>
      </c>
      <c r="T58">
        <f>CV58 - IF(AP58&gt;1, P58*CQ58*100/(AR58*DJ58), 0)</f>
        <v>410.661</v>
      </c>
      <c r="U58">
        <f>((AA58-R58/2)*T58-P58)/(AA58+R58/2)</f>
        <v>1147.2894485464662</v>
      </c>
      <c r="V58">
        <f t="shared" si="40"/>
        <v>116.23933554775529</v>
      </c>
      <c r="W58">
        <f>(CV58 - IF(AP58&gt;1, P58*CQ58*100/(AR58*DJ58), 0))*(DC58+DD58)/1000</f>
        <v>41.606729527455791</v>
      </c>
      <c r="X58">
        <f t="shared" si="41"/>
        <v>1.4622437932559117E-3</v>
      </c>
      <c r="Y58">
        <f t="shared" si="42"/>
        <v>2.9505674994907292</v>
      </c>
      <c r="Z58">
        <f>R58*(1000-(1000*0.61365*EXP(17.502*AD58/(240.97+AD58))/(DC58+DD58)+CX58)/2)/(1000*0.61365*EXP(17.502*AD58/(240.97+AD58))/(DC58+DD58)-CX58)</f>
        <v>1.4618413242897725E-3</v>
      </c>
      <c r="AA58">
        <f t="shared" si="43"/>
        <v>9.1368697779855277E-4</v>
      </c>
      <c r="AB58">
        <f t="shared" si="44"/>
        <v>3.9888988359855588E-3</v>
      </c>
      <c r="AC58">
        <f>(DE58+(AB58+2*0.95*0.0000000567*(((DE58+$B$7)+273)^4-(DE58+273)^4)-44100*R58)/(1.84*29.3*Y58+8*0.95*0.0000000567*(DE58+273)^3))</f>
        <v>24.167935175423327</v>
      </c>
      <c r="AD58">
        <f t="shared" si="45"/>
        <v>23.71300967741935</v>
      </c>
      <c r="AE58">
        <f t="shared" si="46"/>
        <v>2.9437301181711533</v>
      </c>
      <c r="AF58">
        <f t="shared" si="47"/>
        <v>62.55238385509562</v>
      </c>
      <c r="AG58">
        <f t="shared" si="48"/>
        <v>1.892864208876841</v>
      </c>
      <c r="AH58">
        <f t="shared" si="49"/>
        <v>3.0260464785190524</v>
      </c>
      <c r="AI58">
        <f t="shared" si="50"/>
        <v>1.0508659092943122</v>
      </c>
      <c r="AJ58">
        <f>(-R58*44100)</f>
        <v>-0.68501138343267653</v>
      </c>
      <c r="AK58">
        <f t="shared" si="51"/>
        <v>73.001271546129985</v>
      </c>
      <c r="AL58">
        <f t="shared" si="52"/>
        <v>5.1778956276207007</v>
      </c>
      <c r="AM58">
        <f t="shared" si="53"/>
        <v>77.498144689153989</v>
      </c>
      <c r="AN58">
        <v>0</v>
      </c>
      <c r="AO58">
        <v>0</v>
      </c>
      <c r="AP58">
        <f t="shared" si="54"/>
        <v>1</v>
      </c>
      <c r="AQ58">
        <f t="shared" si="55"/>
        <v>0</v>
      </c>
      <c r="AR58">
        <f t="shared" si="56"/>
        <v>54023.49555165624</v>
      </c>
      <c r="AS58" t="s">
        <v>579</v>
      </c>
      <c r="AT58">
        <v>12522</v>
      </c>
      <c r="AU58">
        <v>605.04461538461544</v>
      </c>
      <c r="AV58">
        <v>3554.58</v>
      </c>
      <c r="AW58">
        <f t="shared" si="57"/>
        <v>0.8297844990450024</v>
      </c>
      <c r="AX58">
        <v>-0.68514775052825838</v>
      </c>
      <c r="AY58" t="s">
        <v>410</v>
      </c>
      <c r="AZ58" t="s">
        <v>410</v>
      </c>
      <c r="BA58">
        <v>0</v>
      </c>
      <c r="BB58">
        <v>0</v>
      </c>
      <c r="BC58" t="e">
        <f t="shared" si="58"/>
        <v>#DIV/0!</v>
      </c>
      <c r="BD58">
        <v>0.5</v>
      </c>
      <c r="BE58">
        <f t="shared" si="59"/>
        <v>2.0994204399923999E-2</v>
      </c>
      <c r="BF58">
        <f>P58</f>
        <v>-0.68514775052825838</v>
      </c>
      <c r="BG58" t="e">
        <f t="shared" si="60"/>
        <v>#DIV/0!</v>
      </c>
      <c r="BH58">
        <f t="shared" si="61"/>
        <v>0</v>
      </c>
      <c r="BI58" t="e">
        <f t="shared" si="62"/>
        <v>#DIV/0!</v>
      </c>
      <c r="BJ58" t="e">
        <f t="shared" si="63"/>
        <v>#DIV/0!</v>
      </c>
      <c r="BK58" t="s">
        <v>410</v>
      </c>
      <c r="BL58">
        <v>0</v>
      </c>
      <c r="BM58" t="e">
        <f t="shared" si="64"/>
        <v>#DIV/0!</v>
      </c>
      <c r="BN58" t="e">
        <f t="shared" si="65"/>
        <v>#DIV/0!</v>
      </c>
      <c r="BO58" t="e">
        <f t="shared" si="66"/>
        <v>#DIV/0!</v>
      </c>
      <c r="BP58" t="e">
        <f t="shared" si="67"/>
        <v>#DIV/0!</v>
      </c>
      <c r="BQ58">
        <f t="shared" si="68"/>
        <v>0</v>
      </c>
      <c r="BR58">
        <f t="shared" si="69"/>
        <v>1.2051321772712051</v>
      </c>
      <c r="BS58" t="e">
        <f t="shared" si="70"/>
        <v>#DIV/0!</v>
      </c>
      <c r="BT58" t="e">
        <f t="shared" si="71"/>
        <v>#DIV/0!</v>
      </c>
      <c r="BU58">
        <v>2366</v>
      </c>
      <c r="BV58">
        <v>300</v>
      </c>
      <c r="BW58">
        <v>300</v>
      </c>
      <c r="BX58">
        <v>300</v>
      </c>
      <c r="BY58">
        <v>12522</v>
      </c>
      <c r="BZ58">
        <v>3501.6</v>
      </c>
      <c r="CA58">
        <v>-1.03661E-2</v>
      </c>
      <c r="CB58">
        <v>-20.91</v>
      </c>
      <c r="CC58" t="s">
        <v>410</v>
      </c>
      <c r="CD58" t="s">
        <v>410</v>
      </c>
      <c r="CE58" t="s">
        <v>410</v>
      </c>
      <c r="CF58" t="s">
        <v>410</v>
      </c>
      <c r="CG58" t="s">
        <v>410</v>
      </c>
      <c r="CH58" t="s">
        <v>410</v>
      </c>
      <c r="CI58" t="s">
        <v>410</v>
      </c>
      <c r="CJ58" t="s">
        <v>410</v>
      </c>
      <c r="CK58" t="s">
        <v>410</v>
      </c>
      <c r="CL58" t="s">
        <v>410</v>
      </c>
      <c r="CM58">
        <f t="shared" si="72"/>
        <v>4.9993099999999999E-2</v>
      </c>
      <c r="CN58">
        <f t="shared" si="73"/>
        <v>2.0994204399923999E-2</v>
      </c>
      <c r="CO58">
        <f t="shared" si="74"/>
        <v>0.41994203999999996</v>
      </c>
      <c r="CP58">
        <f t="shared" si="75"/>
        <v>7.9788987599999986E-2</v>
      </c>
      <c r="CQ58">
        <v>6</v>
      </c>
      <c r="CR58">
        <v>0.5</v>
      </c>
      <c r="CS58" t="s">
        <v>411</v>
      </c>
      <c r="CT58">
        <v>2</v>
      </c>
      <c r="CU58">
        <v>1689218087.599999</v>
      </c>
      <c r="CV58">
        <v>410.661</v>
      </c>
      <c r="CW58">
        <v>409.98241935483873</v>
      </c>
      <c r="CX58">
        <v>18.682687096774199</v>
      </c>
      <c r="CY58">
        <v>18.667448387096769</v>
      </c>
      <c r="CZ58">
        <v>410.09100000000001</v>
      </c>
      <c r="DA58">
        <v>18.447687096774199</v>
      </c>
      <c r="DB58">
        <v>600.16645161290319</v>
      </c>
      <c r="DC58">
        <v>101.2453548387097</v>
      </c>
      <c r="DD58">
        <v>7.113133225806452E-2</v>
      </c>
      <c r="DE58">
        <v>24.171932258064519</v>
      </c>
      <c r="DF58">
        <v>23.71300967741935</v>
      </c>
      <c r="DG58">
        <v>999.90000000000032</v>
      </c>
      <c r="DH58">
        <v>0</v>
      </c>
      <c r="DI58">
        <v>0</v>
      </c>
      <c r="DJ58">
        <v>9995.8212903225813</v>
      </c>
      <c r="DK58">
        <v>0</v>
      </c>
      <c r="DL58">
        <v>0.43894703225806447</v>
      </c>
      <c r="DM58">
        <v>0.72891041935483891</v>
      </c>
      <c r="DN58">
        <v>418.5284193548386</v>
      </c>
      <c r="DO58">
        <v>417.78116129032259</v>
      </c>
      <c r="DP58">
        <v>1.033401330322581E-2</v>
      </c>
      <c r="DQ58">
        <v>409.98241935483873</v>
      </c>
      <c r="DR58">
        <v>18.667448387096769</v>
      </c>
      <c r="DS58">
        <v>1.8910403225806449</v>
      </c>
      <c r="DT58">
        <v>1.889994193548387</v>
      </c>
      <c r="DU58">
        <v>16.560341935483869</v>
      </c>
      <c r="DV58">
        <v>16.551661290322581</v>
      </c>
      <c r="DW58">
        <v>4.9993099999999999E-2</v>
      </c>
      <c r="DX58">
        <v>0</v>
      </c>
      <c r="DY58">
        <v>0</v>
      </c>
      <c r="DZ58">
        <v>0</v>
      </c>
      <c r="EA58">
        <v>605.14677419354837</v>
      </c>
      <c r="EB58">
        <v>4.9993099999999999E-2</v>
      </c>
      <c r="EC58">
        <v>-5.5835483870967746</v>
      </c>
      <c r="ED58">
        <v>-2.0758064516129031</v>
      </c>
      <c r="EE58">
        <v>34.683</v>
      </c>
      <c r="EF58">
        <v>38.253709677419337</v>
      </c>
      <c r="EG58">
        <v>36.862806451612897</v>
      </c>
      <c r="EH58">
        <v>38.929161290322568</v>
      </c>
      <c r="EI58">
        <v>37.096548387096767</v>
      </c>
      <c r="EJ58">
        <v>0</v>
      </c>
      <c r="EK58">
        <v>0</v>
      </c>
      <c r="EL58">
        <v>0</v>
      </c>
      <c r="EM58">
        <v>119.4000000953674</v>
      </c>
      <c r="EN58">
        <v>0</v>
      </c>
      <c r="EO58">
        <v>605.04461538461544</v>
      </c>
      <c r="EP58">
        <v>-3.2793162460241372</v>
      </c>
      <c r="EQ58">
        <v>-4.6943589686748206</v>
      </c>
      <c r="ER58">
        <v>-5.7696153846153857</v>
      </c>
      <c r="ES58">
        <v>15</v>
      </c>
      <c r="ET58">
        <v>1689218123.0999999</v>
      </c>
      <c r="EU58" t="s">
        <v>580</v>
      </c>
      <c r="EV58">
        <v>1689218123.0999999</v>
      </c>
      <c r="EW58">
        <v>1689218111.5999999</v>
      </c>
      <c r="EX58">
        <v>42</v>
      </c>
      <c r="EY58">
        <v>-5.0999999999999997E-2</v>
      </c>
      <c r="EZ58">
        <v>5.0000000000000001E-3</v>
      </c>
      <c r="FA58">
        <v>0.56999999999999995</v>
      </c>
      <c r="FB58">
        <v>0.23499999999999999</v>
      </c>
      <c r="FC58">
        <v>410</v>
      </c>
      <c r="FD58">
        <v>19</v>
      </c>
      <c r="FE58">
        <v>0.81</v>
      </c>
      <c r="FF58">
        <v>0.3</v>
      </c>
      <c r="FG58">
        <v>0.74420474999999997</v>
      </c>
      <c r="FH58">
        <v>-0.49894014258912051</v>
      </c>
      <c r="FI58">
        <v>6.8547546885264238E-2</v>
      </c>
      <c r="FJ58">
        <v>1</v>
      </c>
      <c r="FK58">
        <v>410.70996666666667</v>
      </c>
      <c r="FL58">
        <v>-0.55792658509566451</v>
      </c>
      <c r="FM58">
        <v>4.3980664943686881E-2</v>
      </c>
      <c r="FN58">
        <v>1</v>
      </c>
      <c r="FO58">
        <v>-2.2402296900000001E-3</v>
      </c>
      <c r="FP58">
        <v>0.3053400583429644</v>
      </c>
      <c r="FQ58">
        <v>2.96436715332151E-2</v>
      </c>
      <c r="FR58">
        <v>1</v>
      </c>
      <c r="FS58">
        <v>18.6797</v>
      </c>
      <c r="FT58">
        <v>0.41129432703006819</v>
      </c>
      <c r="FU58">
        <v>2.9758909030182482E-2</v>
      </c>
      <c r="FV58">
        <v>1</v>
      </c>
      <c r="FW58">
        <v>4</v>
      </c>
      <c r="FX58">
        <v>4</v>
      </c>
      <c r="FY58" t="s">
        <v>413</v>
      </c>
      <c r="FZ58">
        <v>3.1814</v>
      </c>
      <c r="GA58">
        <v>2.7679800000000001</v>
      </c>
      <c r="GB58">
        <v>0.104008</v>
      </c>
      <c r="GC58">
        <v>0.104518</v>
      </c>
      <c r="GD58">
        <v>0.101643</v>
      </c>
      <c r="GE58">
        <v>0.102572</v>
      </c>
      <c r="GF58">
        <v>28234</v>
      </c>
      <c r="GG58">
        <v>22422.7</v>
      </c>
      <c r="GH58">
        <v>29434.6</v>
      </c>
      <c r="GI58">
        <v>24516.5</v>
      </c>
      <c r="GJ58">
        <v>33613.1</v>
      </c>
      <c r="GK58">
        <v>32095.5</v>
      </c>
      <c r="GL58">
        <v>40583.199999999997</v>
      </c>
      <c r="GM58">
        <v>39988.800000000003</v>
      </c>
      <c r="GN58">
        <v>2.2042999999999999</v>
      </c>
      <c r="GO58">
        <v>1.9552</v>
      </c>
      <c r="GP58">
        <v>0.105221</v>
      </c>
      <c r="GQ58">
        <v>0</v>
      </c>
      <c r="GR58">
        <v>21.988499999999998</v>
      </c>
      <c r="GS58">
        <v>999.9</v>
      </c>
      <c r="GT58">
        <v>62.1</v>
      </c>
      <c r="GU58">
        <v>25.9</v>
      </c>
      <c r="GV58">
        <v>20.574300000000001</v>
      </c>
      <c r="GW58">
        <v>61.928199999999997</v>
      </c>
      <c r="GX58">
        <v>28.605799999999999</v>
      </c>
      <c r="GY58">
        <v>1</v>
      </c>
      <c r="GZ58">
        <v>-0.311031</v>
      </c>
      <c r="HA58">
        <v>6.9716799999999995E-2</v>
      </c>
      <c r="HB58">
        <v>20.293199999999999</v>
      </c>
      <c r="HC58">
        <v>5.2279200000000001</v>
      </c>
      <c r="HD58">
        <v>11.902100000000001</v>
      </c>
      <c r="HE58">
        <v>4.9638499999999999</v>
      </c>
      <c r="HF58">
        <v>3.2919999999999998</v>
      </c>
      <c r="HG58">
        <v>9999</v>
      </c>
      <c r="HH58">
        <v>9999</v>
      </c>
      <c r="HI58">
        <v>9999</v>
      </c>
      <c r="HJ58">
        <v>999.9</v>
      </c>
      <c r="HK58">
        <v>4.9701899999999997</v>
      </c>
      <c r="HL58">
        <v>1.8746799999999999</v>
      </c>
      <c r="HM58">
        <v>1.87338</v>
      </c>
      <c r="HN58">
        <v>1.87243</v>
      </c>
      <c r="HO58">
        <v>1.87408</v>
      </c>
      <c r="HP58">
        <v>1.8690500000000001</v>
      </c>
      <c r="HQ58">
        <v>1.8732200000000001</v>
      </c>
      <c r="HR58">
        <v>1.87835</v>
      </c>
      <c r="HS58">
        <v>0</v>
      </c>
      <c r="HT58">
        <v>0</v>
      </c>
      <c r="HU58">
        <v>0</v>
      </c>
      <c r="HV58">
        <v>0</v>
      </c>
      <c r="HW58" t="s">
        <v>414</v>
      </c>
      <c r="HX58" t="s">
        <v>415</v>
      </c>
      <c r="HY58" t="s">
        <v>416</v>
      </c>
      <c r="HZ58" t="s">
        <v>416</v>
      </c>
      <c r="IA58" t="s">
        <v>416</v>
      </c>
      <c r="IB58" t="s">
        <v>416</v>
      </c>
      <c r="IC58">
        <v>0</v>
      </c>
      <c r="ID58">
        <v>100</v>
      </c>
      <c r="IE58">
        <v>100</v>
      </c>
      <c r="IF58">
        <v>0.56999999999999995</v>
      </c>
      <c r="IG58">
        <v>0.23499999999999999</v>
      </c>
      <c r="IH58">
        <v>0.41062400093717488</v>
      </c>
      <c r="II58">
        <v>1.128014593432906E-3</v>
      </c>
      <c r="IJ58">
        <v>-1.65604436504418E-6</v>
      </c>
      <c r="IK58">
        <v>3.7132907960675708E-10</v>
      </c>
      <c r="IL58">
        <v>0.23010000000000019</v>
      </c>
      <c r="IM58">
        <v>0</v>
      </c>
      <c r="IN58">
        <v>0</v>
      </c>
      <c r="IO58">
        <v>0</v>
      </c>
      <c r="IP58">
        <v>25</v>
      </c>
      <c r="IQ58">
        <v>1932</v>
      </c>
      <c r="IR58">
        <v>-1</v>
      </c>
      <c r="IS58">
        <v>-1</v>
      </c>
      <c r="IT58">
        <v>1.6</v>
      </c>
      <c r="IU58">
        <v>1.7</v>
      </c>
      <c r="IV58">
        <v>1.07178</v>
      </c>
      <c r="IW58">
        <v>2.4279799999999998</v>
      </c>
      <c r="IX58">
        <v>1.42578</v>
      </c>
      <c r="IY58">
        <v>2.2839399999999999</v>
      </c>
      <c r="IZ58">
        <v>1.5478499999999999</v>
      </c>
      <c r="JA58">
        <v>2.4572799999999999</v>
      </c>
      <c r="JB58">
        <v>29.4314</v>
      </c>
      <c r="JC58">
        <v>15.3141</v>
      </c>
      <c r="JD58">
        <v>18</v>
      </c>
      <c r="JE58">
        <v>622.50699999999995</v>
      </c>
      <c r="JF58">
        <v>447.82400000000001</v>
      </c>
      <c r="JG58">
        <v>23.813600000000001</v>
      </c>
      <c r="JH58">
        <v>24.2181</v>
      </c>
      <c r="JI58">
        <v>29.9999</v>
      </c>
      <c r="JJ58">
        <v>24.240500000000001</v>
      </c>
      <c r="JK58">
        <v>24.197500000000002</v>
      </c>
      <c r="JL58">
        <v>21.487100000000002</v>
      </c>
      <c r="JM58">
        <v>0</v>
      </c>
      <c r="JN58">
        <v>100</v>
      </c>
      <c r="JO58">
        <v>-999.9</v>
      </c>
      <c r="JP58">
        <v>410</v>
      </c>
      <c r="JQ58">
        <v>22</v>
      </c>
      <c r="JR58">
        <v>95.879800000000003</v>
      </c>
      <c r="JS58">
        <v>101.749</v>
      </c>
    </row>
    <row r="59" spans="1:279" x14ac:dyDescent="0.2">
      <c r="A59">
        <v>43</v>
      </c>
      <c r="B59">
        <v>1689218272.0999999</v>
      </c>
      <c r="C59">
        <v>6400.5999999046326</v>
      </c>
      <c r="D59" t="s">
        <v>581</v>
      </c>
      <c r="E59" t="s">
        <v>582</v>
      </c>
      <c r="F59">
        <v>15</v>
      </c>
      <c r="O59" t="s">
        <v>655</v>
      </c>
      <c r="P59">
        <f>DB59*AP59*(CW59-CV59*(1000-AP59*CY59)/(1000-AP59*CX59))/(100*CQ59)</f>
        <v>-1.5034863442268911</v>
      </c>
      <c r="Q59">
        <v>1689218264.099999</v>
      </c>
      <c r="R59">
        <f t="shared" si="38"/>
        <v>2.6807186244511678E-4</v>
      </c>
      <c r="S59">
        <f t="shared" si="39"/>
        <v>0.26807186244511677</v>
      </c>
      <c r="T59">
        <f>CV59 - IF(AP59&gt;1, P59*CQ59*100/(AR59*DJ59), 0)</f>
        <v>411.40329032258057</v>
      </c>
      <c r="U59">
        <f>((AA59-R59/2)*T59-P59)/(AA59+R59/2)</f>
        <v>494.83133947791481</v>
      </c>
      <c r="V59">
        <f t="shared" si="40"/>
        <v>50.143773659823104</v>
      </c>
      <c r="W59">
        <f>(CV59 - IF(AP59&gt;1, P59*CQ59*100/(AR59*DJ59), 0))*(DC59+DD59)/1000</f>
        <v>41.689585575981276</v>
      </c>
      <c r="X59">
        <f t="shared" si="41"/>
        <v>2.6618270933516156E-2</v>
      </c>
      <c r="Y59">
        <f t="shared" si="42"/>
        <v>2.9521326002455472</v>
      </c>
      <c r="Z59">
        <f>R59*(1000-(1000*0.61365*EXP(17.502*AD59/(240.97+AD59))/(DC59+DD59)+CX59)/2)/(1000*0.61365*EXP(17.502*AD59/(240.97+AD59))/(DC59+DD59)-CX59)</f>
        <v>2.6485651017317993E-2</v>
      </c>
      <c r="AA59">
        <f t="shared" si="43"/>
        <v>1.6565392043894945E-2</v>
      </c>
      <c r="AB59">
        <f t="shared" si="44"/>
        <v>3.9888988359855588E-3</v>
      </c>
      <c r="AC59">
        <f>(DE59+(AB59+2*0.95*0.0000000567*(((DE59+$B$7)+273)^4-(DE59+273)^4)-44100*R59)/(1.84*29.3*Y59+8*0.95*0.0000000567*(DE59+273)^3))</f>
        <v>23.952180949796087</v>
      </c>
      <c r="AD59">
        <f t="shared" si="45"/>
        <v>23.58896774193548</v>
      </c>
      <c r="AE59">
        <f t="shared" si="46"/>
        <v>2.9218198666025175</v>
      </c>
      <c r="AF59">
        <f t="shared" si="47"/>
        <v>64.047049782788918</v>
      </c>
      <c r="AG59">
        <f t="shared" si="48"/>
        <v>1.9206734092519477</v>
      </c>
      <c r="AH59">
        <f t="shared" si="49"/>
        <v>2.9988475905850103</v>
      </c>
      <c r="AI59">
        <f t="shared" si="50"/>
        <v>1.0011464573505697</v>
      </c>
      <c r="AJ59">
        <f>(-R59*44100)</f>
        <v>-11.821969133829651</v>
      </c>
      <c r="AK59">
        <f t="shared" si="51"/>
        <v>68.842399778393471</v>
      </c>
      <c r="AL59">
        <f t="shared" si="52"/>
        <v>4.8735595740134654</v>
      </c>
      <c r="AM59">
        <f t="shared" si="53"/>
        <v>61.897979117413271</v>
      </c>
      <c r="AN59">
        <v>0</v>
      </c>
      <c r="AO59">
        <v>0</v>
      </c>
      <c r="AP59">
        <f t="shared" si="54"/>
        <v>1</v>
      </c>
      <c r="AQ59">
        <f t="shared" si="55"/>
        <v>0</v>
      </c>
      <c r="AR59">
        <f t="shared" si="56"/>
        <v>54097.44047079052</v>
      </c>
      <c r="AS59" t="s">
        <v>583</v>
      </c>
      <c r="AT59">
        <v>12547.6</v>
      </c>
      <c r="AU59">
        <v>676.0038461538461</v>
      </c>
      <c r="AV59">
        <v>3576.45</v>
      </c>
      <c r="AW59">
        <f t="shared" si="57"/>
        <v>0.81098467861878509</v>
      </c>
      <c r="AX59">
        <v>-1.503486344227005</v>
      </c>
      <c r="AY59" t="s">
        <v>410</v>
      </c>
      <c r="AZ59" t="s">
        <v>410</v>
      </c>
      <c r="BA59">
        <v>0</v>
      </c>
      <c r="BB59">
        <v>0</v>
      </c>
      <c r="BC59" t="e">
        <f t="shared" si="58"/>
        <v>#DIV/0!</v>
      </c>
      <c r="BD59">
        <v>0.5</v>
      </c>
      <c r="BE59">
        <f t="shared" si="59"/>
        <v>2.0994204399923999E-2</v>
      </c>
      <c r="BF59">
        <f>P59</f>
        <v>-1.5034863442268911</v>
      </c>
      <c r="BG59" t="e">
        <f t="shared" si="60"/>
        <v>#DIV/0!</v>
      </c>
      <c r="BH59">
        <f t="shared" si="61"/>
        <v>5.4257298898620523E-12</v>
      </c>
      <c r="BI59" t="e">
        <f t="shared" si="62"/>
        <v>#DIV/0!</v>
      </c>
      <c r="BJ59" t="e">
        <f t="shared" si="63"/>
        <v>#DIV/0!</v>
      </c>
      <c r="BK59" t="s">
        <v>410</v>
      </c>
      <c r="BL59">
        <v>0</v>
      </c>
      <c r="BM59" t="e">
        <f t="shared" si="64"/>
        <v>#DIV/0!</v>
      </c>
      <c r="BN59" t="e">
        <f t="shared" si="65"/>
        <v>#DIV/0!</v>
      </c>
      <c r="BO59" t="e">
        <f t="shared" si="66"/>
        <v>#DIV/0!</v>
      </c>
      <c r="BP59" t="e">
        <f t="shared" si="67"/>
        <v>#DIV/0!</v>
      </c>
      <c r="BQ59">
        <f t="shared" si="68"/>
        <v>0</v>
      </c>
      <c r="BR59">
        <f t="shared" si="69"/>
        <v>1.2330689177792276</v>
      </c>
      <c r="BS59" t="e">
        <f t="shared" si="70"/>
        <v>#DIV/0!</v>
      </c>
      <c r="BT59" t="e">
        <f t="shared" si="71"/>
        <v>#DIV/0!</v>
      </c>
      <c r="BU59">
        <v>2367</v>
      </c>
      <c r="BV59">
        <v>300</v>
      </c>
      <c r="BW59">
        <v>300</v>
      </c>
      <c r="BX59">
        <v>300</v>
      </c>
      <c r="BY59">
        <v>12547.6</v>
      </c>
      <c r="BZ59">
        <v>3466.07</v>
      </c>
      <c r="CA59">
        <v>-1.0387E-2</v>
      </c>
      <c r="CB59">
        <v>-33.020000000000003</v>
      </c>
      <c r="CC59" t="s">
        <v>410</v>
      </c>
      <c r="CD59" t="s">
        <v>410</v>
      </c>
      <c r="CE59" t="s">
        <v>410</v>
      </c>
      <c r="CF59" t="s">
        <v>410</v>
      </c>
      <c r="CG59" t="s">
        <v>410</v>
      </c>
      <c r="CH59" t="s">
        <v>410</v>
      </c>
      <c r="CI59" t="s">
        <v>410</v>
      </c>
      <c r="CJ59" t="s">
        <v>410</v>
      </c>
      <c r="CK59" t="s">
        <v>410</v>
      </c>
      <c r="CL59" t="s">
        <v>410</v>
      </c>
      <c r="CM59">
        <f t="shared" si="72"/>
        <v>4.9993099999999999E-2</v>
      </c>
      <c r="CN59">
        <f t="shared" si="73"/>
        <v>2.0994204399923999E-2</v>
      </c>
      <c r="CO59">
        <f t="shared" si="74"/>
        <v>0.41994203999999996</v>
      </c>
      <c r="CP59">
        <f t="shared" si="75"/>
        <v>7.9788987599999986E-2</v>
      </c>
      <c r="CQ59">
        <v>6</v>
      </c>
      <c r="CR59">
        <v>0.5</v>
      </c>
      <c r="CS59" t="s">
        <v>411</v>
      </c>
      <c r="CT59">
        <v>2</v>
      </c>
      <c r="CU59">
        <v>1689218264.099999</v>
      </c>
      <c r="CV59">
        <v>411.40329032258057</v>
      </c>
      <c r="CW59">
        <v>410.01045161290341</v>
      </c>
      <c r="CX59">
        <v>18.953687096774189</v>
      </c>
      <c r="CY59">
        <v>18.690764516129029</v>
      </c>
      <c r="CZ59">
        <v>410.83029032258071</v>
      </c>
      <c r="DA59">
        <v>18.72468709677419</v>
      </c>
      <c r="DB59">
        <v>600.15593548387096</v>
      </c>
      <c r="DC59">
        <v>101.26790322580651</v>
      </c>
      <c r="DD59">
        <v>6.717735483870968E-2</v>
      </c>
      <c r="DE59">
        <v>24.021516129032261</v>
      </c>
      <c r="DF59">
        <v>23.58896774193548</v>
      </c>
      <c r="DG59">
        <v>999.90000000000032</v>
      </c>
      <c r="DH59">
        <v>0</v>
      </c>
      <c r="DI59">
        <v>0</v>
      </c>
      <c r="DJ59">
        <v>10002.481290322579</v>
      </c>
      <c r="DK59">
        <v>0</v>
      </c>
      <c r="DL59">
        <v>1.639668064516129</v>
      </c>
      <c r="DM59">
        <v>1.389506451612903</v>
      </c>
      <c r="DN59">
        <v>419.35090322580652</v>
      </c>
      <c r="DO59">
        <v>417.81993548387089</v>
      </c>
      <c r="DP59">
        <v>0.26921980645161292</v>
      </c>
      <c r="DQ59">
        <v>410.01045161290341</v>
      </c>
      <c r="DR59">
        <v>18.690764516129029</v>
      </c>
      <c r="DS59">
        <v>1.9200364516129029</v>
      </c>
      <c r="DT59">
        <v>1.892772580645161</v>
      </c>
      <c r="DU59">
        <v>16.799880645161291</v>
      </c>
      <c r="DV59">
        <v>16.57475483870968</v>
      </c>
      <c r="DW59">
        <v>4.9993099999999999E-2</v>
      </c>
      <c r="DX59">
        <v>0</v>
      </c>
      <c r="DY59">
        <v>0</v>
      </c>
      <c r="DZ59">
        <v>0</v>
      </c>
      <c r="EA59">
        <v>676.0480645161291</v>
      </c>
      <c r="EB59">
        <v>4.9993099999999999E-2</v>
      </c>
      <c r="EC59">
        <v>-5.9096774193548383</v>
      </c>
      <c r="ED59">
        <v>-1.6306451612903221</v>
      </c>
      <c r="EE59">
        <v>35.061999999999991</v>
      </c>
      <c r="EF59">
        <v>39.289999999999978</v>
      </c>
      <c r="EG59">
        <v>37.332322580645162</v>
      </c>
      <c r="EH59">
        <v>40.910999999999987</v>
      </c>
      <c r="EI59">
        <v>37.686999999999983</v>
      </c>
      <c r="EJ59">
        <v>0</v>
      </c>
      <c r="EK59">
        <v>0</v>
      </c>
      <c r="EL59">
        <v>0</v>
      </c>
      <c r="EM59">
        <v>175.79999995231631</v>
      </c>
      <c r="EN59">
        <v>0</v>
      </c>
      <c r="EO59">
        <v>676.0038461538461</v>
      </c>
      <c r="EP59">
        <v>-6.3343588279789849</v>
      </c>
      <c r="EQ59">
        <v>2.938803276983283</v>
      </c>
      <c r="ER59">
        <v>-5.7892307692307687</v>
      </c>
      <c r="ES59">
        <v>15</v>
      </c>
      <c r="ET59">
        <v>1689218289.0999999</v>
      </c>
      <c r="EU59" t="s">
        <v>584</v>
      </c>
      <c r="EV59">
        <v>1689218288.0999999</v>
      </c>
      <c r="EW59">
        <v>1689218289.0999999</v>
      </c>
      <c r="EX59">
        <v>43</v>
      </c>
      <c r="EY59">
        <v>3.0000000000000001E-3</v>
      </c>
      <c r="EZ59">
        <v>-6.0000000000000001E-3</v>
      </c>
      <c r="FA59">
        <v>0.57299999999999995</v>
      </c>
      <c r="FB59">
        <v>0.22900000000000001</v>
      </c>
      <c r="FC59">
        <v>410</v>
      </c>
      <c r="FD59">
        <v>19</v>
      </c>
      <c r="FE59">
        <v>0.52</v>
      </c>
      <c r="FF59">
        <v>0.17</v>
      </c>
      <c r="FG59">
        <v>1.41846775</v>
      </c>
      <c r="FH59">
        <v>-0.60693106941838926</v>
      </c>
      <c r="FI59">
        <v>8.2288727523504093E-2</v>
      </c>
      <c r="FJ59">
        <v>1</v>
      </c>
      <c r="FK59">
        <v>411.40216666666657</v>
      </c>
      <c r="FL59">
        <v>-0.67240044493939954</v>
      </c>
      <c r="FM59">
        <v>4.9914649374927789E-2</v>
      </c>
      <c r="FN59">
        <v>1</v>
      </c>
      <c r="FO59">
        <v>0.24917125000000001</v>
      </c>
      <c r="FP59">
        <v>0.43293894934333949</v>
      </c>
      <c r="FQ59">
        <v>4.1776066552363447E-2</v>
      </c>
      <c r="FR59">
        <v>1</v>
      </c>
      <c r="FS59">
        <v>18.960163333333341</v>
      </c>
      <c r="FT59">
        <v>3.8573526140096653E-2</v>
      </c>
      <c r="FU59">
        <v>5.1772246962590958E-3</v>
      </c>
      <c r="FV59">
        <v>1</v>
      </c>
      <c r="FW59">
        <v>4</v>
      </c>
      <c r="FX59">
        <v>4</v>
      </c>
      <c r="FY59" t="s">
        <v>413</v>
      </c>
      <c r="FZ59">
        <v>3.18187</v>
      </c>
      <c r="GA59">
        <v>2.7645300000000002</v>
      </c>
      <c r="GB59">
        <v>0.104213</v>
      </c>
      <c r="GC59">
        <v>0.104583</v>
      </c>
      <c r="GD59">
        <v>0.10256</v>
      </c>
      <c r="GE59">
        <v>0.102449</v>
      </c>
      <c r="GF59">
        <v>28229.3</v>
      </c>
      <c r="GG59">
        <v>22423.8</v>
      </c>
      <c r="GH59">
        <v>29435.7</v>
      </c>
      <c r="GI59">
        <v>24518.799999999999</v>
      </c>
      <c r="GJ59">
        <v>33578.6</v>
      </c>
      <c r="GK59">
        <v>32102.6</v>
      </c>
      <c r="GL59">
        <v>40584.5</v>
      </c>
      <c r="GM59">
        <v>39992.199999999997</v>
      </c>
      <c r="GN59">
        <v>2.2053500000000001</v>
      </c>
      <c r="GO59">
        <v>1.95977</v>
      </c>
      <c r="GP59">
        <v>8.1174099999999999E-2</v>
      </c>
      <c r="GQ59">
        <v>0</v>
      </c>
      <c r="GR59">
        <v>22.244</v>
      </c>
      <c r="GS59">
        <v>999.9</v>
      </c>
      <c r="GT59">
        <v>62.3</v>
      </c>
      <c r="GU59">
        <v>25.8</v>
      </c>
      <c r="GV59">
        <v>20.513400000000001</v>
      </c>
      <c r="GW59">
        <v>61.928199999999997</v>
      </c>
      <c r="GX59">
        <v>28.942299999999999</v>
      </c>
      <c r="GY59">
        <v>1</v>
      </c>
      <c r="GZ59">
        <v>-0.25494699999999998</v>
      </c>
      <c r="HA59">
        <v>0</v>
      </c>
      <c r="HB59">
        <v>20.293199999999999</v>
      </c>
      <c r="HC59">
        <v>5.2238800000000003</v>
      </c>
      <c r="HD59">
        <v>11.902100000000001</v>
      </c>
      <c r="HE59">
        <v>4.9643499999999996</v>
      </c>
      <c r="HF59">
        <v>3.2919999999999998</v>
      </c>
      <c r="HG59">
        <v>9999</v>
      </c>
      <c r="HH59">
        <v>9999</v>
      </c>
      <c r="HI59">
        <v>9999</v>
      </c>
      <c r="HJ59">
        <v>999.9</v>
      </c>
      <c r="HK59">
        <v>4.9701899999999997</v>
      </c>
      <c r="HL59">
        <v>1.8746799999999999</v>
      </c>
      <c r="HM59">
        <v>1.8733299999999999</v>
      </c>
      <c r="HN59">
        <v>1.8724099999999999</v>
      </c>
      <c r="HO59">
        <v>1.87408</v>
      </c>
      <c r="HP59">
        <v>1.8690500000000001</v>
      </c>
      <c r="HQ59">
        <v>1.87324</v>
      </c>
      <c r="HR59">
        <v>1.87835</v>
      </c>
      <c r="HS59">
        <v>0</v>
      </c>
      <c r="HT59">
        <v>0</v>
      </c>
      <c r="HU59">
        <v>0</v>
      </c>
      <c r="HV59">
        <v>0</v>
      </c>
      <c r="HW59" t="s">
        <v>414</v>
      </c>
      <c r="HX59" t="s">
        <v>415</v>
      </c>
      <c r="HY59" t="s">
        <v>416</v>
      </c>
      <c r="HZ59" t="s">
        <v>416</v>
      </c>
      <c r="IA59" t="s">
        <v>416</v>
      </c>
      <c r="IB59" t="s">
        <v>416</v>
      </c>
      <c r="IC59">
        <v>0</v>
      </c>
      <c r="ID59">
        <v>100</v>
      </c>
      <c r="IE59">
        <v>100</v>
      </c>
      <c r="IF59">
        <v>0.57299999999999995</v>
      </c>
      <c r="IG59">
        <v>0.22900000000000001</v>
      </c>
      <c r="IH59">
        <v>0.35999156871195281</v>
      </c>
      <c r="II59">
        <v>1.128014593432906E-3</v>
      </c>
      <c r="IJ59">
        <v>-1.65604436504418E-6</v>
      </c>
      <c r="IK59">
        <v>3.7132907960675708E-10</v>
      </c>
      <c r="IL59">
        <v>0.23528999999999911</v>
      </c>
      <c r="IM59">
        <v>0</v>
      </c>
      <c r="IN59">
        <v>0</v>
      </c>
      <c r="IO59">
        <v>0</v>
      </c>
      <c r="IP59">
        <v>25</v>
      </c>
      <c r="IQ59">
        <v>1932</v>
      </c>
      <c r="IR59">
        <v>-1</v>
      </c>
      <c r="IS59">
        <v>-1</v>
      </c>
      <c r="IT59">
        <v>2.5</v>
      </c>
      <c r="IU59">
        <v>2.7</v>
      </c>
      <c r="IV59">
        <v>1.07178</v>
      </c>
      <c r="IW59">
        <v>2.4291999999999998</v>
      </c>
      <c r="IX59">
        <v>1.42578</v>
      </c>
      <c r="IY59">
        <v>2.2839399999999999</v>
      </c>
      <c r="IZ59">
        <v>1.5478499999999999</v>
      </c>
      <c r="JA59">
        <v>2.4267599999999998</v>
      </c>
      <c r="JB59">
        <v>29.303899999999999</v>
      </c>
      <c r="JC59">
        <v>15.2966</v>
      </c>
      <c r="JD59">
        <v>18</v>
      </c>
      <c r="JE59">
        <v>621.62800000000004</v>
      </c>
      <c r="JF59">
        <v>449.22899999999998</v>
      </c>
      <c r="JG59">
        <v>23.669699999999999</v>
      </c>
      <c r="JH59">
        <v>24.0883</v>
      </c>
      <c r="JI59">
        <v>29.999600000000001</v>
      </c>
      <c r="JJ59">
        <v>24.093699999999998</v>
      </c>
      <c r="JK59">
        <v>24.045300000000001</v>
      </c>
      <c r="JL59">
        <v>21.479800000000001</v>
      </c>
      <c r="JM59">
        <v>0</v>
      </c>
      <c r="JN59">
        <v>100</v>
      </c>
      <c r="JO59">
        <v>-999.9</v>
      </c>
      <c r="JP59">
        <v>410</v>
      </c>
      <c r="JQ59">
        <v>22</v>
      </c>
      <c r="JR59">
        <v>95.883200000000002</v>
      </c>
      <c r="JS59">
        <v>101.758</v>
      </c>
    </row>
    <row r="60" spans="1:279" x14ac:dyDescent="0.2">
      <c r="A60">
        <v>44</v>
      </c>
      <c r="B60">
        <v>1689218413.0999999</v>
      </c>
      <c r="C60">
        <v>6541.5999999046326</v>
      </c>
      <c r="D60" t="s">
        <v>585</v>
      </c>
      <c r="E60" t="s">
        <v>586</v>
      </c>
      <c r="F60">
        <v>15</v>
      </c>
      <c r="O60" t="s">
        <v>656</v>
      </c>
      <c r="P60">
        <f>DB60*AP60*(CW60-CV60*(1000-AP60*CY60)/(1000-AP60*CX60))/(100*CQ60)</f>
        <v>-1.360351093243666</v>
      </c>
      <c r="Q60">
        <v>1689218405.099999</v>
      </c>
      <c r="R60">
        <f t="shared" si="38"/>
        <v>1.9363667715693899E-4</v>
      </c>
      <c r="S60">
        <f t="shared" si="39"/>
        <v>0.193636677156939</v>
      </c>
      <c r="T60">
        <f>CV60 - IF(AP60&gt;1, P60*CQ60*100/(AR60*DJ60), 0)</f>
        <v>411.26070967741941</v>
      </c>
      <c r="U60">
        <f>((AA60-R60/2)*T60-P60)/(AA60+R60/2)</f>
        <v>516.66007179059318</v>
      </c>
      <c r="V60">
        <f t="shared" si="40"/>
        <v>52.350943159568978</v>
      </c>
      <c r="W60">
        <f>(CV60 - IF(AP60&gt;1, P60*CQ60*100/(AR60*DJ60), 0))*(DC60+DD60)/1000</f>
        <v>41.671279070337818</v>
      </c>
      <c r="X60">
        <f t="shared" si="41"/>
        <v>1.934695892302133E-2</v>
      </c>
      <c r="Y60">
        <f t="shared" si="42"/>
        <v>2.9506112409120582</v>
      </c>
      <c r="Z60">
        <f>R60*(1000-(1000*0.61365*EXP(17.502*AD60/(240.97+AD60))/(DC60+DD60)+CX60)/2)/(1000*0.61365*EXP(17.502*AD60/(240.97+AD60))/(DC60+DD60)-CX60)</f>
        <v>1.9276759099624188E-2</v>
      </c>
      <c r="AA60">
        <f t="shared" si="43"/>
        <v>1.205426028561039E-2</v>
      </c>
      <c r="AB60">
        <f t="shared" si="44"/>
        <v>3.9888988359855588E-3</v>
      </c>
      <c r="AC60">
        <f>(DE60+(AB60+2*0.95*0.0000000567*(((DE60+$B$7)+273)^4-(DE60+273)^4)-44100*R60)/(1.84*29.3*Y60+8*0.95*0.0000000567*(DE60+273)^3))</f>
        <v>23.932972328964439</v>
      </c>
      <c r="AD60">
        <f t="shared" si="45"/>
        <v>23.415903225806449</v>
      </c>
      <c r="AE60">
        <f t="shared" si="46"/>
        <v>2.8914888228733688</v>
      </c>
      <c r="AF60">
        <f t="shared" si="47"/>
        <v>63.42785801286761</v>
      </c>
      <c r="AG60">
        <f t="shared" si="48"/>
        <v>1.8977175852725956</v>
      </c>
      <c r="AH60">
        <f t="shared" si="49"/>
        <v>2.9919307457735771</v>
      </c>
      <c r="AI60">
        <f t="shared" si="50"/>
        <v>0.99377123760077324</v>
      </c>
      <c r="AJ60">
        <f>(-R60*44100)</f>
        <v>-8.5393774626210099</v>
      </c>
      <c r="AK60">
        <f t="shared" si="51"/>
        <v>90.221787687771823</v>
      </c>
      <c r="AL60">
        <f t="shared" si="52"/>
        <v>6.3835377915425022</v>
      </c>
      <c r="AM60">
        <f t="shared" si="53"/>
        <v>88.069936915529297</v>
      </c>
      <c r="AN60">
        <v>0</v>
      </c>
      <c r="AO60">
        <v>0</v>
      </c>
      <c r="AP60">
        <f t="shared" si="54"/>
        <v>1</v>
      </c>
      <c r="AQ60">
        <f t="shared" si="55"/>
        <v>0</v>
      </c>
      <c r="AR60">
        <f t="shared" si="56"/>
        <v>54059.391885643789</v>
      </c>
      <c r="AS60" t="s">
        <v>587</v>
      </c>
      <c r="AT60">
        <v>12547</v>
      </c>
      <c r="AU60">
        <v>630.23199999999997</v>
      </c>
      <c r="AV60">
        <v>3763.7</v>
      </c>
      <c r="AW60">
        <f t="shared" si="57"/>
        <v>0.83254988442224409</v>
      </c>
      <c r="AX60">
        <v>-1.3603510932435521</v>
      </c>
      <c r="AY60" t="s">
        <v>410</v>
      </c>
      <c r="AZ60" t="s">
        <v>410</v>
      </c>
      <c r="BA60">
        <v>0</v>
      </c>
      <c r="BB60">
        <v>0</v>
      </c>
      <c r="BC60" t="e">
        <f t="shared" si="58"/>
        <v>#DIV/0!</v>
      </c>
      <c r="BD60">
        <v>0.5</v>
      </c>
      <c r="BE60">
        <f t="shared" si="59"/>
        <v>2.0994204399923999E-2</v>
      </c>
      <c r="BF60">
        <f>P60</f>
        <v>-1.360351093243666</v>
      </c>
      <c r="BG60" t="e">
        <f t="shared" si="60"/>
        <v>#DIV/0!</v>
      </c>
      <c r="BH60">
        <f t="shared" si="61"/>
        <v>-5.4257298898620523E-12</v>
      </c>
      <c r="BI60" t="e">
        <f t="shared" si="62"/>
        <v>#DIV/0!</v>
      </c>
      <c r="BJ60" t="e">
        <f t="shared" si="63"/>
        <v>#DIV/0!</v>
      </c>
      <c r="BK60" t="s">
        <v>410</v>
      </c>
      <c r="BL60">
        <v>0</v>
      </c>
      <c r="BM60" t="e">
        <f t="shared" si="64"/>
        <v>#DIV/0!</v>
      </c>
      <c r="BN60" t="e">
        <f t="shared" si="65"/>
        <v>#DIV/0!</v>
      </c>
      <c r="BO60" t="e">
        <f t="shared" si="66"/>
        <v>#DIV/0!</v>
      </c>
      <c r="BP60" t="e">
        <f t="shared" si="67"/>
        <v>#DIV/0!</v>
      </c>
      <c r="BQ60">
        <f t="shared" si="68"/>
        <v>0</v>
      </c>
      <c r="BR60">
        <f t="shared" si="69"/>
        <v>1.2011292280629642</v>
      </c>
      <c r="BS60" t="e">
        <f t="shared" si="70"/>
        <v>#DIV/0!</v>
      </c>
      <c r="BT60" t="e">
        <f t="shared" si="71"/>
        <v>#DIV/0!</v>
      </c>
      <c r="BU60">
        <v>2368</v>
      </c>
      <c r="BV60">
        <v>300</v>
      </c>
      <c r="BW60">
        <v>300</v>
      </c>
      <c r="BX60">
        <v>300</v>
      </c>
      <c r="BY60">
        <v>12547</v>
      </c>
      <c r="BZ60">
        <v>3636.22</v>
      </c>
      <c r="CA60">
        <v>-1.03868E-2</v>
      </c>
      <c r="CB60">
        <v>-41.23</v>
      </c>
      <c r="CC60" t="s">
        <v>410</v>
      </c>
      <c r="CD60" t="s">
        <v>410</v>
      </c>
      <c r="CE60" t="s">
        <v>410</v>
      </c>
      <c r="CF60" t="s">
        <v>410</v>
      </c>
      <c r="CG60" t="s">
        <v>410</v>
      </c>
      <c r="CH60" t="s">
        <v>410</v>
      </c>
      <c r="CI60" t="s">
        <v>410</v>
      </c>
      <c r="CJ60" t="s">
        <v>410</v>
      </c>
      <c r="CK60" t="s">
        <v>410</v>
      </c>
      <c r="CL60" t="s">
        <v>410</v>
      </c>
      <c r="CM60">
        <f t="shared" si="72"/>
        <v>4.9993099999999999E-2</v>
      </c>
      <c r="CN60">
        <f t="shared" si="73"/>
        <v>2.0994204399923999E-2</v>
      </c>
      <c r="CO60">
        <f t="shared" si="74"/>
        <v>0.41994203999999996</v>
      </c>
      <c r="CP60">
        <f t="shared" si="75"/>
        <v>7.9788987599999986E-2</v>
      </c>
      <c r="CQ60">
        <v>6</v>
      </c>
      <c r="CR60">
        <v>0.5</v>
      </c>
      <c r="CS60" t="s">
        <v>411</v>
      </c>
      <c r="CT60">
        <v>2</v>
      </c>
      <c r="CU60">
        <v>1689218405.099999</v>
      </c>
      <c r="CV60">
        <v>411.26070967741941</v>
      </c>
      <c r="CW60">
        <v>409.98032258064512</v>
      </c>
      <c r="CX60">
        <v>18.728887096774191</v>
      </c>
      <c r="CY60">
        <v>18.538925806451619</v>
      </c>
      <c r="CZ60">
        <v>410.69870967741929</v>
      </c>
      <c r="DA60">
        <v>18.500887096774189</v>
      </c>
      <c r="DB60">
        <v>600.15409677419359</v>
      </c>
      <c r="DC60">
        <v>101.25700000000001</v>
      </c>
      <c r="DD60">
        <v>6.8699464516129044E-2</v>
      </c>
      <c r="DE60">
        <v>23.98307419354839</v>
      </c>
      <c r="DF60">
        <v>23.415903225806449</v>
      </c>
      <c r="DG60">
        <v>999.90000000000032</v>
      </c>
      <c r="DH60">
        <v>0</v>
      </c>
      <c r="DI60">
        <v>0</v>
      </c>
      <c r="DJ60">
        <v>9994.9199999999983</v>
      </c>
      <c r="DK60">
        <v>0</v>
      </c>
      <c r="DL60">
        <v>0.28266200000000008</v>
      </c>
      <c r="DM60">
        <v>1.291355483870968</v>
      </c>
      <c r="DN60">
        <v>419.12180645161288</v>
      </c>
      <c r="DO60">
        <v>417.72458064516121</v>
      </c>
      <c r="DP60">
        <v>0.19096870967741941</v>
      </c>
      <c r="DQ60">
        <v>409.98032258064512</v>
      </c>
      <c r="DR60">
        <v>18.538925806451619</v>
      </c>
      <c r="DS60">
        <v>1.896534193548387</v>
      </c>
      <c r="DT60">
        <v>1.877197096774194</v>
      </c>
      <c r="DU60">
        <v>16.605993548387101</v>
      </c>
      <c r="DV60">
        <v>16.444867741935479</v>
      </c>
      <c r="DW60">
        <v>4.9993099999999999E-2</v>
      </c>
      <c r="DX60">
        <v>0</v>
      </c>
      <c r="DY60">
        <v>0</v>
      </c>
      <c r="DZ60">
        <v>0</v>
      </c>
      <c r="EA60">
        <v>630.16258064516148</v>
      </c>
      <c r="EB60">
        <v>4.9993099999999999E-2</v>
      </c>
      <c r="EC60">
        <v>-4.8125806451612902</v>
      </c>
      <c r="ED60">
        <v>-1.193225806451613</v>
      </c>
      <c r="EE60">
        <v>35.375</v>
      </c>
      <c r="EF60">
        <v>39.632999999999988</v>
      </c>
      <c r="EG60">
        <v>37.723580645161292</v>
      </c>
      <c r="EH60">
        <v>41.618903225806463</v>
      </c>
      <c r="EI60">
        <v>38.061999999999983</v>
      </c>
      <c r="EJ60">
        <v>0</v>
      </c>
      <c r="EK60">
        <v>0</v>
      </c>
      <c r="EL60">
        <v>0</v>
      </c>
      <c r="EM60">
        <v>139.89999985694891</v>
      </c>
      <c r="EN60">
        <v>0</v>
      </c>
      <c r="EO60">
        <v>630.23199999999997</v>
      </c>
      <c r="EP60">
        <v>-5.9223077105311601</v>
      </c>
      <c r="EQ60">
        <v>4.4576922071215073</v>
      </c>
      <c r="ER60">
        <v>-4.7204000000000006</v>
      </c>
      <c r="ES60">
        <v>15</v>
      </c>
      <c r="ET60">
        <v>1689218432.5999999</v>
      </c>
      <c r="EU60" t="s">
        <v>588</v>
      </c>
      <c r="EV60">
        <v>1689218432.5999999</v>
      </c>
      <c r="EW60">
        <v>1689218430.0999999</v>
      </c>
      <c r="EX60">
        <v>44</v>
      </c>
      <c r="EY60">
        <v>-1.0999999999999999E-2</v>
      </c>
      <c r="EZ60">
        <v>-1E-3</v>
      </c>
      <c r="FA60">
        <v>0.56200000000000006</v>
      </c>
      <c r="FB60">
        <v>0.22800000000000001</v>
      </c>
      <c r="FC60">
        <v>410</v>
      </c>
      <c r="FD60">
        <v>18</v>
      </c>
      <c r="FE60">
        <v>0.6</v>
      </c>
      <c r="FF60">
        <v>0.19</v>
      </c>
      <c r="FG60">
        <v>1.3622572500000001</v>
      </c>
      <c r="FH60">
        <v>-1.2973984615384631</v>
      </c>
      <c r="FI60">
        <v>0.13591169754637569</v>
      </c>
      <c r="FJ60">
        <v>1</v>
      </c>
      <c r="FK60">
        <v>411.27383333333341</v>
      </c>
      <c r="FL60">
        <v>-0.92905895439349473</v>
      </c>
      <c r="FM60">
        <v>7.162591864836737E-2</v>
      </c>
      <c r="FN60">
        <v>1</v>
      </c>
      <c r="FO60">
        <v>0.18110345</v>
      </c>
      <c r="FP60">
        <v>0.2230628667917445</v>
      </c>
      <c r="FQ60">
        <v>2.1502126243641579E-2</v>
      </c>
      <c r="FR60">
        <v>1</v>
      </c>
      <c r="FS60">
        <v>18.729579999999999</v>
      </c>
      <c r="FT60">
        <v>9.6635372636271089E-2</v>
      </c>
      <c r="FU60">
        <v>7.2158344400814574E-3</v>
      </c>
      <c r="FV60">
        <v>1</v>
      </c>
      <c r="FW60">
        <v>4</v>
      </c>
      <c r="FX60">
        <v>4</v>
      </c>
      <c r="FY60" t="s">
        <v>413</v>
      </c>
      <c r="FZ60">
        <v>3.1819099999999998</v>
      </c>
      <c r="GA60">
        <v>2.7656000000000001</v>
      </c>
      <c r="GB60">
        <v>0.104216</v>
      </c>
      <c r="GC60">
        <v>0.104625</v>
      </c>
      <c r="GD60">
        <v>0.101772</v>
      </c>
      <c r="GE60">
        <v>0.10203</v>
      </c>
      <c r="GF60">
        <v>28233.4</v>
      </c>
      <c r="GG60">
        <v>22428.3</v>
      </c>
      <c r="GH60">
        <v>29439.5</v>
      </c>
      <c r="GI60">
        <v>24524.400000000001</v>
      </c>
      <c r="GJ60">
        <v>33613</v>
      </c>
      <c r="GK60">
        <v>32125.7</v>
      </c>
      <c r="GL60">
        <v>40589.599999999999</v>
      </c>
      <c r="GM60">
        <v>40002</v>
      </c>
      <c r="GN60">
        <v>2.20513</v>
      </c>
      <c r="GO60">
        <v>1.96113</v>
      </c>
      <c r="GP60">
        <v>8.5905200000000001E-2</v>
      </c>
      <c r="GQ60">
        <v>0</v>
      </c>
      <c r="GR60">
        <v>22.017499999999998</v>
      </c>
      <c r="GS60">
        <v>999.9</v>
      </c>
      <c r="GT60">
        <v>62.3</v>
      </c>
      <c r="GU60">
        <v>25.7</v>
      </c>
      <c r="GV60">
        <v>20.3947</v>
      </c>
      <c r="GW60">
        <v>62.228200000000001</v>
      </c>
      <c r="GX60">
        <v>28.165099999999999</v>
      </c>
      <c r="GY60">
        <v>1</v>
      </c>
      <c r="GZ60">
        <v>-0.265932</v>
      </c>
      <c r="HA60">
        <v>0</v>
      </c>
      <c r="HB60">
        <v>20.292999999999999</v>
      </c>
      <c r="HC60">
        <v>5.2288199999999998</v>
      </c>
      <c r="HD60">
        <v>11.902100000000001</v>
      </c>
      <c r="HE60">
        <v>4.9650999999999996</v>
      </c>
      <c r="HF60">
        <v>3.2919999999999998</v>
      </c>
      <c r="HG60">
        <v>9999</v>
      </c>
      <c r="HH60">
        <v>9999</v>
      </c>
      <c r="HI60">
        <v>9999</v>
      </c>
      <c r="HJ60">
        <v>999.9</v>
      </c>
      <c r="HK60">
        <v>4.97018</v>
      </c>
      <c r="HL60">
        <v>1.87469</v>
      </c>
      <c r="HM60">
        <v>1.87334</v>
      </c>
      <c r="HN60">
        <v>1.8724099999999999</v>
      </c>
      <c r="HO60">
        <v>1.87408</v>
      </c>
      <c r="HP60">
        <v>1.8690500000000001</v>
      </c>
      <c r="HQ60">
        <v>1.8732500000000001</v>
      </c>
      <c r="HR60">
        <v>1.87836</v>
      </c>
      <c r="HS60">
        <v>0</v>
      </c>
      <c r="HT60">
        <v>0</v>
      </c>
      <c r="HU60">
        <v>0</v>
      </c>
      <c r="HV60">
        <v>0</v>
      </c>
      <c r="HW60" t="s">
        <v>414</v>
      </c>
      <c r="HX60" t="s">
        <v>415</v>
      </c>
      <c r="HY60" t="s">
        <v>416</v>
      </c>
      <c r="HZ60" t="s">
        <v>416</v>
      </c>
      <c r="IA60" t="s">
        <v>416</v>
      </c>
      <c r="IB60" t="s">
        <v>416</v>
      </c>
      <c r="IC60">
        <v>0</v>
      </c>
      <c r="ID60">
        <v>100</v>
      </c>
      <c r="IE60">
        <v>100</v>
      </c>
      <c r="IF60">
        <v>0.56200000000000006</v>
      </c>
      <c r="IG60">
        <v>0.22800000000000001</v>
      </c>
      <c r="IH60">
        <v>0.36337685456515317</v>
      </c>
      <c r="II60">
        <v>1.128014593432906E-3</v>
      </c>
      <c r="IJ60">
        <v>-1.65604436504418E-6</v>
      </c>
      <c r="IK60">
        <v>3.7132907960675708E-10</v>
      </c>
      <c r="IL60">
        <v>0.22900499999999371</v>
      </c>
      <c r="IM60">
        <v>0</v>
      </c>
      <c r="IN60">
        <v>0</v>
      </c>
      <c r="IO60">
        <v>0</v>
      </c>
      <c r="IP60">
        <v>25</v>
      </c>
      <c r="IQ60">
        <v>1932</v>
      </c>
      <c r="IR60">
        <v>-1</v>
      </c>
      <c r="IS60">
        <v>-1</v>
      </c>
      <c r="IT60">
        <v>2.1</v>
      </c>
      <c r="IU60">
        <v>2.1</v>
      </c>
      <c r="IV60">
        <v>1.07178</v>
      </c>
      <c r="IW60">
        <v>2.4401899999999999</v>
      </c>
      <c r="IX60">
        <v>1.42578</v>
      </c>
      <c r="IY60">
        <v>2.2851599999999999</v>
      </c>
      <c r="IZ60">
        <v>1.5478499999999999</v>
      </c>
      <c r="JA60">
        <v>2.32666</v>
      </c>
      <c r="JB60">
        <v>29.240200000000002</v>
      </c>
      <c r="JC60">
        <v>15.2615</v>
      </c>
      <c r="JD60">
        <v>18</v>
      </c>
      <c r="JE60">
        <v>619.904</v>
      </c>
      <c r="JF60">
        <v>448.89100000000002</v>
      </c>
      <c r="JG60">
        <v>23.559200000000001</v>
      </c>
      <c r="JH60">
        <v>23.970199999999998</v>
      </c>
      <c r="JI60">
        <v>30.0001</v>
      </c>
      <c r="JJ60">
        <v>23.953900000000001</v>
      </c>
      <c r="JK60">
        <v>23.9114</v>
      </c>
      <c r="JL60">
        <v>21.474399999999999</v>
      </c>
      <c r="JM60">
        <v>0</v>
      </c>
      <c r="JN60">
        <v>100</v>
      </c>
      <c r="JO60">
        <v>-999.9</v>
      </c>
      <c r="JP60">
        <v>410</v>
      </c>
      <c r="JQ60">
        <v>22</v>
      </c>
      <c r="JR60">
        <v>95.895300000000006</v>
      </c>
      <c r="JS60">
        <v>101.783</v>
      </c>
    </row>
    <row r="61" spans="1:279" x14ac:dyDescent="0.2">
      <c r="A61">
        <v>45</v>
      </c>
      <c r="B61">
        <v>1689218594.0999999</v>
      </c>
      <c r="C61">
        <v>6722.5999999046326</v>
      </c>
      <c r="D61" t="s">
        <v>589</v>
      </c>
      <c r="E61" t="s">
        <v>590</v>
      </c>
      <c r="F61">
        <v>15</v>
      </c>
      <c r="O61" t="s">
        <v>657</v>
      </c>
      <c r="P61">
        <f>DB61*AP61*(CW61-CV61*(1000-AP61*CY61)/(1000-AP61*CX61))/(100*CQ61)</f>
        <v>-1.1132680519248381</v>
      </c>
      <c r="Q61">
        <v>1689218586.349999</v>
      </c>
      <c r="R61">
        <f t="shared" si="38"/>
        <v>1.7740063277668836E-4</v>
      </c>
      <c r="S61">
        <f t="shared" si="39"/>
        <v>0.17740063277668836</v>
      </c>
      <c r="T61">
        <f>CV61 - IF(AP61&gt;1, P61*CQ61*100/(AR61*DJ61), 0)</f>
        <v>411.05313333333328</v>
      </c>
      <c r="U61">
        <f>((AA61-R61/2)*T61-P61)/(AA61+R61/2)</f>
        <v>506.83790711772889</v>
      </c>
      <c r="V61">
        <f t="shared" si="40"/>
        <v>51.360278622950979</v>
      </c>
      <c r="W61">
        <f>(CV61 - IF(AP61&gt;1, P61*CQ61*100/(AR61*DJ61), 0))*(DC61+DD61)/1000</f>
        <v>41.653955160723882</v>
      </c>
      <c r="X61">
        <f t="shared" si="41"/>
        <v>1.728415734964156E-2</v>
      </c>
      <c r="Y61">
        <f t="shared" si="42"/>
        <v>2.9516743715800384</v>
      </c>
      <c r="Z61">
        <f>R61*(1000-(1000*0.61365*EXP(17.502*AD61/(240.97+AD61))/(DC61+DD61)+CX61)/2)/(1000*0.61365*EXP(17.502*AD61/(240.97+AD61))/(DC61+DD61)-CX61)</f>
        <v>1.7228125811023384E-2</v>
      </c>
      <c r="AA61">
        <f t="shared" si="43"/>
        <v>1.0772597621302747E-2</v>
      </c>
      <c r="AB61">
        <f t="shared" si="44"/>
        <v>3.9888988359855588E-3</v>
      </c>
      <c r="AC61">
        <f>(DE61+(AB61+2*0.95*0.0000000567*(((DE61+$B$7)+273)^4-(DE61+273)^4)-44100*R61)/(1.84*29.3*Y61+8*0.95*0.0000000567*(DE61+273)^3))</f>
        <v>23.77262475946543</v>
      </c>
      <c r="AD61">
        <f t="shared" si="45"/>
        <v>23.24590666666667</v>
      </c>
      <c r="AE61">
        <f t="shared" si="46"/>
        <v>2.8619639336933784</v>
      </c>
      <c r="AF61">
        <f t="shared" si="47"/>
        <v>62.202212255833345</v>
      </c>
      <c r="AG61">
        <f t="shared" si="48"/>
        <v>1.8427273396873751</v>
      </c>
      <c r="AH61">
        <f t="shared" si="49"/>
        <v>2.9624787814754345</v>
      </c>
      <c r="AI61">
        <f t="shared" si="50"/>
        <v>1.0192365940060033</v>
      </c>
      <c r="AJ61">
        <f>(-R61*44100)</f>
        <v>-7.8233679054519571</v>
      </c>
      <c r="AK61">
        <f t="shared" si="51"/>
        <v>91.119281780552214</v>
      </c>
      <c r="AL61">
        <f t="shared" si="52"/>
        <v>6.4338225571024621</v>
      </c>
      <c r="AM61">
        <f t="shared" si="53"/>
        <v>89.733725331038698</v>
      </c>
      <c r="AN61">
        <v>0</v>
      </c>
      <c r="AO61">
        <v>0</v>
      </c>
      <c r="AP61">
        <f t="shared" si="54"/>
        <v>1</v>
      </c>
      <c r="AQ61">
        <f t="shared" si="55"/>
        <v>0</v>
      </c>
      <c r="AR61">
        <f t="shared" si="56"/>
        <v>54120.929357411063</v>
      </c>
      <c r="AS61" t="s">
        <v>591</v>
      </c>
      <c r="AT61">
        <v>12550.9</v>
      </c>
      <c r="AU61">
        <v>568.26080000000002</v>
      </c>
      <c r="AV61">
        <v>3465.17</v>
      </c>
      <c r="AW61">
        <f t="shared" si="57"/>
        <v>0.83600781491239973</v>
      </c>
      <c r="AX61">
        <v>-1.1132680519247811</v>
      </c>
      <c r="AY61" t="s">
        <v>410</v>
      </c>
      <c r="AZ61" t="s">
        <v>410</v>
      </c>
      <c r="BA61">
        <v>0</v>
      </c>
      <c r="BB61">
        <v>0</v>
      </c>
      <c r="BC61" t="e">
        <f t="shared" si="58"/>
        <v>#DIV/0!</v>
      </c>
      <c r="BD61">
        <v>0.5</v>
      </c>
      <c r="BE61">
        <f t="shared" si="59"/>
        <v>2.0994204399923999E-2</v>
      </c>
      <c r="BF61">
        <f>P61</f>
        <v>-1.1132680519248381</v>
      </c>
      <c r="BG61" t="e">
        <f t="shared" si="60"/>
        <v>#DIV/0!</v>
      </c>
      <c r="BH61">
        <f t="shared" si="61"/>
        <v>-2.7181531806911257E-12</v>
      </c>
      <c r="BI61" t="e">
        <f t="shared" si="62"/>
        <v>#DIV/0!</v>
      </c>
      <c r="BJ61" t="e">
        <f t="shared" si="63"/>
        <v>#DIV/0!</v>
      </c>
      <c r="BK61" t="s">
        <v>410</v>
      </c>
      <c r="BL61">
        <v>0</v>
      </c>
      <c r="BM61" t="e">
        <f t="shared" si="64"/>
        <v>#DIV/0!</v>
      </c>
      <c r="BN61" t="e">
        <f t="shared" si="65"/>
        <v>#DIV/0!</v>
      </c>
      <c r="BO61" t="e">
        <f t="shared" si="66"/>
        <v>#DIV/0!</v>
      </c>
      <c r="BP61" t="e">
        <f t="shared" si="67"/>
        <v>#DIV/0!</v>
      </c>
      <c r="BQ61">
        <f t="shared" si="68"/>
        <v>0</v>
      </c>
      <c r="BR61">
        <f t="shared" si="69"/>
        <v>1.1961610671124936</v>
      </c>
      <c r="BS61" t="e">
        <f t="shared" si="70"/>
        <v>#DIV/0!</v>
      </c>
      <c r="BT61" t="e">
        <f t="shared" si="71"/>
        <v>#DIV/0!</v>
      </c>
      <c r="BU61">
        <v>2369</v>
      </c>
      <c r="BV61">
        <v>300</v>
      </c>
      <c r="BW61">
        <v>300</v>
      </c>
      <c r="BX61">
        <v>300</v>
      </c>
      <c r="BY61">
        <v>12550.9</v>
      </c>
      <c r="BZ61">
        <v>3360.93</v>
      </c>
      <c r="CA61">
        <v>-1.03911E-2</v>
      </c>
      <c r="CB61">
        <v>-35.64</v>
      </c>
      <c r="CC61" t="s">
        <v>410</v>
      </c>
      <c r="CD61" t="s">
        <v>410</v>
      </c>
      <c r="CE61" t="s">
        <v>410</v>
      </c>
      <c r="CF61" t="s">
        <v>410</v>
      </c>
      <c r="CG61" t="s">
        <v>410</v>
      </c>
      <c r="CH61" t="s">
        <v>410</v>
      </c>
      <c r="CI61" t="s">
        <v>410</v>
      </c>
      <c r="CJ61" t="s">
        <v>410</v>
      </c>
      <c r="CK61" t="s">
        <v>410</v>
      </c>
      <c r="CL61" t="s">
        <v>410</v>
      </c>
      <c r="CM61">
        <f t="shared" si="72"/>
        <v>4.9993099999999999E-2</v>
      </c>
      <c r="CN61">
        <f t="shared" si="73"/>
        <v>2.0994204399923999E-2</v>
      </c>
      <c r="CO61">
        <f t="shared" si="74"/>
        <v>0.41994203999999996</v>
      </c>
      <c r="CP61">
        <f t="shared" si="75"/>
        <v>7.9788987599999986E-2</v>
      </c>
      <c r="CQ61">
        <v>6</v>
      </c>
      <c r="CR61">
        <v>0.5</v>
      </c>
      <c r="CS61" t="s">
        <v>411</v>
      </c>
      <c r="CT61">
        <v>2</v>
      </c>
      <c r="CU61">
        <v>1689218586.349999</v>
      </c>
      <c r="CV61">
        <v>411.05313333333328</v>
      </c>
      <c r="CW61">
        <v>410.01303333333328</v>
      </c>
      <c r="CX61">
        <v>18.184560000000001</v>
      </c>
      <c r="CY61">
        <v>18.010426666666671</v>
      </c>
      <c r="CZ61">
        <v>410.4921333333333</v>
      </c>
      <c r="DA61">
        <v>17.966560000000001</v>
      </c>
      <c r="DB61">
        <v>600.14246666666656</v>
      </c>
      <c r="DC61">
        <v>101.2677666666667</v>
      </c>
      <c r="DD61">
        <v>6.6955740000000014E-2</v>
      </c>
      <c r="DE61">
        <v>23.818513333333328</v>
      </c>
      <c r="DF61">
        <v>23.24590666666667</v>
      </c>
      <c r="DG61">
        <v>999.9000000000002</v>
      </c>
      <c r="DH61">
        <v>0</v>
      </c>
      <c r="DI61">
        <v>0</v>
      </c>
      <c r="DJ61">
        <v>9999.8926666666648</v>
      </c>
      <c r="DK61">
        <v>0</v>
      </c>
      <c r="DL61">
        <v>0.28266200000000008</v>
      </c>
      <c r="DM61">
        <v>1.0407698000000001</v>
      </c>
      <c r="DN61">
        <v>418.67153333333329</v>
      </c>
      <c r="DO61">
        <v>417.53300000000002</v>
      </c>
      <c r="DP61">
        <v>0.18453806666666669</v>
      </c>
      <c r="DQ61">
        <v>410.01303333333328</v>
      </c>
      <c r="DR61">
        <v>18.010426666666671</v>
      </c>
      <c r="DS61">
        <v>1.842562</v>
      </c>
      <c r="DT61">
        <v>1.823874</v>
      </c>
      <c r="DU61">
        <v>16.152606666666671</v>
      </c>
      <c r="DV61">
        <v>15.99290666666667</v>
      </c>
      <c r="DW61">
        <v>4.9993099999999999E-2</v>
      </c>
      <c r="DX61">
        <v>0</v>
      </c>
      <c r="DY61">
        <v>0</v>
      </c>
      <c r="DZ61">
        <v>0</v>
      </c>
      <c r="EA61">
        <v>568.18333333333328</v>
      </c>
      <c r="EB61">
        <v>4.9993099999999999E-2</v>
      </c>
      <c r="EC61">
        <v>-5.080000000000001</v>
      </c>
      <c r="ED61">
        <v>-2.8976666666666659</v>
      </c>
      <c r="EE61">
        <v>34.324566666666669</v>
      </c>
      <c r="EF61">
        <v>37.418499999999987</v>
      </c>
      <c r="EG61">
        <v>36.270666666666664</v>
      </c>
      <c r="EH61">
        <v>37.9831</v>
      </c>
      <c r="EI61">
        <v>36.412266666666667</v>
      </c>
      <c r="EJ61">
        <v>0</v>
      </c>
      <c r="EK61">
        <v>0</v>
      </c>
      <c r="EL61">
        <v>0</v>
      </c>
      <c r="EM61">
        <v>180</v>
      </c>
      <c r="EN61">
        <v>0</v>
      </c>
      <c r="EO61">
        <v>568.26080000000002</v>
      </c>
      <c r="EP61">
        <v>-7.2953846212410172</v>
      </c>
      <c r="EQ61">
        <v>-4.4892306675948523</v>
      </c>
      <c r="ER61">
        <v>-4.9459999999999997</v>
      </c>
      <c r="ES61">
        <v>15</v>
      </c>
      <c r="ET61">
        <v>1689218613.0999999</v>
      </c>
      <c r="EU61" t="s">
        <v>592</v>
      </c>
      <c r="EV61">
        <v>1689218612.0999999</v>
      </c>
      <c r="EW61">
        <v>1689218613.0999999</v>
      </c>
      <c r="EX61">
        <v>45</v>
      </c>
      <c r="EY61">
        <v>0</v>
      </c>
      <c r="EZ61">
        <v>-0.01</v>
      </c>
      <c r="FA61">
        <v>0.56100000000000005</v>
      </c>
      <c r="FB61">
        <v>0.218</v>
      </c>
      <c r="FC61">
        <v>410</v>
      </c>
      <c r="FD61">
        <v>18</v>
      </c>
      <c r="FE61">
        <v>0.49</v>
      </c>
      <c r="FF61">
        <v>0.2</v>
      </c>
      <c r="FG61">
        <v>1.1123830243902439</v>
      </c>
      <c r="FH61">
        <v>-1.174125470383274</v>
      </c>
      <c r="FI61">
        <v>0.12840157848385561</v>
      </c>
      <c r="FJ61">
        <v>1</v>
      </c>
      <c r="FK61">
        <v>411.05793548387089</v>
      </c>
      <c r="FL61">
        <v>-0.47617741935599689</v>
      </c>
      <c r="FM61">
        <v>4.1975365651060748E-2</v>
      </c>
      <c r="FN61">
        <v>1</v>
      </c>
      <c r="FO61">
        <v>0.17309578048780491</v>
      </c>
      <c r="FP61">
        <v>0.23077708013937279</v>
      </c>
      <c r="FQ61">
        <v>2.3016747146278441E-2</v>
      </c>
      <c r="FR61">
        <v>1</v>
      </c>
      <c r="FS61">
        <v>18.193541935483871</v>
      </c>
      <c r="FT61">
        <v>0.32016774193549019</v>
      </c>
      <c r="FU61">
        <v>2.3913375582250661E-2</v>
      </c>
      <c r="FV61">
        <v>1</v>
      </c>
      <c r="FW61">
        <v>4</v>
      </c>
      <c r="FX61">
        <v>4</v>
      </c>
      <c r="FY61" t="s">
        <v>413</v>
      </c>
      <c r="FZ61">
        <v>3.1820200000000001</v>
      </c>
      <c r="GA61">
        <v>2.7639100000000001</v>
      </c>
      <c r="GB61">
        <v>0.10419299999999999</v>
      </c>
      <c r="GC61">
        <v>0.10463799999999999</v>
      </c>
      <c r="GD61">
        <v>9.9794300000000002E-2</v>
      </c>
      <c r="GE61">
        <v>0.10011200000000001</v>
      </c>
      <c r="GF61">
        <v>28233.599999999999</v>
      </c>
      <c r="GG61">
        <v>22430.400000000001</v>
      </c>
      <c r="GH61">
        <v>29438.6</v>
      </c>
      <c r="GI61">
        <v>24526.799999999999</v>
      </c>
      <c r="GJ61">
        <v>33688.5</v>
      </c>
      <c r="GK61">
        <v>32198.6</v>
      </c>
      <c r="GL61">
        <v>40588.9</v>
      </c>
      <c r="GM61">
        <v>40005.699999999997</v>
      </c>
      <c r="GN61">
        <v>2.2049500000000002</v>
      </c>
      <c r="GO61">
        <v>1.9617199999999999</v>
      </c>
      <c r="GP61">
        <v>9.9316199999999993E-2</v>
      </c>
      <c r="GQ61">
        <v>0</v>
      </c>
      <c r="GR61">
        <v>21.613900000000001</v>
      </c>
      <c r="GS61">
        <v>999.9</v>
      </c>
      <c r="GT61">
        <v>62.3</v>
      </c>
      <c r="GU61">
        <v>25.6</v>
      </c>
      <c r="GV61">
        <v>20.270800000000001</v>
      </c>
      <c r="GW61">
        <v>62.338200000000001</v>
      </c>
      <c r="GX61">
        <v>27.5321</v>
      </c>
      <c r="GY61">
        <v>1</v>
      </c>
      <c r="GZ61">
        <v>-0.26926800000000001</v>
      </c>
      <c r="HA61">
        <v>0</v>
      </c>
      <c r="HB61">
        <v>20.293299999999999</v>
      </c>
      <c r="HC61">
        <v>5.2270200000000004</v>
      </c>
      <c r="HD61">
        <v>11.902100000000001</v>
      </c>
      <c r="HE61">
        <v>4.9641999999999999</v>
      </c>
      <c r="HF61">
        <v>3.2919999999999998</v>
      </c>
      <c r="HG61">
        <v>9999</v>
      </c>
      <c r="HH61">
        <v>9999</v>
      </c>
      <c r="HI61">
        <v>9999</v>
      </c>
      <c r="HJ61">
        <v>999.9</v>
      </c>
      <c r="HK61">
        <v>4.9701899999999997</v>
      </c>
      <c r="HL61">
        <v>1.87469</v>
      </c>
      <c r="HM61">
        <v>1.87337</v>
      </c>
      <c r="HN61">
        <v>1.8724099999999999</v>
      </c>
      <c r="HO61">
        <v>1.87408</v>
      </c>
      <c r="HP61">
        <v>1.8690500000000001</v>
      </c>
      <c r="HQ61">
        <v>1.8732599999999999</v>
      </c>
      <c r="HR61">
        <v>1.87836</v>
      </c>
      <c r="HS61">
        <v>0</v>
      </c>
      <c r="HT61">
        <v>0</v>
      </c>
      <c r="HU61">
        <v>0</v>
      </c>
      <c r="HV61">
        <v>0</v>
      </c>
      <c r="HW61" t="s">
        <v>414</v>
      </c>
      <c r="HX61" t="s">
        <v>415</v>
      </c>
      <c r="HY61" t="s">
        <v>416</v>
      </c>
      <c r="HZ61" t="s">
        <v>416</v>
      </c>
      <c r="IA61" t="s">
        <v>416</v>
      </c>
      <c r="IB61" t="s">
        <v>416</v>
      </c>
      <c r="IC61">
        <v>0</v>
      </c>
      <c r="ID61">
        <v>100</v>
      </c>
      <c r="IE61">
        <v>100</v>
      </c>
      <c r="IF61">
        <v>0.56100000000000005</v>
      </c>
      <c r="IG61">
        <v>0.218</v>
      </c>
      <c r="IH61">
        <v>0.35194544522039672</v>
      </c>
      <c r="II61">
        <v>1.128014593432906E-3</v>
      </c>
      <c r="IJ61">
        <v>-1.65604436504418E-6</v>
      </c>
      <c r="IK61">
        <v>3.7132907960675708E-10</v>
      </c>
      <c r="IL61">
        <v>0.22840499999999861</v>
      </c>
      <c r="IM61">
        <v>0</v>
      </c>
      <c r="IN61">
        <v>0</v>
      </c>
      <c r="IO61">
        <v>0</v>
      </c>
      <c r="IP61">
        <v>25</v>
      </c>
      <c r="IQ61">
        <v>1932</v>
      </c>
      <c r="IR61">
        <v>-1</v>
      </c>
      <c r="IS61">
        <v>-1</v>
      </c>
      <c r="IT61">
        <v>2.7</v>
      </c>
      <c r="IU61">
        <v>2.7</v>
      </c>
      <c r="IV61">
        <v>1.07056</v>
      </c>
      <c r="IW61">
        <v>2.4291999999999998</v>
      </c>
      <c r="IX61">
        <v>1.42578</v>
      </c>
      <c r="IY61">
        <v>2.2839399999999999</v>
      </c>
      <c r="IZ61">
        <v>1.5478499999999999</v>
      </c>
      <c r="JA61">
        <v>2.4511699999999998</v>
      </c>
      <c r="JB61">
        <v>29.1554</v>
      </c>
      <c r="JC61">
        <v>15.244</v>
      </c>
      <c r="JD61">
        <v>18</v>
      </c>
      <c r="JE61">
        <v>619.28</v>
      </c>
      <c r="JF61">
        <v>448.88799999999998</v>
      </c>
      <c r="JG61">
        <v>23.447299999999998</v>
      </c>
      <c r="JH61">
        <v>23.922899999999998</v>
      </c>
      <c r="JI61">
        <v>30.0001</v>
      </c>
      <c r="JJ61">
        <v>23.909199999999998</v>
      </c>
      <c r="JK61">
        <v>23.869499999999999</v>
      </c>
      <c r="JL61">
        <v>21.455200000000001</v>
      </c>
      <c r="JM61">
        <v>0</v>
      </c>
      <c r="JN61">
        <v>100</v>
      </c>
      <c r="JO61">
        <v>-999.9</v>
      </c>
      <c r="JP61">
        <v>410</v>
      </c>
      <c r="JQ61">
        <v>22</v>
      </c>
      <c r="JR61">
        <v>95.893100000000004</v>
      </c>
      <c r="JS61">
        <v>101.792</v>
      </c>
    </row>
    <row r="62" spans="1:279" x14ac:dyDescent="0.2">
      <c r="A62">
        <v>46</v>
      </c>
      <c r="B62">
        <v>1689218729.5</v>
      </c>
      <c r="C62">
        <v>6858</v>
      </c>
      <c r="D62" t="s">
        <v>593</v>
      </c>
      <c r="E62" t="s">
        <v>594</v>
      </c>
      <c r="F62">
        <v>15</v>
      </c>
      <c r="O62" t="s">
        <v>658</v>
      </c>
      <c r="P62">
        <f>DB62*AP62*(CW62-CV62*(1000-AP62*CY62)/(1000-AP62*CX62))/(100*CQ62)</f>
        <v>-1.402591359176609</v>
      </c>
      <c r="Q62">
        <v>1689218721.5</v>
      </c>
      <c r="R62">
        <f t="shared" si="38"/>
        <v>2.5095596884560994E-4</v>
      </c>
      <c r="S62">
        <f t="shared" si="39"/>
        <v>0.25095596884560994</v>
      </c>
      <c r="T62">
        <f>CV62 - IF(AP62&gt;1, P62*CQ62*100/(AR62*DJ62), 0)</f>
        <v>411.29674193548391</v>
      </c>
      <c r="U62">
        <f>((AA62-R62/2)*T62-P62)/(AA62+R62/2)</f>
        <v>494.02809160576658</v>
      </c>
      <c r="V62">
        <f t="shared" si="40"/>
        <v>50.05996402762122</v>
      </c>
      <c r="W62">
        <f>(CV62 - IF(AP62&gt;1, P62*CQ62*100/(AR62*DJ62), 0))*(DC62+DD62)/1000</f>
        <v>41.676780037031804</v>
      </c>
      <c r="X62">
        <f t="shared" si="41"/>
        <v>2.5029301510332735E-2</v>
      </c>
      <c r="Y62">
        <f t="shared" si="42"/>
        <v>2.9507572957491477</v>
      </c>
      <c r="Z62">
        <f>R62*(1000-(1000*0.61365*EXP(17.502*AD62/(240.97+AD62))/(DC62+DD62)+CX62)/2)/(1000*0.61365*EXP(17.502*AD62/(240.97+AD62))/(DC62+DD62)-CX62)</f>
        <v>2.4911950367392594E-2</v>
      </c>
      <c r="AA62">
        <f t="shared" si="43"/>
        <v>1.5580466521495067E-2</v>
      </c>
      <c r="AB62">
        <f t="shared" si="44"/>
        <v>3.9888988359855588E-3</v>
      </c>
      <c r="AC62">
        <f>(DE62+(AB62+2*0.95*0.0000000567*(((DE62+$B$7)+273)^4-(DE62+273)^4)-44100*R62)/(1.84*29.3*Y62+8*0.95*0.0000000567*(DE62+273)^3))</f>
        <v>23.541321155037853</v>
      </c>
      <c r="AD62">
        <f t="shared" si="45"/>
        <v>23.113458064516131</v>
      </c>
      <c r="AE62">
        <f t="shared" si="46"/>
        <v>2.8391434532020514</v>
      </c>
      <c r="AF62">
        <f t="shared" si="47"/>
        <v>62.975473210855661</v>
      </c>
      <c r="AG62">
        <f t="shared" si="48"/>
        <v>1.8419496018199972</v>
      </c>
      <c r="AH62">
        <f t="shared" si="49"/>
        <v>2.9248682191759752</v>
      </c>
      <c r="AI62">
        <f t="shared" si="50"/>
        <v>0.99719385138205419</v>
      </c>
      <c r="AJ62">
        <f>(-R62*44100)</f>
        <v>-11.067158226091399</v>
      </c>
      <c r="AK62">
        <f t="shared" si="51"/>
        <v>78.397794653696877</v>
      </c>
      <c r="AL62">
        <f t="shared" si="52"/>
        <v>5.5276436074153121</v>
      </c>
      <c r="AM62">
        <f t="shared" si="53"/>
        <v>72.862268933856782</v>
      </c>
      <c r="AN62">
        <v>0</v>
      </c>
      <c r="AO62">
        <v>0</v>
      </c>
      <c r="AP62">
        <f t="shared" si="54"/>
        <v>1</v>
      </c>
      <c r="AQ62">
        <f t="shared" si="55"/>
        <v>0</v>
      </c>
      <c r="AR62">
        <f t="shared" si="56"/>
        <v>54132.504329590956</v>
      </c>
      <c r="AS62" t="s">
        <v>595</v>
      </c>
      <c r="AT62">
        <v>12530.7</v>
      </c>
      <c r="AU62">
        <v>640.98559999999998</v>
      </c>
      <c r="AV62">
        <v>4013.97</v>
      </c>
      <c r="AW62">
        <f t="shared" si="57"/>
        <v>0.84031131274025461</v>
      </c>
      <c r="AX62">
        <v>-1.402591359176609</v>
      </c>
      <c r="AY62" t="s">
        <v>410</v>
      </c>
      <c r="AZ62" t="s">
        <v>410</v>
      </c>
      <c r="BA62">
        <v>0</v>
      </c>
      <c r="BB62">
        <v>0</v>
      </c>
      <c r="BC62" t="e">
        <f t="shared" si="58"/>
        <v>#DIV/0!</v>
      </c>
      <c r="BD62">
        <v>0.5</v>
      </c>
      <c r="BE62">
        <f t="shared" si="59"/>
        <v>2.0994204399923999E-2</v>
      </c>
      <c r="BF62">
        <f>P62</f>
        <v>-1.402591359176609</v>
      </c>
      <c r="BG62" t="e">
        <f t="shared" si="60"/>
        <v>#DIV/0!</v>
      </c>
      <c r="BH62">
        <f t="shared" si="61"/>
        <v>0</v>
      </c>
      <c r="BI62" t="e">
        <f t="shared" si="62"/>
        <v>#DIV/0!</v>
      </c>
      <c r="BJ62" t="e">
        <f t="shared" si="63"/>
        <v>#DIV/0!</v>
      </c>
      <c r="BK62" t="s">
        <v>410</v>
      </c>
      <c r="BL62">
        <v>0</v>
      </c>
      <c r="BM62" t="e">
        <f t="shared" si="64"/>
        <v>#DIV/0!</v>
      </c>
      <c r="BN62" t="e">
        <f t="shared" si="65"/>
        <v>#DIV/0!</v>
      </c>
      <c r="BO62" t="e">
        <f t="shared" si="66"/>
        <v>#DIV/0!</v>
      </c>
      <c r="BP62" t="e">
        <f t="shared" si="67"/>
        <v>#DIV/0!</v>
      </c>
      <c r="BQ62">
        <f t="shared" si="68"/>
        <v>0</v>
      </c>
      <c r="BR62">
        <f t="shared" si="69"/>
        <v>1.1900351510668119</v>
      </c>
      <c r="BS62" t="e">
        <f t="shared" si="70"/>
        <v>#DIV/0!</v>
      </c>
      <c r="BT62" t="e">
        <f t="shared" si="71"/>
        <v>#DIV/0!</v>
      </c>
      <c r="BU62">
        <v>2370</v>
      </c>
      <c r="BV62">
        <v>300</v>
      </c>
      <c r="BW62">
        <v>300</v>
      </c>
      <c r="BX62">
        <v>300</v>
      </c>
      <c r="BY62">
        <v>12530.7</v>
      </c>
      <c r="BZ62">
        <v>3859.8</v>
      </c>
      <c r="CA62">
        <v>-1.0374899999999999E-2</v>
      </c>
      <c r="CB62">
        <v>-46.9</v>
      </c>
      <c r="CC62" t="s">
        <v>410</v>
      </c>
      <c r="CD62" t="s">
        <v>410</v>
      </c>
      <c r="CE62" t="s">
        <v>410</v>
      </c>
      <c r="CF62" t="s">
        <v>410</v>
      </c>
      <c r="CG62" t="s">
        <v>410</v>
      </c>
      <c r="CH62" t="s">
        <v>410</v>
      </c>
      <c r="CI62" t="s">
        <v>410</v>
      </c>
      <c r="CJ62" t="s">
        <v>410</v>
      </c>
      <c r="CK62" t="s">
        <v>410</v>
      </c>
      <c r="CL62" t="s">
        <v>410</v>
      </c>
      <c r="CM62">
        <f t="shared" si="72"/>
        <v>4.9993099999999999E-2</v>
      </c>
      <c r="CN62">
        <f t="shared" si="73"/>
        <v>2.0994204399923999E-2</v>
      </c>
      <c r="CO62">
        <f t="shared" si="74"/>
        <v>0.41994203999999996</v>
      </c>
      <c r="CP62">
        <f t="shared" si="75"/>
        <v>7.9788987599999986E-2</v>
      </c>
      <c r="CQ62">
        <v>6</v>
      </c>
      <c r="CR62">
        <v>0.5</v>
      </c>
      <c r="CS62" t="s">
        <v>411</v>
      </c>
      <c r="CT62">
        <v>2</v>
      </c>
      <c r="CU62">
        <v>1689218721.5</v>
      </c>
      <c r="CV62">
        <v>411.29674193548391</v>
      </c>
      <c r="CW62">
        <v>409.99767741935477</v>
      </c>
      <c r="CX62">
        <v>18.177696774193539</v>
      </c>
      <c r="CY62">
        <v>17.931361290322581</v>
      </c>
      <c r="CZ62">
        <v>410.72374193548387</v>
      </c>
      <c r="DA62">
        <v>17.964696774193541</v>
      </c>
      <c r="DB62">
        <v>600.14293548387093</v>
      </c>
      <c r="DC62">
        <v>101.2629677419355</v>
      </c>
      <c r="DD62">
        <v>6.7229625806451629E-2</v>
      </c>
      <c r="DE62">
        <v>23.606274193548391</v>
      </c>
      <c r="DF62">
        <v>23.113458064516131</v>
      </c>
      <c r="DG62">
        <v>999.90000000000032</v>
      </c>
      <c r="DH62">
        <v>0</v>
      </c>
      <c r="DI62">
        <v>0</v>
      </c>
      <c r="DJ62">
        <v>9995.16</v>
      </c>
      <c r="DK62">
        <v>0</v>
      </c>
      <c r="DL62">
        <v>0.28266200000000008</v>
      </c>
      <c r="DM62">
        <v>1.2876293548387101</v>
      </c>
      <c r="DN62">
        <v>418.90206451612909</v>
      </c>
      <c r="DO62">
        <v>417.48367741935488</v>
      </c>
      <c r="DP62">
        <v>0.25155929032258062</v>
      </c>
      <c r="DQ62">
        <v>409.99767741935477</v>
      </c>
      <c r="DR62">
        <v>17.931361290322581</v>
      </c>
      <c r="DS62">
        <v>1.8412570967741939</v>
      </c>
      <c r="DT62">
        <v>1.815783225806451</v>
      </c>
      <c r="DU62">
        <v>16.141490322580641</v>
      </c>
      <c r="DV62">
        <v>15.923322580645159</v>
      </c>
      <c r="DW62">
        <v>4.9993099999999999E-2</v>
      </c>
      <c r="DX62">
        <v>0</v>
      </c>
      <c r="DY62">
        <v>0</v>
      </c>
      <c r="DZ62">
        <v>0</v>
      </c>
      <c r="EA62">
        <v>641.06838709677413</v>
      </c>
      <c r="EB62">
        <v>4.9993099999999999E-2</v>
      </c>
      <c r="EC62">
        <v>-6.1622580645161289</v>
      </c>
      <c r="ED62">
        <v>-1.9196774193548389</v>
      </c>
      <c r="EE62">
        <v>34.686999999999991</v>
      </c>
      <c r="EF62">
        <v>38.572193548387098</v>
      </c>
      <c r="EG62">
        <v>36.941064516129018</v>
      </c>
      <c r="EH62">
        <v>39.721580645161289</v>
      </c>
      <c r="EI62">
        <v>37.186999999999983</v>
      </c>
      <c r="EJ62">
        <v>0</v>
      </c>
      <c r="EK62">
        <v>0</v>
      </c>
      <c r="EL62">
        <v>0</v>
      </c>
      <c r="EM62">
        <v>134.4000000953674</v>
      </c>
      <c r="EN62">
        <v>0</v>
      </c>
      <c r="EO62">
        <v>640.98559999999998</v>
      </c>
      <c r="EP62">
        <v>-3.2584616266773998</v>
      </c>
      <c r="EQ62">
        <v>3.3315385347757678</v>
      </c>
      <c r="ER62">
        <v>-6.1304000000000007</v>
      </c>
      <c r="ES62">
        <v>15</v>
      </c>
      <c r="ET62">
        <v>1689218749.5</v>
      </c>
      <c r="EU62" t="s">
        <v>596</v>
      </c>
      <c r="EV62">
        <v>1689218749.5</v>
      </c>
      <c r="EW62">
        <v>1689218747.5</v>
      </c>
      <c r="EX62">
        <v>46</v>
      </c>
      <c r="EY62">
        <v>1.2E-2</v>
      </c>
      <c r="EZ62">
        <v>-5.0000000000000001E-3</v>
      </c>
      <c r="FA62">
        <v>0.57299999999999995</v>
      </c>
      <c r="FB62">
        <v>0.21299999999999999</v>
      </c>
      <c r="FC62">
        <v>410</v>
      </c>
      <c r="FD62">
        <v>18</v>
      </c>
      <c r="FE62">
        <v>0.64</v>
      </c>
      <c r="FF62">
        <v>0.17</v>
      </c>
      <c r="FG62">
        <v>1.33927487804878</v>
      </c>
      <c r="FH62">
        <v>-0.93401142857142716</v>
      </c>
      <c r="FI62">
        <v>9.6065924978934653E-2</v>
      </c>
      <c r="FJ62">
        <v>1</v>
      </c>
      <c r="FK62">
        <v>411.29787096774203</v>
      </c>
      <c r="FL62">
        <v>-0.97262903225849073</v>
      </c>
      <c r="FM62">
        <v>7.4286169396324625E-2</v>
      </c>
      <c r="FN62">
        <v>1</v>
      </c>
      <c r="FO62">
        <v>0.22772982926829269</v>
      </c>
      <c r="FP62">
        <v>0.41200540766550497</v>
      </c>
      <c r="FQ62">
        <v>4.0750991746065807E-2</v>
      </c>
      <c r="FR62">
        <v>1</v>
      </c>
      <c r="FS62">
        <v>18.176670967741931</v>
      </c>
      <c r="FT62">
        <v>0.38862580645161859</v>
      </c>
      <c r="FU62">
        <v>2.924411375620832E-2</v>
      </c>
      <c r="FV62">
        <v>1</v>
      </c>
      <c r="FW62">
        <v>4</v>
      </c>
      <c r="FX62">
        <v>4</v>
      </c>
      <c r="FY62" t="s">
        <v>413</v>
      </c>
      <c r="FZ62">
        <v>3.1822300000000001</v>
      </c>
      <c r="GA62">
        <v>2.7639499999999999</v>
      </c>
      <c r="GB62">
        <v>0.10423499999999999</v>
      </c>
      <c r="GC62">
        <v>0.10463</v>
      </c>
      <c r="GD62">
        <v>9.9794900000000006E-2</v>
      </c>
      <c r="GE62">
        <v>9.9720500000000004E-2</v>
      </c>
      <c r="GF62">
        <v>28234.5</v>
      </c>
      <c r="GG62">
        <v>22429.9</v>
      </c>
      <c r="GH62">
        <v>29440.799999999999</v>
      </c>
      <c r="GI62">
        <v>24525.9</v>
      </c>
      <c r="GJ62">
        <v>33690.6</v>
      </c>
      <c r="GK62">
        <v>32211.4</v>
      </c>
      <c r="GL62">
        <v>40591.599999999999</v>
      </c>
      <c r="GM62">
        <v>40003.800000000003</v>
      </c>
      <c r="GN62">
        <v>2.20587</v>
      </c>
      <c r="GO62">
        <v>1.96323</v>
      </c>
      <c r="GP62">
        <v>0.106748</v>
      </c>
      <c r="GQ62">
        <v>0</v>
      </c>
      <c r="GR62">
        <v>21.365600000000001</v>
      </c>
      <c r="GS62">
        <v>999.9</v>
      </c>
      <c r="GT62">
        <v>62.3</v>
      </c>
      <c r="GU62">
        <v>25.5</v>
      </c>
      <c r="GV62">
        <v>20.151299999999999</v>
      </c>
      <c r="GW62">
        <v>62.608199999999997</v>
      </c>
      <c r="GX62">
        <v>28.2532</v>
      </c>
      <c r="GY62">
        <v>1</v>
      </c>
      <c r="GZ62">
        <v>-0.27126</v>
      </c>
      <c r="HA62">
        <v>0</v>
      </c>
      <c r="HB62">
        <v>20.293199999999999</v>
      </c>
      <c r="HC62">
        <v>5.2279200000000001</v>
      </c>
      <c r="HD62">
        <v>11.902100000000001</v>
      </c>
      <c r="HE62">
        <v>4.9638499999999999</v>
      </c>
      <c r="HF62">
        <v>3.2919999999999998</v>
      </c>
      <c r="HG62">
        <v>9999</v>
      </c>
      <c r="HH62">
        <v>9999</v>
      </c>
      <c r="HI62">
        <v>9999</v>
      </c>
      <c r="HJ62">
        <v>999.9</v>
      </c>
      <c r="HK62">
        <v>4.9702000000000002</v>
      </c>
      <c r="HL62">
        <v>1.8746799999999999</v>
      </c>
      <c r="HM62">
        <v>1.87334</v>
      </c>
      <c r="HN62">
        <v>1.8724099999999999</v>
      </c>
      <c r="HO62">
        <v>1.87408</v>
      </c>
      <c r="HP62">
        <v>1.8690500000000001</v>
      </c>
      <c r="HQ62">
        <v>1.8732599999999999</v>
      </c>
      <c r="HR62">
        <v>1.87835</v>
      </c>
      <c r="HS62">
        <v>0</v>
      </c>
      <c r="HT62">
        <v>0</v>
      </c>
      <c r="HU62">
        <v>0</v>
      </c>
      <c r="HV62">
        <v>0</v>
      </c>
      <c r="HW62" t="s">
        <v>414</v>
      </c>
      <c r="HX62" t="s">
        <v>415</v>
      </c>
      <c r="HY62" t="s">
        <v>416</v>
      </c>
      <c r="HZ62" t="s">
        <v>416</v>
      </c>
      <c r="IA62" t="s">
        <v>416</v>
      </c>
      <c r="IB62" t="s">
        <v>416</v>
      </c>
      <c r="IC62">
        <v>0</v>
      </c>
      <c r="ID62">
        <v>100</v>
      </c>
      <c r="IE62">
        <v>100</v>
      </c>
      <c r="IF62">
        <v>0.57299999999999995</v>
      </c>
      <c r="IG62">
        <v>0.21299999999999999</v>
      </c>
      <c r="IH62">
        <v>0.3517746824534087</v>
      </c>
      <c r="II62">
        <v>1.128014593432906E-3</v>
      </c>
      <c r="IJ62">
        <v>-1.65604436504418E-6</v>
      </c>
      <c r="IK62">
        <v>3.7132907960675708E-10</v>
      </c>
      <c r="IL62">
        <v>0.2182200000000023</v>
      </c>
      <c r="IM62">
        <v>0</v>
      </c>
      <c r="IN62">
        <v>0</v>
      </c>
      <c r="IO62">
        <v>0</v>
      </c>
      <c r="IP62">
        <v>25</v>
      </c>
      <c r="IQ62">
        <v>1932</v>
      </c>
      <c r="IR62">
        <v>-1</v>
      </c>
      <c r="IS62">
        <v>-1</v>
      </c>
      <c r="IT62">
        <v>2</v>
      </c>
      <c r="IU62">
        <v>1.9</v>
      </c>
      <c r="IV62">
        <v>1.07056</v>
      </c>
      <c r="IW62">
        <v>2.4328599999999998</v>
      </c>
      <c r="IX62">
        <v>1.42578</v>
      </c>
      <c r="IY62">
        <v>2.2851599999999999</v>
      </c>
      <c r="IZ62">
        <v>1.5478499999999999</v>
      </c>
      <c r="JA62">
        <v>2.3584000000000001</v>
      </c>
      <c r="JB62">
        <v>29.049399999999999</v>
      </c>
      <c r="JC62">
        <v>15.2265</v>
      </c>
      <c r="JD62">
        <v>18</v>
      </c>
      <c r="JE62">
        <v>619.54399999999998</v>
      </c>
      <c r="JF62">
        <v>449.428</v>
      </c>
      <c r="JG62">
        <v>23.3062</v>
      </c>
      <c r="JH62">
        <v>23.877500000000001</v>
      </c>
      <c r="JI62">
        <v>30</v>
      </c>
      <c r="JJ62">
        <v>23.873200000000001</v>
      </c>
      <c r="JK62">
        <v>23.829599999999999</v>
      </c>
      <c r="JL62">
        <v>21.450700000000001</v>
      </c>
      <c r="JM62">
        <v>0</v>
      </c>
      <c r="JN62">
        <v>100</v>
      </c>
      <c r="JO62">
        <v>-999.9</v>
      </c>
      <c r="JP62">
        <v>410</v>
      </c>
      <c r="JQ62">
        <v>22</v>
      </c>
      <c r="JR62">
        <v>95.899799999999999</v>
      </c>
      <c r="JS62">
        <v>101.788</v>
      </c>
    </row>
    <row r="63" spans="1:279" x14ac:dyDescent="0.2">
      <c r="A63">
        <v>47</v>
      </c>
      <c r="B63">
        <v>1689218890</v>
      </c>
      <c r="C63">
        <v>7018.5</v>
      </c>
      <c r="D63" t="s">
        <v>597</v>
      </c>
      <c r="E63" t="s">
        <v>598</v>
      </c>
      <c r="F63">
        <v>15</v>
      </c>
      <c r="O63" t="s">
        <v>659</v>
      </c>
      <c r="P63">
        <f>DB63*AP63*(CW63-CV63*(1000-AP63*CY63)/(1000-AP63*CX63))/(100*CQ63)</f>
        <v>-1.1190227144165021</v>
      </c>
      <c r="Q63">
        <v>1689218882.25</v>
      </c>
      <c r="R63">
        <f t="shared" si="38"/>
        <v>2.7402053689374011E-4</v>
      </c>
      <c r="S63">
        <f t="shared" si="39"/>
        <v>0.27402053689374012</v>
      </c>
      <c r="T63">
        <f>CV63 - IF(AP63&gt;1, P63*CQ63*100/(AR63*DJ63), 0)</f>
        <v>411.0003333333334</v>
      </c>
      <c r="U63">
        <f>((AA63-R63/2)*T63-P63)/(AA63+R63/2)</f>
        <v>469.32607892832283</v>
      </c>
      <c r="V63">
        <f t="shared" si="40"/>
        <v>47.557284836838406</v>
      </c>
      <c r="W63">
        <f>(CV63 - IF(AP63&gt;1, P63*CQ63*100/(AR63*DJ63), 0))*(DC63+DD63)/1000</f>
        <v>41.647078221182788</v>
      </c>
      <c r="X63">
        <f t="shared" si="41"/>
        <v>2.7509860646341738E-2</v>
      </c>
      <c r="Y63">
        <f t="shared" si="42"/>
        <v>2.9521035202238175</v>
      </c>
      <c r="Z63">
        <f>R63*(1000-(1000*0.61365*EXP(17.502*AD63/(240.97+AD63))/(DC63+DD63)+CX63)/2)/(1000*0.61365*EXP(17.502*AD63/(240.97+AD63))/(DC63+DD63)-CX63)</f>
        <v>2.736823174820532E-2</v>
      </c>
      <c r="AA63">
        <f t="shared" si="43"/>
        <v>1.7117808716661027E-2</v>
      </c>
      <c r="AB63">
        <f t="shared" si="44"/>
        <v>3.9888988359855588E-3</v>
      </c>
      <c r="AC63">
        <f>(DE63+(AB63+2*0.95*0.0000000567*(((DE63+$B$7)+273)^4-(DE63+273)^4)-44100*R63)/(1.84*29.3*Y63+8*0.95*0.0000000567*(DE63+273)^3))</f>
        <v>23.434000594574517</v>
      </c>
      <c r="AD63">
        <f t="shared" si="45"/>
        <v>22.978893333333339</v>
      </c>
      <c r="AE63">
        <f t="shared" si="46"/>
        <v>2.816121539235986</v>
      </c>
      <c r="AF63">
        <f t="shared" si="47"/>
        <v>62.771241539075405</v>
      </c>
      <c r="AG63">
        <f t="shared" si="48"/>
        <v>1.8247924428089954</v>
      </c>
      <c r="AH63">
        <f t="shared" si="49"/>
        <v>2.9070516976680367</v>
      </c>
      <c r="AI63">
        <f t="shared" si="50"/>
        <v>0.99132909642699052</v>
      </c>
      <c r="AJ63">
        <f>(-R63*44100)</f>
        <v>-12.084305677013939</v>
      </c>
      <c r="AK63">
        <f t="shared" si="51"/>
        <v>83.715962446058739</v>
      </c>
      <c r="AL63">
        <f t="shared" si="52"/>
        <v>5.8928811306167104</v>
      </c>
      <c r="AM63">
        <f t="shared" si="53"/>
        <v>77.528526798497495</v>
      </c>
      <c r="AN63">
        <v>0</v>
      </c>
      <c r="AO63">
        <v>0</v>
      </c>
      <c r="AP63">
        <f t="shared" si="54"/>
        <v>1</v>
      </c>
      <c r="AQ63">
        <f t="shared" si="55"/>
        <v>0</v>
      </c>
      <c r="AR63">
        <f t="shared" si="56"/>
        <v>54190.765356315365</v>
      </c>
      <c r="AS63" t="s">
        <v>599</v>
      </c>
      <c r="AT63">
        <v>12558.8</v>
      </c>
      <c r="AU63">
        <v>549.48239999999998</v>
      </c>
      <c r="AV63">
        <v>3270.78</v>
      </c>
      <c r="AW63">
        <f t="shared" si="57"/>
        <v>0.8320026415717352</v>
      </c>
      <c r="AX63">
        <v>-1.1190227144164451</v>
      </c>
      <c r="AY63" t="s">
        <v>410</v>
      </c>
      <c r="AZ63" t="s">
        <v>410</v>
      </c>
      <c r="BA63">
        <v>0</v>
      </c>
      <c r="BB63">
        <v>0</v>
      </c>
      <c r="BC63" t="e">
        <f t="shared" si="58"/>
        <v>#DIV/0!</v>
      </c>
      <c r="BD63">
        <v>0.5</v>
      </c>
      <c r="BE63">
        <f t="shared" si="59"/>
        <v>2.0994204399923999E-2</v>
      </c>
      <c r="BF63">
        <f>P63</f>
        <v>-1.1190227144165021</v>
      </c>
      <c r="BG63" t="e">
        <f t="shared" si="60"/>
        <v>#DIV/0!</v>
      </c>
      <c r="BH63">
        <f t="shared" si="61"/>
        <v>-2.7181531806911257E-12</v>
      </c>
      <c r="BI63" t="e">
        <f t="shared" si="62"/>
        <v>#DIV/0!</v>
      </c>
      <c r="BJ63" t="e">
        <f t="shared" si="63"/>
        <v>#DIV/0!</v>
      </c>
      <c r="BK63" t="s">
        <v>410</v>
      </c>
      <c r="BL63">
        <v>0</v>
      </c>
      <c r="BM63" t="e">
        <f t="shared" si="64"/>
        <v>#DIV/0!</v>
      </c>
      <c r="BN63" t="e">
        <f t="shared" si="65"/>
        <v>#DIV/0!</v>
      </c>
      <c r="BO63" t="e">
        <f t="shared" si="66"/>
        <v>#DIV/0!</v>
      </c>
      <c r="BP63" t="e">
        <f t="shared" si="67"/>
        <v>#DIV/0!</v>
      </c>
      <c r="BQ63">
        <f t="shared" si="68"/>
        <v>0</v>
      </c>
      <c r="BR63">
        <f t="shared" si="69"/>
        <v>1.2019192608702554</v>
      </c>
      <c r="BS63" t="e">
        <f t="shared" si="70"/>
        <v>#DIV/0!</v>
      </c>
      <c r="BT63" t="e">
        <f t="shared" si="71"/>
        <v>#DIV/0!</v>
      </c>
      <c r="BU63">
        <v>2371</v>
      </c>
      <c r="BV63">
        <v>300</v>
      </c>
      <c r="BW63">
        <v>300</v>
      </c>
      <c r="BX63">
        <v>300</v>
      </c>
      <c r="BY63">
        <v>12558.8</v>
      </c>
      <c r="BZ63">
        <v>3194.95</v>
      </c>
      <c r="CA63">
        <v>-1.0396000000000001E-2</v>
      </c>
      <c r="CB63">
        <v>-28.18</v>
      </c>
      <c r="CC63" t="s">
        <v>410</v>
      </c>
      <c r="CD63" t="s">
        <v>410</v>
      </c>
      <c r="CE63" t="s">
        <v>410</v>
      </c>
      <c r="CF63" t="s">
        <v>410</v>
      </c>
      <c r="CG63" t="s">
        <v>410</v>
      </c>
      <c r="CH63" t="s">
        <v>410</v>
      </c>
      <c r="CI63" t="s">
        <v>410</v>
      </c>
      <c r="CJ63" t="s">
        <v>410</v>
      </c>
      <c r="CK63" t="s">
        <v>410</v>
      </c>
      <c r="CL63" t="s">
        <v>410</v>
      </c>
      <c r="CM63">
        <f t="shared" si="72"/>
        <v>4.9993099999999999E-2</v>
      </c>
      <c r="CN63">
        <f t="shared" si="73"/>
        <v>2.0994204399923999E-2</v>
      </c>
      <c r="CO63">
        <f t="shared" si="74"/>
        <v>0.41994203999999996</v>
      </c>
      <c r="CP63">
        <f t="shared" si="75"/>
        <v>7.9788987599999986E-2</v>
      </c>
      <c r="CQ63">
        <v>6</v>
      </c>
      <c r="CR63">
        <v>0.5</v>
      </c>
      <c r="CS63" t="s">
        <v>411</v>
      </c>
      <c r="CT63">
        <v>2</v>
      </c>
      <c r="CU63">
        <v>1689218882.25</v>
      </c>
      <c r="CV63">
        <v>411.0003333333334</v>
      </c>
      <c r="CW63">
        <v>409.99436666666668</v>
      </c>
      <c r="CX63">
        <v>18.00823333333334</v>
      </c>
      <c r="CY63">
        <v>17.73926333333333</v>
      </c>
      <c r="CZ63">
        <v>410.4163333333334</v>
      </c>
      <c r="DA63">
        <v>17.79623333333334</v>
      </c>
      <c r="DB63">
        <v>600.25856666666664</v>
      </c>
      <c r="DC63">
        <v>101.2645333333333</v>
      </c>
      <c r="DD63">
        <v>6.6475046666666676E-2</v>
      </c>
      <c r="DE63">
        <v>23.504899999999999</v>
      </c>
      <c r="DF63">
        <v>22.978893333333339</v>
      </c>
      <c r="DG63">
        <v>999.9000000000002</v>
      </c>
      <c r="DH63">
        <v>0</v>
      </c>
      <c r="DI63">
        <v>0</v>
      </c>
      <c r="DJ63">
        <v>10002.648999999999</v>
      </c>
      <c r="DK63">
        <v>0</v>
      </c>
      <c r="DL63">
        <v>0.28266200000000008</v>
      </c>
      <c r="DM63">
        <v>0.99497586666666682</v>
      </c>
      <c r="DN63">
        <v>418.52653333333342</v>
      </c>
      <c r="DO63">
        <v>417.39859999999987</v>
      </c>
      <c r="DP63">
        <v>0.26995239999999998</v>
      </c>
      <c r="DQ63">
        <v>409.99436666666668</v>
      </c>
      <c r="DR63">
        <v>17.73926333333333</v>
      </c>
      <c r="DS63">
        <v>1.8236946666666669</v>
      </c>
      <c r="DT63">
        <v>1.7963573333333329</v>
      </c>
      <c r="DU63">
        <v>15.99136</v>
      </c>
      <c r="DV63">
        <v>15.755136666666671</v>
      </c>
      <c r="DW63">
        <v>4.9993099999999999E-2</v>
      </c>
      <c r="DX63">
        <v>0</v>
      </c>
      <c r="DY63">
        <v>0</v>
      </c>
      <c r="DZ63">
        <v>0</v>
      </c>
      <c r="EA63">
        <v>549.56233333333341</v>
      </c>
      <c r="EB63">
        <v>4.9993099999999999E-2</v>
      </c>
      <c r="EC63">
        <v>-5.855999999999999</v>
      </c>
      <c r="ED63">
        <v>-1.799333333333333</v>
      </c>
      <c r="EE63">
        <v>34.995800000000003</v>
      </c>
      <c r="EF63">
        <v>39.125</v>
      </c>
      <c r="EG63">
        <v>37.326700000000002</v>
      </c>
      <c r="EH63">
        <v>40.881199999999993</v>
      </c>
      <c r="EI63">
        <v>37.580900000000007</v>
      </c>
      <c r="EJ63">
        <v>0</v>
      </c>
      <c r="EK63">
        <v>0</v>
      </c>
      <c r="EL63">
        <v>0</v>
      </c>
      <c r="EM63">
        <v>159.60000014305109</v>
      </c>
      <c r="EN63">
        <v>0</v>
      </c>
      <c r="EO63">
        <v>549.48239999999998</v>
      </c>
      <c r="EP63">
        <v>-1.545384536443599</v>
      </c>
      <c r="EQ63">
        <v>-3.1546154544456959</v>
      </c>
      <c r="ER63">
        <v>-5.5987999999999998</v>
      </c>
      <c r="ES63">
        <v>15</v>
      </c>
      <c r="ET63">
        <v>1689218907.5</v>
      </c>
      <c r="EU63" t="s">
        <v>600</v>
      </c>
      <c r="EV63">
        <v>1689218906</v>
      </c>
      <c r="EW63">
        <v>1689218907.5</v>
      </c>
      <c r="EX63">
        <v>47</v>
      </c>
      <c r="EY63">
        <v>1.0999999999999999E-2</v>
      </c>
      <c r="EZ63">
        <v>-1E-3</v>
      </c>
      <c r="FA63">
        <v>0.58399999999999996</v>
      </c>
      <c r="FB63">
        <v>0.21199999999999999</v>
      </c>
      <c r="FC63">
        <v>410</v>
      </c>
      <c r="FD63">
        <v>18</v>
      </c>
      <c r="FE63">
        <v>0.36</v>
      </c>
      <c r="FF63">
        <v>0.22</v>
      </c>
      <c r="FG63">
        <v>1.073012121951219</v>
      </c>
      <c r="FH63">
        <v>-1.3241139303135889</v>
      </c>
      <c r="FI63">
        <v>0.13957517755067411</v>
      </c>
      <c r="FJ63">
        <v>1</v>
      </c>
      <c r="FK63">
        <v>411.00083870967728</v>
      </c>
      <c r="FL63">
        <v>-0.88112903225870309</v>
      </c>
      <c r="FM63">
        <v>7.1967778083011982E-2</v>
      </c>
      <c r="FN63">
        <v>1</v>
      </c>
      <c r="FO63">
        <v>0.2518462926829268</v>
      </c>
      <c r="FP63">
        <v>0.32559002090592343</v>
      </c>
      <c r="FQ63">
        <v>3.2370590586054293E-2</v>
      </c>
      <c r="FR63">
        <v>1</v>
      </c>
      <c r="FS63">
        <v>18.005387096774189</v>
      </c>
      <c r="FT63">
        <v>0.28880322580640089</v>
      </c>
      <c r="FU63">
        <v>2.1728422621897451E-2</v>
      </c>
      <c r="FV63">
        <v>1</v>
      </c>
      <c r="FW63">
        <v>4</v>
      </c>
      <c r="FX63">
        <v>4</v>
      </c>
      <c r="FY63" t="s">
        <v>413</v>
      </c>
      <c r="FZ63">
        <v>3.1818900000000001</v>
      </c>
      <c r="GA63">
        <v>2.7634400000000001</v>
      </c>
      <c r="GB63">
        <v>0.104217</v>
      </c>
      <c r="GC63">
        <v>0.10468</v>
      </c>
      <c r="GD63">
        <v>9.9125000000000005E-2</v>
      </c>
      <c r="GE63">
        <v>9.9018499999999995E-2</v>
      </c>
      <c r="GF63">
        <v>28242</v>
      </c>
      <c r="GG63">
        <v>22434.3</v>
      </c>
      <c r="GH63">
        <v>29447.4</v>
      </c>
      <c r="GI63">
        <v>24531.7</v>
      </c>
      <c r="GJ63">
        <v>33723.800000000003</v>
      </c>
      <c r="GK63">
        <v>32244.6</v>
      </c>
      <c r="GL63">
        <v>40600.6</v>
      </c>
      <c r="GM63">
        <v>40013.4</v>
      </c>
      <c r="GN63">
        <v>2.20723</v>
      </c>
      <c r="GO63">
        <v>1.9664200000000001</v>
      </c>
      <c r="GP63">
        <v>0.107512</v>
      </c>
      <c r="GQ63">
        <v>0</v>
      </c>
      <c r="GR63">
        <v>21.1875</v>
      </c>
      <c r="GS63">
        <v>999.9</v>
      </c>
      <c r="GT63">
        <v>62.5</v>
      </c>
      <c r="GU63">
        <v>25.4</v>
      </c>
      <c r="GV63">
        <v>20.097100000000001</v>
      </c>
      <c r="GW63">
        <v>62.528199999999998</v>
      </c>
      <c r="GX63">
        <v>28.3293</v>
      </c>
      <c r="GY63">
        <v>1</v>
      </c>
      <c r="GZ63">
        <v>-0.28171000000000002</v>
      </c>
      <c r="HA63">
        <v>0</v>
      </c>
      <c r="HB63">
        <v>20.293099999999999</v>
      </c>
      <c r="HC63">
        <v>5.2271700000000001</v>
      </c>
      <c r="HD63">
        <v>11.902100000000001</v>
      </c>
      <c r="HE63">
        <v>4.9646999999999997</v>
      </c>
      <c r="HF63">
        <v>3.2919999999999998</v>
      </c>
      <c r="HG63">
        <v>9999</v>
      </c>
      <c r="HH63">
        <v>9999</v>
      </c>
      <c r="HI63">
        <v>9999</v>
      </c>
      <c r="HJ63">
        <v>999.9</v>
      </c>
      <c r="HK63">
        <v>4.97018</v>
      </c>
      <c r="HL63">
        <v>1.8746700000000001</v>
      </c>
      <c r="HM63">
        <v>1.8733500000000001</v>
      </c>
      <c r="HN63">
        <v>1.8724099999999999</v>
      </c>
      <c r="HO63">
        <v>1.87408</v>
      </c>
      <c r="HP63">
        <v>1.86904</v>
      </c>
      <c r="HQ63">
        <v>1.87321</v>
      </c>
      <c r="HR63">
        <v>1.87835</v>
      </c>
      <c r="HS63">
        <v>0</v>
      </c>
      <c r="HT63">
        <v>0</v>
      </c>
      <c r="HU63">
        <v>0</v>
      </c>
      <c r="HV63">
        <v>0</v>
      </c>
      <c r="HW63" t="s">
        <v>414</v>
      </c>
      <c r="HX63" t="s">
        <v>415</v>
      </c>
      <c r="HY63" t="s">
        <v>416</v>
      </c>
      <c r="HZ63" t="s">
        <v>416</v>
      </c>
      <c r="IA63" t="s">
        <v>416</v>
      </c>
      <c r="IB63" t="s">
        <v>416</v>
      </c>
      <c r="IC63">
        <v>0</v>
      </c>
      <c r="ID63">
        <v>100</v>
      </c>
      <c r="IE63">
        <v>100</v>
      </c>
      <c r="IF63">
        <v>0.58399999999999996</v>
      </c>
      <c r="IG63">
        <v>0.21199999999999999</v>
      </c>
      <c r="IH63">
        <v>0.36327644060778619</v>
      </c>
      <c r="II63">
        <v>1.128014593432906E-3</v>
      </c>
      <c r="IJ63">
        <v>-1.65604436504418E-6</v>
      </c>
      <c r="IK63">
        <v>3.7132907960675708E-10</v>
      </c>
      <c r="IL63">
        <v>0.21298999999999779</v>
      </c>
      <c r="IM63">
        <v>0</v>
      </c>
      <c r="IN63">
        <v>0</v>
      </c>
      <c r="IO63">
        <v>0</v>
      </c>
      <c r="IP63">
        <v>25</v>
      </c>
      <c r="IQ63">
        <v>1932</v>
      </c>
      <c r="IR63">
        <v>-1</v>
      </c>
      <c r="IS63">
        <v>-1</v>
      </c>
      <c r="IT63">
        <v>2.2999999999999998</v>
      </c>
      <c r="IU63">
        <v>2.4</v>
      </c>
      <c r="IV63">
        <v>1.06934</v>
      </c>
      <c r="IW63">
        <v>2.4291999999999998</v>
      </c>
      <c r="IX63">
        <v>1.42578</v>
      </c>
      <c r="IY63">
        <v>2.2863799999999999</v>
      </c>
      <c r="IZ63">
        <v>1.5478499999999999</v>
      </c>
      <c r="JA63">
        <v>2.34497</v>
      </c>
      <c r="JB63">
        <v>28.9224</v>
      </c>
      <c r="JC63">
        <v>15.209</v>
      </c>
      <c r="JD63">
        <v>18</v>
      </c>
      <c r="JE63">
        <v>619.08399999999995</v>
      </c>
      <c r="JF63">
        <v>450.20800000000003</v>
      </c>
      <c r="JG63">
        <v>23.158100000000001</v>
      </c>
      <c r="JH63">
        <v>23.7742</v>
      </c>
      <c r="JI63">
        <v>29.9999</v>
      </c>
      <c r="JJ63">
        <v>23.7456</v>
      </c>
      <c r="JK63">
        <v>23.700299999999999</v>
      </c>
      <c r="JL63">
        <v>21.4422</v>
      </c>
      <c r="JM63">
        <v>0</v>
      </c>
      <c r="JN63">
        <v>100</v>
      </c>
      <c r="JO63">
        <v>-999.9</v>
      </c>
      <c r="JP63">
        <v>410</v>
      </c>
      <c r="JQ63">
        <v>22</v>
      </c>
      <c r="JR63">
        <v>95.921300000000002</v>
      </c>
      <c r="JS63">
        <v>101.812</v>
      </c>
    </row>
    <row r="64" spans="1:279" x14ac:dyDescent="0.2">
      <c r="A64">
        <v>48</v>
      </c>
      <c r="B64">
        <v>1689219012.5</v>
      </c>
      <c r="C64">
        <v>7141</v>
      </c>
      <c r="D64" t="s">
        <v>601</v>
      </c>
      <c r="E64" t="s">
        <v>602</v>
      </c>
      <c r="F64">
        <v>15</v>
      </c>
      <c r="O64" t="s">
        <v>660</v>
      </c>
      <c r="P64">
        <f>DB64*AP64*(CW64-CV64*(1000-AP64*CY64)/(1000-AP64*CX64))/(100*CQ64)</f>
        <v>-1.5277967187818988</v>
      </c>
      <c r="Q64">
        <v>1689219004.5</v>
      </c>
      <c r="R64">
        <f t="shared" si="38"/>
        <v>1.8730357104816179E-4</v>
      </c>
      <c r="S64">
        <f t="shared" si="39"/>
        <v>0.18730357104816178</v>
      </c>
      <c r="T64">
        <f>CV64 - IF(AP64&gt;1, P64*CQ64*100/(AR64*DJ64), 0)</f>
        <v>411.44374193548379</v>
      </c>
      <c r="U64">
        <f>((AA64-R64/2)*T64-P64)/(AA64+R64/2)</f>
        <v>533.09608651964436</v>
      </c>
      <c r="V64">
        <f t="shared" si="40"/>
        <v>54.020524972446445</v>
      </c>
      <c r="W64">
        <f>(CV64 - IF(AP64&gt;1, P64*CQ64*100/(AR64*DJ64), 0))*(DC64+DD64)/1000</f>
        <v>41.693059652884138</v>
      </c>
      <c r="X64">
        <f t="shared" si="41"/>
        <v>1.8988398397221423E-2</v>
      </c>
      <c r="Y64">
        <f t="shared" si="42"/>
        <v>2.9536584034526538</v>
      </c>
      <c r="Z64">
        <f>R64*(1000-(1000*0.61365*EXP(17.502*AD64/(240.97+AD64))/(DC64+DD64)+CX64)/2)/(1000*0.61365*EXP(17.502*AD64/(240.97+AD64))/(DC64+DD64)-CX64)</f>
        <v>1.8920841102609033E-2</v>
      </c>
      <c r="AA64">
        <f t="shared" si="43"/>
        <v>1.1831575316271156E-2</v>
      </c>
      <c r="AB64">
        <f t="shared" si="44"/>
        <v>3.9888988359855588E-3</v>
      </c>
      <c r="AC64">
        <f>(DE64+(AB64+2*0.95*0.0000000567*(((DE64+$B$7)+273)^4-(DE64+273)^4)-44100*R64)/(1.84*29.3*Y64+8*0.95*0.0000000567*(DE64+273)^3))</f>
        <v>23.455578415337332</v>
      </c>
      <c r="AD64">
        <f t="shared" si="45"/>
        <v>23.004461290322581</v>
      </c>
      <c r="AE64">
        <f t="shared" si="46"/>
        <v>2.8204832054384252</v>
      </c>
      <c r="AF64">
        <f t="shared" si="47"/>
        <v>63.312185399930819</v>
      </c>
      <c r="AG64">
        <f t="shared" si="48"/>
        <v>1.8404191600347544</v>
      </c>
      <c r="AH64">
        <f t="shared" si="49"/>
        <v>2.9068956448260042</v>
      </c>
      <c r="AI64">
        <f t="shared" si="50"/>
        <v>0.98006404540367087</v>
      </c>
      <c r="AJ64">
        <f>(-R64*44100)</f>
        <v>-8.2600874832239359</v>
      </c>
      <c r="AK64">
        <f t="shared" si="51"/>
        <v>79.546902154249508</v>
      </c>
      <c r="AL64">
        <f t="shared" si="52"/>
        <v>5.5971664880246328</v>
      </c>
      <c r="AM64">
        <f t="shared" si="53"/>
        <v>76.887970057886193</v>
      </c>
      <c r="AN64">
        <v>10</v>
      </c>
      <c r="AO64">
        <v>2</v>
      </c>
      <c r="AP64">
        <f t="shared" si="54"/>
        <v>1</v>
      </c>
      <c r="AQ64">
        <f t="shared" si="55"/>
        <v>0</v>
      </c>
      <c r="AR64">
        <f t="shared" si="56"/>
        <v>54236.884658727657</v>
      </c>
      <c r="AS64" t="s">
        <v>603</v>
      </c>
      <c r="AT64">
        <v>12541.8</v>
      </c>
      <c r="AU64">
        <v>581.6952</v>
      </c>
      <c r="AV64">
        <v>3529.39</v>
      </c>
      <c r="AW64">
        <f t="shared" si="57"/>
        <v>0.83518534364295249</v>
      </c>
      <c r="AX64">
        <v>-1.527796718781899</v>
      </c>
      <c r="AY64" t="s">
        <v>410</v>
      </c>
      <c r="AZ64" t="s">
        <v>410</v>
      </c>
      <c r="BA64">
        <v>0</v>
      </c>
      <c r="BB64">
        <v>0</v>
      </c>
      <c r="BC64" t="e">
        <f t="shared" si="58"/>
        <v>#DIV/0!</v>
      </c>
      <c r="BD64">
        <v>0.5</v>
      </c>
      <c r="BE64">
        <f t="shared" si="59"/>
        <v>2.0994204399923999E-2</v>
      </c>
      <c r="BF64">
        <f>P64</f>
        <v>-1.5277967187818988</v>
      </c>
      <c r="BG64" t="e">
        <f t="shared" si="60"/>
        <v>#DIV/0!</v>
      </c>
      <c r="BH64">
        <f t="shared" si="61"/>
        <v>1.0576471520198934E-14</v>
      </c>
      <c r="BI64" t="e">
        <f t="shared" si="62"/>
        <v>#DIV/0!</v>
      </c>
      <c r="BJ64" t="e">
        <f t="shared" si="63"/>
        <v>#DIV/0!</v>
      </c>
      <c r="BK64" t="s">
        <v>410</v>
      </c>
      <c r="BL64">
        <v>0</v>
      </c>
      <c r="BM64" t="e">
        <f t="shared" si="64"/>
        <v>#DIV/0!</v>
      </c>
      <c r="BN64" t="e">
        <f t="shared" si="65"/>
        <v>#DIV/0!</v>
      </c>
      <c r="BO64" t="e">
        <f t="shared" si="66"/>
        <v>#DIV/0!</v>
      </c>
      <c r="BP64" t="e">
        <f t="shared" si="67"/>
        <v>#DIV/0!</v>
      </c>
      <c r="BQ64">
        <f t="shared" si="68"/>
        <v>0</v>
      </c>
      <c r="BR64">
        <f t="shared" si="69"/>
        <v>1.1973390189513515</v>
      </c>
      <c r="BS64" t="e">
        <f t="shared" si="70"/>
        <v>#DIV/0!</v>
      </c>
      <c r="BT64" t="e">
        <f t="shared" si="71"/>
        <v>#DIV/0!</v>
      </c>
      <c r="BU64">
        <v>2372</v>
      </c>
      <c r="BV64">
        <v>300</v>
      </c>
      <c r="BW64">
        <v>300</v>
      </c>
      <c r="BX64">
        <v>300</v>
      </c>
      <c r="BY64">
        <v>12541.8</v>
      </c>
      <c r="BZ64">
        <v>3417.37</v>
      </c>
      <c r="CA64">
        <v>-1.03833E-2</v>
      </c>
      <c r="CB64">
        <v>-36.409999999999997</v>
      </c>
      <c r="CC64" t="s">
        <v>410</v>
      </c>
      <c r="CD64" t="s">
        <v>410</v>
      </c>
      <c r="CE64" t="s">
        <v>410</v>
      </c>
      <c r="CF64" t="s">
        <v>410</v>
      </c>
      <c r="CG64" t="s">
        <v>410</v>
      </c>
      <c r="CH64" t="s">
        <v>410</v>
      </c>
      <c r="CI64" t="s">
        <v>410</v>
      </c>
      <c r="CJ64" t="s">
        <v>410</v>
      </c>
      <c r="CK64" t="s">
        <v>410</v>
      </c>
      <c r="CL64" t="s">
        <v>410</v>
      </c>
      <c r="CM64">
        <f t="shared" si="72"/>
        <v>4.9993099999999999E-2</v>
      </c>
      <c r="CN64">
        <f t="shared" si="73"/>
        <v>2.0994204399923999E-2</v>
      </c>
      <c r="CO64">
        <f t="shared" si="74"/>
        <v>0.41994203999999996</v>
      </c>
      <c r="CP64">
        <f t="shared" si="75"/>
        <v>7.9788987599999986E-2</v>
      </c>
      <c r="CQ64">
        <v>6</v>
      </c>
      <c r="CR64">
        <v>0.5</v>
      </c>
      <c r="CS64" t="s">
        <v>411</v>
      </c>
      <c r="CT64">
        <v>2</v>
      </c>
      <c r="CU64">
        <v>1689219004.5</v>
      </c>
      <c r="CV64">
        <v>411.44374193548379</v>
      </c>
      <c r="CW64">
        <v>409.99335483870959</v>
      </c>
      <c r="CX64">
        <v>18.16199032258065</v>
      </c>
      <c r="CY64">
        <v>17.97813225806452</v>
      </c>
      <c r="CZ64">
        <v>410.8227419354838</v>
      </c>
      <c r="DA64">
        <v>17.94399032258065</v>
      </c>
      <c r="DB64">
        <v>600.14261290322577</v>
      </c>
      <c r="DC64">
        <v>101.2675161290322</v>
      </c>
      <c r="DD64">
        <v>6.604519032258066E-2</v>
      </c>
      <c r="DE64">
        <v>23.504009677419361</v>
      </c>
      <c r="DF64">
        <v>23.004461290322581</v>
      </c>
      <c r="DG64">
        <v>999.90000000000032</v>
      </c>
      <c r="DH64">
        <v>0</v>
      </c>
      <c r="DI64">
        <v>0</v>
      </c>
      <c r="DJ64">
        <v>10011.187419354839</v>
      </c>
      <c r="DK64">
        <v>0</v>
      </c>
      <c r="DL64">
        <v>0.28266200000000008</v>
      </c>
      <c r="DM64">
        <v>1.4132345161290321</v>
      </c>
      <c r="DN64">
        <v>419.01425806451618</v>
      </c>
      <c r="DO64">
        <v>417.49925806451608</v>
      </c>
      <c r="DP64">
        <v>0.17773325806451609</v>
      </c>
      <c r="DQ64">
        <v>409.99335483870959</v>
      </c>
      <c r="DR64">
        <v>17.97813225806452</v>
      </c>
      <c r="DS64">
        <v>1.8385996774193549</v>
      </c>
      <c r="DT64">
        <v>1.8206009677419359</v>
      </c>
      <c r="DU64">
        <v>16.118861290322581</v>
      </c>
      <c r="DV64">
        <v>15.9648</v>
      </c>
      <c r="DW64">
        <v>4.9993099999999999E-2</v>
      </c>
      <c r="DX64">
        <v>0</v>
      </c>
      <c r="DY64">
        <v>0</v>
      </c>
      <c r="DZ64">
        <v>0</v>
      </c>
      <c r="EA64">
        <v>581.92387096774178</v>
      </c>
      <c r="EB64">
        <v>4.9993099999999999E-2</v>
      </c>
      <c r="EC64">
        <v>-4.7303225806451614</v>
      </c>
      <c r="ED64">
        <v>-1.190967741935484</v>
      </c>
      <c r="EE64">
        <v>35.25</v>
      </c>
      <c r="EF64">
        <v>39.32622580645161</v>
      </c>
      <c r="EG64">
        <v>37.612806451612897</v>
      </c>
      <c r="EH64">
        <v>41.25</v>
      </c>
      <c r="EI64">
        <v>37.850612903225802</v>
      </c>
      <c r="EJ64">
        <v>0</v>
      </c>
      <c r="EK64">
        <v>0</v>
      </c>
      <c r="EL64">
        <v>0</v>
      </c>
      <c r="EM64">
        <v>121.4000000953674</v>
      </c>
      <c r="EN64">
        <v>0</v>
      </c>
      <c r="EO64">
        <v>581.6952</v>
      </c>
      <c r="EP64">
        <v>-4.6815384608051067</v>
      </c>
      <c r="EQ64">
        <v>-9.8800000062355675</v>
      </c>
      <c r="ER64">
        <v>-4.6908000000000003</v>
      </c>
      <c r="ES64">
        <v>15</v>
      </c>
      <c r="ET64">
        <v>1689219030</v>
      </c>
      <c r="EU64" t="s">
        <v>604</v>
      </c>
      <c r="EV64">
        <v>1689219029.5</v>
      </c>
      <c r="EW64">
        <v>1689219030</v>
      </c>
      <c r="EX64">
        <v>48</v>
      </c>
      <c r="EY64">
        <v>3.6999999999999998E-2</v>
      </c>
      <c r="EZ64">
        <v>6.0000000000000001E-3</v>
      </c>
      <c r="FA64">
        <v>0.621</v>
      </c>
      <c r="FB64">
        <v>0.218</v>
      </c>
      <c r="FC64">
        <v>410</v>
      </c>
      <c r="FD64">
        <v>18</v>
      </c>
      <c r="FE64">
        <v>0.33</v>
      </c>
      <c r="FF64">
        <v>0.38</v>
      </c>
      <c r="FG64">
        <v>1.5050142500000001</v>
      </c>
      <c r="FH64">
        <v>-1.870803264540337</v>
      </c>
      <c r="FI64">
        <v>0.1891689037723629</v>
      </c>
      <c r="FJ64">
        <v>1</v>
      </c>
      <c r="FK64">
        <v>411.40973333333329</v>
      </c>
      <c r="FL64">
        <v>-1.3827630700788169</v>
      </c>
      <c r="FM64">
        <v>0.1029433285302612</v>
      </c>
      <c r="FN64">
        <v>1</v>
      </c>
      <c r="FO64">
        <v>0.15697092500000001</v>
      </c>
      <c r="FP64">
        <v>0.4194242499061912</v>
      </c>
      <c r="FQ64">
        <v>4.0984169990648529E-2</v>
      </c>
      <c r="FR64">
        <v>1</v>
      </c>
      <c r="FS64">
        <v>18.154389999999999</v>
      </c>
      <c r="FT64">
        <v>0.41998932146828172</v>
      </c>
      <c r="FU64">
        <v>3.0522301682540439E-2</v>
      </c>
      <c r="FV64">
        <v>1</v>
      </c>
      <c r="FW64">
        <v>4</v>
      </c>
      <c r="FX64">
        <v>4</v>
      </c>
      <c r="FY64" t="s">
        <v>413</v>
      </c>
      <c r="FZ64">
        <v>3.18222</v>
      </c>
      <c r="GA64">
        <v>2.7627899999999999</v>
      </c>
      <c r="GB64">
        <v>0.10430200000000001</v>
      </c>
      <c r="GC64">
        <v>0.104686</v>
      </c>
      <c r="GD64">
        <v>9.9783899999999995E-2</v>
      </c>
      <c r="GE64">
        <v>9.9999400000000002E-2</v>
      </c>
      <c r="GF64">
        <v>28239.4</v>
      </c>
      <c r="GG64">
        <v>22433.599999999999</v>
      </c>
      <c r="GH64">
        <v>29447.4</v>
      </c>
      <c r="GI64">
        <v>24531</v>
      </c>
      <c r="GJ64">
        <v>33697.9</v>
      </c>
      <c r="GK64">
        <v>32208</v>
      </c>
      <c r="GL64">
        <v>40600</v>
      </c>
      <c r="GM64">
        <v>40012.5</v>
      </c>
      <c r="GN64">
        <v>2.18615</v>
      </c>
      <c r="GO64">
        <v>1.9672499999999999</v>
      </c>
      <c r="GP64">
        <v>0.10270600000000001</v>
      </c>
      <c r="GQ64">
        <v>0</v>
      </c>
      <c r="GR64">
        <v>21.3246</v>
      </c>
      <c r="GS64">
        <v>999.9</v>
      </c>
      <c r="GT64">
        <v>62.6</v>
      </c>
      <c r="GU64">
        <v>25.3</v>
      </c>
      <c r="GV64">
        <v>20.009499999999999</v>
      </c>
      <c r="GW64">
        <v>61.848199999999999</v>
      </c>
      <c r="GX64">
        <v>27.8886</v>
      </c>
      <c r="GY64">
        <v>1</v>
      </c>
      <c r="GZ64">
        <v>-0.28218700000000002</v>
      </c>
      <c r="HA64">
        <v>0</v>
      </c>
      <c r="HB64">
        <v>20.293199999999999</v>
      </c>
      <c r="HC64">
        <v>5.2246300000000003</v>
      </c>
      <c r="HD64">
        <v>11.902100000000001</v>
      </c>
      <c r="HE64">
        <v>4.96495</v>
      </c>
      <c r="HF64">
        <v>3.2919999999999998</v>
      </c>
      <c r="HG64">
        <v>9999</v>
      </c>
      <c r="HH64">
        <v>9999</v>
      </c>
      <c r="HI64">
        <v>9999</v>
      </c>
      <c r="HJ64">
        <v>999.9</v>
      </c>
      <c r="HK64">
        <v>4.9702000000000002</v>
      </c>
      <c r="HL64">
        <v>1.8746700000000001</v>
      </c>
      <c r="HM64">
        <v>1.8733299999999999</v>
      </c>
      <c r="HN64">
        <v>1.8724099999999999</v>
      </c>
      <c r="HO64">
        <v>1.8740699999999999</v>
      </c>
      <c r="HP64">
        <v>1.86904</v>
      </c>
      <c r="HQ64">
        <v>1.8732800000000001</v>
      </c>
      <c r="HR64">
        <v>1.8783099999999999</v>
      </c>
      <c r="HS64">
        <v>0</v>
      </c>
      <c r="HT64">
        <v>0</v>
      </c>
      <c r="HU64">
        <v>0</v>
      </c>
      <c r="HV64">
        <v>0</v>
      </c>
      <c r="HW64" t="s">
        <v>414</v>
      </c>
      <c r="HX64" t="s">
        <v>415</v>
      </c>
      <c r="HY64" t="s">
        <v>416</v>
      </c>
      <c r="HZ64" t="s">
        <v>416</v>
      </c>
      <c r="IA64" t="s">
        <v>416</v>
      </c>
      <c r="IB64" t="s">
        <v>416</v>
      </c>
      <c r="IC64">
        <v>0</v>
      </c>
      <c r="ID64">
        <v>100</v>
      </c>
      <c r="IE64">
        <v>100</v>
      </c>
      <c r="IF64">
        <v>0.621</v>
      </c>
      <c r="IG64">
        <v>0.218</v>
      </c>
      <c r="IH64">
        <v>0.37427381630282958</v>
      </c>
      <c r="II64">
        <v>1.128014593432906E-3</v>
      </c>
      <c r="IJ64">
        <v>-1.65604436504418E-6</v>
      </c>
      <c r="IK64">
        <v>3.7132907960675708E-10</v>
      </c>
      <c r="IL64">
        <v>0.21188571428571379</v>
      </c>
      <c r="IM64">
        <v>0</v>
      </c>
      <c r="IN64">
        <v>0</v>
      </c>
      <c r="IO64">
        <v>0</v>
      </c>
      <c r="IP64">
        <v>25</v>
      </c>
      <c r="IQ64">
        <v>1932</v>
      </c>
      <c r="IR64">
        <v>-1</v>
      </c>
      <c r="IS64">
        <v>-1</v>
      </c>
      <c r="IT64">
        <v>1.8</v>
      </c>
      <c r="IU64">
        <v>1.8</v>
      </c>
      <c r="IV64">
        <v>1.07056</v>
      </c>
      <c r="IW64">
        <v>2.4267599999999998</v>
      </c>
      <c r="IX64">
        <v>1.42578</v>
      </c>
      <c r="IY64">
        <v>2.2851599999999999</v>
      </c>
      <c r="IZ64">
        <v>1.5478499999999999</v>
      </c>
      <c r="JA64">
        <v>2.3901400000000002</v>
      </c>
      <c r="JB64">
        <v>28.837900000000001</v>
      </c>
      <c r="JC64">
        <v>15.1915</v>
      </c>
      <c r="JD64">
        <v>18</v>
      </c>
      <c r="JE64">
        <v>603.76700000000005</v>
      </c>
      <c r="JF64">
        <v>450.42500000000001</v>
      </c>
      <c r="JG64">
        <v>23.0989</v>
      </c>
      <c r="JH64">
        <v>23.754899999999999</v>
      </c>
      <c r="JI64">
        <v>30.0001</v>
      </c>
      <c r="JJ64">
        <v>23.713799999999999</v>
      </c>
      <c r="JK64">
        <v>23.669</v>
      </c>
      <c r="JL64">
        <v>21.444700000000001</v>
      </c>
      <c r="JM64">
        <v>0</v>
      </c>
      <c r="JN64">
        <v>100</v>
      </c>
      <c r="JO64">
        <v>-999.9</v>
      </c>
      <c r="JP64">
        <v>410</v>
      </c>
      <c r="JQ64">
        <v>22</v>
      </c>
      <c r="JR64">
        <v>95.920400000000001</v>
      </c>
      <c r="JS64">
        <v>101.809</v>
      </c>
    </row>
    <row r="65" spans="1:279" x14ac:dyDescent="0.2">
      <c r="A65">
        <v>49</v>
      </c>
      <c r="B65">
        <v>1689219224.5</v>
      </c>
      <c r="C65">
        <v>7353</v>
      </c>
      <c r="D65" t="s">
        <v>605</v>
      </c>
      <c r="E65" t="s">
        <v>606</v>
      </c>
      <c r="F65">
        <v>15</v>
      </c>
      <c r="O65" t="s">
        <v>661</v>
      </c>
      <c r="P65">
        <f>DB65*AP65*(CW65-CV65*(1000-AP65*CY65)/(1000-AP65*CX65))/(100*CQ65)</f>
        <v>-1.0534344831799007</v>
      </c>
      <c r="Q65">
        <v>1689219216.75</v>
      </c>
      <c r="R65">
        <f t="shared" si="38"/>
        <v>2.4262010060474571E-5</v>
      </c>
      <c r="S65">
        <f t="shared" si="39"/>
        <v>2.426201006047457E-2</v>
      </c>
      <c r="T65">
        <f>CV65 - IF(AP65&gt;1, P65*CQ65*100/(AR65*DJ65), 0)</f>
        <v>411.05046666666669</v>
      </c>
      <c r="U65">
        <f>((AA65-R65/2)*T65-P65)/(AA65+R65/2)</f>
        <v>1076.0303095845852</v>
      </c>
      <c r="V65">
        <f t="shared" si="40"/>
        <v>109.03602898613747</v>
      </c>
      <c r="W65">
        <f>(CV65 - IF(AP65&gt;1, P65*CQ65*100/(AR65*DJ65), 0))*(DC65+DD65)/1000</f>
        <v>41.652461086839693</v>
      </c>
      <c r="X65">
        <f t="shared" si="41"/>
        <v>2.4922510883912648E-3</v>
      </c>
      <c r="Y65">
        <f t="shared" si="42"/>
        <v>2.9523448194647677</v>
      </c>
      <c r="Z65">
        <f>R65*(1000-(1000*0.61365*EXP(17.502*AD65/(240.97+AD65))/(DC65+DD65)+CX65)/2)/(1000*0.61365*EXP(17.502*AD65/(240.97+AD65))/(DC65+DD65)-CX65)</f>
        <v>2.4910828698447686E-3</v>
      </c>
      <c r="AA65">
        <f t="shared" si="43"/>
        <v>1.5570317052913001E-3</v>
      </c>
      <c r="AB65">
        <f t="shared" si="44"/>
        <v>3.9888988359855588E-3</v>
      </c>
      <c r="AC65">
        <f>(DE65+(AB65+2*0.95*0.0000000567*(((DE65+$B$7)+273)^4-(DE65+273)^4)-44100*R65)/(1.84*29.3*Y65+8*0.95*0.0000000567*(DE65+273)^3))</f>
        <v>23.244506596043909</v>
      </c>
      <c r="AD65">
        <f t="shared" si="45"/>
        <v>22.679816666666671</v>
      </c>
      <c r="AE65">
        <f t="shared" si="46"/>
        <v>2.7655382176788894</v>
      </c>
      <c r="AF65">
        <f t="shared" si="47"/>
        <v>62.905134115607964</v>
      </c>
      <c r="AG65">
        <f t="shared" si="48"/>
        <v>1.8008505464542233</v>
      </c>
      <c r="AH65">
        <f t="shared" si="49"/>
        <v>2.8628037627971574</v>
      </c>
      <c r="AI65">
        <f t="shared" si="50"/>
        <v>0.96468767122466614</v>
      </c>
      <c r="AJ65">
        <f>(-R65*44100)</f>
        <v>-1.0699546436669285</v>
      </c>
      <c r="AK65">
        <f t="shared" si="51"/>
        <v>90.875761844146666</v>
      </c>
      <c r="AL65">
        <f t="shared" si="52"/>
        <v>6.3784468428822851</v>
      </c>
      <c r="AM65">
        <f t="shared" si="53"/>
        <v>96.188242942198002</v>
      </c>
      <c r="AN65">
        <v>0</v>
      </c>
      <c r="AO65">
        <v>0</v>
      </c>
      <c r="AP65">
        <f t="shared" si="54"/>
        <v>1</v>
      </c>
      <c r="AQ65">
        <f t="shared" si="55"/>
        <v>0</v>
      </c>
      <c r="AR65">
        <f t="shared" si="56"/>
        <v>54244.407049943016</v>
      </c>
      <c r="AS65" t="s">
        <v>607</v>
      </c>
      <c r="AT65">
        <v>12541.7</v>
      </c>
      <c r="AU65">
        <v>616.48959999999988</v>
      </c>
      <c r="AV65">
        <v>3546.4</v>
      </c>
      <c r="AW65">
        <f t="shared" si="57"/>
        <v>0.82616467403564187</v>
      </c>
      <c r="AX65">
        <v>-1.0534344831798439</v>
      </c>
      <c r="AY65" t="s">
        <v>410</v>
      </c>
      <c r="AZ65" t="s">
        <v>410</v>
      </c>
      <c r="BA65">
        <v>0</v>
      </c>
      <c r="BB65">
        <v>0</v>
      </c>
      <c r="BC65" t="e">
        <f t="shared" si="58"/>
        <v>#DIV/0!</v>
      </c>
      <c r="BD65">
        <v>0.5</v>
      </c>
      <c r="BE65">
        <f t="shared" si="59"/>
        <v>2.0994204399923999E-2</v>
      </c>
      <c r="BF65">
        <f>P65</f>
        <v>-1.0534344831799007</v>
      </c>
      <c r="BG65" t="e">
        <f t="shared" si="60"/>
        <v>#DIV/0!</v>
      </c>
      <c r="BH65">
        <f t="shared" si="61"/>
        <v>-2.707576709170927E-12</v>
      </c>
      <c r="BI65" t="e">
        <f t="shared" si="62"/>
        <v>#DIV/0!</v>
      </c>
      <c r="BJ65" t="e">
        <f t="shared" si="63"/>
        <v>#DIV/0!</v>
      </c>
      <c r="BK65" t="s">
        <v>410</v>
      </c>
      <c r="BL65">
        <v>0</v>
      </c>
      <c r="BM65" t="e">
        <f t="shared" si="64"/>
        <v>#DIV/0!</v>
      </c>
      <c r="BN65" t="e">
        <f t="shared" si="65"/>
        <v>#DIV/0!</v>
      </c>
      <c r="BO65" t="e">
        <f t="shared" si="66"/>
        <v>#DIV/0!</v>
      </c>
      <c r="BP65" t="e">
        <f t="shared" si="67"/>
        <v>#DIV/0!</v>
      </c>
      <c r="BQ65">
        <f t="shared" si="68"/>
        <v>0</v>
      </c>
      <c r="BR65">
        <f t="shared" si="69"/>
        <v>1.2104124412814807</v>
      </c>
      <c r="BS65" t="e">
        <f t="shared" si="70"/>
        <v>#DIV/0!</v>
      </c>
      <c r="BT65" t="e">
        <f t="shared" si="71"/>
        <v>#DIV/0!</v>
      </c>
      <c r="BU65">
        <v>2373</v>
      </c>
      <c r="BV65">
        <v>300</v>
      </c>
      <c r="BW65">
        <v>300</v>
      </c>
      <c r="BX65">
        <v>300</v>
      </c>
      <c r="BY65">
        <v>12541.7</v>
      </c>
      <c r="BZ65">
        <v>3445.17</v>
      </c>
      <c r="CA65">
        <v>-1.0382300000000001E-2</v>
      </c>
      <c r="CB65">
        <v>-31.32</v>
      </c>
      <c r="CC65" t="s">
        <v>410</v>
      </c>
      <c r="CD65" t="s">
        <v>410</v>
      </c>
      <c r="CE65" t="s">
        <v>410</v>
      </c>
      <c r="CF65" t="s">
        <v>410</v>
      </c>
      <c r="CG65" t="s">
        <v>410</v>
      </c>
      <c r="CH65" t="s">
        <v>410</v>
      </c>
      <c r="CI65" t="s">
        <v>410</v>
      </c>
      <c r="CJ65" t="s">
        <v>410</v>
      </c>
      <c r="CK65" t="s">
        <v>410</v>
      </c>
      <c r="CL65" t="s">
        <v>410</v>
      </c>
      <c r="CM65">
        <f t="shared" si="72"/>
        <v>4.9993099999999999E-2</v>
      </c>
      <c r="CN65">
        <f t="shared" si="73"/>
        <v>2.0994204399923999E-2</v>
      </c>
      <c r="CO65">
        <f t="shared" si="74"/>
        <v>0.41994203999999996</v>
      </c>
      <c r="CP65">
        <f t="shared" si="75"/>
        <v>7.9788987599999986E-2</v>
      </c>
      <c r="CQ65">
        <v>6</v>
      </c>
      <c r="CR65">
        <v>0.5</v>
      </c>
      <c r="CS65" t="s">
        <v>411</v>
      </c>
      <c r="CT65">
        <v>2</v>
      </c>
      <c r="CU65">
        <v>1689219216.75</v>
      </c>
      <c r="CV65">
        <v>411.05046666666669</v>
      </c>
      <c r="CW65">
        <v>410.00733333333329</v>
      </c>
      <c r="CX65">
        <v>17.771830000000001</v>
      </c>
      <c r="CY65">
        <v>17.748006666666669</v>
      </c>
      <c r="CZ65">
        <v>410.80846666666667</v>
      </c>
      <c r="DA65">
        <v>17.571829999999999</v>
      </c>
      <c r="DB65">
        <v>600.1887999999999</v>
      </c>
      <c r="DC65">
        <v>101.2658</v>
      </c>
      <c r="DD65">
        <v>6.5945039999999996E-2</v>
      </c>
      <c r="DE65">
        <v>23.250763333333339</v>
      </c>
      <c r="DF65">
        <v>22.679816666666671</v>
      </c>
      <c r="DG65">
        <v>999.9000000000002</v>
      </c>
      <c r="DH65">
        <v>0</v>
      </c>
      <c r="DI65">
        <v>0</v>
      </c>
      <c r="DJ65">
        <v>10003.89433333333</v>
      </c>
      <c r="DK65">
        <v>0</v>
      </c>
      <c r="DL65">
        <v>0.28266200000000008</v>
      </c>
      <c r="DM65">
        <v>1.4217733333333329</v>
      </c>
      <c r="DN65">
        <v>418.8809</v>
      </c>
      <c r="DO65">
        <v>417.41559999999998</v>
      </c>
      <c r="DP65">
        <v>4.1733170999999999E-2</v>
      </c>
      <c r="DQ65">
        <v>410.00733333333329</v>
      </c>
      <c r="DR65">
        <v>17.748006666666669</v>
      </c>
      <c r="DS65">
        <v>1.8014926666666671</v>
      </c>
      <c r="DT65">
        <v>1.7972656666666671</v>
      </c>
      <c r="DU65">
        <v>15.79971666666667</v>
      </c>
      <c r="DV65">
        <v>15.763030000000001</v>
      </c>
      <c r="DW65">
        <v>4.9993099999999999E-2</v>
      </c>
      <c r="DX65">
        <v>0</v>
      </c>
      <c r="DY65">
        <v>0</v>
      </c>
      <c r="DZ65">
        <v>0</v>
      </c>
      <c r="EA65">
        <v>616.20533333333321</v>
      </c>
      <c r="EB65">
        <v>4.9993099999999999E-2</v>
      </c>
      <c r="EC65">
        <v>-4.9356666666666671</v>
      </c>
      <c r="ED65">
        <v>-1.1023333333333329</v>
      </c>
      <c r="EE65">
        <v>35.497899999999987</v>
      </c>
      <c r="EF65">
        <v>39.516533333333321</v>
      </c>
      <c r="EG65">
        <v>37.811999999999991</v>
      </c>
      <c r="EH65">
        <v>41.735300000000002</v>
      </c>
      <c r="EI65">
        <v>38.064099999999989</v>
      </c>
      <c r="EJ65">
        <v>0</v>
      </c>
      <c r="EK65">
        <v>0</v>
      </c>
      <c r="EL65">
        <v>0</v>
      </c>
      <c r="EM65">
        <v>211.20000004768369</v>
      </c>
      <c r="EN65">
        <v>0</v>
      </c>
      <c r="EO65">
        <v>616.48959999999988</v>
      </c>
      <c r="EP65">
        <v>-3.1930768254095572</v>
      </c>
      <c r="EQ65">
        <v>-0.36076930375962718</v>
      </c>
      <c r="ER65">
        <v>-4.9640000000000004</v>
      </c>
      <c r="ES65">
        <v>15</v>
      </c>
      <c r="ET65">
        <v>1689219247.5</v>
      </c>
      <c r="EU65" t="s">
        <v>608</v>
      </c>
      <c r="EV65">
        <v>1689219247.5</v>
      </c>
      <c r="EW65">
        <v>1689219243.5</v>
      </c>
      <c r="EX65">
        <v>49</v>
      </c>
      <c r="EY65">
        <v>-0.379</v>
      </c>
      <c r="EZ65">
        <v>-1.7000000000000001E-2</v>
      </c>
      <c r="FA65">
        <v>0.24199999999999999</v>
      </c>
      <c r="FB65">
        <v>0.2</v>
      </c>
      <c r="FC65">
        <v>410</v>
      </c>
      <c r="FD65">
        <v>18</v>
      </c>
      <c r="FE65">
        <v>0.43</v>
      </c>
      <c r="FF65">
        <v>0.12</v>
      </c>
      <c r="FG65">
        <v>1.4697536585365849</v>
      </c>
      <c r="FH65">
        <v>-0.63276731707317202</v>
      </c>
      <c r="FI65">
        <v>7.4655064447033459E-2</v>
      </c>
      <c r="FJ65">
        <v>1</v>
      </c>
      <c r="FK65">
        <v>411.43858064516138</v>
      </c>
      <c r="FL65">
        <v>-0.36730645161412362</v>
      </c>
      <c r="FM65">
        <v>3.5400723697311377E-2</v>
      </c>
      <c r="FN65">
        <v>1</v>
      </c>
      <c r="FO65">
        <v>1.856217641463415E-2</v>
      </c>
      <c r="FP65">
        <v>0.36742752200696849</v>
      </c>
      <c r="FQ65">
        <v>3.6629457210825722E-2</v>
      </c>
      <c r="FR65">
        <v>1</v>
      </c>
      <c r="FS65">
        <v>17.780890322580639</v>
      </c>
      <c r="FT65">
        <v>0.42484354838711291</v>
      </c>
      <c r="FU65">
        <v>3.1734263103696807E-2</v>
      </c>
      <c r="FV65">
        <v>1</v>
      </c>
      <c r="FW65">
        <v>4</v>
      </c>
      <c r="FX65">
        <v>4</v>
      </c>
      <c r="FY65" t="s">
        <v>413</v>
      </c>
      <c r="FZ65">
        <v>3.1823299999999999</v>
      </c>
      <c r="GA65">
        <v>2.7628200000000001</v>
      </c>
      <c r="GB65">
        <v>0.104324</v>
      </c>
      <c r="GC65">
        <v>0.104699</v>
      </c>
      <c r="GD65">
        <v>9.8315299999999994E-2</v>
      </c>
      <c r="GE65">
        <v>9.9125099999999994E-2</v>
      </c>
      <c r="GF65">
        <v>28146.1</v>
      </c>
      <c r="GG65">
        <v>22436.6</v>
      </c>
      <c r="GH65">
        <v>29350.1</v>
      </c>
      <c r="GI65">
        <v>24534</v>
      </c>
      <c r="GJ65">
        <v>33666.1</v>
      </c>
      <c r="GK65">
        <v>32243.3</v>
      </c>
      <c r="GL65">
        <v>40494</v>
      </c>
      <c r="GM65">
        <v>40016.699999999997</v>
      </c>
      <c r="GN65">
        <v>2.2091699999999999</v>
      </c>
      <c r="GO65">
        <v>1.96835</v>
      </c>
      <c r="GP65">
        <v>0.121474</v>
      </c>
      <c r="GQ65">
        <v>0</v>
      </c>
      <c r="GR65">
        <v>20.699000000000002</v>
      </c>
      <c r="GS65">
        <v>999.9</v>
      </c>
      <c r="GT65">
        <v>62.6</v>
      </c>
      <c r="GU65">
        <v>25.1</v>
      </c>
      <c r="GV65">
        <v>19.773399999999999</v>
      </c>
      <c r="GW65">
        <v>62.278199999999998</v>
      </c>
      <c r="GX65">
        <v>28.521599999999999</v>
      </c>
      <c r="GY65">
        <v>1</v>
      </c>
      <c r="GZ65">
        <v>-0.28882600000000003</v>
      </c>
      <c r="HA65">
        <v>0</v>
      </c>
      <c r="HB65">
        <v>20.292899999999999</v>
      </c>
      <c r="HC65">
        <v>5.2237299999999998</v>
      </c>
      <c r="HD65">
        <v>11.902100000000001</v>
      </c>
      <c r="HE65">
        <v>4.9645999999999999</v>
      </c>
      <c r="HF65">
        <v>3.2919999999999998</v>
      </c>
      <c r="HG65">
        <v>9999</v>
      </c>
      <c r="HH65">
        <v>9999</v>
      </c>
      <c r="HI65">
        <v>9999</v>
      </c>
      <c r="HJ65">
        <v>999.9</v>
      </c>
      <c r="HK65">
        <v>4.9701899999999997</v>
      </c>
      <c r="HL65">
        <v>1.8746400000000001</v>
      </c>
      <c r="HM65">
        <v>1.8733200000000001</v>
      </c>
      <c r="HN65">
        <v>1.8724099999999999</v>
      </c>
      <c r="HO65">
        <v>1.87405</v>
      </c>
      <c r="HP65">
        <v>1.86903</v>
      </c>
      <c r="HQ65">
        <v>1.87317</v>
      </c>
      <c r="HR65">
        <v>1.8783000000000001</v>
      </c>
      <c r="HS65">
        <v>0</v>
      </c>
      <c r="HT65">
        <v>0</v>
      </c>
      <c r="HU65">
        <v>0</v>
      </c>
      <c r="HV65">
        <v>0</v>
      </c>
      <c r="HW65" t="s">
        <v>414</v>
      </c>
      <c r="HX65" t="s">
        <v>415</v>
      </c>
      <c r="HY65" t="s">
        <v>416</v>
      </c>
      <c r="HZ65" t="s">
        <v>416</v>
      </c>
      <c r="IA65" t="s">
        <v>416</v>
      </c>
      <c r="IB65" t="s">
        <v>416</v>
      </c>
      <c r="IC65">
        <v>0</v>
      </c>
      <c r="ID65">
        <v>100</v>
      </c>
      <c r="IE65">
        <v>100</v>
      </c>
      <c r="IF65">
        <v>0.24199999999999999</v>
      </c>
      <c r="IG65">
        <v>0.2</v>
      </c>
      <c r="IH65">
        <v>0.41092396810964837</v>
      </c>
      <c r="II65">
        <v>1.128014593432906E-3</v>
      </c>
      <c r="IJ65">
        <v>-1.65604436504418E-6</v>
      </c>
      <c r="IK65">
        <v>3.7132907960675708E-10</v>
      </c>
      <c r="IL65">
        <v>0.2178999999999931</v>
      </c>
      <c r="IM65">
        <v>0</v>
      </c>
      <c r="IN65">
        <v>0</v>
      </c>
      <c r="IO65">
        <v>0</v>
      </c>
      <c r="IP65">
        <v>25</v>
      </c>
      <c r="IQ65">
        <v>1932</v>
      </c>
      <c r="IR65">
        <v>-1</v>
      </c>
      <c r="IS65">
        <v>-1</v>
      </c>
      <c r="IT65">
        <v>3.2</v>
      </c>
      <c r="IU65">
        <v>3.2</v>
      </c>
      <c r="IV65">
        <v>1.06934</v>
      </c>
      <c r="IW65">
        <v>2.4340799999999998</v>
      </c>
      <c r="IX65">
        <v>1.42578</v>
      </c>
      <c r="IY65">
        <v>2.2863799999999999</v>
      </c>
      <c r="IZ65">
        <v>1.5478499999999999</v>
      </c>
      <c r="JA65">
        <v>2.3107899999999999</v>
      </c>
      <c r="JB65">
        <v>28.711200000000002</v>
      </c>
      <c r="JC65">
        <v>15.156499999999999</v>
      </c>
      <c r="JD65">
        <v>18</v>
      </c>
      <c r="JE65">
        <v>619.41600000000005</v>
      </c>
      <c r="JF65">
        <v>450.66199999999998</v>
      </c>
      <c r="JG65">
        <v>22.855</v>
      </c>
      <c r="JH65">
        <v>23.617599999999999</v>
      </c>
      <c r="JI65">
        <v>30.0001</v>
      </c>
      <c r="JJ65">
        <v>23.650500000000001</v>
      </c>
      <c r="JK65">
        <v>23.621400000000001</v>
      </c>
      <c r="JL65">
        <v>21.422899999999998</v>
      </c>
      <c r="JM65">
        <v>0</v>
      </c>
      <c r="JN65">
        <v>100</v>
      </c>
      <c r="JO65">
        <v>-999.9</v>
      </c>
      <c r="JP65">
        <v>410</v>
      </c>
      <c r="JQ65">
        <v>22</v>
      </c>
      <c r="JR65">
        <v>95.641999999999996</v>
      </c>
      <c r="JS65">
        <v>101.821</v>
      </c>
    </row>
    <row r="66" spans="1:279" x14ac:dyDescent="0.2">
      <c r="A66">
        <v>50</v>
      </c>
      <c r="B66">
        <v>1689219445</v>
      </c>
      <c r="C66">
        <v>7573.5</v>
      </c>
      <c r="D66" t="s">
        <v>609</v>
      </c>
      <c r="E66" t="s">
        <v>610</v>
      </c>
      <c r="F66">
        <v>15</v>
      </c>
      <c r="O66" t="s">
        <v>662</v>
      </c>
      <c r="P66">
        <f>DB66*AP66*(CW66-CV66*(1000-AP66*CY66)/(1000-AP66*CX66))/(100*CQ66)</f>
        <v>-0.86468857473083294</v>
      </c>
      <c r="Q66">
        <v>1689219437.25</v>
      </c>
      <c r="R66">
        <f t="shared" si="38"/>
        <v>1.2226970624840342E-4</v>
      </c>
      <c r="S66">
        <f t="shared" si="39"/>
        <v>0.12226970624840341</v>
      </c>
      <c r="T66">
        <f>CV66 - IF(AP66&gt;1, P66*CQ66*100/(AR66*DJ66), 0)</f>
        <v>410.81396666666672</v>
      </c>
      <c r="U66">
        <f>((AA66-R66/2)*T66-P66)/(AA66+R66/2)</f>
        <v>506.13176924321596</v>
      </c>
      <c r="V66">
        <f t="shared" si="40"/>
        <v>51.280274139490771</v>
      </c>
      <c r="W66">
        <f>(CV66 - IF(AP66&gt;1, P66*CQ66*100/(AR66*DJ66), 0))*(DC66+DD66)/1000</f>
        <v>41.622862090830246</v>
      </c>
      <c r="X66">
        <f t="shared" si="41"/>
        <v>1.360340144583376E-2</v>
      </c>
      <c r="Y66">
        <f t="shared" si="42"/>
        <v>2.9512656939439634</v>
      </c>
      <c r="Z66">
        <f>R66*(1000-(1000*0.61365*EXP(17.502*AD66/(240.97+AD66))/(DC66+DD66)+CX66)/2)/(1000*0.61365*EXP(17.502*AD66/(240.97+AD66))/(DC66+DD66)-CX66)</f>
        <v>1.3568662634997966E-2</v>
      </c>
      <c r="AA66">
        <f t="shared" si="43"/>
        <v>8.4835278403917382E-3</v>
      </c>
      <c r="AB66">
        <f t="shared" si="44"/>
        <v>3.9888988359855588E-3</v>
      </c>
      <c r="AC66">
        <f>(DE66+(AB66+2*0.95*0.0000000567*(((DE66+$B$7)+273)^4-(DE66+273)^4)-44100*R66)/(1.84*29.3*Y66+8*0.95*0.0000000567*(DE66+273)^3))</f>
        <v>22.651654846304741</v>
      </c>
      <c r="AD66">
        <f t="shared" si="45"/>
        <v>22.035386666666671</v>
      </c>
      <c r="AE66">
        <f t="shared" si="46"/>
        <v>2.6592388706652219</v>
      </c>
      <c r="AF66">
        <f t="shared" si="47"/>
        <v>63.850467479568294</v>
      </c>
      <c r="AG66">
        <f t="shared" si="48"/>
        <v>1.7661826658720996</v>
      </c>
      <c r="AH66">
        <f t="shared" si="49"/>
        <v>2.7661233121547086</v>
      </c>
      <c r="AI66">
        <f t="shared" si="50"/>
        <v>0.89305620479312231</v>
      </c>
      <c r="AJ66">
        <f>(-R66*44100)</f>
        <v>-5.3920940455545905</v>
      </c>
      <c r="AK66">
        <f t="shared" si="51"/>
        <v>103.0891371345453</v>
      </c>
      <c r="AL66">
        <f t="shared" si="52"/>
        <v>7.1939675418367965</v>
      </c>
      <c r="AM66">
        <f t="shared" si="53"/>
        <v>104.89499952966349</v>
      </c>
      <c r="AN66">
        <v>0</v>
      </c>
      <c r="AO66">
        <v>0</v>
      </c>
      <c r="AP66">
        <f t="shared" si="54"/>
        <v>1</v>
      </c>
      <c r="AQ66">
        <f t="shared" si="55"/>
        <v>0</v>
      </c>
      <c r="AR66">
        <f t="shared" si="56"/>
        <v>54316.28733871218</v>
      </c>
      <c r="AS66" t="s">
        <v>611</v>
      </c>
      <c r="AT66">
        <v>12553.4</v>
      </c>
      <c r="AU66">
        <v>632.9008</v>
      </c>
      <c r="AV66">
        <v>3828.41</v>
      </c>
      <c r="AW66">
        <f t="shared" si="57"/>
        <v>0.8346831191016636</v>
      </c>
      <c r="AX66">
        <v>-0.86468857473077609</v>
      </c>
      <c r="AY66" t="s">
        <v>410</v>
      </c>
      <c r="AZ66" t="s">
        <v>410</v>
      </c>
      <c r="BA66">
        <v>0</v>
      </c>
      <c r="BB66">
        <v>0</v>
      </c>
      <c r="BC66" t="e">
        <f t="shared" si="58"/>
        <v>#DIV/0!</v>
      </c>
      <c r="BD66">
        <v>0.5</v>
      </c>
      <c r="BE66">
        <f t="shared" si="59"/>
        <v>2.0994204399923999E-2</v>
      </c>
      <c r="BF66">
        <f>P66</f>
        <v>-0.86468857473083294</v>
      </c>
      <c r="BG66" t="e">
        <f t="shared" si="60"/>
        <v>#DIV/0!</v>
      </c>
      <c r="BH66">
        <f t="shared" si="61"/>
        <v>-2.707576709170927E-12</v>
      </c>
      <c r="BI66" t="e">
        <f t="shared" si="62"/>
        <v>#DIV/0!</v>
      </c>
      <c r="BJ66" t="e">
        <f t="shared" si="63"/>
        <v>#DIV/0!</v>
      </c>
      <c r="BK66" t="s">
        <v>410</v>
      </c>
      <c r="BL66">
        <v>0</v>
      </c>
      <c r="BM66" t="e">
        <f t="shared" si="64"/>
        <v>#DIV/0!</v>
      </c>
      <c r="BN66" t="e">
        <f t="shared" si="65"/>
        <v>#DIV/0!</v>
      </c>
      <c r="BO66" t="e">
        <f t="shared" si="66"/>
        <v>#DIV/0!</v>
      </c>
      <c r="BP66" t="e">
        <f t="shared" si="67"/>
        <v>#DIV/0!</v>
      </c>
      <c r="BQ66">
        <f t="shared" si="68"/>
        <v>0</v>
      </c>
      <c r="BR66">
        <f t="shared" si="69"/>
        <v>1.1980594516830056</v>
      </c>
      <c r="BS66" t="e">
        <f t="shared" si="70"/>
        <v>#DIV/0!</v>
      </c>
      <c r="BT66" t="e">
        <f t="shared" si="71"/>
        <v>#DIV/0!</v>
      </c>
      <c r="BU66">
        <v>2374</v>
      </c>
      <c r="BV66">
        <v>300</v>
      </c>
      <c r="BW66">
        <v>300</v>
      </c>
      <c r="BX66">
        <v>300</v>
      </c>
      <c r="BY66">
        <v>12553.4</v>
      </c>
      <c r="BZ66">
        <v>3740.04</v>
      </c>
      <c r="CA66">
        <v>-1.03921E-2</v>
      </c>
      <c r="CB66">
        <v>-37.65</v>
      </c>
      <c r="CC66" t="s">
        <v>410</v>
      </c>
      <c r="CD66" t="s">
        <v>410</v>
      </c>
      <c r="CE66" t="s">
        <v>410</v>
      </c>
      <c r="CF66" t="s">
        <v>410</v>
      </c>
      <c r="CG66" t="s">
        <v>410</v>
      </c>
      <c r="CH66" t="s">
        <v>410</v>
      </c>
      <c r="CI66" t="s">
        <v>410</v>
      </c>
      <c r="CJ66" t="s">
        <v>410</v>
      </c>
      <c r="CK66" t="s">
        <v>410</v>
      </c>
      <c r="CL66" t="s">
        <v>410</v>
      </c>
      <c r="CM66">
        <f t="shared" si="72"/>
        <v>4.9993099999999999E-2</v>
      </c>
      <c r="CN66">
        <f t="shared" si="73"/>
        <v>2.0994204399923999E-2</v>
      </c>
      <c r="CO66">
        <f t="shared" si="74"/>
        <v>0.41994203999999996</v>
      </c>
      <c r="CP66">
        <f t="shared" si="75"/>
        <v>7.9788987599999986E-2</v>
      </c>
      <c r="CQ66">
        <v>6</v>
      </c>
      <c r="CR66">
        <v>0.5</v>
      </c>
      <c r="CS66" t="s">
        <v>411</v>
      </c>
      <c r="CT66">
        <v>2</v>
      </c>
      <c r="CU66">
        <v>1689219437.25</v>
      </c>
      <c r="CV66">
        <v>410.81396666666672</v>
      </c>
      <c r="CW66">
        <v>409.99970000000002</v>
      </c>
      <c r="CX66">
        <v>17.43206666666666</v>
      </c>
      <c r="CY66">
        <v>17.311956666666671</v>
      </c>
      <c r="CZ66">
        <v>410.57496666666668</v>
      </c>
      <c r="DA66">
        <v>17.241066666666661</v>
      </c>
      <c r="DB66">
        <v>600.14133333333336</v>
      </c>
      <c r="DC66">
        <v>101.2524333333333</v>
      </c>
      <c r="DD66">
        <v>6.5597376666666665E-2</v>
      </c>
      <c r="DE66">
        <v>22.68330333333332</v>
      </c>
      <c r="DF66">
        <v>22.035386666666671</v>
      </c>
      <c r="DG66">
        <v>999.9000000000002</v>
      </c>
      <c r="DH66">
        <v>0</v>
      </c>
      <c r="DI66">
        <v>0</v>
      </c>
      <c r="DJ66">
        <v>9999.0863333333327</v>
      </c>
      <c r="DK66">
        <v>0</v>
      </c>
      <c r="DL66">
        <v>0.28266200000000008</v>
      </c>
      <c r="DM66">
        <v>0.81687106666666653</v>
      </c>
      <c r="DN66">
        <v>418.10896666666662</v>
      </c>
      <c r="DO66">
        <v>417.22266666666673</v>
      </c>
      <c r="DP66">
        <v>0.12957363666666671</v>
      </c>
      <c r="DQ66">
        <v>409.99970000000002</v>
      </c>
      <c r="DR66">
        <v>17.311956666666671</v>
      </c>
      <c r="DS66">
        <v>1.7659940000000001</v>
      </c>
      <c r="DT66">
        <v>1.752875</v>
      </c>
      <c r="DU66">
        <v>15.488989999999999</v>
      </c>
      <c r="DV66">
        <v>15.372773333333329</v>
      </c>
      <c r="DW66">
        <v>4.9993099999999999E-2</v>
      </c>
      <c r="DX66">
        <v>0</v>
      </c>
      <c r="DY66">
        <v>0</v>
      </c>
      <c r="DZ66">
        <v>0</v>
      </c>
      <c r="EA66">
        <v>632.84866666666665</v>
      </c>
      <c r="EB66">
        <v>4.9993099999999999E-2</v>
      </c>
      <c r="EC66">
        <v>-4.2753333333333341</v>
      </c>
      <c r="ED66">
        <v>-1.0900000000000001</v>
      </c>
      <c r="EE66">
        <v>35.436999999999998</v>
      </c>
      <c r="EF66">
        <v>39.537199999999991</v>
      </c>
      <c r="EG66">
        <v>37.741599999999998</v>
      </c>
      <c r="EH66">
        <v>41.875</v>
      </c>
      <c r="EI66">
        <v>38.061999999999991</v>
      </c>
      <c r="EJ66">
        <v>0</v>
      </c>
      <c r="EK66">
        <v>0</v>
      </c>
      <c r="EL66">
        <v>0</v>
      </c>
      <c r="EM66">
        <v>219.79999995231631</v>
      </c>
      <c r="EN66">
        <v>0</v>
      </c>
      <c r="EO66">
        <v>632.9008</v>
      </c>
      <c r="EP66">
        <v>3.240769284872671</v>
      </c>
      <c r="EQ66">
        <v>-16.285384677756699</v>
      </c>
      <c r="ER66">
        <v>-4.6315999999999997</v>
      </c>
      <c r="ES66">
        <v>15</v>
      </c>
      <c r="ET66">
        <v>1689219462</v>
      </c>
      <c r="EU66" t="s">
        <v>612</v>
      </c>
      <c r="EV66">
        <v>1689219461</v>
      </c>
      <c r="EW66">
        <v>1689219462</v>
      </c>
      <c r="EX66">
        <v>50</v>
      </c>
      <c r="EY66">
        <v>-2E-3</v>
      </c>
      <c r="EZ66">
        <v>-0.01</v>
      </c>
      <c r="FA66">
        <v>0.23899999999999999</v>
      </c>
      <c r="FB66">
        <v>0.191</v>
      </c>
      <c r="FC66">
        <v>410</v>
      </c>
      <c r="FD66">
        <v>17</v>
      </c>
      <c r="FE66">
        <v>0.55000000000000004</v>
      </c>
      <c r="FF66">
        <v>0.13</v>
      </c>
      <c r="FG66">
        <v>0.8651868292682926</v>
      </c>
      <c r="FH66">
        <v>-0.67256295470383154</v>
      </c>
      <c r="FI66">
        <v>8.3844354349811204E-2</v>
      </c>
      <c r="FJ66">
        <v>1</v>
      </c>
      <c r="FK66">
        <v>410.823806451613</v>
      </c>
      <c r="FL66">
        <v>-0.32283870967873551</v>
      </c>
      <c r="FM66">
        <v>3.874517189887057E-2</v>
      </c>
      <c r="FN66">
        <v>1</v>
      </c>
      <c r="FO66">
        <v>0.10988189024390239</v>
      </c>
      <c r="FP66">
        <v>0.34493075331010459</v>
      </c>
      <c r="FQ66">
        <v>3.4561894344415478E-2</v>
      </c>
      <c r="FR66">
        <v>1</v>
      </c>
      <c r="FS66">
        <v>17.437522580645162</v>
      </c>
      <c r="FT66">
        <v>0.31763709677418528</v>
      </c>
      <c r="FU66">
        <v>2.3768964715840179E-2</v>
      </c>
      <c r="FV66">
        <v>1</v>
      </c>
      <c r="FW66">
        <v>4</v>
      </c>
      <c r="FX66">
        <v>4</v>
      </c>
      <c r="FY66" t="s">
        <v>413</v>
      </c>
      <c r="FZ66">
        <v>3.18241</v>
      </c>
      <c r="GA66">
        <v>2.7628699999999999</v>
      </c>
      <c r="GB66">
        <v>0.10430399999999999</v>
      </c>
      <c r="GC66">
        <v>0.104729</v>
      </c>
      <c r="GD66">
        <v>9.6958699999999995E-2</v>
      </c>
      <c r="GE66">
        <v>9.7384100000000001E-2</v>
      </c>
      <c r="GF66">
        <v>28152.2</v>
      </c>
      <c r="GG66">
        <v>22440.2</v>
      </c>
      <c r="GH66">
        <v>29354.6</v>
      </c>
      <c r="GI66">
        <v>24537.8</v>
      </c>
      <c r="GJ66">
        <v>33721</v>
      </c>
      <c r="GK66">
        <v>32311.8</v>
      </c>
      <c r="GL66">
        <v>40497.599999999999</v>
      </c>
      <c r="GM66">
        <v>40023.1</v>
      </c>
      <c r="GN66">
        <v>2.2111000000000001</v>
      </c>
      <c r="GO66">
        <v>1.9710300000000001</v>
      </c>
      <c r="GP66">
        <v>0.10771699999999999</v>
      </c>
      <c r="GQ66">
        <v>0</v>
      </c>
      <c r="GR66">
        <v>20.250299999999999</v>
      </c>
      <c r="GS66">
        <v>999.9</v>
      </c>
      <c r="GT66">
        <v>62.7</v>
      </c>
      <c r="GU66">
        <v>25</v>
      </c>
      <c r="GV66">
        <v>19.690000000000001</v>
      </c>
      <c r="GW66">
        <v>62.738199999999999</v>
      </c>
      <c r="GX66">
        <v>28.0288</v>
      </c>
      <c r="GY66">
        <v>1</v>
      </c>
      <c r="GZ66">
        <v>-0.30256100000000002</v>
      </c>
      <c r="HA66">
        <v>0</v>
      </c>
      <c r="HB66">
        <v>20.292300000000001</v>
      </c>
      <c r="HC66">
        <v>5.2273199999999997</v>
      </c>
      <c r="HD66">
        <v>11.902100000000001</v>
      </c>
      <c r="HE66">
        <v>4.9633000000000003</v>
      </c>
      <c r="HF66">
        <v>3.2919999999999998</v>
      </c>
      <c r="HG66">
        <v>9999</v>
      </c>
      <c r="HH66">
        <v>9999</v>
      </c>
      <c r="HI66">
        <v>9999</v>
      </c>
      <c r="HJ66">
        <v>999.9</v>
      </c>
      <c r="HK66">
        <v>4.9702000000000002</v>
      </c>
      <c r="HL66">
        <v>1.8745499999999999</v>
      </c>
      <c r="HM66">
        <v>1.8733200000000001</v>
      </c>
      <c r="HN66">
        <v>1.8724099999999999</v>
      </c>
      <c r="HO66">
        <v>1.87399</v>
      </c>
      <c r="HP66">
        <v>1.869</v>
      </c>
      <c r="HQ66">
        <v>1.87317</v>
      </c>
      <c r="HR66">
        <v>1.8782300000000001</v>
      </c>
      <c r="HS66">
        <v>0</v>
      </c>
      <c r="HT66">
        <v>0</v>
      </c>
      <c r="HU66">
        <v>0</v>
      </c>
      <c r="HV66">
        <v>0</v>
      </c>
      <c r="HW66" t="s">
        <v>414</v>
      </c>
      <c r="HX66" t="s">
        <v>415</v>
      </c>
      <c r="HY66" t="s">
        <v>416</v>
      </c>
      <c r="HZ66" t="s">
        <v>416</v>
      </c>
      <c r="IA66" t="s">
        <v>416</v>
      </c>
      <c r="IB66" t="s">
        <v>416</v>
      </c>
      <c r="IC66">
        <v>0</v>
      </c>
      <c r="ID66">
        <v>100</v>
      </c>
      <c r="IE66">
        <v>100</v>
      </c>
      <c r="IF66">
        <v>0.23899999999999999</v>
      </c>
      <c r="IG66">
        <v>0.191</v>
      </c>
      <c r="IH66">
        <v>3.1937570782916369E-2</v>
      </c>
      <c r="II66">
        <v>1.128014593432906E-3</v>
      </c>
      <c r="IJ66">
        <v>-1.65604436504418E-6</v>
      </c>
      <c r="IK66">
        <v>3.7132907960675708E-10</v>
      </c>
      <c r="IL66">
        <v>0.2004550000000016</v>
      </c>
      <c r="IM66">
        <v>0</v>
      </c>
      <c r="IN66">
        <v>0</v>
      </c>
      <c r="IO66">
        <v>0</v>
      </c>
      <c r="IP66">
        <v>25</v>
      </c>
      <c r="IQ66">
        <v>1932</v>
      </c>
      <c r="IR66">
        <v>-1</v>
      </c>
      <c r="IS66">
        <v>-1</v>
      </c>
      <c r="IT66">
        <v>3.3</v>
      </c>
      <c r="IU66">
        <v>3.4</v>
      </c>
      <c r="IV66">
        <v>1.06812</v>
      </c>
      <c r="IW66">
        <v>2.4316399999999998</v>
      </c>
      <c r="IX66">
        <v>1.42578</v>
      </c>
      <c r="IY66">
        <v>2.2851599999999999</v>
      </c>
      <c r="IZ66">
        <v>1.5478499999999999</v>
      </c>
      <c r="JA66">
        <v>2.3107899999999999</v>
      </c>
      <c r="JB66">
        <v>28.5215</v>
      </c>
      <c r="JC66">
        <v>15.121499999999999</v>
      </c>
      <c r="JD66">
        <v>18</v>
      </c>
      <c r="JE66">
        <v>618.96400000000006</v>
      </c>
      <c r="JF66">
        <v>450.76600000000002</v>
      </c>
      <c r="JG66">
        <v>22.444800000000001</v>
      </c>
      <c r="JH66">
        <v>23.386500000000002</v>
      </c>
      <c r="JI66">
        <v>29.999400000000001</v>
      </c>
      <c r="JJ66">
        <v>23.486999999999998</v>
      </c>
      <c r="JK66">
        <v>23.449100000000001</v>
      </c>
      <c r="JL66">
        <v>21.4054</v>
      </c>
      <c r="JM66">
        <v>0</v>
      </c>
      <c r="JN66">
        <v>100</v>
      </c>
      <c r="JO66">
        <v>-999.9</v>
      </c>
      <c r="JP66">
        <v>410</v>
      </c>
      <c r="JQ66">
        <v>22</v>
      </c>
      <c r="JR66">
        <v>95.653099999999995</v>
      </c>
      <c r="JS66">
        <v>101.837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Chaney Hart</cp:lastModifiedBy>
  <dcterms:created xsi:type="dcterms:W3CDTF">2023-07-13T03:39:09Z</dcterms:created>
  <dcterms:modified xsi:type="dcterms:W3CDTF">2023-07-25T19:11:28Z</dcterms:modified>
</cp:coreProperties>
</file>