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ey/Google Drive/G_Living Carbon/Living_Carbon_Git/LC_2023/LiCOR/RNA_metabolite_phys/Li6800/"/>
    </mc:Choice>
  </mc:AlternateContent>
  <xr:revisionPtr revIDLastSave="0" documentId="13_ncr:1_{D52A4372-5992-0449-8AF8-0A258203E5D9}" xr6:coauthVersionLast="47" xr6:coauthVersionMax="47" xr10:uidLastSave="{00000000-0000-0000-0000-000000000000}"/>
  <bookViews>
    <workbookView xWindow="580" yWindow="540" windowWidth="23680" windowHeight="131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51" i="1" l="1"/>
  <c r="CO51" i="1"/>
  <c r="CM51" i="1"/>
  <c r="BR51" i="1"/>
  <c r="BQ51" i="1"/>
  <c r="BP51" i="1"/>
  <c r="BM51" i="1"/>
  <c r="BI51" i="1"/>
  <c r="BC51" i="1"/>
  <c r="AW51" i="1"/>
  <c r="BJ51" i="1" s="1"/>
  <c r="AR51" i="1"/>
  <c r="AP51" i="1" s="1"/>
  <c r="AH51" i="1"/>
  <c r="AG51" i="1"/>
  <c r="Y51" i="1"/>
  <c r="P51" i="1"/>
  <c r="BF51" i="1" s="1"/>
  <c r="CP50" i="1"/>
  <c r="CO50" i="1"/>
  <c r="CM50" i="1"/>
  <c r="AB50" i="1" s="1"/>
  <c r="BR50" i="1"/>
  <c r="BQ50" i="1"/>
  <c r="BO50" i="1"/>
  <c r="BS50" i="1" s="1"/>
  <c r="BT50" i="1" s="1"/>
  <c r="BN50" i="1"/>
  <c r="BM50" i="1"/>
  <c r="BP50" i="1" s="1"/>
  <c r="BI50" i="1"/>
  <c r="BC50" i="1"/>
  <c r="AW50" i="1"/>
  <c r="BJ50" i="1" s="1"/>
  <c r="AR50" i="1"/>
  <c r="AP50" i="1" s="1"/>
  <c r="AH50" i="1"/>
  <c r="AG50" i="1"/>
  <c r="AF50" i="1" s="1"/>
  <c r="Y50" i="1"/>
  <c r="CP49" i="1"/>
  <c r="CO49" i="1"/>
  <c r="CM49" i="1"/>
  <c r="BR49" i="1"/>
  <c r="BQ49" i="1"/>
  <c r="BM49" i="1"/>
  <c r="BI49" i="1"/>
  <c r="BC49" i="1"/>
  <c r="AW49" i="1"/>
  <c r="BJ49" i="1" s="1"/>
  <c r="AR49" i="1"/>
  <c r="AP49" i="1" s="1"/>
  <c r="AH49" i="1"/>
  <c r="AG49" i="1"/>
  <c r="AF49" i="1" s="1"/>
  <c r="Y49" i="1"/>
  <c r="W49" i="1"/>
  <c r="P49" i="1"/>
  <c r="BF49" i="1" s="1"/>
  <c r="S49" i="1"/>
  <c r="R49" i="1" s="1"/>
  <c r="AJ49" i="1" s="1"/>
  <c r="CP48" i="1"/>
  <c r="AB48" i="1" s="1"/>
  <c r="CO48" i="1"/>
  <c r="CM48" i="1"/>
  <c r="CN48" i="1" s="1"/>
  <c r="BE48" i="1" s="1"/>
  <c r="BR48" i="1"/>
  <c r="BQ48" i="1"/>
  <c r="BM48" i="1"/>
  <c r="BP48" i="1" s="1"/>
  <c r="BI48" i="1"/>
  <c r="BC48" i="1"/>
  <c r="AW48" i="1"/>
  <c r="BJ48" i="1" s="1"/>
  <c r="AR48" i="1"/>
  <c r="AP48" i="1" s="1"/>
  <c r="AH48" i="1"/>
  <c r="AG48" i="1"/>
  <c r="AF48" i="1" s="1"/>
  <c r="Y48" i="1"/>
  <c r="CP47" i="1"/>
  <c r="CO47" i="1"/>
  <c r="CM47" i="1"/>
  <c r="BR47" i="1"/>
  <c r="BQ47" i="1"/>
  <c r="BM47" i="1"/>
  <c r="BI47" i="1"/>
  <c r="BC47" i="1"/>
  <c r="AW47" i="1"/>
  <c r="BJ47" i="1" s="1"/>
  <c r="AR47" i="1"/>
  <c r="AP47" i="1" s="1"/>
  <c r="AH47" i="1"/>
  <c r="AG47" i="1"/>
  <c r="Y47" i="1"/>
  <c r="W47" i="1"/>
  <c r="P47" i="1"/>
  <c r="BF47" i="1" s="1"/>
  <c r="S47" i="1"/>
  <c r="R47" i="1" s="1"/>
  <c r="CP46" i="1"/>
  <c r="CO46" i="1"/>
  <c r="CM46" i="1"/>
  <c r="CN46" i="1" s="1"/>
  <c r="BE46" i="1" s="1"/>
  <c r="BR46" i="1"/>
  <c r="BQ46" i="1"/>
  <c r="BM46" i="1"/>
  <c r="BI46" i="1"/>
  <c r="BC46" i="1"/>
  <c r="AW46" i="1"/>
  <c r="BJ46" i="1" s="1"/>
  <c r="AR46" i="1"/>
  <c r="AP46" i="1" s="1"/>
  <c r="AH46" i="1"/>
  <c r="AG46" i="1"/>
  <c r="AF46" i="1"/>
  <c r="AB46" i="1"/>
  <c r="Y46" i="1"/>
  <c r="CP45" i="1"/>
  <c r="CO45" i="1"/>
  <c r="CM45" i="1"/>
  <c r="BR45" i="1"/>
  <c r="BQ45" i="1"/>
  <c r="BO45" i="1"/>
  <c r="BS45" i="1" s="1"/>
  <c r="BT45" i="1" s="1"/>
  <c r="BM45" i="1"/>
  <c r="BI45" i="1"/>
  <c r="BC45" i="1"/>
  <c r="AW45" i="1"/>
  <c r="BJ45" i="1" s="1"/>
  <c r="AR45" i="1"/>
  <c r="AP45" i="1" s="1"/>
  <c r="AH45" i="1"/>
  <c r="AG45" i="1"/>
  <c r="Y45" i="1"/>
  <c r="CP44" i="1"/>
  <c r="CO44" i="1"/>
  <c r="CM44" i="1"/>
  <c r="BR44" i="1"/>
  <c r="BQ44" i="1"/>
  <c r="BN44" i="1"/>
  <c r="BM44" i="1"/>
  <c r="BP44" i="1" s="1"/>
  <c r="BI44" i="1"/>
  <c r="BC44" i="1"/>
  <c r="AW44" i="1"/>
  <c r="BJ44" i="1" s="1"/>
  <c r="AR44" i="1"/>
  <c r="AP44" i="1"/>
  <c r="S44" i="1" s="1"/>
  <c r="AH44" i="1"/>
  <c r="AG44" i="1"/>
  <c r="AB44" i="1"/>
  <c r="Y44" i="1"/>
  <c r="R44" i="1"/>
  <c r="CP43" i="1"/>
  <c r="CO43" i="1"/>
  <c r="CM43" i="1"/>
  <c r="BR43" i="1"/>
  <c r="BQ43" i="1"/>
  <c r="BM43" i="1"/>
  <c r="BN43" i="1" s="1"/>
  <c r="BI43" i="1"/>
  <c r="BC43" i="1"/>
  <c r="AW43" i="1"/>
  <c r="BJ43" i="1" s="1"/>
  <c r="AR43" i="1"/>
  <c r="AP43" i="1" s="1"/>
  <c r="T43" i="1" s="1"/>
  <c r="AH43" i="1"/>
  <c r="AG43" i="1"/>
  <c r="Y43" i="1"/>
  <c r="S43" i="1"/>
  <c r="R43" i="1" s="1"/>
  <c r="CP42" i="1"/>
  <c r="CO42" i="1"/>
  <c r="CM42" i="1"/>
  <c r="CN42" i="1" s="1"/>
  <c r="BE42" i="1" s="1"/>
  <c r="BR42" i="1"/>
  <c r="BQ42" i="1"/>
  <c r="BM42" i="1"/>
  <c r="BI42" i="1"/>
  <c r="BC42" i="1"/>
  <c r="AW42" i="1"/>
  <c r="BJ42" i="1" s="1"/>
  <c r="AR42" i="1"/>
  <c r="AP42" i="1"/>
  <c r="AH42" i="1"/>
  <c r="AG42" i="1"/>
  <c r="Y42" i="1"/>
  <c r="CP41" i="1"/>
  <c r="CO41" i="1"/>
  <c r="CM41" i="1"/>
  <c r="BR41" i="1"/>
  <c r="BQ41" i="1"/>
  <c r="BM41" i="1"/>
  <c r="BI41" i="1"/>
  <c r="BC41" i="1"/>
  <c r="AW41" i="1"/>
  <c r="BJ41" i="1" s="1"/>
  <c r="AR41" i="1"/>
  <c r="AP41" i="1" s="1"/>
  <c r="AQ41" i="1"/>
  <c r="AH41" i="1"/>
  <c r="AG41" i="1"/>
  <c r="Y41" i="1"/>
  <c r="P41" i="1"/>
  <c r="BF41" i="1" s="1"/>
  <c r="CP40" i="1"/>
  <c r="CO40" i="1"/>
  <c r="CM40" i="1"/>
  <c r="BR40" i="1"/>
  <c r="BQ40" i="1"/>
  <c r="BM40" i="1"/>
  <c r="BN40" i="1" s="1"/>
  <c r="BI40" i="1"/>
  <c r="BC40" i="1"/>
  <c r="AW40" i="1"/>
  <c r="BJ40" i="1" s="1"/>
  <c r="AR40" i="1"/>
  <c r="AQ40" i="1"/>
  <c r="AP40" i="1"/>
  <c r="S40" i="1" s="1"/>
  <c r="R40" i="1" s="1"/>
  <c r="AJ40" i="1" s="1"/>
  <c r="AH40" i="1"/>
  <c r="AG40" i="1"/>
  <c r="AF40" i="1" s="1"/>
  <c r="AB40" i="1"/>
  <c r="Y40" i="1"/>
  <c r="T40" i="1"/>
  <c r="P40" i="1"/>
  <c r="BF40" i="1" s="1"/>
  <c r="CP39" i="1"/>
  <c r="CO39" i="1"/>
  <c r="CM39" i="1"/>
  <c r="BR39" i="1"/>
  <c r="BQ39" i="1"/>
  <c r="BP39" i="1"/>
  <c r="BO39" i="1"/>
  <c r="BS39" i="1" s="1"/>
  <c r="BT39" i="1" s="1"/>
  <c r="BM39" i="1"/>
  <c r="BN39" i="1" s="1"/>
  <c r="BI39" i="1"/>
  <c r="BC39" i="1"/>
  <c r="AW39" i="1"/>
  <c r="BJ39" i="1" s="1"/>
  <c r="AR39" i="1"/>
  <c r="AP39" i="1" s="1"/>
  <c r="T39" i="1" s="1"/>
  <c r="AH39" i="1"/>
  <c r="AG39" i="1"/>
  <c r="Y39" i="1"/>
  <c r="P39" i="1"/>
  <c r="BF39" i="1" s="1"/>
  <c r="S39" i="1"/>
  <c r="R39" i="1" s="1"/>
  <c r="CP38" i="1"/>
  <c r="CO38" i="1"/>
  <c r="CN38" i="1"/>
  <c r="BE38" i="1" s="1"/>
  <c r="CM38" i="1"/>
  <c r="BR38" i="1"/>
  <c r="BQ38" i="1"/>
  <c r="BM38" i="1"/>
  <c r="BP38" i="1" s="1"/>
  <c r="BI38" i="1"/>
  <c r="BC38" i="1"/>
  <c r="AW38" i="1"/>
  <c r="BJ38" i="1" s="1"/>
  <c r="AR38" i="1"/>
  <c r="AP38" i="1" s="1"/>
  <c r="AH38" i="1"/>
  <c r="AG38" i="1"/>
  <c r="AF38" i="1"/>
  <c r="Y38" i="1"/>
  <c r="CP37" i="1"/>
  <c r="CO37" i="1"/>
  <c r="CN37" i="1" s="1"/>
  <c r="BE37" i="1" s="1"/>
  <c r="CM37" i="1"/>
  <c r="BR37" i="1"/>
  <c r="BQ37" i="1"/>
  <c r="BP37" i="1"/>
  <c r="BO37" i="1"/>
  <c r="BS37" i="1" s="1"/>
  <c r="BT37" i="1" s="1"/>
  <c r="BN37" i="1"/>
  <c r="BM37" i="1"/>
  <c r="BJ37" i="1"/>
  <c r="BI37" i="1"/>
  <c r="BC37" i="1"/>
  <c r="AW37" i="1"/>
  <c r="AR37" i="1"/>
  <c r="AP37" i="1" s="1"/>
  <c r="AH37" i="1"/>
  <c r="AG37" i="1"/>
  <c r="AB37" i="1"/>
  <c r="Y37" i="1"/>
  <c r="CP36" i="1"/>
  <c r="CO36" i="1"/>
  <c r="CM36" i="1"/>
  <c r="BR36" i="1"/>
  <c r="BQ36" i="1"/>
  <c r="BM36" i="1"/>
  <c r="BJ36" i="1"/>
  <c r="BI36" i="1"/>
  <c r="BC36" i="1"/>
  <c r="AW36" i="1"/>
  <c r="AR36" i="1"/>
  <c r="AP36" i="1" s="1"/>
  <c r="AH36" i="1"/>
  <c r="AF36" i="1" s="1"/>
  <c r="AG36" i="1"/>
  <c r="Y36" i="1"/>
  <c r="W36" i="1"/>
  <c r="P36" i="1"/>
  <c r="BF36" i="1" s="1"/>
  <c r="S36" i="1"/>
  <c r="R36" i="1" s="1"/>
  <c r="AJ36" i="1" s="1"/>
  <c r="CP33" i="1"/>
  <c r="CO33" i="1"/>
  <c r="CM33" i="1"/>
  <c r="CN33" i="1" s="1"/>
  <c r="BE33" i="1" s="1"/>
  <c r="BR33" i="1"/>
  <c r="BQ33" i="1"/>
  <c r="BP33" i="1"/>
  <c r="BO33" i="1"/>
  <c r="BS33" i="1" s="1"/>
  <c r="BT33" i="1" s="1"/>
  <c r="BM33" i="1"/>
  <c r="BN33" i="1" s="1"/>
  <c r="BJ33" i="1"/>
  <c r="BI33" i="1"/>
  <c r="BC33" i="1"/>
  <c r="AW33" i="1"/>
  <c r="AR33" i="1"/>
  <c r="AP33" i="1"/>
  <c r="T33" i="1" s="1"/>
  <c r="AH33" i="1"/>
  <c r="AG33" i="1"/>
  <c r="AB33" i="1"/>
  <c r="Y33" i="1"/>
  <c r="CP32" i="1"/>
  <c r="CO32" i="1"/>
  <c r="CM32" i="1"/>
  <c r="BR32" i="1"/>
  <c r="BQ32" i="1"/>
  <c r="BM32" i="1"/>
  <c r="BJ32" i="1"/>
  <c r="BI32" i="1"/>
  <c r="BC32" i="1"/>
  <c r="AW32" i="1"/>
  <c r="AR32" i="1"/>
  <c r="AP32" i="1" s="1"/>
  <c r="P32" i="1" s="1"/>
  <c r="BF32" i="1" s="1"/>
  <c r="AH32" i="1"/>
  <c r="AG32" i="1"/>
  <c r="Y32" i="1"/>
  <c r="CP31" i="1"/>
  <c r="CO31" i="1"/>
  <c r="CM31" i="1"/>
  <c r="CN31" i="1" s="1"/>
  <c r="BE31" i="1" s="1"/>
  <c r="BR31" i="1"/>
  <c r="BQ31" i="1"/>
  <c r="BM31" i="1"/>
  <c r="BP31" i="1" s="1"/>
  <c r="BI31" i="1"/>
  <c r="BC31" i="1"/>
  <c r="AW31" i="1"/>
  <c r="BJ31" i="1" s="1"/>
  <c r="AR31" i="1"/>
  <c r="AP31" i="1" s="1"/>
  <c r="AH31" i="1"/>
  <c r="AG31" i="1"/>
  <c r="AF31" i="1" s="1"/>
  <c r="AB31" i="1"/>
  <c r="Y31" i="1"/>
  <c r="CP30" i="1"/>
  <c r="CO30" i="1"/>
  <c r="CM30" i="1"/>
  <c r="BR30" i="1"/>
  <c r="BQ30" i="1"/>
  <c r="BM30" i="1"/>
  <c r="BJ30" i="1"/>
  <c r="BI30" i="1"/>
  <c r="BC30" i="1"/>
  <c r="AW30" i="1"/>
  <c r="AR30" i="1"/>
  <c r="AP30" i="1" s="1"/>
  <c r="P30" i="1" s="1"/>
  <c r="BF30" i="1" s="1"/>
  <c r="AH30" i="1"/>
  <c r="AG30" i="1"/>
  <c r="Y30" i="1"/>
  <c r="W30" i="1"/>
  <c r="CP27" i="1"/>
  <c r="AB27" i="1" s="1"/>
  <c r="CO27" i="1"/>
  <c r="CN27" i="1" s="1"/>
  <c r="BE27" i="1" s="1"/>
  <c r="CM27" i="1"/>
  <c r="BR27" i="1"/>
  <c r="BQ27" i="1"/>
  <c r="BM27" i="1"/>
  <c r="BI27" i="1"/>
  <c r="BC27" i="1"/>
  <c r="AW27" i="1"/>
  <c r="BJ27" i="1" s="1"/>
  <c r="AR27" i="1"/>
  <c r="AP27" i="1" s="1"/>
  <c r="AH27" i="1"/>
  <c r="AG27" i="1"/>
  <c r="AF27" i="1" s="1"/>
  <c r="Y27" i="1"/>
  <c r="CP26" i="1"/>
  <c r="CO26" i="1"/>
  <c r="CM26" i="1"/>
  <c r="BR26" i="1"/>
  <c r="BQ26" i="1"/>
  <c r="BM26" i="1"/>
  <c r="BI26" i="1"/>
  <c r="BC26" i="1"/>
  <c r="AW26" i="1"/>
  <c r="BJ26" i="1" s="1"/>
  <c r="AR26" i="1"/>
  <c r="AP26" i="1" s="1"/>
  <c r="P26" i="1" s="1"/>
  <c r="BF26" i="1" s="1"/>
  <c r="AH26" i="1"/>
  <c r="AG26" i="1"/>
  <c r="AF26" i="1" s="1"/>
  <c r="Y26" i="1"/>
  <c r="W26" i="1"/>
  <c r="S26" i="1"/>
  <c r="R26" i="1" s="1"/>
  <c r="AJ26" i="1" s="1"/>
  <c r="CP25" i="1"/>
  <c r="CO25" i="1"/>
  <c r="CM25" i="1"/>
  <c r="CN25" i="1" s="1"/>
  <c r="BE25" i="1" s="1"/>
  <c r="BS25" i="1"/>
  <c r="BT25" i="1" s="1"/>
  <c r="BR25" i="1"/>
  <c r="BQ25" i="1"/>
  <c r="BO25" i="1"/>
  <c r="BN25" i="1"/>
  <c r="BM25" i="1"/>
  <c r="BP25" i="1" s="1"/>
  <c r="BI25" i="1"/>
  <c r="BC25" i="1"/>
  <c r="AW25" i="1"/>
  <c r="BJ25" i="1" s="1"/>
  <c r="AR25" i="1"/>
  <c r="AP25" i="1"/>
  <c r="T25" i="1" s="1"/>
  <c r="AH25" i="1"/>
  <c r="AG25" i="1"/>
  <c r="AF25" i="1"/>
  <c r="AB25" i="1"/>
  <c r="Y25" i="1"/>
  <c r="CP22" i="1"/>
  <c r="CO22" i="1"/>
  <c r="CM22" i="1"/>
  <c r="BR22" i="1"/>
  <c r="BQ22" i="1"/>
  <c r="BP22" i="1"/>
  <c r="BM22" i="1"/>
  <c r="BI22" i="1"/>
  <c r="BC22" i="1"/>
  <c r="AW22" i="1"/>
  <c r="BJ22" i="1" s="1"/>
  <c r="AR22" i="1"/>
  <c r="AP22" i="1" s="1"/>
  <c r="AH22" i="1"/>
  <c r="AG22" i="1"/>
  <c r="Y22" i="1"/>
  <c r="CP19" i="1"/>
  <c r="CO19" i="1"/>
  <c r="CM19" i="1"/>
  <c r="BR19" i="1"/>
  <c r="BQ19" i="1"/>
  <c r="BN19" i="1"/>
  <c r="BM19" i="1"/>
  <c r="BP19" i="1" s="1"/>
  <c r="BI19" i="1"/>
  <c r="BC19" i="1"/>
  <c r="AW19" i="1"/>
  <c r="BJ19" i="1" s="1"/>
  <c r="AR19" i="1"/>
  <c r="AP19" i="1" s="1"/>
  <c r="AH19" i="1"/>
  <c r="AG19" i="1"/>
  <c r="AF19" i="1" s="1"/>
  <c r="AB19" i="1"/>
  <c r="Y19" i="1"/>
  <c r="CP18" i="1"/>
  <c r="CO18" i="1"/>
  <c r="CM18" i="1"/>
  <c r="BR18" i="1"/>
  <c r="BQ18" i="1"/>
  <c r="BM18" i="1"/>
  <c r="BI18" i="1"/>
  <c r="BC18" i="1"/>
  <c r="AW18" i="1"/>
  <c r="BJ18" i="1" s="1"/>
  <c r="AR18" i="1"/>
  <c r="AP18" i="1" s="1"/>
  <c r="P18" i="1" s="1"/>
  <c r="BF18" i="1" s="1"/>
  <c r="AH18" i="1"/>
  <c r="AG18" i="1"/>
  <c r="Y18" i="1"/>
  <c r="CP17" i="1"/>
  <c r="CO17" i="1"/>
  <c r="CM17" i="1"/>
  <c r="AB17" i="1" s="1"/>
  <c r="BR17" i="1"/>
  <c r="BQ17" i="1"/>
  <c r="BN17" i="1"/>
  <c r="BM17" i="1"/>
  <c r="BP17" i="1" s="1"/>
  <c r="BI17" i="1"/>
  <c r="BC17" i="1"/>
  <c r="AW17" i="1"/>
  <c r="BJ17" i="1" s="1"/>
  <c r="AR17" i="1"/>
  <c r="AP17" i="1" s="1"/>
  <c r="AH17" i="1"/>
  <c r="AG17" i="1"/>
  <c r="AF17" i="1" s="1"/>
  <c r="Y17" i="1"/>
  <c r="T48" i="1" l="1"/>
  <c r="AQ48" i="1"/>
  <c r="S17" i="1"/>
  <c r="R17" i="1" s="1"/>
  <c r="AJ17" i="1" s="1"/>
  <c r="T17" i="1"/>
  <c r="P17" i="1"/>
  <c r="BF17" i="1" s="1"/>
  <c r="AF41" i="1"/>
  <c r="AF42" i="1"/>
  <c r="W43" i="1"/>
  <c r="AQ43" i="1"/>
  <c r="BP43" i="1"/>
  <c r="T44" i="1"/>
  <c r="AF44" i="1"/>
  <c r="BO17" i="1"/>
  <c r="BS17" i="1" s="1"/>
  <c r="BT17" i="1" s="1"/>
  <c r="BO19" i="1"/>
  <c r="BS19" i="1" s="1"/>
  <c r="BT19" i="1" s="1"/>
  <c r="AQ25" i="1"/>
  <c r="BN31" i="1"/>
  <c r="AB38" i="1"/>
  <c r="W44" i="1"/>
  <c r="S18" i="1"/>
  <c r="R18" i="1" s="1"/>
  <c r="AJ18" i="1" s="1"/>
  <c r="AF18" i="1"/>
  <c r="CN19" i="1"/>
  <c r="BE19" i="1" s="1"/>
  <c r="S30" i="1"/>
  <c r="R30" i="1" s="1"/>
  <c r="AJ30" i="1" s="1"/>
  <c r="AF30" i="1"/>
  <c r="BG31" i="1"/>
  <c r="BO31" i="1"/>
  <c r="BS31" i="1" s="1"/>
  <c r="BT31" i="1" s="1"/>
  <c r="AF33" i="1"/>
  <c r="BO38" i="1"/>
  <c r="BS38" i="1" s="1"/>
  <c r="BT38" i="1" s="1"/>
  <c r="BN48" i="1"/>
  <c r="CN50" i="1"/>
  <c r="BE50" i="1" s="1"/>
  <c r="AF32" i="1"/>
  <c r="AF37" i="1"/>
  <c r="BG38" i="1"/>
  <c r="W39" i="1"/>
  <c r="AQ39" i="1"/>
  <c r="W40" i="1"/>
  <c r="AB42" i="1"/>
  <c r="P43" i="1"/>
  <c r="BF43" i="1" s="1"/>
  <c r="BO43" i="1"/>
  <c r="BS43" i="1" s="1"/>
  <c r="BT43" i="1" s="1"/>
  <c r="P44" i="1"/>
  <c r="BF44" i="1" s="1"/>
  <c r="BH44" i="1" s="1"/>
  <c r="AQ44" i="1"/>
  <c r="BO44" i="1"/>
  <c r="BS44" i="1" s="1"/>
  <c r="BT44" i="1" s="1"/>
  <c r="CN44" i="1"/>
  <c r="BE44" i="1" s="1"/>
  <c r="BG44" i="1" s="1"/>
  <c r="AF45" i="1"/>
  <c r="BO48" i="1"/>
  <c r="BS48" i="1" s="1"/>
  <c r="BT48" i="1" s="1"/>
  <c r="AF51" i="1"/>
  <c r="AC17" i="1"/>
  <c r="AD17" i="1" s="1"/>
  <c r="BH32" i="1"/>
  <c r="BG19" i="1"/>
  <c r="T22" i="1"/>
  <c r="AQ22" i="1"/>
  <c r="CN51" i="1"/>
  <c r="BE51" i="1" s="1"/>
  <c r="BG51" i="1" s="1"/>
  <c r="AB51" i="1"/>
  <c r="BN18" i="1"/>
  <c r="BO18" i="1"/>
  <c r="BS18" i="1" s="1"/>
  <c r="BT18" i="1" s="1"/>
  <c r="S19" i="1"/>
  <c r="R19" i="1" s="1"/>
  <c r="AC19" i="1" s="1"/>
  <c r="AD19" i="1" s="1"/>
  <c r="AK19" i="1" s="1"/>
  <c r="W19" i="1"/>
  <c r="P19" i="1"/>
  <c r="BF19" i="1" s="1"/>
  <c r="BH19" i="1" s="1"/>
  <c r="CN22" i="1"/>
  <c r="BE22" i="1" s="1"/>
  <c r="BG22" i="1" s="1"/>
  <c r="AB22" i="1"/>
  <c r="BO30" i="1"/>
  <c r="BS30" i="1" s="1"/>
  <c r="BT30" i="1" s="1"/>
  <c r="BN30" i="1"/>
  <c r="BP30" i="1"/>
  <c r="BO32" i="1"/>
  <c r="BS32" i="1" s="1"/>
  <c r="BT32" i="1" s="1"/>
  <c r="BN32" i="1"/>
  <c r="BO36" i="1"/>
  <c r="BS36" i="1" s="1"/>
  <c r="BT36" i="1" s="1"/>
  <c r="BN36" i="1"/>
  <c r="BP36" i="1"/>
  <c r="BO41" i="1"/>
  <c r="BS41" i="1" s="1"/>
  <c r="BT41" i="1" s="1"/>
  <c r="BN41" i="1"/>
  <c r="BP41" i="1"/>
  <c r="BP46" i="1"/>
  <c r="BO46" i="1"/>
  <c r="BS46" i="1" s="1"/>
  <c r="BT46" i="1" s="1"/>
  <c r="BN46" i="1"/>
  <c r="W18" i="1"/>
  <c r="BP18" i="1"/>
  <c r="AQ19" i="1"/>
  <c r="BP32" i="1"/>
  <c r="CN32" i="1"/>
  <c r="BE32" i="1" s="1"/>
  <c r="BG32" i="1" s="1"/>
  <c r="AB32" i="1"/>
  <c r="S38" i="1"/>
  <c r="R38" i="1" s="1"/>
  <c r="W38" i="1"/>
  <c r="AQ38" i="1"/>
  <c r="T38" i="1"/>
  <c r="AQ17" i="1"/>
  <c r="S22" i="1"/>
  <c r="R22" i="1" s="1"/>
  <c r="BN26" i="1"/>
  <c r="BO26" i="1"/>
  <c r="BS26" i="1" s="1"/>
  <c r="BT26" i="1" s="1"/>
  <c r="S27" i="1"/>
  <c r="R27" i="1" s="1"/>
  <c r="W27" i="1"/>
  <c r="P27" i="1"/>
  <c r="BF27" i="1" s="1"/>
  <c r="BH27" i="1" s="1"/>
  <c r="BG27" i="1"/>
  <c r="W33" i="1"/>
  <c r="P33" i="1"/>
  <c r="BF33" i="1" s="1"/>
  <c r="BH33" i="1" s="1"/>
  <c r="S33" i="1"/>
  <c r="R33" i="1" s="1"/>
  <c r="BG33" i="1"/>
  <c r="BG37" i="1"/>
  <c r="W42" i="1"/>
  <c r="P42" i="1"/>
  <c r="BF42" i="1" s="1"/>
  <c r="BH42" i="1" s="1"/>
  <c r="S42" i="1"/>
  <c r="R42" i="1" s="1"/>
  <c r="AQ42" i="1"/>
  <c r="T42" i="1"/>
  <c r="BH51" i="1"/>
  <c r="CN17" i="1"/>
  <c r="BE17" i="1" s="1"/>
  <c r="BH17" i="1" s="1"/>
  <c r="T18" i="1"/>
  <c r="AQ18" i="1"/>
  <c r="CN18" i="1"/>
  <c r="BE18" i="1" s="1"/>
  <c r="BG18" i="1" s="1"/>
  <c r="AB18" i="1"/>
  <c r="T19" i="1"/>
  <c r="W22" i="1"/>
  <c r="BP27" i="1"/>
  <c r="BN27" i="1"/>
  <c r="BO27" i="1"/>
  <c r="BS27" i="1" s="1"/>
  <c r="BT27" i="1" s="1"/>
  <c r="AQ32" i="1"/>
  <c r="T32" i="1"/>
  <c r="W32" i="1"/>
  <c r="S32" i="1"/>
  <c r="R32" i="1" s="1"/>
  <c r="Z44" i="1"/>
  <c r="X44" i="1" s="1"/>
  <c r="AA44" i="1" s="1"/>
  <c r="U44" i="1" s="1"/>
  <c r="V44" i="1" s="1"/>
  <c r="AJ44" i="1"/>
  <c r="AC44" i="1"/>
  <c r="AD44" i="1" s="1"/>
  <c r="W17" i="1"/>
  <c r="P22" i="1"/>
  <c r="BF22" i="1" s="1"/>
  <c r="BH22" i="1" s="1"/>
  <c r="AF22" i="1"/>
  <c r="BN22" i="1"/>
  <c r="BO22" i="1"/>
  <c r="BS22" i="1" s="1"/>
  <c r="BT22" i="1" s="1"/>
  <c r="S25" i="1"/>
  <c r="R25" i="1" s="1"/>
  <c r="W25" i="1"/>
  <c r="P25" i="1"/>
  <c r="BF25" i="1" s="1"/>
  <c r="BH25" i="1" s="1"/>
  <c r="BG25" i="1"/>
  <c r="T26" i="1"/>
  <c r="AQ26" i="1"/>
  <c r="BP26" i="1"/>
  <c r="CN26" i="1"/>
  <c r="BE26" i="1" s="1"/>
  <c r="BG26" i="1" s="1"/>
  <c r="AB26" i="1"/>
  <c r="T27" i="1"/>
  <c r="AQ27" i="1"/>
  <c r="W31" i="1"/>
  <c r="P31" i="1"/>
  <c r="BF31" i="1" s="1"/>
  <c r="BH31" i="1" s="1"/>
  <c r="S31" i="1"/>
  <c r="R31" i="1" s="1"/>
  <c r="AQ31" i="1"/>
  <c r="T31" i="1"/>
  <c r="AC33" i="1"/>
  <c r="AD33" i="1" s="1"/>
  <c r="AK33" i="1" s="1"/>
  <c r="AQ33" i="1"/>
  <c r="W37" i="1"/>
  <c r="P37" i="1"/>
  <c r="BF37" i="1" s="1"/>
  <c r="BH37" i="1" s="1"/>
  <c r="S37" i="1"/>
  <c r="R37" i="1" s="1"/>
  <c r="AQ37" i="1"/>
  <c r="T37" i="1"/>
  <c r="P38" i="1"/>
  <c r="BF38" i="1" s="1"/>
  <c r="BH38" i="1" s="1"/>
  <c r="AJ39" i="1"/>
  <c r="AC40" i="1"/>
  <c r="AD40" i="1" s="1"/>
  <c r="CN40" i="1"/>
  <c r="BE40" i="1" s="1"/>
  <c r="BG40" i="1" s="1"/>
  <c r="BP42" i="1"/>
  <c r="BO42" i="1"/>
  <c r="BS42" i="1" s="1"/>
  <c r="BT42" i="1" s="1"/>
  <c r="BN42" i="1"/>
  <c r="T45" i="1"/>
  <c r="AQ45" i="1"/>
  <c r="P45" i="1"/>
  <c r="BF45" i="1" s="1"/>
  <c r="W45" i="1"/>
  <c r="S45" i="1"/>
  <c r="R45" i="1" s="1"/>
  <c r="BO49" i="1"/>
  <c r="BS49" i="1" s="1"/>
  <c r="BT49" i="1" s="1"/>
  <c r="BN49" i="1"/>
  <c r="BP49" i="1"/>
  <c r="AQ51" i="1"/>
  <c r="T51" i="1"/>
  <c r="S51" i="1"/>
  <c r="R51" i="1" s="1"/>
  <c r="W51" i="1"/>
  <c r="BH40" i="1"/>
  <c r="BP40" i="1"/>
  <c r="BO40" i="1"/>
  <c r="BS40" i="1" s="1"/>
  <c r="BT40" i="1" s="1"/>
  <c r="BG42" i="1"/>
  <c r="AJ47" i="1"/>
  <c r="BO51" i="1"/>
  <c r="BS51" i="1" s="1"/>
  <c r="BT51" i="1" s="1"/>
  <c r="BN51" i="1"/>
  <c r="AQ30" i="1"/>
  <c r="T30" i="1"/>
  <c r="CN30" i="1"/>
  <c r="BE30" i="1" s="1"/>
  <c r="BG30" i="1" s="1"/>
  <c r="AB30" i="1"/>
  <c r="AQ36" i="1"/>
  <c r="T36" i="1"/>
  <c r="CN36" i="1"/>
  <c r="BE36" i="1" s="1"/>
  <c r="BG36" i="1" s="1"/>
  <c r="AB36" i="1"/>
  <c r="AF39" i="1"/>
  <c r="Z40" i="1"/>
  <c r="X40" i="1" s="1"/>
  <c r="AA40" i="1" s="1"/>
  <c r="U40" i="1" s="1"/>
  <c r="V40" i="1" s="1"/>
  <c r="T41" i="1"/>
  <c r="W41" i="1"/>
  <c r="S41" i="1"/>
  <c r="R41" i="1" s="1"/>
  <c r="CN39" i="1"/>
  <c r="BE39" i="1" s="1"/>
  <c r="BG39" i="1" s="1"/>
  <c r="AB39" i="1"/>
  <c r="CN41" i="1"/>
  <c r="BE41" i="1" s="1"/>
  <c r="BG41" i="1" s="1"/>
  <c r="AB41" i="1"/>
  <c r="CN43" i="1"/>
  <c r="BE43" i="1" s="1"/>
  <c r="BG43" i="1" s="1"/>
  <c r="AB43" i="1"/>
  <c r="S46" i="1"/>
  <c r="R46" i="1" s="1"/>
  <c r="P46" i="1"/>
  <c r="BF46" i="1" s="1"/>
  <c r="BH46" i="1" s="1"/>
  <c r="W46" i="1"/>
  <c r="BG46" i="1"/>
  <c r="BG50" i="1"/>
  <c r="BN38" i="1"/>
  <c r="AC42" i="1"/>
  <c r="AD42" i="1" s="1"/>
  <c r="AJ43" i="1"/>
  <c r="BN45" i="1"/>
  <c r="BP45" i="1"/>
  <c r="T46" i="1"/>
  <c r="AQ46" i="1"/>
  <c r="W50" i="1"/>
  <c r="P50" i="1"/>
  <c r="BF50" i="1" s="1"/>
  <c r="BH50" i="1" s="1"/>
  <c r="S50" i="1"/>
  <c r="R50" i="1" s="1"/>
  <c r="AQ50" i="1"/>
  <c r="T50" i="1"/>
  <c r="AF47" i="1"/>
  <c r="BO47" i="1"/>
  <c r="BS47" i="1" s="1"/>
  <c r="BT47" i="1" s="1"/>
  <c r="BN47" i="1"/>
  <c r="W48" i="1"/>
  <c r="P48" i="1"/>
  <c r="BF48" i="1" s="1"/>
  <c r="BH48" i="1" s="1"/>
  <c r="S48" i="1"/>
  <c r="R48" i="1" s="1"/>
  <c r="BG48" i="1"/>
  <c r="AQ49" i="1"/>
  <c r="T49" i="1"/>
  <c r="CN49" i="1"/>
  <c r="BE49" i="1" s="1"/>
  <c r="BG49" i="1" s="1"/>
  <c r="AB49" i="1"/>
  <c r="AF43" i="1"/>
  <c r="CN45" i="1"/>
  <c r="BE45" i="1" s="1"/>
  <c r="BG45" i="1" s="1"/>
  <c r="AB45" i="1"/>
  <c r="AQ47" i="1"/>
  <c r="T47" i="1"/>
  <c r="BP47" i="1"/>
  <c r="CN47" i="1"/>
  <c r="BE47" i="1" s="1"/>
  <c r="BG47" i="1" s="1"/>
  <c r="AB47" i="1"/>
  <c r="BH49" i="1" l="1"/>
  <c r="BH26" i="1"/>
  <c r="BH43" i="1"/>
  <c r="BH45" i="1"/>
  <c r="BH47" i="1"/>
  <c r="AC46" i="1"/>
  <c r="AD46" i="1" s="1"/>
  <c r="AJ46" i="1"/>
  <c r="AJ25" i="1"/>
  <c r="AC18" i="1"/>
  <c r="AD18" i="1" s="1"/>
  <c r="AJ38" i="1"/>
  <c r="AC38" i="1"/>
  <c r="AD38" i="1" s="1"/>
  <c r="Z38" i="1" s="1"/>
  <c r="X38" i="1" s="1"/>
  <c r="AA38" i="1" s="1"/>
  <c r="U38" i="1" s="1"/>
  <c r="V38" i="1" s="1"/>
  <c r="AC47" i="1"/>
  <c r="AD47" i="1" s="1"/>
  <c r="AC43" i="1"/>
  <c r="AD43" i="1" s="1"/>
  <c r="AC41" i="1"/>
  <c r="AD41" i="1" s="1"/>
  <c r="AL40" i="1"/>
  <c r="AE40" i="1"/>
  <c r="AI40" i="1" s="1"/>
  <c r="AK40" i="1"/>
  <c r="AC25" i="1"/>
  <c r="AD25" i="1" s="1"/>
  <c r="Z33" i="1"/>
  <c r="X33" i="1" s="1"/>
  <c r="AA33" i="1" s="1"/>
  <c r="U33" i="1" s="1"/>
  <c r="V33" i="1" s="1"/>
  <c r="AJ33" i="1"/>
  <c r="BH36" i="1"/>
  <c r="AC49" i="1"/>
  <c r="AD49" i="1" s="1"/>
  <c r="AL19" i="1"/>
  <c r="AE19" i="1"/>
  <c r="AI19" i="1" s="1"/>
  <c r="AC51" i="1"/>
  <c r="AD51" i="1" s="1"/>
  <c r="BH30" i="1"/>
  <c r="BG17" i="1"/>
  <c r="AL17" i="1"/>
  <c r="AE17" i="1"/>
  <c r="AI17" i="1" s="1"/>
  <c r="AC30" i="1"/>
  <c r="AD30" i="1" s="1"/>
  <c r="AJ51" i="1"/>
  <c r="AJ37" i="1"/>
  <c r="AC37" i="1"/>
  <c r="AD37" i="1" s="1"/>
  <c r="AC26" i="1"/>
  <c r="AD26" i="1" s="1"/>
  <c r="Z27" i="1"/>
  <c r="X27" i="1" s="1"/>
  <c r="AA27" i="1" s="1"/>
  <c r="U27" i="1" s="1"/>
  <c r="V27" i="1" s="1"/>
  <c r="AJ27" i="1"/>
  <c r="AC27" i="1"/>
  <c r="AD27" i="1" s="1"/>
  <c r="AJ41" i="1"/>
  <c r="AE33" i="1"/>
  <c r="AI33" i="1" s="1"/>
  <c r="AL33" i="1"/>
  <c r="AJ31" i="1"/>
  <c r="AC31" i="1"/>
  <c r="AD31" i="1" s="1"/>
  <c r="AJ22" i="1"/>
  <c r="AC32" i="1"/>
  <c r="AD32" i="1" s="1"/>
  <c r="BH18" i="1"/>
  <c r="AC45" i="1"/>
  <c r="AD45" i="1" s="1"/>
  <c r="AE42" i="1"/>
  <c r="AI42" i="1" s="1"/>
  <c r="AL42" i="1"/>
  <c r="AK42" i="1"/>
  <c r="AJ32" i="1"/>
  <c r="Z32" i="1"/>
  <c r="X32" i="1" s="1"/>
  <c r="AA32" i="1" s="1"/>
  <c r="U32" i="1" s="1"/>
  <c r="V32" i="1" s="1"/>
  <c r="BH41" i="1"/>
  <c r="AJ48" i="1"/>
  <c r="AC48" i="1"/>
  <c r="AD48" i="1" s="1"/>
  <c r="AJ50" i="1"/>
  <c r="AC50" i="1"/>
  <c r="AD50" i="1" s="1"/>
  <c r="AC39" i="1"/>
  <c r="AD39" i="1" s="1"/>
  <c r="AC36" i="1"/>
  <c r="AD36" i="1" s="1"/>
  <c r="AJ45" i="1"/>
  <c r="AL44" i="1"/>
  <c r="AE44" i="1"/>
  <c r="AI44" i="1" s="1"/>
  <c r="AK44" i="1"/>
  <c r="Z42" i="1"/>
  <c r="X42" i="1" s="1"/>
  <c r="AA42" i="1" s="1"/>
  <c r="U42" i="1" s="1"/>
  <c r="V42" i="1" s="1"/>
  <c r="AJ42" i="1"/>
  <c r="BH39" i="1"/>
  <c r="AC22" i="1"/>
  <c r="AD22" i="1" s="1"/>
  <c r="Z19" i="1"/>
  <c r="X19" i="1" s="1"/>
  <c r="AA19" i="1" s="1"/>
  <c r="U19" i="1" s="1"/>
  <c r="V19" i="1" s="1"/>
  <c r="AJ19" i="1"/>
  <c r="AK17" i="1"/>
  <c r="Z17" i="1"/>
  <c r="X17" i="1" s="1"/>
  <c r="AA17" i="1" s="1"/>
  <c r="U17" i="1" s="1"/>
  <c r="V17" i="1" s="1"/>
  <c r="AL22" i="1" l="1"/>
  <c r="AE22" i="1"/>
  <c r="AI22" i="1" s="1"/>
  <c r="AK22" i="1"/>
  <c r="AE39" i="1"/>
  <c r="AI39" i="1" s="1"/>
  <c r="AL39" i="1"/>
  <c r="Z39" i="1"/>
  <c r="X39" i="1" s="1"/>
  <c r="AA39" i="1" s="1"/>
  <c r="U39" i="1" s="1"/>
  <c r="V39" i="1" s="1"/>
  <c r="AK39" i="1"/>
  <c r="AE48" i="1"/>
  <c r="AI48" i="1" s="1"/>
  <c r="AL48" i="1"/>
  <c r="AK48" i="1"/>
  <c r="AE31" i="1"/>
  <c r="AI31" i="1" s="1"/>
  <c r="AL31" i="1"/>
  <c r="AM31" i="1" s="1"/>
  <c r="AK31" i="1"/>
  <c r="AE37" i="1"/>
  <c r="AI37" i="1" s="1"/>
  <c r="AL37" i="1"/>
  <c r="AK37" i="1"/>
  <c r="AM17" i="1"/>
  <c r="AE49" i="1"/>
  <c r="AI49" i="1" s="1"/>
  <c r="AL49" i="1"/>
  <c r="AK49" i="1"/>
  <c r="Z49" i="1"/>
  <c r="X49" i="1" s="1"/>
  <c r="AA49" i="1" s="1"/>
  <c r="U49" i="1" s="1"/>
  <c r="V49" i="1" s="1"/>
  <c r="AL25" i="1"/>
  <c r="AE25" i="1"/>
  <c r="AI25" i="1" s="1"/>
  <c r="AK25" i="1"/>
  <c r="AL41" i="1"/>
  <c r="AE41" i="1"/>
  <c r="AI41" i="1" s="1"/>
  <c r="AK41" i="1"/>
  <c r="Z25" i="1"/>
  <c r="X25" i="1" s="1"/>
  <c r="AA25" i="1" s="1"/>
  <c r="U25" i="1" s="1"/>
  <c r="V25" i="1" s="1"/>
  <c r="AM44" i="1"/>
  <c r="AE36" i="1"/>
  <c r="AI36" i="1" s="1"/>
  <c r="AL36" i="1"/>
  <c r="AM36" i="1" s="1"/>
  <c r="Z36" i="1"/>
  <c r="X36" i="1" s="1"/>
  <c r="AA36" i="1" s="1"/>
  <c r="U36" i="1" s="1"/>
  <c r="V36" i="1" s="1"/>
  <c r="AK36" i="1"/>
  <c r="Z48" i="1"/>
  <c r="X48" i="1" s="1"/>
  <c r="AA48" i="1" s="1"/>
  <c r="U48" i="1" s="1"/>
  <c r="V48" i="1" s="1"/>
  <c r="Z22" i="1"/>
  <c r="X22" i="1" s="1"/>
  <c r="AA22" i="1" s="1"/>
  <c r="U22" i="1" s="1"/>
  <c r="V22" i="1" s="1"/>
  <c r="Z31" i="1"/>
  <c r="X31" i="1" s="1"/>
  <c r="AA31" i="1" s="1"/>
  <c r="U31" i="1" s="1"/>
  <c r="V31" i="1" s="1"/>
  <c r="Z37" i="1"/>
  <c r="X37" i="1" s="1"/>
  <c r="AA37" i="1" s="1"/>
  <c r="U37" i="1" s="1"/>
  <c r="V37" i="1" s="1"/>
  <c r="AE30" i="1"/>
  <c r="AI30" i="1" s="1"/>
  <c r="AL30" i="1"/>
  <c r="AM30" i="1" s="1"/>
  <c r="Z30" i="1"/>
  <c r="X30" i="1" s="1"/>
  <c r="AA30" i="1" s="1"/>
  <c r="U30" i="1" s="1"/>
  <c r="V30" i="1" s="1"/>
  <c r="AK30" i="1"/>
  <c r="AM19" i="1"/>
  <c r="AL38" i="1"/>
  <c r="AM38" i="1" s="1"/>
  <c r="AE38" i="1"/>
  <c r="AI38" i="1" s="1"/>
  <c r="AK38" i="1"/>
  <c r="AL18" i="1"/>
  <c r="AE18" i="1"/>
  <c r="AI18" i="1" s="1"/>
  <c r="AK18" i="1"/>
  <c r="Z18" i="1"/>
  <c r="X18" i="1" s="1"/>
  <c r="AA18" i="1" s="1"/>
  <c r="U18" i="1" s="1"/>
  <c r="V18" i="1" s="1"/>
  <c r="AL46" i="1"/>
  <c r="AE46" i="1"/>
  <c r="AI46" i="1" s="1"/>
  <c r="AK46" i="1"/>
  <c r="AL51" i="1"/>
  <c r="AE51" i="1"/>
  <c r="AI51" i="1" s="1"/>
  <c r="AK51" i="1"/>
  <c r="AE50" i="1"/>
  <c r="AI50" i="1" s="1"/>
  <c r="AL50" i="1"/>
  <c r="AK50" i="1"/>
  <c r="AK45" i="1"/>
  <c r="AE45" i="1"/>
  <c r="AI45" i="1" s="1"/>
  <c r="AL45" i="1"/>
  <c r="AL32" i="1"/>
  <c r="AE32" i="1"/>
  <c r="AI32" i="1" s="1"/>
  <c r="AK32" i="1"/>
  <c r="Z41" i="1"/>
  <c r="X41" i="1" s="1"/>
  <c r="AA41" i="1" s="1"/>
  <c r="U41" i="1" s="1"/>
  <c r="V41" i="1" s="1"/>
  <c r="AE47" i="1"/>
  <c r="AI47" i="1" s="1"/>
  <c r="AL47" i="1"/>
  <c r="AK47" i="1"/>
  <c r="Z47" i="1"/>
  <c r="X47" i="1" s="1"/>
  <c r="AA47" i="1" s="1"/>
  <c r="U47" i="1" s="1"/>
  <c r="V47" i="1" s="1"/>
  <c r="Z45" i="1"/>
  <c r="X45" i="1" s="1"/>
  <c r="AA45" i="1" s="1"/>
  <c r="U45" i="1" s="1"/>
  <c r="V45" i="1" s="1"/>
  <c r="Z50" i="1"/>
  <c r="X50" i="1" s="1"/>
  <c r="AA50" i="1" s="1"/>
  <c r="U50" i="1" s="1"/>
  <c r="V50" i="1" s="1"/>
  <c r="AM42" i="1"/>
  <c r="AM33" i="1"/>
  <c r="AL27" i="1"/>
  <c r="AE27" i="1"/>
  <c r="AI27" i="1" s="1"/>
  <c r="AK27" i="1"/>
  <c r="AL26" i="1"/>
  <c r="AE26" i="1"/>
  <c r="AI26" i="1" s="1"/>
  <c r="Z26" i="1"/>
  <c r="X26" i="1" s="1"/>
  <c r="AA26" i="1" s="1"/>
  <c r="U26" i="1" s="1"/>
  <c r="V26" i="1" s="1"/>
  <c r="AK26" i="1"/>
  <c r="Z51" i="1"/>
  <c r="X51" i="1" s="1"/>
  <c r="AA51" i="1" s="1"/>
  <c r="U51" i="1" s="1"/>
  <c r="V51" i="1" s="1"/>
  <c r="AM40" i="1"/>
  <c r="AL43" i="1"/>
  <c r="AM43" i="1" s="1"/>
  <c r="AE43" i="1"/>
  <c r="AI43" i="1" s="1"/>
  <c r="AK43" i="1"/>
  <c r="Z43" i="1"/>
  <c r="X43" i="1" s="1"/>
  <c r="AA43" i="1" s="1"/>
  <c r="U43" i="1" s="1"/>
  <c r="V43" i="1" s="1"/>
  <c r="Z46" i="1"/>
  <c r="X46" i="1" s="1"/>
  <c r="AA46" i="1" s="1"/>
  <c r="U46" i="1" s="1"/>
  <c r="V46" i="1" s="1"/>
  <c r="AM47" i="1" l="1"/>
  <c r="AM49" i="1"/>
  <c r="AM37" i="1"/>
  <c r="AM32" i="1"/>
  <c r="AM46" i="1"/>
  <c r="AM18" i="1"/>
  <c r="AM25" i="1"/>
  <c r="AM27" i="1"/>
  <c r="AM26" i="1"/>
  <c r="AM45" i="1"/>
  <c r="AM50" i="1"/>
  <c r="AM51" i="1"/>
  <c r="AM41" i="1"/>
  <c r="AM48" i="1"/>
  <c r="AM39" i="1"/>
  <c r="AM22" i="1"/>
</calcChain>
</file>

<file path=xl/sharedStrings.xml><?xml version="1.0" encoding="utf-8"?>
<sst xmlns="http://schemas.openxmlformats.org/spreadsheetml/2006/main" count="1522" uniqueCount="559">
  <si>
    <t>File opened</t>
  </si>
  <si>
    <t>2023-07-13 09:11:27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</si>
  <si>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</si>
  <si>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</si>
  <si>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</si>
  <si>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</si>
  <si>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</si>
  <si>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</si>
  <si>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</si>
  <si>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</si>
  <si>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</si>
  <si>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</si>
  <si>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</si>
  <si>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"0.930098", "co2aspan1": "1.00349", "co2aspan2": "-0.0256995", "co2aspan2a": "0.313062", "co2aspan2b": "0.311636", "co2aspanconc1": "2491", "co2aspanconc2": "299.3", "co2bzero": "0.975012", "co2bspan1": "1.00347", "co2bspan2": "-0.0261992", "co2bspan2a": "0.314208", "co2bspan2b": "0.312713", "co2bspanconc1": "2491", "co2bspanconc2": "299.3", "h2oazero": "1.0812", "h2oaspan1": "1.01502", "h2oaspan2": "0", "h2oaspan2a": "0.0712042", "h2oaspan2b": "0.0722739", "h2oaspanconc1": "12.37", "h2oaspanconc2": "0", "h2obzero": "1.11557",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</si>
  <si>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</si>
  <si>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Thu Jul  6 17:07</t>
  </si>
  <si>
    <t>H2O rangematch</t>
  </si>
  <si>
    <t>Thu Jul 28 09:10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</si>
  <si>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</si>
  <si>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</si>
  <si>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</si>
  <si>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</si>
  <si>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</si>
  <si>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</si>
  <si>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</si>
  <si>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</si>
  <si>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</si>
  <si>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09:11:27</t>
  </si>
  <si>
    <t>Stability Definition:	ΔCO2 (Meas2): Slp&lt;2.5 Per=20	ΔH2O (Meas2): Slp&lt;0.5 Per=20	H2O_s (Meas): Slp&lt;1 Per=15	CO2_s (Meas): Slp&lt;5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</si>
  <si>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</si>
  <si>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</si>
  <si>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</si>
  <si>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</si>
  <si>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</si>
  <si>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</si>
  <si>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</si>
  <si>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</si>
  <si>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</si>
  <si>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</si>
  <si>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</si>
  <si>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</si>
  <si>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</si>
  <si>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</si>
  <si>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</si>
  <si>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</si>
  <si>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</si>
  <si>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</si>
  <si>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</si>
  <si>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</si>
  <si>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</si>
  <si>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</si>
  <si>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</si>
  <si>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</si>
  <si>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</si>
  <si>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</si>
  <si>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</si>
  <si>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</si>
  <si>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</si>
  <si>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</si>
  <si>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</si>
  <si>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</si>
  <si>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</si>
  <si>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</si>
  <si>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</si>
  <si>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</si>
  <si>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</si>
  <si>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</si>
  <si>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</si>
  <si>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</si>
  <si>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</si>
  <si>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</si>
  <si>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</si>
  <si>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</si>
  <si>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</si>
  <si>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</si>
  <si>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</si>
  <si>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</si>
  <si>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</si>
  <si>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</si>
  <si>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</si>
  <si>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</si>
  <si>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3.31286 81.1415 380.899 619.613 861.55 1048.99 1241.16 1373.56</t>
  </si>
  <si>
    <t>Fs_true</t>
  </si>
  <si>
    <t>-0.0843949 100.181 404.253 601.8 802.618 1001.08 1203.24 1401.56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</si>
  <si>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</si>
  <si>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</si>
  <si>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</si>
  <si>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</si>
  <si>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</si>
  <si>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</si>
  <si>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</si>
  <si>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</si>
  <si>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</si>
  <si>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</si>
  <si>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</si>
  <si>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</si>
  <si>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</si>
  <si>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</si>
  <si>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</si>
  <si>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</si>
  <si>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</si>
  <si>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</si>
  <si>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</si>
  <si>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</si>
  <si>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</si>
  <si>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</si>
  <si>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</si>
  <si>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</si>
  <si>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</si>
  <si>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</si>
  <si>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</si>
  <si>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</si>
  <si>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response</t>
  </si>
  <si>
    <t>spad1</t>
  </si>
  <si>
    <t>spad2</t>
  </si>
  <si>
    <t>operator</t>
  </si>
  <si>
    <t>temp</t>
  </si>
  <si>
    <t>event</t>
  </si>
  <si>
    <t>block</t>
  </si>
  <si>
    <t>leaf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</si>
  <si>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</si>
  <si>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</si>
  <si>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</si>
  <si>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</si>
  <si>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</si>
  <si>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</si>
  <si>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</si>
  <si>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</si>
  <si>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</si>
  <si>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</si>
  <si>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</si>
  <si>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</si>
  <si>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</si>
  <si>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</si>
  <si>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</si>
  <si>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</si>
  <si>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</si>
  <si>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</si>
  <si>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</si>
  <si>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</si>
  <si>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</si>
  <si>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</si>
  <si>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</si>
  <si>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</si>
  <si>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</si>
  <si>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</si>
  <si>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</si>
  <si>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</si>
  <si>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</si>
  <si>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</si>
  <si>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</si>
  <si>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</si>
  <si>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</si>
  <si>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</si>
  <si>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</si>
  <si>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</si>
  <si>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</si>
  <si>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</si>
  <si>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</si>
  <si>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</si>
  <si>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</si>
  <si>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</si>
  <si>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</si>
  <si>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</si>
  <si>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</si>
  <si>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</si>
  <si>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</si>
  <si>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</si>
  <si>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</si>
  <si>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</si>
  <si>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</si>
  <si>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</si>
  <si>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</si>
  <si>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</si>
  <si>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</si>
  <si>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</si>
  <si>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</si>
  <si>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</si>
  <si>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</si>
  <si>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</si>
  <si>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</si>
  <si>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</si>
  <si>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</si>
  <si>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</si>
  <si>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</si>
  <si>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</si>
  <si>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</si>
  <si>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</si>
  <si>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</si>
  <si>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</si>
  <si>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</si>
  <si>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</si>
  <si>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</si>
  <si>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</si>
  <si>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</si>
  <si>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</si>
  <si>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</si>
  <si>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</si>
  <si>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</si>
  <si>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</si>
  <si>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</si>
  <si>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</si>
  <si>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</si>
  <si>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</si>
  <si>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</si>
  <si>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</si>
  <si>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</si>
  <si>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</si>
  <si>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</si>
  <si>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</si>
  <si>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</si>
  <si>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</si>
  <si>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</si>
  <si>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</si>
  <si>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</si>
  <si>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</si>
  <si>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</si>
  <si>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</si>
  <si>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</si>
  <si>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</si>
  <si>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</si>
  <si>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</si>
  <si>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</si>
  <si>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</si>
  <si>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</si>
  <si>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</si>
  <si>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</si>
  <si>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</si>
  <si>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</si>
  <si>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</si>
  <si>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</si>
  <si>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</si>
  <si>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</si>
  <si>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</si>
  <si>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</si>
  <si>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</si>
  <si>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</si>
  <si>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</si>
  <si>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</si>
  <si>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</si>
  <si>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</si>
  <si>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</si>
  <si>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</si>
  <si>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</si>
  <si>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</si>
  <si>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</si>
  <si>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</si>
  <si>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</si>
  <si>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</si>
  <si>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</si>
  <si>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</si>
  <si>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</si>
  <si>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</si>
  <si>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</si>
  <si>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</si>
  <si>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</si>
  <si>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</si>
  <si>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</si>
  <si>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</si>
  <si>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</si>
  <si>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</si>
  <si>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</si>
  <si>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</si>
  <si>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</si>
  <si>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</si>
  <si>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</si>
  <si>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</si>
  <si>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</si>
  <si>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</si>
  <si>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</si>
  <si>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</si>
  <si>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</si>
  <si>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</si>
  <si>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</si>
  <si>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</si>
  <si>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</si>
  <si>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</si>
  <si>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</si>
  <si>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</si>
  <si>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</si>
  <si>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</si>
  <si>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</si>
  <si>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</si>
  <si>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</si>
  <si>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</si>
  <si>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</si>
  <si>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</si>
  <si>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</si>
  <si>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</si>
  <si>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</si>
  <si>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</si>
  <si>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</si>
  <si>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</si>
  <si>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</si>
  <si>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</si>
  <si>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</si>
  <si>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</si>
  <si>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</si>
  <si>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</si>
  <si>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</si>
  <si>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</si>
  <si>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</si>
  <si>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</si>
  <si>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</si>
  <si>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</si>
  <si>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</si>
  <si>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</si>
  <si>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</si>
  <si>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</si>
  <si>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</si>
  <si>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</si>
  <si>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</si>
  <si>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</si>
  <si>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</si>
  <si>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</si>
  <si>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</si>
  <si>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</si>
  <si>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</si>
  <si>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</si>
  <si>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</si>
  <si>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</si>
  <si>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</si>
  <si>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</si>
  <si>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</si>
  <si>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</si>
  <si>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</si>
  <si>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</si>
  <si>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</si>
  <si>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</si>
  <si>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</si>
  <si>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</si>
  <si>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</si>
  <si>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</si>
  <si>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</si>
  <si>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</si>
  <si>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</si>
  <si>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</si>
  <si>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</si>
  <si>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</si>
  <si>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</si>
  <si>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</si>
  <si>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</si>
  <si>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</si>
  <si>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</si>
  <si>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</si>
  <si>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</si>
  <si>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</si>
  <si>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</si>
  <si>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</si>
  <si>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</si>
  <si>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</si>
  <si>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</si>
  <si>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</si>
  <si>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</si>
  <si>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</si>
  <si>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</si>
  <si>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</si>
  <si>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</si>
  <si>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</si>
  <si>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</si>
  <si>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</si>
  <si>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</si>
  <si>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</si>
  <si>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</si>
  <si>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</si>
  <si>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</si>
  <si>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</si>
  <si>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</si>
  <si>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</si>
  <si>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</si>
  <si>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</si>
  <si>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</si>
  <si>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</si>
  <si>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</si>
  <si>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</si>
  <si>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</si>
  <si>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</si>
  <si>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</si>
  <si>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</si>
  <si>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</si>
  <si>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</si>
  <si>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</si>
  <si>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</si>
  <si>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</si>
  <si>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</si>
  <si>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</si>
  <si>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</si>
  <si>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</si>
  <si>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</si>
  <si>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</si>
  <si>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</si>
  <si>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</si>
  <si>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</si>
  <si>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</si>
  <si>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</si>
  <si>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</si>
  <si>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</si>
  <si>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</si>
  <si>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</si>
  <si>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</si>
  <si>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</si>
  <si>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</si>
  <si>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</si>
  <si>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</si>
  <si>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</si>
  <si>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</si>
  <si>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20230713 10:22:28</t>
  </si>
  <si>
    <t>10:22:28</t>
  </si>
  <si>
    <t>MPF-2374-20230712-22_37_26</t>
  </si>
  <si>
    <t>MPF-2373-20230713-10_22_28</t>
  </si>
  <si>
    <t>DARK-2374-20230713-10_22_35</t>
  </si>
  <si>
    <t>-</t>
  </si>
  <si>
    <t>0: Broadleaf</t>
  </si>
  <si>
    <t>10:22:48</t>
  </si>
  <si>
    <t>4/4</t>
  </si>
  <si>
    <t>11111111</t>
  </si>
  <si>
    <t>oooooooo</t>
  </si>
  <si>
    <t>on</t>
  </si>
  <si>
    <t>20230713 10:26:01</t>
  </si>
  <si>
    <t>10:26:01</t>
  </si>
  <si>
    <t>MPF-2375-20230713-10_26_01</t>
  </si>
  <si>
    <t>DARK-2376-20230713-10_26_08</t>
  </si>
  <si>
    <t>10:26:27</t>
  </si>
  <si>
    <t>20230713 10:28:52</t>
  </si>
  <si>
    <t>10:28:52</t>
  </si>
  <si>
    <t>MPF-2377-20230713-10_28_51</t>
  </si>
  <si>
    <t>DARK-2378-20230713-10_28_59</t>
  </si>
  <si>
    <t>10:29:18</t>
  </si>
  <si>
    <t>20230713 10:31:53</t>
  </si>
  <si>
    <t>10:31:53</t>
  </si>
  <si>
    <t>MPF-2379-20230713-10_31_53</t>
  </si>
  <si>
    <t>DARK-2380-20230713-10_32_00</t>
  </si>
  <si>
    <t>20230713 10:34:34</t>
  </si>
  <si>
    <t>10:34:34</t>
  </si>
  <si>
    <t>MPF-2381-20230713-10_34_34</t>
  </si>
  <si>
    <t>DARK-2382-20230713-10_34_41</t>
  </si>
  <si>
    <t>20230713 10:38:52</t>
  </si>
  <si>
    <t>10:38:52</t>
  </si>
  <si>
    <t>MPF-2383-20230713-10_38_52</t>
  </si>
  <si>
    <t>DARK-2384-20230713-10_38_59</t>
  </si>
  <si>
    <t>20230713 10:42:35</t>
  </si>
  <si>
    <t>10:42:35</t>
  </si>
  <si>
    <t>MPF-2385-20230713-10_42_34</t>
  </si>
  <si>
    <t>DARK-2386-20230713-10_42_42</t>
  </si>
  <si>
    <t>20230713 10:46:36</t>
  </si>
  <si>
    <t>10:46:36</t>
  </si>
  <si>
    <t>MPF-2387-20230713-10_46_36</t>
  </si>
  <si>
    <t>DARK-2388-20230713-10_46_43</t>
  </si>
  <si>
    <t>20230713 10:50:17</t>
  </si>
  <si>
    <t>10:50:17</t>
  </si>
  <si>
    <t>MPF-2389-20230713-10_50_17</t>
  </si>
  <si>
    <t>DARK-2390-20230713-10_50_24</t>
  </si>
  <si>
    <t>10:50:48</t>
  </si>
  <si>
    <t>20230713 10:53:06</t>
  </si>
  <si>
    <t>10:53:06</t>
  </si>
  <si>
    <t>MPF-2391-20230713-10_53_06</t>
  </si>
  <si>
    <t>DARK-2392-20230713-10_53_13</t>
  </si>
  <si>
    <t>20230713 10:57:02</t>
  </si>
  <si>
    <t>10:57:02</t>
  </si>
  <si>
    <t>MPF-2393-20230713-10_57_02</t>
  </si>
  <si>
    <t>DARK-2394-20230713-10_57_09</t>
  </si>
  <si>
    <t>20230713 11:00:28</t>
  </si>
  <si>
    <t>11:00:28</t>
  </si>
  <si>
    <t>MPF-2395-20230713-11_00_27</t>
  </si>
  <si>
    <t>DARK-2396-20230713-11_00_35</t>
  </si>
  <si>
    <t>20230713 11:03:23</t>
  </si>
  <si>
    <t>11:03:23</t>
  </si>
  <si>
    <t>MPF-2397-20230713-11_03_22</t>
  </si>
  <si>
    <t>DARK-2398-20230713-11_03_30</t>
  </si>
  <si>
    <t>20230713 11:06:37</t>
  </si>
  <si>
    <t>11:06:37</t>
  </si>
  <si>
    <t>MPF-2399-20230713-11_06_36</t>
  </si>
  <si>
    <t>DARK-2400-20230713-11_06_44</t>
  </si>
  <si>
    <t>11:06:59</t>
  </si>
  <si>
    <t>20230713 11:09:45</t>
  </si>
  <si>
    <t>11:09:45</t>
  </si>
  <si>
    <t>MPF-2401-20230713-11_09_44</t>
  </si>
  <si>
    <t>DARK-2402-20230713-11_09_52</t>
  </si>
  <si>
    <t>20230713 11:13:18</t>
  </si>
  <si>
    <t>11:13:18</t>
  </si>
  <si>
    <t>MPF-2403-20230713-11_13_18</t>
  </si>
  <si>
    <t>DARK-2404-20230713-11_13_25</t>
  </si>
  <si>
    <t>11:13:41</t>
  </si>
  <si>
    <t>20230713 11:16:02</t>
  </si>
  <si>
    <t>11:16:02</t>
  </si>
  <si>
    <t>MPF-2405-20230713-11_16_02</t>
  </si>
  <si>
    <t>DARK-2406-20230713-11_16_09</t>
  </si>
  <si>
    <t>20230713 11:20:27</t>
  </si>
  <si>
    <t>11:20:27</t>
  </si>
  <si>
    <t>MPF-2407-20230713-11_20_27</t>
  </si>
  <si>
    <t>DARK-2408-20230713-11_20_34</t>
  </si>
  <si>
    <t>11:20:48</t>
  </si>
  <si>
    <t>3/4</t>
  </si>
  <si>
    <t>20230713 11:24:25</t>
  </si>
  <si>
    <t>11:24:25</t>
  </si>
  <si>
    <t>MPF-2409-20230713-11_24_24</t>
  </si>
  <si>
    <t>DARK-2410-20230713-11_24_32</t>
  </si>
  <si>
    <t>11:24:53</t>
  </si>
  <si>
    <t>20230713 11:28:20</t>
  </si>
  <si>
    <t>11:28:20</t>
  </si>
  <si>
    <t>MPF-2411-20230713-11_28_19</t>
  </si>
  <si>
    <t>DARK-2412-20230713-11_28_27</t>
  </si>
  <si>
    <t>11:28:41</t>
  </si>
  <si>
    <t>20230713 11:30:58</t>
  </si>
  <si>
    <t>11:30:58</t>
  </si>
  <si>
    <t>MPF-2413-20230713-11_30_58</t>
  </si>
  <si>
    <t>DARK-2414-20230713-11_31_05</t>
  </si>
  <si>
    <t>11:31:21</t>
  </si>
  <si>
    <t>20230713 11:35:15</t>
  </si>
  <si>
    <t>11:35:15</t>
  </si>
  <si>
    <t>MPF-2415-20230713-11_35_14</t>
  </si>
  <si>
    <t>DARK-2416-20230713-11_35_22</t>
  </si>
  <si>
    <t>20230713 11:38:36</t>
  </si>
  <si>
    <t>11:38:36</t>
  </si>
  <si>
    <t>MPF-2417-20230713-11_38_36</t>
  </si>
  <si>
    <t>DARK-2418-20230713-11_38_43</t>
  </si>
  <si>
    <t>20230713 11:41:24</t>
  </si>
  <si>
    <t>11:41:24</t>
  </si>
  <si>
    <t>MPF-2419-20230713-11_41_23</t>
  </si>
  <si>
    <t>DARK-2420-20230713-11_41_31</t>
  </si>
  <si>
    <t>20230713 11:43:59</t>
  </si>
  <si>
    <t>11:43:59</t>
  </si>
  <si>
    <t>MPF-2421-20230713-11_43_58</t>
  </si>
  <si>
    <t>DARK-2422-20230713-11_44_06</t>
  </si>
  <si>
    <t>20230713 11:46:58</t>
  </si>
  <si>
    <t>11:46:58</t>
  </si>
  <si>
    <t>MPF-2423-20230713-11_46_57</t>
  </si>
  <si>
    <t>DARK-2424-20230713-11_47_05</t>
  </si>
  <si>
    <t>20230713 11:50:13</t>
  </si>
  <si>
    <t>11:50:13</t>
  </si>
  <si>
    <t>MPF-2425-20230713-11_50_13</t>
  </si>
  <si>
    <t>DARK-2426-20230713-11_50_20</t>
  </si>
  <si>
    <t>LCOR-070</t>
  </si>
  <si>
    <t>LCOR-092</t>
  </si>
  <si>
    <t>LCOR-069</t>
  </si>
  <si>
    <t>LCOR-251</t>
  </si>
  <si>
    <t>LCOR-296</t>
  </si>
  <si>
    <t>LCOR-163</t>
  </si>
  <si>
    <t>LCOR-157</t>
  </si>
  <si>
    <t>LCOR-066</t>
  </si>
  <si>
    <t>LCOR-507</t>
  </si>
  <si>
    <t>LCOR-105</t>
  </si>
  <si>
    <t>LCOR-306</t>
  </si>
  <si>
    <t>LCOR-162</t>
  </si>
  <si>
    <t>LCOR-242</t>
  </si>
  <si>
    <t>LCOR-450</t>
  </si>
  <si>
    <t>LCOR-616</t>
  </si>
  <si>
    <t>LCOR-090</t>
  </si>
  <si>
    <t>LCOR-290</t>
  </si>
  <si>
    <t>LCOR-508</t>
  </si>
  <si>
    <t>LCOR-613</t>
  </si>
  <si>
    <t>LCOR-096</t>
  </si>
  <si>
    <t>LCOR-083</t>
  </si>
  <si>
    <t>LCOR-102</t>
  </si>
  <si>
    <t>LCOR-419</t>
  </si>
  <si>
    <t>LCOR-505</t>
  </si>
  <si>
    <t>LCOR-457</t>
  </si>
  <si>
    <t>LCOR-215</t>
  </si>
  <si>
    <t>LCOR-288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</si>
</sst>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S51"/>
  <sheetViews>
    <sheetView tabSelected="1" topLeftCell="BA7" workbookViewId="0">
      <selection activeCell="O51" sqref="O51"/>
    </sheetView>
  </sheetViews>
  <sheetFormatPr baseColWidth="10" defaultColWidth="8.83203125" defaultRowHeight="15" x14ac:dyDescent="0.2"/>
  <sheetData>
    <row r="2" spans="1:279" x14ac:dyDescent="0.2">
      <c r="A2" t="s">
        <v>29</v>
      </c>
      <c r="B2" t="s">
        <v>30</v>
      </c>
      <c r="C2" t="s">
        <v>32</v>
      </c>
    </row>
    <row r="3" spans="1:279" x14ac:dyDescent="0.2">
      <c r="B3" t="s">
        <v>31</v>
      </c>
      <c r="C3">
        <v>21</v>
      </c>
    </row>
    <row r="4" spans="1:27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9" x14ac:dyDescent="0.2">
      <c r="B7">
        <v>0</v>
      </c>
      <c r="C7">
        <v>1</v>
      </c>
      <c r="D7">
        <v>0</v>
      </c>
      <c r="E7">
        <v>0</v>
      </c>
    </row>
    <row r="8" spans="1:27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Q8" t="s">
        <v>67</v>
      </c>
      <c r="R8" t="s">
        <v>68</v>
      </c>
    </row>
    <row r="9" spans="1:27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Q9">
        <v>0.15959999999999999</v>
      </c>
      <c r="R9">
        <v>0.2175</v>
      </c>
    </row>
    <row r="10" spans="1:27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7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92</v>
      </c>
      <c r="CN14" t="s">
        <v>92</v>
      </c>
      <c r="CO14" t="s">
        <v>92</v>
      </c>
      <c r="CP14" t="s">
        <v>92</v>
      </c>
      <c r="CQ14" t="s">
        <v>93</v>
      </c>
      <c r="CR14" t="s">
        <v>93</v>
      </c>
      <c r="CS14" t="s">
        <v>93</v>
      </c>
      <c r="CT14" t="s">
        <v>93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</row>
    <row r="15" spans="1:279" x14ac:dyDescent="0.2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176</v>
      </c>
      <c r="P15" t="s">
        <v>123</v>
      </c>
      <c r="Q15" t="s">
        <v>120</v>
      </c>
      <c r="R15" t="s">
        <v>121</v>
      </c>
      <c r="S15" t="s">
        <v>122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88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176</v>
      </c>
      <c r="CD15" t="s">
        <v>184</v>
      </c>
      <c r="CE15" t="s">
        <v>150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120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107</v>
      </c>
      <c r="EU15" t="s">
        <v>110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</row>
    <row r="16" spans="1:279" x14ac:dyDescent="0.2">
      <c r="B16" t="s">
        <v>378</v>
      </c>
      <c r="C16" t="s">
        <v>378</v>
      </c>
      <c r="F16" t="s">
        <v>378</v>
      </c>
      <c r="P16" t="s">
        <v>381</v>
      </c>
      <c r="Q16" t="s">
        <v>378</v>
      </c>
      <c r="R16" t="s">
        <v>379</v>
      </c>
      <c r="S16" t="s">
        <v>380</v>
      </c>
      <c r="T16" t="s">
        <v>382</v>
      </c>
      <c r="U16" t="s">
        <v>382</v>
      </c>
      <c r="V16" t="s">
        <v>207</v>
      </c>
      <c r="W16" t="s">
        <v>207</v>
      </c>
      <c r="X16" t="s">
        <v>379</v>
      </c>
      <c r="Y16" t="s">
        <v>379</v>
      </c>
      <c r="Z16" t="s">
        <v>379</v>
      </c>
      <c r="AA16" t="s">
        <v>379</v>
      </c>
      <c r="AB16" t="s">
        <v>383</v>
      </c>
      <c r="AC16" t="s">
        <v>384</v>
      </c>
      <c r="AD16" t="s">
        <v>384</v>
      </c>
      <c r="AE16" t="s">
        <v>385</v>
      </c>
      <c r="AF16" t="s">
        <v>386</v>
      </c>
      <c r="AG16" t="s">
        <v>385</v>
      </c>
      <c r="AH16" t="s">
        <v>385</v>
      </c>
      <c r="AI16" t="s">
        <v>385</v>
      </c>
      <c r="AJ16" t="s">
        <v>383</v>
      </c>
      <c r="AK16" t="s">
        <v>383</v>
      </c>
      <c r="AL16" t="s">
        <v>383</v>
      </c>
      <c r="AM16" t="s">
        <v>383</v>
      </c>
      <c r="AN16" t="s">
        <v>387</v>
      </c>
      <c r="AO16" t="s">
        <v>386</v>
      </c>
      <c r="AQ16" t="s">
        <v>386</v>
      </c>
      <c r="AR16" t="s">
        <v>387</v>
      </c>
      <c r="AX16" t="s">
        <v>381</v>
      </c>
      <c r="BE16" t="s">
        <v>381</v>
      </c>
      <c r="BF16" t="s">
        <v>381</v>
      </c>
      <c r="BG16" t="s">
        <v>381</v>
      </c>
      <c r="BH16" t="s">
        <v>388</v>
      </c>
      <c r="BV16" t="s">
        <v>389</v>
      </c>
      <c r="BW16" t="s">
        <v>389</v>
      </c>
      <c r="BX16" t="s">
        <v>389</v>
      </c>
      <c r="BY16" t="s">
        <v>381</v>
      </c>
      <c r="CA16" t="s">
        <v>390</v>
      </c>
      <c r="CD16" t="s">
        <v>389</v>
      </c>
      <c r="CI16" t="s">
        <v>378</v>
      </c>
      <c r="CJ16" t="s">
        <v>378</v>
      </c>
      <c r="CK16" t="s">
        <v>378</v>
      </c>
      <c r="CL16" t="s">
        <v>378</v>
      </c>
      <c r="CM16" t="s">
        <v>381</v>
      </c>
      <c r="CN16" t="s">
        <v>381</v>
      </c>
      <c r="CP16" t="s">
        <v>391</v>
      </c>
      <c r="CQ16" t="s">
        <v>392</v>
      </c>
      <c r="CT16" t="s">
        <v>379</v>
      </c>
      <c r="CU16" t="s">
        <v>378</v>
      </c>
      <c r="CV16" t="s">
        <v>382</v>
      </c>
      <c r="CW16" t="s">
        <v>382</v>
      </c>
      <c r="CX16" t="s">
        <v>393</v>
      </c>
      <c r="CY16" t="s">
        <v>393</v>
      </c>
      <c r="CZ16" t="s">
        <v>382</v>
      </c>
      <c r="DA16" t="s">
        <v>393</v>
      </c>
      <c r="DB16" t="s">
        <v>387</v>
      </c>
      <c r="DC16" t="s">
        <v>385</v>
      </c>
      <c r="DD16" t="s">
        <v>385</v>
      </c>
      <c r="DE16" t="s">
        <v>384</v>
      </c>
      <c r="DF16" t="s">
        <v>384</v>
      </c>
      <c r="DG16" t="s">
        <v>384</v>
      </c>
      <c r="DH16" t="s">
        <v>384</v>
      </c>
      <c r="DI16" t="s">
        <v>384</v>
      </c>
      <c r="DJ16" t="s">
        <v>394</v>
      </c>
      <c r="DK16" t="s">
        <v>381</v>
      </c>
      <c r="DL16" t="s">
        <v>381</v>
      </c>
      <c r="DM16" t="s">
        <v>382</v>
      </c>
      <c r="DN16" t="s">
        <v>382</v>
      </c>
      <c r="DO16" t="s">
        <v>382</v>
      </c>
      <c r="DP16" t="s">
        <v>393</v>
      </c>
      <c r="DQ16" t="s">
        <v>382</v>
      </c>
      <c r="DR16" t="s">
        <v>393</v>
      </c>
      <c r="DS16" t="s">
        <v>385</v>
      </c>
      <c r="DT16" t="s">
        <v>385</v>
      </c>
      <c r="DU16" t="s">
        <v>384</v>
      </c>
      <c r="DV16" t="s">
        <v>384</v>
      </c>
      <c r="DW16" t="s">
        <v>381</v>
      </c>
      <c r="EB16" t="s">
        <v>381</v>
      </c>
      <c r="EE16" t="s">
        <v>384</v>
      </c>
      <c r="EF16" t="s">
        <v>384</v>
      </c>
      <c r="EG16" t="s">
        <v>384</v>
      </c>
      <c r="EH16" t="s">
        <v>384</v>
      </c>
      <c r="EI16" t="s">
        <v>384</v>
      </c>
      <c r="EJ16" t="s">
        <v>381</v>
      </c>
      <c r="EK16" t="s">
        <v>381</v>
      </c>
      <c r="EL16" t="s">
        <v>381</v>
      </c>
      <c r="EM16" t="s">
        <v>378</v>
      </c>
      <c r="EP16" t="s">
        <v>395</v>
      </c>
      <c r="EQ16" t="s">
        <v>395</v>
      </c>
      <c r="ES16" t="s">
        <v>378</v>
      </c>
      <c r="ET16" t="s">
        <v>396</v>
      </c>
      <c r="EV16" t="s">
        <v>378</v>
      </c>
      <c r="EW16" t="s">
        <v>378</v>
      </c>
      <c r="EY16" t="s">
        <v>397</v>
      </c>
      <c r="EZ16" t="s">
        <v>398</v>
      </c>
      <c r="FA16" t="s">
        <v>397</v>
      </c>
      <c r="FB16" t="s">
        <v>398</v>
      </c>
      <c r="FC16" t="s">
        <v>397</v>
      </c>
      <c r="FD16" t="s">
        <v>398</v>
      </c>
      <c r="FE16" t="s">
        <v>386</v>
      </c>
      <c r="FF16" t="s">
        <v>386</v>
      </c>
      <c r="FG16" t="s">
        <v>382</v>
      </c>
      <c r="FH16" t="s">
        <v>399</v>
      </c>
      <c r="FI16" t="s">
        <v>382</v>
      </c>
      <c r="FK16" t="s">
        <v>382</v>
      </c>
      <c r="FL16" t="s">
        <v>399</v>
      </c>
      <c r="FM16" t="s">
        <v>382</v>
      </c>
      <c r="FO16" t="s">
        <v>393</v>
      </c>
      <c r="FP16" t="s">
        <v>400</v>
      </c>
      <c r="FQ16" t="s">
        <v>393</v>
      </c>
      <c r="FS16" t="s">
        <v>393</v>
      </c>
      <c r="FT16" t="s">
        <v>400</v>
      </c>
      <c r="FU16" t="s">
        <v>393</v>
      </c>
      <c r="FZ16" t="s">
        <v>401</v>
      </c>
      <c r="GA16" t="s">
        <v>401</v>
      </c>
      <c r="GN16" t="s">
        <v>401</v>
      </c>
      <c r="GO16" t="s">
        <v>401</v>
      </c>
      <c r="GP16" t="s">
        <v>402</v>
      </c>
      <c r="GQ16" t="s">
        <v>402</v>
      </c>
      <c r="GR16" t="s">
        <v>384</v>
      </c>
      <c r="GS16" t="s">
        <v>384</v>
      </c>
      <c r="GT16" t="s">
        <v>386</v>
      </c>
      <c r="GU16" t="s">
        <v>384</v>
      </c>
      <c r="GV16" t="s">
        <v>393</v>
      </c>
      <c r="GW16" t="s">
        <v>386</v>
      </c>
      <c r="GX16" t="s">
        <v>386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401</v>
      </c>
      <c r="HG16" t="s">
        <v>403</v>
      </c>
      <c r="HH16" t="s">
        <v>403</v>
      </c>
      <c r="HI16" t="s">
        <v>403</v>
      </c>
      <c r="HJ16" t="s">
        <v>404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HV16" t="s">
        <v>401</v>
      </c>
      <c r="IC16" t="s">
        <v>401</v>
      </c>
      <c r="ID16" t="s">
        <v>386</v>
      </c>
      <c r="IE16" t="s">
        <v>386</v>
      </c>
      <c r="IF16" t="s">
        <v>397</v>
      </c>
      <c r="IG16" t="s">
        <v>398</v>
      </c>
      <c r="IH16" t="s">
        <v>398</v>
      </c>
      <c r="IL16" t="s">
        <v>398</v>
      </c>
      <c r="IP16" t="s">
        <v>382</v>
      </c>
      <c r="IQ16" t="s">
        <v>382</v>
      </c>
      <c r="IR16" t="s">
        <v>393</v>
      </c>
      <c r="IS16" t="s">
        <v>393</v>
      </c>
      <c r="IT16" t="s">
        <v>405</v>
      </c>
      <c r="IU16" t="s">
        <v>405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401</v>
      </c>
      <c r="JB16" t="s">
        <v>384</v>
      </c>
      <c r="JC16" t="s">
        <v>401</v>
      </c>
      <c r="JE16" t="s">
        <v>387</v>
      </c>
      <c r="JF16" t="s">
        <v>387</v>
      </c>
      <c r="JG16" t="s">
        <v>384</v>
      </c>
      <c r="JH16" t="s">
        <v>384</v>
      </c>
      <c r="JI16" t="s">
        <v>384</v>
      </c>
      <c r="JJ16" t="s">
        <v>384</v>
      </c>
      <c r="JK16" t="s">
        <v>384</v>
      </c>
      <c r="JL16" t="s">
        <v>386</v>
      </c>
      <c r="JM16" t="s">
        <v>386</v>
      </c>
      <c r="JN16" t="s">
        <v>386</v>
      </c>
      <c r="JO16" t="s">
        <v>384</v>
      </c>
      <c r="JP16" t="s">
        <v>382</v>
      </c>
      <c r="JQ16" t="s">
        <v>393</v>
      </c>
      <c r="JR16" t="s">
        <v>386</v>
      </c>
      <c r="JS16" t="s">
        <v>386</v>
      </c>
    </row>
    <row r="17" spans="1:279" x14ac:dyDescent="0.2">
      <c r="A17">
        <v>1</v>
      </c>
      <c r="B17">
        <v>1689261748.5999999</v>
      </c>
      <c r="C17">
        <v>0</v>
      </c>
      <c r="D17" t="s">
        <v>406</v>
      </c>
      <c r="E17" t="s">
        <v>407</v>
      </c>
      <c r="F17">
        <v>15</v>
      </c>
      <c r="O17" t="s">
        <v>532</v>
      </c>
      <c r="P17">
        <f>DB17*AP17*(CW17-CV17*(1000-AP17*CY17)/(1000-AP17*CX17))/(100*CQ17)</f>
        <v>14.616132842080736</v>
      </c>
      <c r="Q17">
        <v>1689261740.849999</v>
      </c>
      <c r="R17">
        <f>(S17)/1000</f>
        <v>1.8564050235726165E-3</v>
      </c>
      <c r="S17">
        <f>1000*DB17*AP17*(CX17-CY17)/(100*CQ17*(1000-AP17*CX17))</f>
        <v>1.8564050235726166</v>
      </c>
      <c r="T17">
        <f>CV17 - IF(AP17&gt;1, P17*CQ17*100/(AR17*DJ17), 0)</f>
        <v>410.67640000000011</v>
      </c>
      <c r="U17">
        <f>((AA17-R17/2)*T17-P17)/(AA17+R17/2)</f>
        <v>195.59228991307987</v>
      </c>
      <c r="V17">
        <f>U17*(DC17+DD17)/1000</f>
        <v>19.868483934020947</v>
      </c>
      <c r="W17">
        <f>(CV17 - IF(AP17&gt;1, P17*CQ17*100/(AR17*DJ17), 0))*(DC17+DD17)/1000</f>
        <v>41.716968798246633</v>
      </c>
      <c r="X17">
        <f>2/((1/Z17-1/Y17)+SIGN(Z17)*SQRT((1/Z17-1/Y17)*(1/Z17-1/Y17) + 4*CR17/((CR17+1)*(CR17+1))*(2*1/Z17*1/Y17-1/Y17*1/Y17)))</f>
        <v>0.11500219975289822</v>
      </c>
      <c r="Y17">
        <f>IF(LEFT(CS17,1)&lt;&gt;"0",IF(LEFT(CS17,1)="1",3,CT17),$D$5+$E$5*(DJ17*DC17/($K$5*1000))+$F$5*(DJ17*DC17/($K$5*1000))*MAX(MIN(CQ17,$J$5),$I$5)*MAX(MIN(CQ17,$J$5),$I$5)+$G$5*MAX(MIN(CQ17,$J$5),$I$5)*(DJ17*DC17/($K$5*1000))+$H$5*(DJ17*DC17/($K$5*1000))*(DJ17*DC17/($K$5*1000)))</f>
        <v>2.9550334515990384</v>
      </c>
      <c r="Z17">
        <f>R17*(1000-(1000*0.61365*EXP(17.502*AD17/(240.97+AD17))/(DC17+DD17)+CX17)/2)/(1000*0.61365*EXP(17.502*AD17/(240.97+AD17))/(DC17+DD17)-CX17)</f>
        <v>0.11257243481201666</v>
      </c>
      <c r="AA17">
        <f>1/((CR17+1)/(X17/1.6)+1/(Y17/1.37)) + CR17/((CR17+1)/(X17/1.6) + CR17/(Y17/1.37))</f>
        <v>7.0571800756184799E-2</v>
      </c>
      <c r="AB17">
        <f>(CM17*CP17)</f>
        <v>241.73857767470784</v>
      </c>
      <c r="AC17">
        <f>(DE17+(AB17+2*0.95*0.0000000567*(((DE17+$B$7)+273)^4-(DE17+273)^4)-44100*R17)/(1.84*29.3*Y17+8*0.95*0.0000000567*(DE17+273)^3))</f>
        <v>30.160611722540757</v>
      </c>
      <c r="AD17">
        <f>($C$7*DF17+$D$7*DG17+$E$7*AC17)</f>
        <v>29.51197333333333</v>
      </c>
      <c r="AE17">
        <f>0.61365*EXP(17.502*AD17/(240.97+AD17))</f>
        <v>4.1424703213838416</v>
      </c>
      <c r="AF17">
        <f>(AG17/AH17*100)</f>
        <v>61.898364773346557</v>
      </c>
      <c r="AG17">
        <f>CX17*(DC17+DD17)/1000</f>
        <v>2.5222737773406454</v>
      </c>
      <c r="AH17">
        <f>0.61365*EXP(17.502*DE17/(240.97+DE17))</f>
        <v>4.0748633450600247</v>
      </c>
      <c r="AI17">
        <f>(AE17-CX17*(DC17+DD17)/1000)</f>
        <v>1.6201965440431962</v>
      </c>
      <c r="AJ17">
        <f>(-R17*44100)</f>
        <v>-81.867461539552394</v>
      </c>
      <c r="AK17">
        <f>2*29.3*Y17*0.92*(DE17-AD17)</f>
        <v>-45.427218306448474</v>
      </c>
      <c r="AL17">
        <f>2*0.95*0.0000000567*(((DE17+$B$7)+273)^4-(AD17+273)^4)</f>
        <v>-3.396867143067821</v>
      </c>
      <c r="AM17">
        <f>AB17+AL17+AJ17+AK17</f>
        <v>111.04703068563913</v>
      </c>
      <c r="AN17">
        <v>0</v>
      </c>
      <c r="AO17">
        <v>0</v>
      </c>
      <c r="AP17">
        <f>IF(AN17*$H$13&gt;=AR17,1,(AR17/(AR17-AN17*$H$13)))</f>
        <v>1</v>
      </c>
      <c r="AQ17">
        <f>(AP17-1)*100</f>
        <v>0</v>
      </c>
      <c r="AR17">
        <f>MAX(0,($B$13+$C$13*DJ17)/(1+$D$13*DJ17)*DC17/(DE17+273)*$E$13)</f>
        <v>53254.318303044776</v>
      </c>
      <c r="AS17" t="s">
        <v>408</v>
      </c>
      <c r="AT17">
        <v>12553.4</v>
      </c>
      <c r="AU17">
        <v>632.9008</v>
      </c>
      <c r="AV17">
        <v>3828.41</v>
      </c>
      <c r="AW17">
        <f>1-AU17/AV17</f>
        <v>0.8346831191016636</v>
      </c>
      <c r="AX17">
        <v>-0.86468857473077609</v>
      </c>
      <c r="AY17" t="s">
        <v>409</v>
      </c>
      <c r="AZ17">
        <v>12505.2</v>
      </c>
      <c r="BA17">
        <v>877.80023076923078</v>
      </c>
      <c r="BB17">
        <v>1190.5</v>
      </c>
      <c r="BC17">
        <f>1-BA17/BB17</f>
        <v>0.26266255290278806</v>
      </c>
      <c r="BD17">
        <v>0.5</v>
      </c>
      <c r="BE17">
        <f>CN17</f>
        <v>1261.2223005568433</v>
      </c>
      <c r="BF17">
        <f>P17</f>
        <v>14.616132842080736</v>
      </c>
      <c r="BG17">
        <f>BC17*BD17*BE17</f>
        <v>165.63793462109396</v>
      </c>
      <c r="BH17">
        <f>(BF17-AX17)/BE17</f>
        <v>1.2274458999001652E-2</v>
      </c>
      <c r="BI17">
        <f>(AV17-BB17)/BB17</f>
        <v>2.2158000839983201</v>
      </c>
      <c r="BJ17">
        <f>AU17/(AW17+AU17/BB17)</f>
        <v>463.21932047748737</v>
      </c>
      <c r="BK17" t="s">
        <v>410</v>
      </c>
      <c r="BL17">
        <v>-703.38</v>
      </c>
      <c r="BM17">
        <f>IF(BL17&lt;&gt;0, BL17, BJ17)</f>
        <v>-703.38</v>
      </c>
      <c r="BN17">
        <f>1-BM17/BB17</f>
        <v>1.590827383452331</v>
      </c>
      <c r="BO17">
        <f>(BB17-BA17)/(BB17-BM17)</f>
        <v>0.16511065602401906</v>
      </c>
      <c r="BP17">
        <f>(AV17-BB17)/(AV17-BM17)</f>
        <v>0.58209007919607925</v>
      </c>
      <c r="BQ17">
        <f>(BB17-BA17)/(BB17-AU17)</f>
        <v>0.56079666045211185</v>
      </c>
      <c r="BR17">
        <f>(AV17-BB17)/(AV17-AU17)</f>
        <v>0.82550536859665424</v>
      </c>
      <c r="BS17">
        <f>(BO17*BM17/BA17)</f>
        <v>-0.1323029194608471</v>
      </c>
      <c r="BT17">
        <f>(1-BS17)</f>
        <v>1.1323029194608472</v>
      </c>
      <c r="BU17">
        <v>2373</v>
      </c>
      <c r="BV17">
        <v>300</v>
      </c>
      <c r="BW17">
        <v>300</v>
      </c>
      <c r="BX17">
        <v>300</v>
      </c>
      <c r="BY17">
        <v>12505.2</v>
      </c>
      <c r="BZ17">
        <v>1143.27</v>
      </c>
      <c r="CA17">
        <v>-9.0620000000000006E-3</v>
      </c>
      <c r="CB17">
        <v>1.61</v>
      </c>
      <c r="CC17" t="s">
        <v>411</v>
      </c>
      <c r="CD17" t="s">
        <v>411</v>
      </c>
      <c r="CE17" t="s">
        <v>411</v>
      </c>
      <c r="CF17" t="s">
        <v>411</v>
      </c>
      <c r="CG17" t="s">
        <v>411</v>
      </c>
      <c r="CH17" t="s">
        <v>411</v>
      </c>
      <c r="CI17" t="s">
        <v>411</v>
      </c>
      <c r="CJ17" t="s">
        <v>411</v>
      </c>
      <c r="CK17" t="s">
        <v>411</v>
      </c>
      <c r="CL17" t="s">
        <v>411</v>
      </c>
      <c r="CM17">
        <f>$B$11*DK17+$C$11*DL17+$F$11*DW17*(1-DZ17)</f>
        <v>1500.0139999999999</v>
      </c>
      <c r="CN17">
        <f>CM17*CO17</f>
        <v>1261.2223005568433</v>
      </c>
      <c r="CO17">
        <f>($B$11*$D$9+$C$11*$D$9+$F$11*((EJ17+EB17)/MAX(EJ17+EB17+EK17, 0.1)*$I$9+EK17/MAX(EJ17+EB17+EK17, 0.1)*$J$9))/($B$11+$C$11+$F$11)</f>
        <v>0.84080701950571357</v>
      </c>
      <c r="CP17">
        <f>($B$11*$K$9+$C$11*$K$9+$F$11*((EJ17+EB17)/MAX(EJ17+EB17+EK17, 0.1)*$Q$9+EK17/MAX(EJ17+EB17+EK17, 0.1)*$R$9))/($B$11+$C$11+$F$11)</f>
        <v>0.16115754764602722</v>
      </c>
      <c r="CQ17">
        <v>6</v>
      </c>
      <c r="CR17">
        <v>0.5</v>
      </c>
      <c r="CS17" t="s">
        <v>412</v>
      </c>
      <c r="CT17">
        <v>2</v>
      </c>
      <c r="CU17">
        <v>1689261740.849999</v>
      </c>
      <c r="CV17">
        <v>410.67640000000011</v>
      </c>
      <c r="CW17">
        <v>426.05103333333318</v>
      </c>
      <c r="CX17">
        <v>24.830143333333329</v>
      </c>
      <c r="CY17">
        <v>23.020289999999999</v>
      </c>
      <c r="CZ17">
        <v>409.56639999999999</v>
      </c>
      <c r="DA17">
        <v>24.63914333333333</v>
      </c>
      <c r="DB17">
        <v>600.15146666666669</v>
      </c>
      <c r="DC17">
        <v>101.48106666666671</v>
      </c>
      <c r="DD17">
        <v>0.1000536466666667</v>
      </c>
      <c r="DE17">
        <v>29.226826666666661</v>
      </c>
      <c r="DF17">
        <v>29.51197333333333</v>
      </c>
      <c r="DG17">
        <v>999.9000000000002</v>
      </c>
      <c r="DH17">
        <v>0</v>
      </c>
      <c r="DI17">
        <v>0</v>
      </c>
      <c r="DJ17">
        <v>9997.92</v>
      </c>
      <c r="DK17">
        <v>0</v>
      </c>
      <c r="DL17">
        <v>1891.5853333333339</v>
      </c>
      <c r="DM17">
        <v>-16.245646666666669</v>
      </c>
      <c r="DN17">
        <v>420.24006666666668</v>
      </c>
      <c r="DO17">
        <v>436.09006666666659</v>
      </c>
      <c r="DP17">
        <v>1.8098406666666671</v>
      </c>
      <c r="DQ17">
        <v>426.05103333333318</v>
      </c>
      <c r="DR17">
        <v>23.020289999999999</v>
      </c>
      <c r="DS17">
        <v>2.5197916666666669</v>
      </c>
      <c r="DT17">
        <v>2.336128</v>
      </c>
      <c r="DU17">
        <v>21.154920000000001</v>
      </c>
      <c r="DV17">
        <v>19.927700000000009</v>
      </c>
      <c r="DW17">
        <v>1500.0139999999999</v>
      </c>
      <c r="DX17">
        <v>0.9730070000000004</v>
      </c>
      <c r="DY17">
        <v>2.6992680000000002E-2</v>
      </c>
      <c r="DZ17">
        <v>0</v>
      </c>
      <c r="EA17">
        <v>878.48176666666666</v>
      </c>
      <c r="EB17">
        <v>4.9993100000000004</v>
      </c>
      <c r="EC17">
        <v>15153.8</v>
      </c>
      <c r="ED17">
        <v>13259.41666666667</v>
      </c>
      <c r="EE17">
        <v>37.195399999999992</v>
      </c>
      <c r="EF17">
        <v>38.668399999999991</v>
      </c>
      <c r="EG17">
        <v>37.460099999999997</v>
      </c>
      <c r="EH17">
        <v>38.276866666666663</v>
      </c>
      <c r="EI17">
        <v>38.686999999999991</v>
      </c>
      <c r="EJ17">
        <v>1454.6626666666671</v>
      </c>
      <c r="EK17">
        <v>40.351333333333322</v>
      </c>
      <c r="EL17">
        <v>0</v>
      </c>
      <c r="EM17">
        <v>1689261748.8</v>
      </c>
      <c r="EN17">
        <v>0</v>
      </c>
      <c r="EO17">
        <v>877.80023076923078</v>
      </c>
      <c r="EP17">
        <v>-107.159384691784</v>
      </c>
      <c r="EQ17">
        <v>529.75726058533746</v>
      </c>
      <c r="ER17">
        <v>15175.52307692308</v>
      </c>
      <c r="ES17">
        <v>15</v>
      </c>
      <c r="ET17">
        <v>1689261768.5999999</v>
      </c>
      <c r="EU17" t="s">
        <v>413</v>
      </c>
      <c r="EV17">
        <v>1689261768.5999999</v>
      </c>
      <c r="EW17">
        <v>1689219462</v>
      </c>
      <c r="EX17">
        <v>1</v>
      </c>
      <c r="EY17">
        <v>0.872</v>
      </c>
      <c r="EZ17">
        <v>-0.01</v>
      </c>
      <c r="FA17">
        <v>1.1100000000000001</v>
      </c>
      <c r="FB17">
        <v>0.191</v>
      </c>
      <c r="FC17">
        <v>427</v>
      </c>
      <c r="FD17">
        <v>17</v>
      </c>
      <c r="FE17">
        <v>0.11</v>
      </c>
      <c r="FF17">
        <v>0.13</v>
      </c>
      <c r="FG17">
        <v>-16.139172500000001</v>
      </c>
      <c r="FH17">
        <v>-2.1635358348968219</v>
      </c>
      <c r="FI17">
        <v>0.3445598184550106</v>
      </c>
      <c r="FJ17">
        <v>1</v>
      </c>
      <c r="FK17">
        <v>409.83356666666668</v>
      </c>
      <c r="FL17">
        <v>-2.1394171301446301</v>
      </c>
      <c r="FM17">
        <v>0.1564571684377476</v>
      </c>
      <c r="FN17">
        <v>1</v>
      </c>
      <c r="FO17">
        <v>1.78667025</v>
      </c>
      <c r="FP17">
        <v>0.36250795497185773</v>
      </c>
      <c r="FQ17">
        <v>3.7291555712218552E-2</v>
      </c>
      <c r="FR17">
        <v>1</v>
      </c>
      <c r="FS17">
        <v>24.826920000000001</v>
      </c>
      <c r="FT17">
        <v>0.1828004449388031</v>
      </c>
      <c r="FU17">
        <v>1.32649764417429E-2</v>
      </c>
      <c r="FV17">
        <v>1</v>
      </c>
      <c r="FW17">
        <v>4</v>
      </c>
      <c r="FX17">
        <v>4</v>
      </c>
      <c r="FY17" t="s">
        <v>414</v>
      </c>
      <c r="FZ17">
        <v>3.1766299999999998</v>
      </c>
      <c r="GA17">
        <v>2.79684</v>
      </c>
      <c r="GB17">
        <v>0.103121</v>
      </c>
      <c r="GC17">
        <v>0.106834</v>
      </c>
      <c r="GD17">
        <v>0.12361999999999999</v>
      </c>
      <c r="GE17">
        <v>0.117825</v>
      </c>
      <c r="GF17">
        <v>27927.1</v>
      </c>
      <c r="GG17">
        <v>22212.5</v>
      </c>
      <c r="GH17">
        <v>29108.7</v>
      </c>
      <c r="GI17">
        <v>24367.8</v>
      </c>
      <c r="GJ17">
        <v>32438.1</v>
      </c>
      <c r="GK17">
        <v>31353.8</v>
      </c>
      <c r="GL17">
        <v>40158.5</v>
      </c>
      <c r="GM17">
        <v>39743.599999999999</v>
      </c>
      <c r="GN17">
        <v>2.15795</v>
      </c>
      <c r="GO17">
        <v>1.90147</v>
      </c>
      <c r="GP17">
        <v>7.6059299999999996E-2</v>
      </c>
      <c r="GQ17">
        <v>0</v>
      </c>
      <c r="GR17">
        <v>28.3049</v>
      </c>
      <c r="GS17">
        <v>999.9</v>
      </c>
      <c r="GT17">
        <v>65.7</v>
      </c>
      <c r="GU17">
        <v>27.1</v>
      </c>
      <c r="GV17">
        <v>23.306999999999999</v>
      </c>
      <c r="GW17">
        <v>62.818300000000001</v>
      </c>
      <c r="GX17">
        <v>31.991199999999999</v>
      </c>
      <c r="GY17">
        <v>1</v>
      </c>
      <c r="GZ17">
        <v>0.100246</v>
      </c>
      <c r="HA17">
        <v>0</v>
      </c>
      <c r="HB17">
        <v>20.276900000000001</v>
      </c>
      <c r="HC17">
        <v>5.2232799999999999</v>
      </c>
      <c r="HD17">
        <v>11.908099999999999</v>
      </c>
      <c r="HE17">
        <v>4.9638</v>
      </c>
      <c r="HF17">
        <v>3.2919999999999998</v>
      </c>
      <c r="HG17">
        <v>9999</v>
      </c>
      <c r="HH17">
        <v>9999</v>
      </c>
      <c r="HI17">
        <v>9999</v>
      </c>
      <c r="HJ17">
        <v>999.9</v>
      </c>
      <c r="HK17">
        <v>4.97018</v>
      </c>
      <c r="HL17">
        <v>1.8748400000000001</v>
      </c>
      <c r="HM17">
        <v>1.8734900000000001</v>
      </c>
      <c r="HN17">
        <v>1.87262</v>
      </c>
      <c r="HO17">
        <v>1.8742000000000001</v>
      </c>
      <c r="HP17">
        <v>1.8692</v>
      </c>
      <c r="HQ17">
        <v>1.8733299999999999</v>
      </c>
      <c r="HR17">
        <v>1.8784700000000001</v>
      </c>
      <c r="HS17">
        <v>0</v>
      </c>
      <c r="HT17">
        <v>0</v>
      </c>
      <c r="HU17">
        <v>0</v>
      </c>
      <c r="HV17">
        <v>0</v>
      </c>
      <c r="HW17" t="s">
        <v>415</v>
      </c>
      <c r="HX17" t="s">
        <v>416</v>
      </c>
      <c r="HY17" t="s">
        <v>417</v>
      </c>
      <c r="HZ17" t="s">
        <v>417</v>
      </c>
      <c r="IA17" t="s">
        <v>417</v>
      </c>
      <c r="IB17" t="s">
        <v>417</v>
      </c>
      <c r="IC17">
        <v>0</v>
      </c>
      <c r="ID17">
        <v>100</v>
      </c>
      <c r="IE17">
        <v>100</v>
      </c>
      <c r="IF17">
        <v>1.1100000000000001</v>
      </c>
      <c r="IG17">
        <v>0.191</v>
      </c>
      <c r="IH17">
        <v>2.9302702960857799E-2</v>
      </c>
      <c r="II17">
        <v>1.128014593432906E-3</v>
      </c>
      <c r="IJ17">
        <v>-1.65604436504418E-6</v>
      </c>
      <c r="IK17">
        <v>3.7132907960675708E-10</v>
      </c>
      <c r="IL17">
        <v>0.191</v>
      </c>
      <c r="IM17">
        <v>0</v>
      </c>
      <c r="IN17">
        <v>0</v>
      </c>
      <c r="IO17">
        <v>0</v>
      </c>
      <c r="IP17">
        <v>25</v>
      </c>
      <c r="IQ17">
        <v>1932</v>
      </c>
      <c r="IR17">
        <v>-1</v>
      </c>
      <c r="IS17">
        <v>-1</v>
      </c>
      <c r="IT17">
        <v>704.8</v>
      </c>
      <c r="IU17">
        <v>704.8</v>
      </c>
      <c r="IV17">
        <v>0.99365199999999998</v>
      </c>
      <c r="IW17">
        <v>2.3925800000000002</v>
      </c>
      <c r="IX17">
        <v>1.42578</v>
      </c>
      <c r="IY17">
        <v>2.2888199999999999</v>
      </c>
      <c r="IZ17">
        <v>1.5478499999999999</v>
      </c>
      <c r="JA17">
        <v>2.2985799999999998</v>
      </c>
      <c r="JB17">
        <v>31.3462</v>
      </c>
      <c r="JC17">
        <v>15.751899999999999</v>
      </c>
      <c r="JD17">
        <v>18</v>
      </c>
      <c r="JE17">
        <v>632.33399999999995</v>
      </c>
      <c r="JF17">
        <v>448.42899999999997</v>
      </c>
      <c r="JG17">
        <v>27.896899999999999</v>
      </c>
      <c r="JH17">
        <v>28.5563</v>
      </c>
      <c r="JI17">
        <v>30.0016</v>
      </c>
      <c r="JJ17">
        <v>28.2898</v>
      </c>
      <c r="JK17">
        <v>28.2332</v>
      </c>
      <c r="JL17">
        <v>19.906500000000001</v>
      </c>
      <c r="JM17">
        <v>11.283899999999999</v>
      </c>
      <c r="JN17">
        <v>100</v>
      </c>
      <c r="JO17">
        <v>-999.9</v>
      </c>
      <c r="JP17">
        <v>426.36099999999999</v>
      </c>
      <c r="JQ17">
        <v>23</v>
      </c>
      <c r="JR17">
        <v>94.852000000000004</v>
      </c>
      <c r="JS17">
        <v>101.128</v>
      </c>
    </row>
    <row r="18" spans="1:279" x14ac:dyDescent="0.2">
      <c r="A18">
        <v>2</v>
      </c>
      <c r="B18">
        <v>1689261961.5999999</v>
      </c>
      <c r="C18">
        <v>213</v>
      </c>
      <c r="D18" t="s">
        <v>418</v>
      </c>
      <c r="E18" t="s">
        <v>419</v>
      </c>
      <c r="F18">
        <v>15</v>
      </c>
      <c r="O18" t="s">
        <v>533</v>
      </c>
      <c r="P18">
        <f>DB18*AP18*(CW18-CV18*(1000-AP18*CY18)/(1000-AP18*CX18))/(100*CQ18)</f>
        <v>7.5097162055890117</v>
      </c>
      <c r="Q18">
        <v>1689261953.599999</v>
      </c>
      <c r="R18">
        <f>(S18)/1000</f>
        <v>1.0237060264845718E-3</v>
      </c>
      <c r="S18">
        <f>1000*DB18*AP18*(CX18-CY18)/(100*CQ18*(1000-AP18*CX18))</f>
        <v>1.0237060264845719</v>
      </c>
      <c r="T18">
        <f>CV18 - IF(AP18&gt;1, P18*CQ18*100/(AR18*DJ18), 0)</f>
        <v>409.49016129032259</v>
      </c>
      <c r="U18">
        <f>((AA18-R18/2)*T18-P18)/(AA18+R18/2)</f>
        <v>153.91829330426864</v>
      </c>
      <c r="V18">
        <f>U18*(DC18+DD18)/1000</f>
        <v>15.634411215902791</v>
      </c>
      <c r="W18">
        <f>(CV18 - IF(AP18&gt;1, P18*CQ18*100/(AR18*DJ18), 0))*(DC18+DD18)/1000</f>
        <v>41.594390329052004</v>
      </c>
      <c r="X18">
        <f>2/((1/Z18-1/Y18)+SIGN(Z18)*SQRT((1/Z18-1/Y18)*(1/Z18-1/Y18) + 4*CR18/((CR18+1)*(CR18+1))*(2*1/Z18*1/Y18-1/Y18*1/Y18)))</f>
        <v>4.920617863378831E-2</v>
      </c>
      <c r="Y18">
        <f>IF(LEFT(CS18,1)&lt;&gt;"0",IF(LEFT(CS18,1)="1",3,CT18),$D$5+$E$5*(DJ18*DC18/($K$5*1000))+$F$5*(DJ18*DC18/($K$5*1000))*MAX(MIN(CQ18,$J$5),$I$5)*MAX(MIN(CQ18,$J$5),$I$5)+$G$5*MAX(MIN(CQ18,$J$5),$I$5)*(DJ18*DC18/($K$5*1000))+$H$5*(DJ18*DC18/($K$5*1000))*(DJ18*DC18/($K$5*1000)))</f>
        <v>2.9553807025818428</v>
      </c>
      <c r="Z18">
        <f>R18*(1000-(1000*0.61365*EXP(17.502*AD18/(240.97+AD18))/(DC18+DD18)+CX18)/2)/(1000*0.61365*EXP(17.502*AD18/(240.97+AD18))/(DC18+DD18)-CX18)</f>
        <v>4.875552959380753E-2</v>
      </c>
      <c r="AA18">
        <f>1/((CR18+1)/(X18/1.6)+1/(Y18/1.37)) + CR18/((CR18+1)/(X18/1.6) + CR18/(Y18/1.37))</f>
        <v>3.0512350918000721E-2</v>
      </c>
      <c r="AB18">
        <f>(CM18*CP18)</f>
        <v>241.73714488134692</v>
      </c>
      <c r="AC18">
        <f>(DE18+(AB18+2*0.95*0.0000000567*(((DE18+$B$7)+273)^4-(DE18+273)^4)-44100*R18)/(1.84*29.3*Y18+8*0.95*0.0000000567*(DE18+273)^3))</f>
        <v>30.939620340113741</v>
      </c>
      <c r="AD18">
        <f>($C$7*DF18+$D$7*DG18+$E$7*AC18)</f>
        <v>30.96468387096774</v>
      </c>
      <c r="AE18">
        <f>0.61365*EXP(17.502*AD18/(240.97+AD18))</f>
        <v>4.5023019823880412</v>
      </c>
      <c r="AF18">
        <f>(AG18/AH18*100)</f>
        <v>58.018185092361442</v>
      </c>
      <c r="AG18">
        <f>CX18*(DC18+DD18)/1000</f>
        <v>2.442447075361049</v>
      </c>
      <c r="AH18">
        <f>0.61365*EXP(17.502*DE18/(240.97+DE18))</f>
        <v>4.2097957243454287</v>
      </c>
      <c r="AI18">
        <f>(AE18-CX18*(DC18+DD18)/1000)</f>
        <v>2.0598549070269923</v>
      </c>
      <c r="AJ18">
        <f>(-R18*44100)</f>
        <v>-45.145435767969616</v>
      </c>
      <c r="AK18">
        <f>2*29.3*Y18*0.92*(DE18-AD18)</f>
        <v>-186.85559657814358</v>
      </c>
      <c r="AL18">
        <f>2*0.95*0.0000000567*(((DE18+$B$7)+273)^4-(AD18+273)^4)</f>
        <v>-14.111041692741946</v>
      </c>
      <c r="AM18">
        <f>AB18+AL18+AJ18+AK18</f>
        <v>-4.3749291575082054</v>
      </c>
      <c r="AN18">
        <v>0</v>
      </c>
      <c r="AO18">
        <v>0</v>
      </c>
      <c r="AP18">
        <f>IF(AN18*$H$13&gt;=AR18,1,(AR18/(AR18-AN18*$H$13)))</f>
        <v>1</v>
      </c>
      <c r="AQ18">
        <f>(AP18-1)*100</f>
        <v>0</v>
      </c>
      <c r="AR18">
        <f>MAX(0,($B$13+$C$13*DJ18)/(1+$D$13*DJ18)*DC18/(DE18+273)*$E$13)</f>
        <v>53164.869217680527</v>
      </c>
      <c r="AS18" t="s">
        <v>408</v>
      </c>
      <c r="AT18">
        <v>12553.4</v>
      </c>
      <c r="AU18">
        <v>632.9008</v>
      </c>
      <c r="AV18">
        <v>3828.41</v>
      </c>
      <c r="AW18">
        <f>1-AU18/AV18</f>
        <v>0.8346831191016636</v>
      </c>
      <c r="AX18">
        <v>-0.86468857473077609</v>
      </c>
      <c r="AY18" t="s">
        <v>420</v>
      </c>
      <c r="AZ18">
        <v>12512.3</v>
      </c>
      <c r="BA18">
        <v>561.08444000000009</v>
      </c>
      <c r="BB18">
        <v>728.16700000000003</v>
      </c>
      <c r="BC18">
        <f>1-BA18/BB18</f>
        <v>0.22945637470525293</v>
      </c>
      <c r="BD18">
        <v>0.5</v>
      </c>
      <c r="BE18">
        <f>CN18</f>
        <v>1261.2129102343597</v>
      </c>
      <c r="BF18">
        <f>P18</f>
        <v>7.5097162055890117</v>
      </c>
      <c r="BG18">
        <f>BC18*BD18*BE18</f>
        <v>144.69667105691889</v>
      </c>
      <c r="BH18">
        <f>(BF18-AX18)/BE18</f>
        <v>6.6399611932006376E-3</v>
      </c>
      <c r="BI18">
        <f>(AV18-BB18)/BB18</f>
        <v>4.2575988749833487</v>
      </c>
      <c r="BJ18">
        <f>AU18/(AW18+AU18/BB18)</f>
        <v>371.4527089964073</v>
      </c>
      <c r="BK18" t="s">
        <v>421</v>
      </c>
      <c r="BL18">
        <v>-924.61</v>
      </c>
      <c r="BM18">
        <f>IF(BL18&lt;&gt;0, BL18, BJ18)</f>
        <v>-924.61</v>
      </c>
      <c r="BN18">
        <f>1-BM18/BB18</f>
        <v>2.2697773999645685</v>
      </c>
      <c r="BO18">
        <f>(BB18-BA18)/(BB18-BM18)</f>
        <v>0.10109201664834393</v>
      </c>
      <c r="BP18">
        <f>(AV18-BB18)/(AV18-BM18)</f>
        <v>0.65226803169353387</v>
      </c>
      <c r="BQ18">
        <f>(BB18-BA18)/(BB18-AU18)</f>
        <v>1.7538493190659425</v>
      </c>
      <c r="BR18">
        <f>(AV18-BB18)/(AV18-AU18)</f>
        <v>0.97018747434681141</v>
      </c>
      <c r="BS18">
        <f>(BO18*BM18/BA18)</f>
        <v>-0.16658934529217254</v>
      </c>
      <c r="BT18">
        <f>(1-BS18)</f>
        <v>1.1665893452921725</v>
      </c>
      <c r="BU18">
        <v>2375</v>
      </c>
      <c r="BV18">
        <v>300</v>
      </c>
      <c r="BW18">
        <v>300</v>
      </c>
      <c r="BX18">
        <v>300</v>
      </c>
      <c r="BY18">
        <v>12512.3</v>
      </c>
      <c r="BZ18">
        <v>690.44</v>
      </c>
      <c r="CA18">
        <v>-9.0658800000000001E-3</v>
      </c>
      <c r="CB18">
        <v>-5.75</v>
      </c>
      <c r="CC18" t="s">
        <v>411</v>
      </c>
      <c r="CD18" t="s">
        <v>411</v>
      </c>
      <c r="CE18" t="s">
        <v>411</v>
      </c>
      <c r="CF18" t="s">
        <v>411</v>
      </c>
      <c r="CG18" t="s">
        <v>411</v>
      </c>
      <c r="CH18" t="s">
        <v>411</v>
      </c>
      <c r="CI18" t="s">
        <v>411</v>
      </c>
      <c r="CJ18" t="s">
        <v>411</v>
      </c>
      <c r="CK18" t="s">
        <v>411</v>
      </c>
      <c r="CL18" t="s">
        <v>411</v>
      </c>
      <c r="CM18">
        <f>$B$11*DK18+$C$11*DL18+$F$11*DW18*(1-DZ18)</f>
        <v>1500.0025806451611</v>
      </c>
      <c r="CN18">
        <f>CM18*CO18</f>
        <v>1261.2129102343597</v>
      </c>
      <c r="CO18">
        <f>($B$11*$D$9+$C$11*$D$9+$F$11*((EJ18+EB18)/MAX(EJ18+EB18+EK18, 0.1)*$I$9+EK18/MAX(EJ18+EB18+EK18, 0.1)*$J$9))/($B$11+$C$11+$F$11)</f>
        <v>0.84080716027295344</v>
      </c>
      <c r="CP18">
        <f>($B$11*$K$9+$C$11*$K$9+$F$11*((EJ18+EB18)/MAX(EJ18+EB18+EK18, 0.1)*$Q$9+EK18/MAX(EJ18+EB18+EK18, 0.1)*$R$9))/($B$11+$C$11+$F$11)</f>
        <v>0.16115781932680021</v>
      </c>
      <c r="CQ18">
        <v>6</v>
      </c>
      <c r="CR18">
        <v>0.5</v>
      </c>
      <c r="CS18" t="s">
        <v>412</v>
      </c>
      <c r="CT18">
        <v>2</v>
      </c>
      <c r="CU18">
        <v>1689261953.599999</v>
      </c>
      <c r="CV18">
        <v>409.49016129032259</v>
      </c>
      <c r="CW18">
        <v>417.41700000000009</v>
      </c>
      <c r="CX18">
        <v>24.045503225806449</v>
      </c>
      <c r="CY18">
        <v>23.046674193548402</v>
      </c>
      <c r="CZ18">
        <v>408.50516129032258</v>
      </c>
      <c r="DA18">
        <v>23.770503225806451</v>
      </c>
      <c r="DB18">
        <v>600.15706451612914</v>
      </c>
      <c r="DC18">
        <v>101.47603225806451</v>
      </c>
      <c r="DD18">
        <v>0.1000109806451613</v>
      </c>
      <c r="DE18">
        <v>29.791929032258061</v>
      </c>
      <c r="DF18">
        <v>30.96468387096774</v>
      </c>
      <c r="DG18">
        <v>999.90000000000032</v>
      </c>
      <c r="DH18">
        <v>0</v>
      </c>
      <c r="DI18">
        <v>0</v>
      </c>
      <c r="DJ18">
        <v>10000.3864516129</v>
      </c>
      <c r="DK18">
        <v>0</v>
      </c>
      <c r="DL18">
        <v>1929.584516129032</v>
      </c>
      <c r="DM18">
        <v>-7.8005667741935492</v>
      </c>
      <c r="DN18">
        <v>419.67241935483872</v>
      </c>
      <c r="DO18">
        <v>427.26400000000001</v>
      </c>
      <c r="DP18">
        <v>0.91483554838709669</v>
      </c>
      <c r="DQ18">
        <v>417.41700000000009</v>
      </c>
      <c r="DR18">
        <v>23.046674193548402</v>
      </c>
      <c r="DS18">
        <v>2.4315183870967738</v>
      </c>
      <c r="DT18">
        <v>2.3386845161290322</v>
      </c>
      <c r="DU18">
        <v>20.575222580645161</v>
      </c>
      <c r="DV18">
        <v>19.945348387096779</v>
      </c>
      <c r="DW18">
        <v>1500.0025806451611</v>
      </c>
      <c r="DX18">
        <v>0.97300409677419375</v>
      </c>
      <c r="DY18">
        <v>2.699567419354839E-2</v>
      </c>
      <c r="DZ18">
        <v>0</v>
      </c>
      <c r="EA18">
        <v>561.16483870967738</v>
      </c>
      <c r="EB18">
        <v>4.9993100000000013</v>
      </c>
      <c r="EC18">
        <v>10277.264516129029</v>
      </c>
      <c r="ED18">
        <v>13259.280645161291</v>
      </c>
      <c r="EE18">
        <v>37.436999999999983</v>
      </c>
      <c r="EF18">
        <v>39.052064516129029</v>
      </c>
      <c r="EG18">
        <v>37.747967741935483</v>
      </c>
      <c r="EH18">
        <v>38.46545161290323</v>
      </c>
      <c r="EI18">
        <v>38.936999999999983</v>
      </c>
      <c r="EJ18">
        <v>1454.6445161290319</v>
      </c>
      <c r="EK18">
        <v>40.358064516129033</v>
      </c>
      <c r="EL18">
        <v>0</v>
      </c>
      <c r="EM18">
        <v>212.5999999046326</v>
      </c>
      <c r="EN18">
        <v>0</v>
      </c>
      <c r="EO18">
        <v>561.08444000000009</v>
      </c>
      <c r="EP18">
        <v>-5.4149230764726184</v>
      </c>
      <c r="EQ18">
        <v>-712.59231109860889</v>
      </c>
      <c r="ER18">
        <v>10274.835999999999</v>
      </c>
      <c r="ES18">
        <v>15</v>
      </c>
      <c r="ET18">
        <v>1689261987.5999999</v>
      </c>
      <c r="EU18" t="s">
        <v>422</v>
      </c>
      <c r="EV18">
        <v>1689261987.5999999</v>
      </c>
      <c r="EW18">
        <v>1689261981.5999999</v>
      </c>
      <c r="EX18">
        <v>2</v>
      </c>
      <c r="EY18">
        <v>-0.126</v>
      </c>
      <c r="EZ18">
        <v>8.4000000000000005E-2</v>
      </c>
      <c r="FA18">
        <v>0.98499999999999999</v>
      </c>
      <c r="FB18">
        <v>0.27500000000000002</v>
      </c>
      <c r="FC18">
        <v>418</v>
      </c>
      <c r="FD18">
        <v>23</v>
      </c>
      <c r="FE18">
        <v>0.32</v>
      </c>
      <c r="FF18">
        <v>0.06</v>
      </c>
      <c r="FG18">
        <v>-7.9634877500000014</v>
      </c>
      <c r="FH18">
        <v>2.499733170731719</v>
      </c>
      <c r="FI18">
        <v>0.35853358182663669</v>
      </c>
      <c r="FJ18">
        <v>1</v>
      </c>
      <c r="FK18">
        <v>409.61783333333341</v>
      </c>
      <c r="FL18">
        <v>-1.3291301446049519</v>
      </c>
      <c r="FM18">
        <v>0.1123322700246381</v>
      </c>
      <c r="FN18">
        <v>1</v>
      </c>
      <c r="FO18">
        <v>0.89748629999999996</v>
      </c>
      <c r="FP18">
        <v>0.3733972908067516</v>
      </c>
      <c r="FQ18">
        <v>3.7746649010342637E-2</v>
      </c>
      <c r="FR18">
        <v>1</v>
      </c>
      <c r="FS18">
        <v>23.962763333333331</v>
      </c>
      <c r="FT18">
        <v>0.25706162402669802</v>
      </c>
      <c r="FU18">
        <v>1.8621143597773331E-2</v>
      </c>
      <c r="FV18">
        <v>1</v>
      </c>
      <c r="FW18">
        <v>4</v>
      </c>
      <c r="FX18">
        <v>4</v>
      </c>
      <c r="FY18" t="s">
        <v>414</v>
      </c>
      <c r="FZ18">
        <v>3.1759200000000001</v>
      </c>
      <c r="GA18">
        <v>2.7971599999999999</v>
      </c>
      <c r="GB18">
        <v>0.102727</v>
      </c>
      <c r="GC18">
        <v>0.104991</v>
      </c>
      <c r="GD18">
        <v>0.120378</v>
      </c>
      <c r="GE18">
        <v>0.117726</v>
      </c>
      <c r="GF18">
        <v>27904.400000000001</v>
      </c>
      <c r="GG18">
        <v>22227.599999999999</v>
      </c>
      <c r="GH18">
        <v>29075.9</v>
      </c>
      <c r="GI18">
        <v>24337.1</v>
      </c>
      <c r="GJ18">
        <v>32526.1</v>
      </c>
      <c r="GK18">
        <v>31320.2</v>
      </c>
      <c r="GL18">
        <v>40113.1</v>
      </c>
      <c r="GM18">
        <v>39694.699999999997</v>
      </c>
      <c r="GN18">
        <v>2.1521499999999998</v>
      </c>
      <c r="GO18">
        <v>1.88628</v>
      </c>
      <c r="GP18">
        <v>0.13703899999999999</v>
      </c>
      <c r="GQ18">
        <v>0</v>
      </c>
      <c r="GR18">
        <v>28.750800000000002</v>
      </c>
      <c r="GS18">
        <v>999.9</v>
      </c>
      <c r="GT18">
        <v>67.5</v>
      </c>
      <c r="GU18">
        <v>27.5</v>
      </c>
      <c r="GV18">
        <v>24.514800000000001</v>
      </c>
      <c r="GW18">
        <v>62.338299999999997</v>
      </c>
      <c r="GX18">
        <v>31.2821</v>
      </c>
      <c r="GY18">
        <v>1</v>
      </c>
      <c r="GZ18">
        <v>0.155254</v>
      </c>
      <c r="HA18">
        <v>0</v>
      </c>
      <c r="HB18">
        <v>20.276700000000002</v>
      </c>
      <c r="HC18">
        <v>5.2246300000000003</v>
      </c>
      <c r="HD18">
        <v>11.908099999999999</v>
      </c>
      <c r="HE18">
        <v>4.9637500000000001</v>
      </c>
      <c r="HF18">
        <v>3.2919999999999998</v>
      </c>
      <c r="HG18">
        <v>9999</v>
      </c>
      <c r="HH18">
        <v>9999</v>
      </c>
      <c r="HI18">
        <v>9999</v>
      </c>
      <c r="HJ18">
        <v>999.9</v>
      </c>
      <c r="HK18">
        <v>4.9702200000000003</v>
      </c>
      <c r="HL18">
        <v>1.8748499999999999</v>
      </c>
      <c r="HM18">
        <v>1.8735299999999999</v>
      </c>
      <c r="HN18">
        <v>1.87269</v>
      </c>
      <c r="HO18">
        <v>1.8742399999999999</v>
      </c>
      <c r="HP18">
        <v>1.8692</v>
      </c>
      <c r="HQ18">
        <v>1.8733500000000001</v>
      </c>
      <c r="HR18">
        <v>1.8785000000000001</v>
      </c>
      <c r="HS18">
        <v>0</v>
      </c>
      <c r="HT18">
        <v>0</v>
      </c>
      <c r="HU18">
        <v>0</v>
      </c>
      <c r="HV18">
        <v>0</v>
      </c>
      <c r="HW18" t="s">
        <v>415</v>
      </c>
      <c r="HX18" t="s">
        <v>416</v>
      </c>
      <c r="HY18" t="s">
        <v>417</v>
      </c>
      <c r="HZ18" t="s">
        <v>417</v>
      </c>
      <c r="IA18" t="s">
        <v>417</v>
      </c>
      <c r="IB18" t="s">
        <v>417</v>
      </c>
      <c r="IC18">
        <v>0</v>
      </c>
      <c r="ID18">
        <v>100</v>
      </c>
      <c r="IE18">
        <v>100</v>
      </c>
      <c r="IF18">
        <v>0.98499999999999999</v>
      </c>
      <c r="IG18">
        <v>0.27500000000000002</v>
      </c>
      <c r="IH18">
        <v>0.9014479837451419</v>
      </c>
      <c r="II18">
        <v>1.128014593432906E-3</v>
      </c>
      <c r="IJ18">
        <v>-1.65604436504418E-6</v>
      </c>
      <c r="IK18">
        <v>3.7132907960675708E-10</v>
      </c>
      <c r="IL18">
        <v>0.191</v>
      </c>
      <c r="IM18">
        <v>0</v>
      </c>
      <c r="IN18">
        <v>0</v>
      </c>
      <c r="IO18">
        <v>0</v>
      </c>
      <c r="IP18">
        <v>25</v>
      </c>
      <c r="IQ18">
        <v>1932</v>
      </c>
      <c r="IR18">
        <v>-1</v>
      </c>
      <c r="IS18">
        <v>-1</v>
      </c>
      <c r="IT18">
        <v>3.2</v>
      </c>
      <c r="IU18">
        <v>708.3</v>
      </c>
      <c r="IV18">
        <v>0.95336900000000002</v>
      </c>
      <c r="IW18">
        <v>2.3889200000000002</v>
      </c>
      <c r="IX18">
        <v>1.42578</v>
      </c>
      <c r="IY18">
        <v>2.2863799999999999</v>
      </c>
      <c r="IZ18">
        <v>1.5478499999999999</v>
      </c>
      <c r="JA18">
        <v>2.4633799999999999</v>
      </c>
      <c r="JB18">
        <v>31.936499999999999</v>
      </c>
      <c r="JC18">
        <v>15.716900000000001</v>
      </c>
      <c r="JD18">
        <v>18</v>
      </c>
      <c r="JE18">
        <v>635.34</v>
      </c>
      <c r="JF18">
        <v>444.61700000000002</v>
      </c>
      <c r="JG18">
        <v>28.645600000000002</v>
      </c>
      <c r="JH18">
        <v>29.255099999999999</v>
      </c>
      <c r="JI18">
        <v>30.001300000000001</v>
      </c>
      <c r="JJ18">
        <v>28.990500000000001</v>
      </c>
      <c r="JK18">
        <v>28.919699999999999</v>
      </c>
      <c r="JL18">
        <v>19.107500000000002</v>
      </c>
      <c r="JM18">
        <v>12.950699999999999</v>
      </c>
      <c r="JN18">
        <v>100</v>
      </c>
      <c r="JO18">
        <v>-999.9</v>
      </c>
      <c r="JP18">
        <v>417.70499999999998</v>
      </c>
      <c r="JQ18">
        <v>23</v>
      </c>
      <c r="JR18">
        <v>94.744900000000001</v>
      </c>
      <c r="JS18">
        <v>101.002</v>
      </c>
    </row>
    <row r="19" spans="1:279" x14ac:dyDescent="0.2">
      <c r="A19">
        <v>3</v>
      </c>
      <c r="B19">
        <v>1689262132</v>
      </c>
      <c r="C19">
        <v>383.40000009536737</v>
      </c>
      <c r="D19" t="s">
        <v>423</v>
      </c>
      <c r="E19" t="s">
        <v>424</v>
      </c>
      <c r="F19">
        <v>15</v>
      </c>
      <c r="O19" t="s">
        <v>534</v>
      </c>
      <c r="P19">
        <f>DB19*AP19*(CW19-CV19*(1000-AP19*CY19)/(1000-AP19*CX19))/(100*CQ19)</f>
        <v>7.0239643180562448</v>
      </c>
      <c r="Q19">
        <v>1689262124.25</v>
      </c>
      <c r="R19">
        <f>(S19)/1000</f>
        <v>8.1257913159379284E-4</v>
      </c>
      <c r="S19">
        <f>1000*DB19*AP19*(CX19-CY19)/(100*CQ19*(1000-AP19*CX19))</f>
        <v>0.8125791315937928</v>
      </c>
      <c r="T19">
        <f>CV19 - IF(AP19&gt;1, P19*CQ19*100/(AR19*DJ19), 0)</f>
        <v>409.47410000000002</v>
      </c>
      <c r="U19">
        <f>((AA19-R19/2)*T19-P19)/(AA19+R19/2)</f>
        <v>119.59864071917022</v>
      </c>
      <c r="V19">
        <f>U19*(DC19+DD19)/1000</f>
        <v>12.149829353085119</v>
      </c>
      <c r="W19">
        <f>(CV19 - IF(AP19&gt;1, P19*CQ19*100/(AR19*DJ19), 0))*(DC19+DD19)/1000</f>
        <v>41.597800857871057</v>
      </c>
      <c r="X19">
        <f>2/((1/Z19-1/Y19)+SIGN(Z19)*SQRT((1/Z19-1/Y19)*(1/Z19-1/Y19) + 4*CR19/((CR19+1)*(CR19+1))*(2*1/Z19*1/Y19-1/Y19*1/Y19)))</f>
        <v>4.0214493882862461E-2</v>
      </c>
      <c r="Y19">
        <f>IF(LEFT(CS19,1)&lt;&gt;"0",IF(LEFT(CS19,1)="1",3,CT19),$D$5+$E$5*(DJ19*DC19/($K$5*1000))+$F$5*(DJ19*DC19/($K$5*1000))*MAX(MIN(CQ19,$J$5),$I$5)*MAX(MIN(CQ19,$J$5),$I$5)+$G$5*MAX(MIN(CQ19,$J$5),$I$5)*(DJ19*DC19/($K$5*1000))+$H$5*(DJ19*DC19/($K$5*1000))*(DJ19*DC19/($K$5*1000)))</f>
        <v>2.9558066620232686</v>
      </c>
      <c r="Z19">
        <f>R19*(1000-(1000*0.61365*EXP(17.502*AD19/(240.97+AD19))/(DC19+DD19)+CX19)/2)/(1000*0.61365*EXP(17.502*AD19/(240.97+AD19))/(DC19+DD19)-CX19)</f>
        <v>3.9912993910939436E-2</v>
      </c>
      <c r="AA19">
        <f>1/((CR19+1)/(X19/1.6)+1/(Y19/1.37)) + CR19/((CR19+1)/(X19/1.6) + CR19/(Y19/1.37))</f>
        <v>2.4972521199681762E-2</v>
      </c>
      <c r="AB19">
        <f>(CM19*CP19)</f>
        <v>241.73196377524863</v>
      </c>
      <c r="AC19">
        <f>(DE19+(AB19+2*0.95*0.0000000567*(((DE19+$B$7)+273)^4-(DE19+273)^4)-44100*R19)/(1.84*29.3*Y19+8*0.95*0.0000000567*(DE19+273)^3))</f>
        <v>31.130438157478309</v>
      </c>
      <c r="AD19">
        <f>($C$7*DF19+$D$7*DG19+$E$7*AC19)</f>
        <v>30.64720333333333</v>
      </c>
      <c r="AE19">
        <f>0.61365*EXP(17.502*AD19/(240.97+AD19))</f>
        <v>4.4214203241640204</v>
      </c>
      <c r="AF19">
        <f>(AG19/AH19*100)</f>
        <v>57.102516231980402</v>
      </c>
      <c r="AG19">
        <f>CX19*(DC19+DD19)/1000</f>
        <v>2.422877900919385</v>
      </c>
      <c r="AH19">
        <f>0.61365*EXP(17.502*DE19/(240.97+DE19))</f>
        <v>4.2430317625170542</v>
      </c>
      <c r="AI19">
        <f>(AE19-CX19*(DC19+DD19)/1000)</f>
        <v>1.9985424232446354</v>
      </c>
      <c r="AJ19">
        <f>(-R19*44100)</f>
        <v>-35.834739703286267</v>
      </c>
      <c r="AK19">
        <f>2*29.3*Y19*0.92*(DE19-AD19)</f>
        <v>-114.49651529253831</v>
      </c>
      <c r="AL19">
        <f>2*0.95*0.0000000567*(((DE19+$B$7)+273)^4-(AD19+273)^4)</f>
        <v>-8.6376087724719781</v>
      </c>
      <c r="AM19">
        <f>AB19+AL19+AJ19+AK19</f>
        <v>82.763100006952072</v>
      </c>
      <c r="AN19">
        <v>0</v>
      </c>
      <c r="AO19">
        <v>0</v>
      </c>
      <c r="AP19">
        <f>IF(AN19*$H$13&gt;=AR19,1,(AR19/(AR19-AN19*$H$13)))</f>
        <v>1</v>
      </c>
      <c r="AQ19">
        <f>(AP19-1)*100</f>
        <v>0</v>
      </c>
      <c r="AR19">
        <f>MAX(0,($B$13+$C$13*DJ19)/(1+$D$13*DJ19)*DC19/(DE19+273)*$E$13)</f>
        <v>53153.452967313147</v>
      </c>
      <c r="AS19" t="s">
        <v>408</v>
      </c>
      <c r="AT19">
        <v>12553.4</v>
      </c>
      <c r="AU19">
        <v>632.9008</v>
      </c>
      <c r="AV19">
        <v>3828.41</v>
      </c>
      <c r="AW19">
        <f>1-AU19/AV19</f>
        <v>0.8346831191016636</v>
      </c>
      <c r="AX19">
        <v>-0.86468857473077609</v>
      </c>
      <c r="AY19" t="s">
        <v>425</v>
      </c>
      <c r="AZ19">
        <v>12537.3</v>
      </c>
      <c r="BA19">
        <v>654.41687999999999</v>
      </c>
      <c r="BB19">
        <v>786.75199999999995</v>
      </c>
      <c r="BC19">
        <f>1-BA19/BB19</f>
        <v>0.16820436427235008</v>
      </c>
      <c r="BD19">
        <v>0.5</v>
      </c>
      <c r="BE19">
        <f>CN19</f>
        <v>1261.182270557124</v>
      </c>
      <c r="BF19">
        <f>P19</f>
        <v>7.0239643180562448</v>
      </c>
      <c r="BG19">
        <f>BC19*BD19*BE19</f>
        <v>106.06818102531003</v>
      </c>
      <c r="BH19">
        <f>(BF19-AX19)/BE19</f>
        <v>6.2549665317624776E-3</v>
      </c>
      <c r="BI19">
        <f>(AV19-BB19)/BB19</f>
        <v>3.8660950337590498</v>
      </c>
      <c r="BJ19">
        <f>AU19/(AW19+AU19/BB19)</f>
        <v>386.11977196671165</v>
      </c>
      <c r="BK19" t="s">
        <v>426</v>
      </c>
      <c r="BL19">
        <v>-721.35</v>
      </c>
      <c r="BM19">
        <f>IF(BL19&lt;&gt;0, BL19, BJ19)</f>
        <v>-721.35</v>
      </c>
      <c r="BN19">
        <f>1-BM19/BB19</f>
        <v>1.9168708818026521</v>
      </c>
      <c r="BO19">
        <f>(BB19-BA19)/(BB19-BM19)</f>
        <v>8.7749449307805427E-2</v>
      </c>
      <c r="BP19">
        <f>(AV19-BB19)/(AV19-BM19)</f>
        <v>0.66853152693768458</v>
      </c>
      <c r="BQ19">
        <f>(BB19-BA19)/(BB19-AU19)</f>
        <v>0.86015006707779984</v>
      </c>
      <c r="BR19">
        <f>(AV19-BB19)/(AV19-AU19)</f>
        <v>0.95185393301324239</v>
      </c>
      <c r="BS19">
        <f>(BO19*BM19/BA19)</f>
        <v>-9.6724377369644635E-2</v>
      </c>
      <c r="BT19">
        <f>(1-BS19)</f>
        <v>1.0967243773696447</v>
      </c>
      <c r="BU19">
        <v>2377</v>
      </c>
      <c r="BV19">
        <v>300</v>
      </c>
      <c r="BW19">
        <v>300</v>
      </c>
      <c r="BX19">
        <v>300</v>
      </c>
      <c r="BY19">
        <v>12537.3</v>
      </c>
      <c r="BZ19">
        <v>763.93</v>
      </c>
      <c r="CA19">
        <v>-9.0834899999999996E-3</v>
      </c>
      <c r="CB19">
        <v>-0.22</v>
      </c>
      <c r="CC19" t="s">
        <v>411</v>
      </c>
      <c r="CD19" t="s">
        <v>411</v>
      </c>
      <c r="CE19" t="s">
        <v>411</v>
      </c>
      <c r="CF19" t="s">
        <v>411</v>
      </c>
      <c r="CG19" t="s">
        <v>411</v>
      </c>
      <c r="CH19" t="s">
        <v>411</v>
      </c>
      <c r="CI19" t="s">
        <v>411</v>
      </c>
      <c r="CJ19" t="s">
        <v>411</v>
      </c>
      <c r="CK19" t="s">
        <v>411</v>
      </c>
      <c r="CL19" t="s">
        <v>411</v>
      </c>
      <c r="CM19">
        <f>$B$11*DK19+$C$11*DL19+$F$11*DW19*(1-DZ19)</f>
        <v>1499.9656666666669</v>
      </c>
      <c r="CN19">
        <f>CM19*CO19</f>
        <v>1261.182270557124</v>
      </c>
      <c r="CO19">
        <f>($B$11*$D$9+$C$11*$D$9+$F$11*((EJ19+EB19)/MAX(EJ19+EB19+EK19, 0.1)*$I$9+EK19/MAX(EJ19+EB19+EK19, 0.1)*$J$9))/($B$11+$C$11+$F$11)</f>
        <v>0.84080742551915544</v>
      </c>
      <c r="CP19">
        <f>($B$11*$K$9+$C$11*$K$9+$F$11*((EJ19+EB19)/MAX(EJ19+EB19+EK19, 0.1)*$Q$9+EK19/MAX(EJ19+EB19+EK19, 0.1)*$R$9))/($B$11+$C$11+$F$11)</f>
        <v>0.16115833125196993</v>
      </c>
      <c r="CQ19">
        <v>6</v>
      </c>
      <c r="CR19">
        <v>0.5</v>
      </c>
      <c r="CS19" t="s">
        <v>412</v>
      </c>
      <c r="CT19">
        <v>2</v>
      </c>
      <c r="CU19">
        <v>1689262124.25</v>
      </c>
      <c r="CV19">
        <v>409.47410000000002</v>
      </c>
      <c r="CW19">
        <v>416.82870000000003</v>
      </c>
      <c r="CX19">
        <v>23.849956666666671</v>
      </c>
      <c r="CY19">
        <v>23.056983333333331</v>
      </c>
      <c r="CZ19">
        <v>408.52010000000001</v>
      </c>
      <c r="DA19">
        <v>23.586956666666669</v>
      </c>
      <c r="DB19">
        <v>600.1708666666666</v>
      </c>
      <c r="DC19">
        <v>101.4884666666667</v>
      </c>
      <c r="DD19">
        <v>9.9889856666666665E-2</v>
      </c>
      <c r="DE19">
        <v>29.928696666666671</v>
      </c>
      <c r="DF19">
        <v>30.64720333333333</v>
      </c>
      <c r="DG19">
        <v>999.9000000000002</v>
      </c>
      <c r="DH19">
        <v>0</v>
      </c>
      <c r="DI19">
        <v>0</v>
      </c>
      <c r="DJ19">
        <v>10001.578333333329</v>
      </c>
      <c r="DK19">
        <v>0</v>
      </c>
      <c r="DL19">
        <v>1840.686333333334</v>
      </c>
      <c r="DM19">
        <v>-7.3235903333333354</v>
      </c>
      <c r="DN19">
        <v>419.51560000000001</v>
      </c>
      <c r="DO19">
        <v>426.66636666666659</v>
      </c>
      <c r="DP19">
        <v>0.80488760000000015</v>
      </c>
      <c r="DQ19">
        <v>416.82870000000003</v>
      </c>
      <c r="DR19">
        <v>23.056983333333331</v>
      </c>
      <c r="DS19">
        <v>2.4217033333333329</v>
      </c>
      <c r="DT19">
        <v>2.340015666666666</v>
      </c>
      <c r="DU19">
        <v>20.509623333333341</v>
      </c>
      <c r="DV19">
        <v>19.95454333333333</v>
      </c>
      <c r="DW19">
        <v>1499.9656666666669</v>
      </c>
      <c r="DX19">
        <v>0.97299460000000015</v>
      </c>
      <c r="DY19">
        <v>2.7005310000000001E-2</v>
      </c>
      <c r="DZ19">
        <v>0</v>
      </c>
      <c r="EA19">
        <v>655.23953333333316</v>
      </c>
      <c r="EB19">
        <v>4.9993100000000004</v>
      </c>
      <c r="EC19">
        <v>12330.78666666667</v>
      </c>
      <c r="ED19">
        <v>13258.91333333333</v>
      </c>
      <c r="EE19">
        <v>37.860300000000002</v>
      </c>
      <c r="EF19">
        <v>39.618666666666662</v>
      </c>
      <c r="EG19">
        <v>38.186999999999991</v>
      </c>
      <c r="EH19">
        <v>39.014466666666657</v>
      </c>
      <c r="EI19">
        <v>39.351899999999993</v>
      </c>
      <c r="EJ19">
        <v>1454.595333333333</v>
      </c>
      <c r="EK19">
        <v>40.370333333333321</v>
      </c>
      <c r="EL19">
        <v>0</v>
      </c>
      <c r="EM19">
        <v>170.20000004768369</v>
      </c>
      <c r="EN19">
        <v>0</v>
      </c>
      <c r="EO19">
        <v>654.41687999999999</v>
      </c>
      <c r="EP19">
        <v>-69.7134616445624</v>
      </c>
      <c r="EQ19">
        <v>185.00769103556109</v>
      </c>
      <c r="ER19">
        <v>12327.888000000001</v>
      </c>
      <c r="ES19">
        <v>15</v>
      </c>
      <c r="ET19">
        <v>1689262158</v>
      </c>
      <c r="EU19" t="s">
        <v>427</v>
      </c>
      <c r="EV19">
        <v>1689262158</v>
      </c>
      <c r="EW19">
        <v>1689262154</v>
      </c>
      <c r="EX19">
        <v>3</v>
      </c>
      <c r="EY19">
        <v>-0.03</v>
      </c>
      <c r="EZ19">
        <v>-1.2E-2</v>
      </c>
      <c r="FA19">
        <v>0.95399999999999996</v>
      </c>
      <c r="FB19">
        <v>0.26300000000000001</v>
      </c>
      <c r="FC19">
        <v>418</v>
      </c>
      <c r="FD19">
        <v>23</v>
      </c>
      <c r="FE19">
        <v>0.2</v>
      </c>
      <c r="FF19">
        <v>0.14000000000000001</v>
      </c>
      <c r="FG19">
        <v>-7.3057785365853656</v>
      </c>
      <c r="FH19">
        <v>-0.21190745644597081</v>
      </c>
      <c r="FI19">
        <v>6.066978693418093E-2</v>
      </c>
      <c r="FJ19">
        <v>1</v>
      </c>
      <c r="FK19">
        <v>409.48467741935491</v>
      </c>
      <c r="FL19">
        <v>1.639790322579771</v>
      </c>
      <c r="FM19">
        <v>0.12276423433577929</v>
      </c>
      <c r="FN19">
        <v>1</v>
      </c>
      <c r="FO19">
        <v>0.77940680487804881</v>
      </c>
      <c r="FP19">
        <v>0.45729351219512132</v>
      </c>
      <c r="FQ19">
        <v>4.538374350521663E-2</v>
      </c>
      <c r="FR19">
        <v>1</v>
      </c>
      <c r="FS19">
        <v>23.856148387096781</v>
      </c>
      <c r="FT19">
        <v>0.45238064516124921</v>
      </c>
      <c r="FU19">
        <v>3.3739761849435168E-2</v>
      </c>
      <c r="FV19">
        <v>1</v>
      </c>
      <c r="FW19">
        <v>4</v>
      </c>
      <c r="FX19">
        <v>4</v>
      </c>
      <c r="FY19" t="s">
        <v>414</v>
      </c>
      <c r="FZ19">
        <v>3.1750600000000002</v>
      </c>
      <c r="GA19">
        <v>2.7970000000000002</v>
      </c>
      <c r="GB19">
        <v>0.102657</v>
      </c>
      <c r="GC19">
        <v>0.10476100000000001</v>
      </c>
      <c r="GD19">
        <v>0.119683</v>
      </c>
      <c r="GE19">
        <v>0.117648</v>
      </c>
      <c r="GF19">
        <v>27873.4</v>
      </c>
      <c r="GG19">
        <v>22216</v>
      </c>
      <c r="GH19">
        <v>29043.9</v>
      </c>
      <c r="GI19">
        <v>24320.2</v>
      </c>
      <c r="GJ19">
        <v>32519.599999999999</v>
      </c>
      <c r="GK19">
        <v>31303.1</v>
      </c>
      <c r="GL19">
        <v>40070.800000000003</v>
      </c>
      <c r="GM19">
        <v>39668.1</v>
      </c>
      <c r="GN19">
        <v>2.1426699999999999</v>
      </c>
      <c r="GO19">
        <v>1.8795200000000001</v>
      </c>
      <c r="GP19">
        <v>0.12568799999999999</v>
      </c>
      <c r="GQ19">
        <v>0</v>
      </c>
      <c r="GR19">
        <v>28.579699999999999</v>
      </c>
      <c r="GS19">
        <v>999.9</v>
      </c>
      <c r="GT19">
        <v>67.900000000000006</v>
      </c>
      <c r="GU19">
        <v>27.9</v>
      </c>
      <c r="GV19">
        <v>25.239799999999999</v>
      </c>
      <c r="GW19">
        <v>62.0383</v>
      </c>
      <c r="GX19">
        <v>31.9391</v>
      </c>
      <c r="GY19">
        <v>1</v>
      </c>
      <c r="GZ19">
        <v>0.195912</v>
      </c>
      <c r="HA19">
        <v>0</v>
      </c>
      <c r="HB19">
        <v>20.276299999999999</v>
      </c>
      <c r="HC19">
        <v>5.2231300000000003</v>
      </c>
      <c r="HD19">
        <v>11.908099999999999</v>
      </c>
      <c r="HE19">
        <v>4.9638</v>
      </c>
      <c r="HF19">
        <v>3.2919999999999998</v>
      </c>
      <c r="HG19">
        <v>9999</v>
      </c>
      <c r="HH19">
        <v>9999</v>
      </c>
      <c r="HI19">
        <v>9999</v>
      </c>
      <c r="HJ19">
        <v>999.9</v>
      </c>
      <c r="HK19">
        <v>4.9702200000000003</v>
      </c>
      <c r="HL19">
        <v>1.8748499999999999</v>
      </c>
      <c r="HM19">
        <v>1.8736200000000001</v>
      </c>
      <c r="HN19">
        <v>1.8727100000000001</v>
      </c>
      <c r="HO19">
        <v>1.8742399999999999</v>
      </c>
      <c r="HP19">
        <v>1.8692</v>
      </c>
      <c r="HQ19">
        <v>1.87347</v>
      </c>
      <c r="HR19">
        <v>1.8785099999999999</v>
      </c>
      <c r="HS19">
        <v>0</v>
      </c>
      <c r="HT19">
        <v>0</v>
      </c>
      <c r="HU19">
        <v>0</v>
      </c>
      <c r="HV19">
        <v>0</v>
      </c>
      <c r="HW19" t="s">
        <v>415</v>
      </c>
      <c r="HX19" t="s">
        <v>416</v>
      </c>
      <c r="HY19" t="s">
        <v>417</v>
      </c>
      <c r="HZ19" t="s">
        <v>417</v>
      </c>
      <c r="IA19" t="s">
        <v>417</v>
      </c>
      <c r="IB19" t="s">
        <v>417</v>
      </c>
      <c r="IC19">
        <v>0</v>
      </c>
      <c r="ID19">
        <v>100</v>
      </c>
      <c r="IE19">
        <v>100</v>
      </c>
      <c r="IF19">
        <v>0.95399999999999996</v>
      </c>
      <c r="IG19">
        <v>0.26300000000000001</v>
      </c>
      <c r="IH19">
        <v>0.77525738671630529</v>
      </c>
      <c r="II19">
        <v>1.128014593432906E-3</v>
      </c>
      <c r="IJ19">
        <v>-1.65604436504418E-6</v>
      </c>
      <c r="IK19">
        <v>3.7132907960675708E-10</v>
      </c>
      <c r="IL19">
        <v>0.27491500000000002</v>
      </c>
      <c r="IM19">
        <v>0</v>
      </c>
      <c r="IN19">
        <v>0</v>
      </c>
      <c r="IO19">
        <v>0</v>
      </c>
      <c r="IP19">
        <v>25</v>
      </c>
      <c r="IQ19">
        <v>1932</v>
      </c>
      <c r="IR19">
        <v>-1</v>
      </c>
      <c r="IS19">
        <v>-1</v>
      </c>
      <c r="IT19">
        <v>2.4</v>
      </c>
      <c r="IU19">
        <v>2.5</v>
      </c>
      <c r="IV19">
        <v>0.9375</v>
      </c>
      <c r="IW19">
        <v>2.4047900000000002</v>
      </c>
      <c r="IX19">
        <v>1.42578</v>
      </c>
      <c r="IY19">
        <v>2.2863799999999999</v>
      </c>
      <c r="IZ19">
        <v>1.5478499999999999</v>
      </c>
      <c r="JA19">
        <v>2.36816</v>
      </c>
      <c r="JB19">
        <v>32.421199999999999</v>
      </c>
      <c r="JC19">
        <v>15.681800000000001</v>
      </c>
      <c r="JD19">
        <v>18</v>
      </c>
      <c r="JE19">
        <v>633.56799999999998</v>
      </c>
      <c r="JF19">
        <v>444.471</v>
      </c>
      <c r="JG19">
        <v>29.087499999999999</v>
      </c>
      <c r="JH19">
        <v>29.7529</v>
      </c>
      <c r="JI19">
        <v>30.001300000000001</v>
      </c>
      <c r="JJ19">
        <v>29.504799999999999</v>
      </c>
      <c r="JK19">
        <v>29.4359</v>
      </c>
      <c r="JL19">
        <v>18.768599999999999</v>
      </c>
      <c r="JM19">
        <v>14.6149</v>
      </c>
      <c r="JN19">
        <v>100</v>
      </c>
      <c r="JO19">
        <v>-999.9</v>
      </c>
      <c r="JP19">
        <v>417.22399999999999</v>
      </c>
      <c r="JQ19">
        <v>23</v>
      </c>
      <c r="JR19">
        <v>94.643299999999996</v>
      </c>
      <c r="JS19">
        <v>100.934</v>
      </c>
    </row>
    <row r="20" spans="1:279" x14ac:dyDescent="0.2">
      <c r="A20" t="s">
        <v>45</v>
      </c>
      <c r="B20" t="s">
        <v>47</v>
      </c>
      <c r="C20" t="s">
        <v>49</v>
      </c>
    </row>
    <row r="21" spans="1:279" x14ac:dyDescent="0.2">
      <c r="B21">
        <v>0</v>
      </c>
      <c r="C21">
        <v>1</v>
      </c>
    </row>
    <row r="22" spans="1:279" x14ac:dyDescent="0.2">
      <c r="A22">
        <v>4</v>
      </c>
      <c r="B22">
        <v>1689262313.5</v>
      </c>
      <c r="C22">
        <v>564.90000009536743</v>
      </c>
      <c r="D22" t="s">
        <v>428</v>
      </c>
      <c r="E22" t="s">
        <v>429</v>
      </c>
      <c r="F22">
        <v>15</v>
      </c>
      <c r="O22" t="s">
        <v>535</v>
      </c>
      <c r="P22">
        <f>DB22*AP22*(CW22-CV22*(1000-AP22*CY22)/(1000-AP22*CX22))/(100*CQ22)</f>
        <v>15.271192422286534</v>
      </c>
      <c r="Q22">
        <v>1689262305.75</v>
      </c>
      <c r="R22">
        <f>(S22)/1000</f>
        <v>2.2631857731065055E-3</v>
      </c>
      <c r="S22">
        <f>1000*DB22*AP22*(CX22-CY22)/(100*CQ22*(1000-AP22*CX22))</f>
        <v>2.2631857731065055</v>
      </c>
      <c r="T22">
        <f>CV22 - IF(AP22&gt;1, P22*CQ22*100/(AR22*DJ22), 0)</f>
        <v>409.53453333333317</v>
      </c>
      <c r="U22">
        <f>((AA22-R22/2)*T22-P22)/(AA22+R22/2)</f>
        <v>181.59128016964328</v>
      </c>
      <c r="V22">
        <f>U22*(DC22+DD22)/1000</f>
        <v>18.445804480353321</v>
      </c>
      <c r="W22">
        <f>(CV22 - IF(AP22&gt;1, P22*CQ22*100/(AR22*DJ22), 0))*(DC22+DD22)/1000</f>
        <v>41.599981688340137</v>
      </c>
      <c r="X22">
        <f>2/((1/Z22-1/Y22)+SIGN(Z22)*SQRT((1/Z22-1/Y22)*(1/Z22-1/Y22) + 4*CR22/((CR22+1)*(CR22+1))*(2*1/Z22*1/Y22-1/Y22*1/Y22)))</f>
        <v>0.11393771509710948</v>
      </c>
      <c r="Y22">
        <f>IF(LEFT(CS22,1)&lt;&gt;"0",IF(LEFT(CS22,1)="1",3,CT22),$D$5+$E$5*(DJ22*DC22/($K$5*1000))+$F$5*(DJ22*DC22/($K$5*1000))*MAX(MIN(CQ22,$J$5),$I$5)*MAX(MIN(CQ22,$J$5),$I$5)+$G$5*MAX(MIN(CQ22,$J$5),$I$5)*(DJ22*DC22/($K$5*1000))+$H$5*(DJ22*DC22/($K$5*1000))*(DJ22*DC22/($K$5*1000)))</f>
        <v>2.9546720154930552</v>
      </c>
      <c r="Z22">
        <f>R22*(1000-(1000*0.61365*EXP(17.502*AD22/(240.97+AD22))/(DC22+DD22)+CX22)/2)/(1000*0.61365*EXP(17.502*AD22/(240.97+AD22))/(DC22+DD22)-CX22)</f>
        <v>0.11155193487846486</v>
      </c>
      <c r="AA22">
        <f>1/((CR22+1)/(X22/1.6)+1/(Y22/1.37)) + CR22/((CR22+1)/(X22/1.6) + CR22/(Y22/1.37))</f>
        <v>6.9930151327873016E-2</v>
      </c>
      <c r="AB22">
        <f>(CM22*CP22)</f>
        <v>241.73286085883473</v>
      </c>
      <c r="AC22">
        <f>(DE22+(AB22+2*0.95*0.0000000567*(((DE22+$B$7)+273)^4-(DE22+273)^4)-44100*R22)/(1.84*29.3*Y22+8*0.95*0.0000000567*(DE22+273)^3))</f>
        <v>31.168891244249185</v>
      </c>
      <c r="AD22">
        <f>($B$21*DF22+$D$7*DG22+$C$21*AC22)</f>
        <v>31.168891244249185</v>
      </c>
      <c r="AE22">
        <f>0.61365*EXP(17.502*AD22/(240.97+AD22))</f>
        <v>4.555004459284822</v>
      </c>
      <c r="AF22">
        <f>(AG22/AH22*100)</f>
        <v>59.07260861475249</v>
      </c>
      <c r="AG22">
        <f>CX22*(DC22+DD22)/1000</f>
        <v>2.5663978097257329</v>
      </c>
      <c r="AH22">
        <f>0.61365*EXP(17.502*DE22/(240.97+DE22))</f>
        <v>4.3444802420403255</v>
      </c>
      <c r="AI22">
        <f>(AE22-CX22*(DC22+DD22)/1000)</f>
        <v>1.9886066495590891</v>
      </c>
      <c r="AJ22">
        <f>(-R22*44100)</f>
        <v>-99.806492593996893</v>
      </c>
      <c r="AK22">
        <f>2*29.3*Y22*0.92*(DE22-AD22)</f>
        <v>-131.962168839426</v>
      </c>
      <c r="AL22">
        <f>2*0.95*0.0000000567*(((DE22+$B$7)+273)^4-(AD22+273)^4)</f>
        <v>-10.00509238817398</v>
      </c>
      <c r="AM22">
        <f>AB22+AL22+AJ22+AK22</f>
        <v>-4.089296276214327E-2</v>
      </c>
      <c r="AN22">
        <v>0</v>
      </c>
      <c r="AO22">
        <v>0</v>
      </c>
      <c r="AP22">
        <f>IF(AN22*$H$13&gt;=AR22,1,(AR22/(AR22-AN22*$H$13)))</f>
        <v>1</v>
      </c>
      <c r="AQ22">
        <f>(AP22-1)*100</f>
        <v>0</v>
      </c>
      <c r="AR22">
        <f>MAX(0,($B$13+$C$13*DJ22)/(1+$D$13*DJ22)*DC22/(DE22+273)*$E$13)</f>
        <v>53048.316486704949</v>
      </c>
      <c r="AS22" t="s">
        <v>408</v>
      </c>
      <c r="AT22">
        <v>12553.4</v>
      </c>
      <c r="AU22">
        <v>632.9008</v>
      </c>
      <c r="AV22">
        <v>3828.41</v>
      </c>
      <c r="AW22">
        <f>1-AU22/AV22</f>
        <v>0.8346831191016636</v>
      </c>
      <c r="AX22">
        <v>-0.86468857473077609</v>
      </c>
      <c r="AY22" t="s">
        <v>430</v>
      </c>
      <c r="AZ22">
        <v>12476.5</v>
      </c>
      <c r="BA22">
        <v>818.64538461538461</v>
      </c>
      <c r="BB22">
        <v>1120.99</v>
      </c>
      <c r="BC22">
        <f>1-BA22/BB22</f>
        <v>0.26971214318113046</v>
      </c>
      <c r="BD22">
        <v>0.5</v>
      </c>
      <c r="BE22">
        <f>CN22</f>
        <v>1261.1882889424016</v>
      </c>
      <c r="BF22">
        <f>P22</f>
        <v>15.271192422286534</v>
      </c>
      <c r="BG22">
        <f>BC22*BD22*BE22</f>
        <v>170.07889818279898</v>
      </c>
      <c r="BH22">
        <f>(BF22-AX22)/BE22</f>
        <v>1.2794188733347995E-2</v>
      </c>
      <c r="BI22">
        <f>(AV22-BB22)/BB22</f>
        <v>2.4152044175237961</v>
      </c>
      <c r="BJ22">
        <f>AU22/(AW22+AU22/BB22)</f>
        <v>452.30653352567373</v>
      </c>
      <c r="BK22" t="s">
        <v>431</v>
      </c>
      <c r="BL22">
        <v>-3258.91</v>
      </c>
      <c r="BM22">
        <f>IF(BL22&lt;&gt;0, BL22, BJ22)</f>
        <v>-3258.91</v>
      </c>
      <c r="BN22">
        <f>1-BM22/BB22</f>
        <v>3.9071713396194432</v>
      </c>
      <c r="BO22">
        <f>(BB22-BA22)/(BB22-BM22)</f>
        <v>6.9030027029068117E-2</v>
      </c>
      <c r="BP22">
        <f>(AV22-BB22)/(AV22-BM22)</f>
        <v>0.38200899634840818</v>
      </c>
      <c r="BQ22">
        <f>(BB22-BA22)/(BB22-AU22)</f>
        <v>0.61944541158586464</v>
      </c>
      <c r="BR22">
        <f>(AV22-BB22)/(AV22-AU22)</f>
        <v>0.84725777037349792</v>
      </c>
      <c r="BS22">
        <f>(BO22*BM22/BA22)</f>
        <v>-0.27479864861266168</v>
      </c>
      <c r="BT22">
        <f>(1-BS22)</f>
        <v>1.2747986486126617</v>
      </c>
      <c r="BU22">
        <v>2379</v>
      </c>
      <c r="BV22">
        <v>300</v>
      </c>
      <c r="BW22">
        <v>300</v>
      </c>
      <c r="BX22">
        <v>300</v>
      </c>
      <c r="BY22">
        <v>12476.5</v>
      </c>
      <c r="BZ22">
        <v>1072.48</v>
      </c>
      <c r="CA22">
        <v>-9.0407600000000001E-3</v>
      </c>
      <c r="CB22">
        <v>6.62</v>
      </c>
      <c r="CC22" t="s">
        <v>411</v>
      </c>
      <c r="CD22" t="s">
        <v>411</v>
      </c>
      <c r="CE22" t="s">
        <v>411</v>
      </c>
      <c r="CF22" t="s">
        <v>411</v>
      </c>
      <c r="CG22" t="s">
        <v>411</v>
      </c>
      <c r="CH22" t="s">
        <v>411</v>
      </c>
      <c r="CI22" t="s">
        <v>411</v>
      </c>
      <c r="CJ22" t="s">
        <v>411</v>
      </c>
      <c r="CK22" t="s">
        <v>411</v>
      </c>
      <c r="CL22" t="s">
        <v>411</v>
      </c>
      <c r="CM22">
        <f>$B$11*DK22+$C$11*DL22+$F$11*DW22*(1-DZ22)</f>
        <v>1499.973</v>
      </c>
      <c r="CN22">
        <f>CM22*CO22</f>
        <v>1261.1882889424016</v>
      </c>
      <c r="CO22">
        <f>($B$11*$D$9+$C$11*$D$9+$F$11*((EJ22+EB22)/MAX(EJ22+EB22+EK22, 0.1)*$I$9+EK22/MAX(EJ22+EB22+EK22, 0.1)*$J$9))/($B$11+$C$11+$F$11)</f>
        <v>0.8408073271601566</v>
      </c>
      <c r="CP22">
        <f>($B$11*$K$9+$C$11*$K$9+$F$11*((EJ22+EB22)/MAX(EJ22+EB22+EK22, 0.1)*$Q$9+EK22/MAX(EJ22+EB22+EK22, 0.1)*$R$9))/($B$11+$C$11+$F$11)</f>
        <v>0.16115814141910204</v>
      </c>
      <c r="CQ22">
        <v>6</v>
      </c>
      <c r="CR22">
        <v>0.5</v>
      </c>
      <c r="CS22" t="s">
        <v>412</v>
      </c>
      <c r="CT22">
        <v>2</v>
      </c>
      <c r="CU22">
        <v>1689262305.75</v>
      </c>
      <c r="CV22">
        <v>409.53453333333317</v>
      </c>
      <c r="CW22">
        <v>425.72710000000001</v>
      </c>
      <c r="CX22">
        <v>25.26512000000001</v>
      </c>
      <c r="CY22">
        <v>23.05986</v>
      </c>
      <c r="CZ22">
        <v>408.57976666666661</v>
      </c>
      <c r="DA22">
        <v>25.002026666666669</v>
      </c>
      <c r="DB22">
        <v>600.20300000000009</v>
      </c>
      <c r="DC22">
        <v>101.4785333333333</v>
      </c>
      <c r="DD22">
        <v>0.1001573566666667</v>
      </c>
      <c r="DE22">
        <v>30.340463333333339</v>
      </c>
      <c r="DF22">
        <v>999.9000000000002</v>
      </c>
      <c r="DG22">
        <v>999.9000000000002</v>
      </c>
      <c r="DH22">
        <v>0</v>
      </c>
      <c r="DI22">
        <v>0</v>
      </c>
      <c r="DJ22">
        <v>9996.1190000000006</v>
      </c>
      <c r="DK22">
        <v>0</v>
      </c>
      <c r="DL22">
        <v>1532.223333333334</v>
      </c>
      <c r="DM22">
        <v>-16.192550000000001</v>
      </c>
      <c r="DN22">
        <v>420.14963333333338</v>
      </c>
      <c r="DO22">
        <v>435.77603333333332</v>
      </c>
      <c r="DP22">
        <v>2.2052636666666672</v>
      </c>
      <c r="DQ22">
        <v>425.72710000000001</v>
      </c>
      <c r="DR22">
        <v>23.05986</v>
      </c>
      <c r="DS22">
        <v>2.5638640000000001</v>
      </c>
      <c r="DT22">
        <v>2.3400773333333329</v>
      </c>
      <c r="DU22">
        <v>21.437706666666671</v>
      </c>
      <c r="DV22">
        <v>19.954963333333339</v>
      </c>
      <c r="DW22">
        <v>1499.973</v>
      </c>
      <c r="DX22">
        <v>0.9729994999999998</v>
      </c>
      <c r="DY22">
        <v>2.7000400000000001E-2</v>
      </c>
      <c r="DZ22">
        <v>0</v>
      </c>
      <c r="EA22">
        <v>818.72823333333338</v>
      </c>
      <c r="EB22">
        <v>4.9993100000000004</v>
      </c>
      <c r="EC22">
        <v>15595.513333333331</v>
      </c>
      <c r="ED22">
        <v>13258.99</v>
      </c>
      <c r="EE22">
        <v>37.932866666666662</v>
      </c>
      <c r="EF22">
        <v>39.684933333333319</v>
      </c>
      <c r="EG22">
        <v>38.297533333333327</v>
      </c>
      <c r="EH22">
        <v>39.201699999999988</v>
      </c>
      <c r="EI22">
        <v>39.497899999999987</v>
      </c>
      <c r="EJ22">
        <v>1454.6093333333331</v>
      </c>
      <c r="EK22">
        <v>40.365666666666662</v>
      </c>
      <c r="EL22">
        <v>0</v>
      </c>
      <c r="EM22">
        <v>180.79999995231631</v>
      </c>
      <c r="EN22">
        <v>0</v>
      </c>
      <c r="EO22">
        <v>818.64538461538461</v>
      </c>
      <c r="EP22">
        <v>-173.8978458908027</v>
      </c>
      <c r="EQ22">
        <v>-2183.5008457147992</v>
      </c>
      <c r="ER22">
        <v>15587.57692307692</v>
      </c>
      <c r="ES22">
        <v>15</v>
      </c>
      <c r="ET22">
        <v>1689262158</v>
      </c>
      <c r="EU22" t="s">
        <v>427</v>
      </c>
      <c r="EV22">
        <v>1689262158</v>
      </c>
      <c r="EW22">
        <v>1689262154</v>
      </c>
      <c r="EX22">
        <v>3</v>
      </c>
      <c r="EY22">
        <v>-0.03</v>
      </c>
      <c r="EZ22">
        <v>-1.2E-2</v>
      </c>
      <c r="FA22">
        <v>0.95399999999999996</v>
      </c>
      <c r="FB22">
        <v>0.26300000000000001</v>
      </c>
      <c r="FC22">
        <v>418</v>
      </c>
      <c r="FD22">
        <v>23</v>
      </c>
      <c r="FE22">
        <v>0.2</v>
      </c>
      <c r="FF22">
        <v>0.14000000000000001</v>
      </c>
      <c r="FG22">
        <v>-16.257997499999998</v>
      </c>
      <c r="FH22">
        <v>2.465177110694218</v>
      </c>
      <c r="FI22">
        <v>0.37682235502123551</v>
      </c>
      <c r="FJ22">
        <v>1</v>
      </c>
      <c r="FK22">
        <v>409.51416666666648</v>
      </c>
      <c r="FL22">
        <v>3.5321646273624618</v>
      </c>
      <c r="FM22">
        <v>0.28803253095594361</v>
      </c>
      <c r="FN22">
        <v>1</v>
      </c>
      <c r="FO22">
        <v>2.183983</v>
      </c>
      <c r="FP22">
        <v>0.40017343339586708</v>
      </c>
      <c r="FQ22">
        <v>3.9993429597872707E-2</v>
      </c>
      <c r="FR22">
        <v>1</v>
      </c>
      <c r="FS22">
        <v>25.263500000000001</v>
      </c>
      <c r="FT22">
        <v>0.17798442714125659</v>
      </c>
      <c r="FU22">
        <v>1.44389750328754E-2</v>
      </c>
      <c r="FV22">
        <v>1</v>
      </c>
      <c r="FW22">
        <v>4</v>
      </c>
      <c r="FX22">
        <v>4</v>
      </c>
      <c r="FY22" t="s">
        <v>414</v>
      </c>
      <c r="FZ22">
        <v>3.1745899999999998</v>
      </c>
      <c r="GA22">
        <v>2.7971699999999999</v>
      </c>
      <c r="GB22">
        <v>0.102515</v>
      </c>
      <c r="GC22">
        <v>0.10621899999999999</v>
      </c>
      <c r="GD22">
        <v>0.12431200000000001</v>
      </c>
      <c r="GE22">
        <v>0.117461</v>
      </c>
      <c r="GF22">
        <v>27848.7</v>
      </c>
      <c r="GG22">
        <v>22162.1</v>
      </c>
      <c r="GH22">
        <v>29016.2</v>
      </c>
      <c r="GI22">
        <v>24302.9</v>
      </c>
      <c r="GJ22">
        <v>32317.8</v>
      </c>
      <c r="GK22">
        <v>31289.599999999999</v>
      </c>
      <c r="GL22">
        <v>40034.1</v>
      </c>
      <c r="GM22">
        <v>39641.199999999997</v>
      </c>
      <c r="GN22">
        <v>2.13855</v>
      </c>
      <c r="GO22">
        <v>1.8673999999999999</v>
      </c>
      <c r="GP22">
        <v>0</v>
      </c>
      <c r="GQ22">
        <v>0</v>
      </c>
      <c r="GR22">
        <v>29.190300000000001</v>
      </c>
      <c r="GS22">
        <v>999.9</v>
      </c>
      <c r="GT22">
        <v>67.900000000000006</v>
      </c>
      <c r="GU22">
        <v>28.3</v>
      </c>
      <c r="GV22">
        <v>25.839300000000001</v>
      </c>
      <c r="GW22">
        <v>62.118299999999998</v>
      </c>
      <c r="GX22">
        <v>30.8614</v>
      </c>
      <c r="GY22">
        <v>1</v>
      </c>
      <c r="GZ22">
        <v>0.23638500000000001</v>
      </c>
      <c r="HA22">
        <v>0</v>
      </c>
      <c r="HB22">
        <v>20.2758</v>
      </c>
      <c r="HC22">
        <v>5.2229799999999997</v>
      </c>
      <c r="HD22">
        <v>11.908099999999999</v>
      </c>
      <c r="HE22">
        <v>4.9637500000000001</v>
      </c>
      <c r="HF22">
        <v>3.2919999999999998</v>
      </c>
      <c r="HG22">
        <v>9999</v>
      </c>
      <c r="HH22">
        <v>9999</v>
      </c>
      <c r="HI22">
        <v>9999</v>
      </c>
      <c r="HJ22">
        <v>999.9</v>
      </c>
      <c r="HK22">
        <v>4.97018</v>
      </c>
      <c r="HL22">
        <v>1.87487</v>
      </c>
      <c r="HM22">
        <v>1.8736299999999999</v>
      </c>
      <c r="HN22">
        <v>1.8727100000000001</v>
      </c>
      <c r="HO22">
        <v>1.87429</v>
      </c>
      <c r="HP22">
        <v>1.86924</v>
      </c>
      <c r="HQ22">
        <v>1.87347</v>
      </c>
      <c r="HR22">
        <v>1.8785099999999999</v>
      </c>
      <c r="HS22">
        <v>0</v>
      </c>
      <c r="HT22">
        <v>0</v>
      </c>
      <c r="HU22">
        <v>0</v>
      </c>
      <c r="HV22">
        <v>0</v>
      </c>
      <c r="HW22" t="s">
        <v>415</v>
      </c>
      <c r="HX22" t="s">
        <v>416</v>
      </c>
      <c r="HY22" t="s">
        <v>417</v>
      </c>
      <c r="HZ22" t="s">
        <v>417</v>
      </c>
      <c r="IA22" t="s">
        <v>417</v>
      </c>
      <c r="IB22" t="s">
        <v>417</v>
      </c>
      <c r="IC22">
        <v>0</v>
      </c>
      <c r="ID22">
        <v>100</v>
      </c>
      <c r="IE22">
        <v>100</v>
      </c>
      <c r="IF22">
        <v>0.95499999999999996</v>
      </c>
      <c r="IG22">
        <v>0.2631</v>
      </c>
      <c r="IH22">
        <v>0.74494822273906625</v>
      </c>
      <c r="II22">
        <v>1.128014593432906E-3</v>
      </c>
      <c r="IJ22">
        <v>-1.65604436504418E-6</v>
      </c>
      <c r="IK22">
        <v>3.7132907960675708E-10</v>
      </c>
      <c r="IL22">
        <v>0.26309000000000182</v>
      </c>
      <c r="IM22">
        <v>0</v>
      </c>
      <c r="IN22">
        <v>0</v>
      </c>
      <c r="IO22">
        <v>0</v>
      </c>
      <c r="IP22">
        <v>25</v>
      </c>
      <c r="IQ22">
        <v>1932</v>
      </c>
      <c r="IR22">
        <v>-1</v>
      </c>
      <c r="IS22">
        <v>-1</v>
      </c>
      <c r="IT22">
        <v>2.6</v>
      </c>
      <c r="IU22">
        <v>2.7</v>
      </c>
      <c r="IV22">
        <v>0.95825199999999999</v>
      </c>
      <c r="IW22">
        <v>2.4096700000000002</v>
      </c>
      <c r="IX22">
        <v>1.42578</v>
      </c>
      <c r="IY22">
        <v>2.2851599999999999</v>
      </c>
      <c r="IZ22">
        <v>1.5478499999999999</v>
      </c>
      <c r="JA22">
        <v>2.3901400000000002</v>
      </c>
      <c r="JB22">
        <v>32.864699999999999</v>
      </c>
      <c r="JC22">
        <v>15.646800000000001</v>
      </c>
      <c r="JD22">
        <v>18</v>
      </c>
      <c r="JE22">
        <v>635.91</v>
      </c>
      <c r="JF22">
        <v>441.173</v>
      </c>
      <c r="JG22">
        <v>29.468399999999999</v>
      </c>
      <c r="JH22">
        <v>30.2654</v>
      </c>
      <c r="JI22">
        <v>30.001300000000001</v>
      </c>
      <c r="JJ22">
        <v>30.034400000000002</v>
      </c>
      <c r="JK22">
        <v>29.9648</v>
      </c>
      <c r="JL22">
        <v>19.199200000000001</v>
      </c>
      <c r="JM22">
        <v>16.017099999999999</v>
      </c>
      <c r="JN22">
        <v>100</v>
      </c>
      <c r="JO22">
        <v>-999.9</v>
      </c>
      <c r="JP22">
        <v>426.05700000000002</v>
      </c>
      <c r="JQ22">
        <v>23</v>
      </c>
      <c r="JR22">
        <v>94.555000000000007</v>
      </c>
      <c r="JS22">
        <v>100.864</v>
      </c>
    </row>
    <row r="23" spans="1:279" x14ac:dyDescent="0.2">
      <c r="A23" t="s">
        <v>45</v>
      </c>
      <c r="B23" t="s">
        <v>47</v>
      </c>
      <c r="C23" t="s">
        <v>49</v>
      </c>
    </row>
    <row r="24" spans="1:279" x14ac:dyDescent="0.2">
      <c r="B24">
        <v>1</v>
      </c>
      <c r="C24">
        <v>0</v>
      </c>
    </row>
    <row r="25" spans="1:279" x14ac:dyDescent="0.2">
      <c r="A25">
        <v>5</v>
      </c>
      <c r="B25">
        <v>1689262474.5</v>
      </c>
      <c r="C25">
        <v>725.90000009536743</v>
      </c>
      <c r="D25" t="s">
        <v>432</v>
      </c>
      <c r="E25" t="s">
        <v>433</v>
      </c>
      <c r="F25">
        <v>15</v>
      </c>
      <c r="O25" t="s">
        <v>536</v>
      </c>
      <c r="P25">
        <f>DB25*AP25*(CW25-CV25*(1000-AP25*CY25)/(1000-AP25*CX25))/(100*CQ25)</f>
        <v>13.447429429172892</v>
      </c>
      <c r="Q25">
        <v>1689262466.5</v>
      </c>
      <c r="R25">
        <f>(S25)/1000</f>
        <v>2.1291776332061098E-3</v>
      </c>
      <c r="S25">
        <f>1000*DB25*AP25*(CX25-CY25)/(100*CQ25*(1000-AP25*CX25))</f>
        <v>2.1291776332061096</v>
      </c>
      <c r="T25">
        <f>CV25 - IF(AP25&gt;1, P25*CQ25*100/(AR25*DJ25), 0)</f>
        <v>409.02174193548387</v>
      </c>
      <c r="U25">
        <f>((AA25-R25/2)*T25-P25)/(AA25+R25/2)</f>
        <v>176.28481104220745</v>
      </c>
      <c r="V25">
        <f>U25*(DC25+DD25)/1000</f>
        <v>17.908875016154035</v>
      </c>
      <c r="W25">
        <f>(CV25 - IF(AP25&gt;1, P25*CQ25*100/(AR25*DJ25), 0))*(DC25+DD25)/1000</f>
        <v>41.552753251432158</v>
      </c>
      <c r="X25">
        <f>2/((1/Z25-1/Y25)+SIGN(Z25)*SQRT((1/Z25-1/Y25)*(1/Z25-1/Y25) + 4*CR25/((CR25+1)*(CR25+1))*(2*1/Z25*1/Y25-1/Y25*1/Y25)))</f>
        <v>9.8259295554415982E-2</v>
      </c>
      <c r="Y25">
        <f>IF(LEFT(CS25,1)&lt;&gt;"0",IF(LEFT(CS25,1)="1",3,CT25),$D$5+$E$5*(DJ25*DC25/($K$5*1000))+$F$5*(DJ25*DC25/($K$5*1000))*MAX(MIN(CQ25,$J$5),$I$5)*MAX(MIN(CQ25,$J$5),$I$5)+$G$5*MAX(MIN(CQ25,$J$5),$I$5)*(DJ25*DC25/($K$5*1000))+$H$5*(DJ25*DC25/($K$5*1000))*(DJ25*DC25/($K$5*1000)))</f>
        <v>2.9546256552281234</v>
      </c>
      <c r="Z25">
        <f>R25*(1000-(1000*0.61365*EXP(17.502*AD25/(240.97+AD25))/(DC25+DD25)+CX25)/2)/(1000*0.61365*EXP(17.502*AD25/(240.97+AD25))/(DC25+DD25)-CX25)</f>
        <v>9.6479376932089619E-2</v>
      </c>
      <c r="AA25">
        <f>1/((CR25+1)/(X25/1.6)+1/(Y25/1.37)) + CR25/((CR25+1)/(X25/1.6) + CR25/(Y25/1.37))</f>
        <v>6.0456843637804937E-2</v>
      </c>
      <c r="AB25">
        <f>(CM25*CP25)</f>
        <v>241.73958732791036</v>
      </c>
      <c r="AC25">
        <f>(DE25+(AB25+2*0.95*0.0000000567*(((DE25+$B$7)+273)^4-(DE25+273)^4)-44100*R25)/(1.84*29.3*Y25+8*0.95*0.0000000567*(DE25+273)^3))</f>
        <v>31.571547812340416</v>
      </c>
      <c r="AD25">
        <f>($B$24*DF25+$D$7*DG25+$C$24*AC25)</f>
        <v>31.774000000000001</v>
      </c>
      <c r="AE25">
        <f>0.61365*EXP(17.502*AD25/(240.97+AD25))</f>
        <v>4.7143406958440508</v>
      </c>
      <c r="AF25">
        <f>(AG25/AH25*100)</f>
        <v>57.528610074305433</v>
      </c>
      <c r="AG25">
        <f>CX25*(DC25+DD25)/1000</f>
        <v>2.5525509806085194</v>
      </c>
      <c r="AH25">
        <f>0.61365*EXP(17.502*DE25/(240.97+DE25))</f>
        <v>4.4370113884406015</v>
      </c>
      <c r="AI25">
        <f>(AE25-CX25*(DC25+DD25)/1000)</f>
        <v>2.1617897152355314</v>
      </c>
      <c r="AJ25">
        <f>(-R25*44100)</f>
        <v>-93.896733624389441</v>
      </c>
      <c r="AK25">
        <f>2*29.3*Y25*0.92*(DE25-AD25)</f>
        <v>-169.67649954741526</v>
      </c>
      <c r="AL25">
        <f>2*0.95*0.0000000567*(((DE25+$B$7)+273)^4-(AD25+273)^4)</f>
        <v>-12.92667080415297</v>
      </c>
      <c r="AM25">
        <f>AB25+AL25+AJ25+AK25</f>
        <v>-34.760316648047308</v>
      </c>
      <c r="AN25">
        <v>0</v>
      </c>
      <c r="AO25">
        <v>0</v>
      </c>
      <c r="AP25">
        <f>IF(AN25*$H$13&gt;=AR25,1,(AR25/(AR25-AN25*$H$13)))</f>
        <v>1</v>
      </c>
      <c r="AQ25">
        <f>(AP25-1)*100</f>
        <v>0</v>
      </c>
      <c r="AR25">
        <f>MAX(0,($B$13+$C$13*DJ25)/(1+$D$13*DJ25)*DC25/(DE25+273)*$E$13)</f>
        <v>52982.898651420735</v>
      </c>
      <c r="AS25" t="s">
        <v>408</v>
      </c>
      <c r="AT25">
        <v>12553.4</v>
      </c>
      <c r="AU25">
        <v>632.9008</v>
      </c>
      <c r="AV25">
        <v>3828.41</v>
      </c>
      <c r="AW25">
        <f>1-AU25/AV25</f>
        <v>0.8346831191016636</v>
      </c>
      <c r="AX25">
        <v>-0.86468857473077609</v>
      </c>
      <c r="AY25" t="s">
        <v>434</v>
      </c>
      <c r="AZ25">
        <v>12500.1</v>
      </c>
      <c r="BA25">
        <v>658.82284000000004</v>
      </c>
      <c r="BB25">
        <v>974.79899999999998</v>
      </c>
      <c r="BC25">
        <f>1-BA25/BB25</f>
        <v>0.32414493654589305</v>
      </c>
      <c r="BD25">
        <v>0.5</v>
      </c>
      <c r="BE25">
        <f>CN25</f>
        <v>1261.22639035877</v>
      </c>
      <c r="BF25">
        <f>P25</f>
        <v>13.447429429172892</v>
      </c>
      <c r="BG25">
        <f>BC25*BD25*BE25</f>
        <v>204.41007413642461</v>
      </c>
      <c r="BH25">
        <f>(BF25-AX25)/BE25</f>
        <v>1.1347778728157143E-2</v>
      </c>
      <c r="BI25">
        <f>(AV25-BB25)/BB25</f>
        <v>2.9273840042921671</v>
      </c>
      <c r="BJ25">
        <f>AU25/(AW25+AU25/BB25)</f>
        <v>426.49854043124259</v>
      </c>
      <c r="BK25" t="s">
        <v>435</v>
      </c>
      <c r="BL25">
        <v>-2397.44</v>
      </c>
      <c r="BM25">
        <f>IF(BL25&lt;&gt;0, BL25, BJ25)</f>
        <v>-2397.44</v>
      </c>
      <c r="BN25">
        <f>1-BM25/BB25</f>
        <v>3.4594198393720141</v>
      </c>
      <c r="BO25">
        <f>(BB25-BA25)/(BB25-BM25)</f>
        <v>9.3699218827609773E-2</v>
      </c>
      <c r="BP25">
        <f>(AV25-BB25)/(AV25-BM25)</f>
        <v>0.4583488198398612</v>
      </c>
      <c r="BQ25">
        <f>(BB25-BA25)/(BB25-AU25)</f>
        <v>0.92418199335357709</v>
      </c>
      <c r="BR25">
        <f>(AV25-BB25)/(AV25-AU25)</f>
        <v>0.89300666072249135</v>
      </c>
      <c r="BS25">
        <f>(BO25*BM25/BA25)</f>
        <v>-0.34096913699298093</v>
      </c>
      <c r="BT25">
        <f>(1-BS25)</f>
        <v>1.3409691369929808</v>
      </c>
      <c r="BU25">
        <v>2381</v>
      </c>
      <c r="BV25">
        <v>300</v>
      </c>
      <c r="BW25">
        <v>300</v>
      </c>
      <c r="BX25">
        <v>300</v>
      </c>
      <c r="BY25">
        <v>12500.1</v>
      </c>
      <c r="BZ25">
        <v>900.24</v>
      </c>
      <c r="CA25">
        <v>-9.0581900000000007E-3</v>
      </c>
      <c r="CB25">
        <v>-9.6999999999999993</v>
      </c>
      <c r="CC25" t="s">
        <v>411</v>
      </c>
      <c r="CD25" t="s">
        <v>411</v>
      </c>
      <c r="CE25" t="s">
        <v>411</v>
      </c>
      <c r="CF25" t="s">
        <v>411</v>
      </c>
      <c r="CG25" t="s">
        <v>411</v>
      </c>
      <c r="CH25" t="s">
        <v>411</v>
      </c>
      <c r="CI25" t="s">
        <v>411</v>
      </c>
      <c r="CJ25" t="s">
        <v>411</v>
      </c>
      <c r="CK25" t="s">
        <v>411</v>
      </c>
      <c r="CL25" t="s">
        <v>411</v>
      </c>
      <c r="CM25">
        <f>$B$11*DK25+$C$11*DL25+$F$11*DW25*(1-DZ25)</f>
        <v>1500.0187096774191</v>
      </c>
      <c r="CN25">
        <f>CM25*CO25</f>
        <v>1261.22639035877</v>
      </c>
      <c r="CO25">
        <f>($B$11*$D$9+$C$11*$D$9+$F$11*((EJ25+EB25)/MAX(EJ25+EB25+EK25, 0.1)*$I$9+EK25/MAX(EJ25+EB25+EK25, 0.1)*$J$9))/($B$11+$C$11+$F$11)</f>
        <v>0.84080710608602893</v>
      </c>
      <c r="CP25">
        <f>($B$11*$K$9+$C$11*$K$9+$F$11*((EJ25+EB25)/MAX(EJ25+EB25+EK25, 0.1)*$Q$9+EK25/MAX(EJ25+EB25+EK25, 0.1)*$R$9))/($B$11+$C$11+$F$11)</f>
        <v>0.16115771474603591</v>
      </c>
      <c r="CQ25">
        <v>6</v>
      </c>
      <c r="CR25">
        <v>0.5</v>
      </c>
      <c r="CS25" t="s">
        <v>412</v>
      </c>
      <c r="CT25">
        <v>2</v>
      </c>
      <c r="CU25">
        <v>1689262466.5</v>
      </c>
      <c r="CV25">
        <v>409.02174193548387</v>
      </c>
      <c r="CW25">
        <v>423.33587096774193</v>
      </c>
      <c r="CX25">
        <v>25.12586451612902</v>
      </c>
      <c r="CY25">
        <v>23.050790322580639</v>
      </c>
      <c r="CZ25">
        <v>408.06706451612911</v>
      </c>
      <c r="DA25">
        <v>24.862787096774191</v>
      </c>
      <c r="DB25">
        <v>600.17522580645164</v>
      </c>
      <c r="DC25">
        <v>101.4905161290322</v>
      </c>
      <c r="DD25">
        <v>0.1000571612903226</v>
      </c>
      <c r="DE25">
        <v>30.708793548387099</v>
      </c>
      <c r="DF25">
        <v>31.774000000000001</v>
      </c>
      <c r="DG25">
        <v>999.90000000000032</v>
      </c>
      <c r="DH25">
        <v>0</v>
      </c>
      <c r="DI25">
        <v>0</v>
      </c>
      <c r="DJ25">
        <v>9994.6758064516125</v>
      </c>
      <c r="DK25">
        <v>0</v>
      </c>
      <c r="DL25">
        <v>1132.7322580645159</v>
      </c>
      <c r="DM25">
        <v>-14.314164516129029</v>
      </c>
      <c r="DN25">
        <v>419.56361290322582</v>
      </c>
      <c r="DO25">
        <v>433.32441935483871</v>
      </c>
      <c r="DP25">
        <v>2.0750745161290318</v>
      </c>
      <c r="DQ25">
        <v>423.33587096774193</v>
      </c>
      <c r="DR25">
        <v>23.050790322580639</v>
      </c>
      <c r="DS25">
        <v>2.5500377419354852</v>
      </c>
      <c r="DT25">
        <v>2.3394380645161279</v>
      </c>
      <c r="DU25">
        <v>21.34944516129033</v>
      </c>
      <c r="DV25">
        <v>19.950551612903229</v>
      </c>
      <c r="DW25">
        <v>1500.0187096774191</v>
      </c>
      <c r="DX25">
        <v>0.97300554838709696</v>
      </c>
      <c r="DY25">
        <v>2.6994161290322581E-2</v>
      </c>
      <c r="DZ25">
        <v>0</v>
      </c>
      <c r="EA25">
        <v>659.25783870967746</v>
      </c>
      <c r="EB25">
        <v>4.9993100000000013</v>
      </c>
      <c r="EC25">
        <v>14920.76774193548</v>
      </c>
      <c r="ED25">
        <v>13259.429032258069</v>
      </c>
      <c r="EE25">
        <v>38.086387096774168</v>
      </c>
      <c r="EF25">
        <v>39.811999999999983</v>
      </c>
      <c r="EG25">
        <v>38.5</v>
      </c>
      <c r="EH25">
        <v>39.034000000000013</v>
      </c>
      <c r="EI25">
        <v>39.625</v>
      </c>
      <c r="EJ25">
        <v>1454.6635483870971</v>
      </c>
      <c r="EK25">
        <v>40.355806451612892</v>
      </c>
      <c r="EL25">
        <v>0</v>
      </c>
      <c r="EM25">
        <v>160.5999999046326</v>
      </c>
      <c r="EN25">
        <v>0</v>
      </c>
      <c r="EO25">
        <v>658.82284000000004</v>
      </c>
      <c r="EP25">
        <v>-28.475384670250261</v>
      </c>
      <c r="EQ25">
        <v>-1273.90769398309</v>
      </c>
      <c r="ER25">
        <v>14872.204</v>
      </c>
      <c r="ES25">
        <v>15</v>
      </c>
      <c r="ET25">
        <v>1689262158</v>
      </c>
      <c r="EU25" t="s">
        <v>427</v>
      </c>
      <c r="EV25">
        <v>1689262158</v>
      </c>
      <c r="EW25">
        <v>1689262154</v>
      </c>
      <c r="EX25">
        <v>3</v>
      </c>
      <c r="EY25">
        <v>-0.03</v>
      </c>
      <c r="EZ25">
        <v>-1.2E-2</v>
      </c>
      <c r="FA25">
        <v>0.95399999999999996</v>
      </c>
      <c r="FB25">
        <v>0.26300000000000001</v>
      </c>
      <c r="FC25">
        <v>418</v>
      </c>
      <c r="FD25">
        <v>23</v>
      </c>
      <c r="FE25">
        <v>0.2</v>
      </c>
      <c r="FF25">
        <v>0.14000000000000001</v>
      </c>
      <c r="FG25">
        <v>-14.30269024390244</v>
      </c>
      <c r="FH25">
        <v>0.80434494773517351</v>
      </c>
      <c r="FI25">
        <v>0.26839342509928549</v>
      </c>
      <c r="FJ25">
        <v>1</v>
      </c>
      <c r="FK25">
        <v>408.96938709677431</v>
      </c>
      <c r="FL25">
        <v>3.0039677419351958</v>
      </c>
      <c r="FM25">
        <v>0.24916915842640991</v>
      </c>
      <c r="FN25">
        <v>1</v>
      </c>
      <c r="FO25">
        <v>2.052972926829268</v>
      </c>
      <c r="FP25">
        <v>0.33936418118466533</v>
      </c>
      <c r="FQ25">
        <v>3.6646134075140613E-2</v>
      </c>
      <c r="FR25">
        <v>1</v>
      </c>
      <c r="FS25">
        <v>25.12354516129032</v>
      </c>
      <c r="FT25">
        <v>0.13654354838707269</v>
      </c>
      <c r="FU25">
        <v>1.0725033685477749E-2</v>
      </c>
      <c r="FV25">
        <v>1</v>
      </c>
      <c r="FW25">
        <v>4</v>
      </c>
      <c r="FX25">
        <v>4</v>
      </c>
      <c r="FY25" t="s">
        <v>414</v>
      </c>
      <c r="FZ25">
        <v>3.1736900000000001</v>
      </c>
      <c r="GA25">
        <v>2.79731</v>
      </c>
      <c r="GB25">
        <v>0.10236199999999999</v>
      </c>
      <c r="GC25">
        <v>0.10576000000000001</v>
      </c>
      <c r="GD25">
        <v>0.12373099999999999</v>
      </c>
      <c r="GE25">
        <v>0.11738</v>
      </c>
      <c r="GF25">
        <v>27833.7</v>
      </c>
      <c r="GG25">
        <v>22162.2</v>
      </c>
      <c r="GH25">
        <v>28997.5</v>
      </c>
      <c r="GI25">
        <v>24292</v>
      </c>
      <c r="GJ25">
        <v>32320.799999999999</v>
      </c>
      <c r="GK25">
        <v>31279.7</v>
      </c>
      <c r="GL25">
        <v>40009.4</v>
      </c>
      <c r="GM25">
        <v>39624.199999999997</v>
      </c>
      <c r="GN25">
        <v>2.1345999999999998</v>
      </c>
      <c r="GO25">
        <v>1.8617300000000001</v>
      </c>
      <c r="GP25">
        <v>0.12835099999999999</v>
      </c>
      <c r="GQ25">
        <v>0</v>
      </c>
      <c r="GR25">
        <v>29.666</v>
      </c>
      <c r="GS25">
        <v>999.9</v>
      </c>
      <c r="GT25">
        <v>68</v>
      </c>
      <c r="GU25">
        <v>28.6</v>
      </c>
      <c r="GV25">
        <v>26.3294</v>
      </c>
      <c r="GW25">
        <v>61.528300000000002</v>
      </c>
      <c r="GX25">
        <v>30.328499999999998</v>
      </c>
      <c r="GY25">
        <v>1</v>
      </c>
      <c r="GZ25">
        <v>0.26271099999999997</v>
      </c>
      <c r="HA25">
        <v>0</v>
      </c>
      <c r="HB25">
        <v>20.276399999999999</v>
      </c>
      <c r="HC25">
        <v>5.2228300000000001</v>
      </c>
      <c r="HD25">
        <v>11.908099999999999</v>
      </c>
      <c r="HE25">
        <v>4.9637500000000001</v>
      </c>
      <c r="HF25">
        <v>3.2919999999999998</v>
      </c>
      <c r="HG25">
        <v>9999</v>
      </c>
      <c r="HH25">
        <v>9999</v>
      </c>
      <c r="HI25">
        <v>9999</v>
      </c>
      <c r="HJ25">
        <v>999.9</v>
      </c>
      <c r="HK25">
        <v>4.9701899999999997</v>
      </c>
      <c r="HL25">
        <v>1.8749100000000001</v>
      </c>
      <c r="HM25">
        <v>1.87364</v>
      </c>
      <c r="HN25">
        <v>1.87273</v>
      </c>
      <c r="HO25">
        <v>1.8743300000000001</v>
      </c>
      <c r="HP25">
        <v>1.8692800000000001</v>
      </c>
      <c r="HQ25">
        <v>1.87347</v>
      </c>
      <c r="HR25">
        <v>1.8785099999999999</v>
      </c>
      <c r="HS25">
        <v>0</v>
      </c>
      <c r="HT25">
        <v>0</v>
      </c>
      <c r="HU25">
        <v>0</v>
      </c>
      <c r="HV25">
        <v>0</v>
      </c>
      <c r="HW25" t="s">
        <v>415</v>
      </c>
      <c r="HX25" t="s">
        <v>416</v>
      </c>
      <c r="HY25" t="s">
        <v>417</v>
      </c>
      <c r="HZ25" t="s">
        <v>417</v>
      </c>
      <c r="IA25" t="s">
        <v>417</v>
      </c>
      <c r="IB25" t="s">
        <v>417</v>
      </c>
      <c r="IC25">
        <v>0</v>
      </c>
      <c r="ID25">
        <v>100</v>
      </c>
      <c r="IE25">
        <v>100</v>
      </c>
      <c r="IF25">
        <v>0.95499999999999996</v>
      </c>
      <c r="IG25">
        <v>0.2631</v>
      </c>
      <c r="IH25">
        <v>0.74494822273906625</v>
      </c>
      <c r="II25">
        <v>1.128014593432906E-3</v>
      </c>
      <c r="IJ25">
        <v>-1.65604436504418E-6</v>
      </c>
      <c r="IK25">
        <v>3.7132907960675708E-10</v>
      </c>
      <c r="IL25">
        <v>0.26309000000000182</v>
      </c>
      <c r="IM25">
        <v>0</v>
      </c>
      <c r="IN25">
        <v>0</v>
      </c>
      <c r="IO25">
        <v>0</v>
      </c>
      <c r="IP25">
        <v>25</v>
      </c>
      <c r="IQ25">
        <v>1932</v>
      </c>
      <c r="IR25">
        <v>-1</v>
      </c>
      <c r="IS25">
        <v>-1</v>
      </c>
      <c r="IT25">
        <v>5.3</v>
      </c>
      <c r="IU25">
        <v>5.3</v>
      </c>
      <c r="IV25">
        <v>0.97900399999999999</v>
      </c>
      <c r="IW25">
        <v>2.3974600000000001</v>
      </c>
      <c r="IX25">
        <v>1.42578</v>
      </c>
      <c r="IY25">
        <v>2.2851599999999999</v>
      </c>
      <c r="IZ25">
        <v>1.5478499999999999</v>
      </c>
      <c r="JA25">
        <v>2.4414099999999999</v>
      </c>
      <c r="JB25">
        <v>33.311100000000003</v>
      </c>
      <c r="JC25">
        <v>15.6205</v>
      </c>
      <c r="JD25">
        <v>18</v>
      </c>
      <c r="JE25">
        <v>636.57500000000005</v>
      </c>
      <c r="JF25">
        <v>440.41500000000002</v>
      </c>
      <c r="JG25">
        <v>29.8279</v>
      </c>
      <c r="JH25">
        <v>30.613800000000001</v>
      </c>
      <c r="JI25">
        <v>30.000900000000001</v>
      </c>
      <c r="JJ25">
        <v>30.390899999999998</v>
      </c>
      <c r="JK25">
        <v>30.322600000000001</v>
      </c>
      <c r="JL25">
        <v>19.610800000000001</v>
      </c>
      <c r="JM25">
        <v>17.4207</v>
      </c>
      <c r="JN25">
        <v>100</v>
      </c>
      <c r="JO25">
        <v>-999.9</v>
      </c>
      <c r="JP25">
        <v>424.45</v>
      </c>
      <c r="JQ25">
        <v>23</v>
      </c>
      <c r="JR25">
        <v>94.495500000000007</v>
      </c>
      <c r="JS25">
        <v>100.82</v>
      </c>
    </row>
    <row r="26" spans="1:279" x14ac:dyDescent="0.2">
      <c r="A26">
        <v>6</v>
      </c>
      <c r="B26">
        <v>1689262732.5</v>
      </c>
      <c r="C26">
        <v>983.90000009536743</v>
      </c>
      <c r="D26" t="s">
        <v>436</v>
      </c>
      <c r="E26" t="s">
        <v>437</v>
      </c>
      <c r="F26">
        <v>15</v>
      </c>
      <c r="O26" t="s">
        <v>537</v>
      </c>
      <c r="P26">
        <f>DB26*AP26*(CW26-CV26*(1000-AP26*CY26)/(1000-AP26*CX26))/(100*CQ26)</f>
        <v>14.303001582161187</v>
      </c>
      <c r="Q26">
        <v>1689262724.5</v>
      </c>
      <c r="R26">
        <f>(S26)/1000</f>
        <v>3.0343233343866792E-3</v>
      </c>
      <c r="S26">
        <f>1000*DB26*AP26*(CX26-CY26)/(100*CQ26*(1000-AP26*CX26))</f>
        <v>3.0343233343866793</v>
      </c>
      <c r="T26">
        <f>CV26 - IF(AP26&gt;1, P26*CQ26*100/(AR26*DJ26), 0)</f>
        <v>409.17387096774189</v>
      </c>
      <c r="U26">
        <f>((AA26-R26/2)*T26-P26)/(AA26+R26/2)</f>
        <v>201.11236431376631</v>
      </c>
      <c r="V26">
        <f>U26*(DC26+DD26)/1000</f>
        <v>20.431311661782441</v>
      </c>
      <c r="W26">
        <f>(CV26 - IF(AP26&gt;1, P26*CQ26*100/(AR26*DJ26), 0))*(DC26+DD26)/1000</f>
        <v>41.568597287022413</v>
      </c>
      <c r="X26">
        <f>2/((1/Z26-1/Y26)+SIGN(Z26)*SQRT((1/Z26-1/Y26)*(1/Z26-1/Y26) + 4*CR26/((CR26+1)*(CR26+1))*(2*1/Z26*1/Y26-1/Y26*1/Y26)))</f>
        <v>0.11935762978525848</v>
      </c>
      <c r="Y26">
        <f>IF(LEFT(CS26,1)&lt;&gt;"0",IF(LEFT(CS26,1)="1",3,CT26),$D$5+$E$5*(DJ26*DC26/($K$5*1000))+$F$5*(DJ26*DC26/($K$5*1000))*MAX(MIN(CQ26,$J$5),$I$5)*MAX(MIN(CQ26,$J$5),$I$5)+$G$5*MAX(MIN(CQ26,$J$5),$I$5)*(DJ26*DC26/($K$5*1000))+$H$5*(DJ26*DC26/($K$5*1000))*(DJ26*DC26/($K$5*1000)))</f>
        <v>2.9549139389224557</v>
      </c>
      <c r="Z26">
        <f>R26*(1000-(1000*0.61365*EXP(17.502*AD26/(240.97+AD26))/(DC26+DD26)+CX26)/2)/(1000*0.61365*EXP(17.502*AD26/(240.97+AD26))/(DC26+DD26)-CX26)</f>
        <v>0.11674248823979357</v>
      </c>
      <c r="AA26">
        <f>1/((CR26+1)/(X26/1.6)+1/(Y26/1.37)) + CR26/((CR26+1)/(X26/1.6) + CR26/(Y26/1.37))</f>
        <v>7.3194242939291138E-2</v>
      </c>
      <c r="AB26">
        <f>(CM26*CP26)</f>
        <v>241.73839313437134</v>
      </c>
      <c r="AC26">
        <f>(DE26+(AB26+2*0.95*0.0000000567*(((DE26+$B$7)+273)^4-(DE26+273)^4)-44100*R26)/(1.84*29.3*Y26+8*0.95*0.0000000567*(DE26+273)^3))</f>
        <v>32.127706864476345</v>
      </c>
      <c r="AD26">
        <f>($B$24*DF26+$D$7*DG26+$C$24*AC26)</f>
        <v>33.451161290322581</v>
      </c>
      <c r="AE26">
        <f>0.61365*EXP(17.502*AD26/(240.97+AD26))</f>
        <v>5.1815985942431064</v>
      </c>
      <c r="AF26">
        <f>(AG26/AH26*100)</f>
        <v>56.94181551559501</v>
      </c>
      <c r="AG26">
        <f>CX26*(DC26+DD26)/1000</f>
        <v>2.6427566905401099</v>
      </c>
      <c r="AH26">
        <f>0.61365*EXP(17.502*DE26/(240.97+DE26))</f>
        <v>4.641152844549401</v>
      </c>
      <c r="AI26">
        <f>(AE26-CX26*(DC26+DD26)/1000)</f>
        <v>2.5388419037029966</v>
      </c>
      <c r="AJ26">
        <f>(-R26*44100)</f>
        <v>-133.81365904645256</v>
      </c>
      <c r="AK26">
        <f>2*29.3*Y26*0.92*(DE26-AD26)</f>
        <v>-311.10067941972505</v>
      </c>
      <c r="AL26">
        <f>2*0.95*0.0000000567*(((DE26+$B$7)+273)^4-(AD26+273)^4)</f>
        <v>-23.988199190076145</v>
      </c>
      <c r="AM26">
        <f>AB26+AL26+AJ26+AK26</f>
        <v>-227.16414452188243</v>
      </c>
      <c r="AN26">
        <v>0</v>
      </c>
      <c r="AO26">
        <v>0</v>
      </c>
      <c r="AP26">
        <f>IF(AN26*$H$13&gt;=AR26,1,(AR26/(AR26-AN26*$H$13)))</f>
        <v>1</v>
      </c>
      <c r="AQ26">
        <f>(AP26-1)*100</f>
        <v>0</v>
      </c>
      <c r="AR26">
        <f>MAX(0,($B$13+$C$13*DJ26)/(1+$D$13*DJ26)*DC26/(DE26+273)*$E$13)</f>
        <v>52853.838043397198</v>
      </c>
      <c r="AS26" t="s">
        <v>408</v>
      </c>
      <c r="AT26">
        <v>12553.4</v>
      </c>
      <c r="AU26">
        <v>632.9008</v>
      </c>
      <c r="AV26">
        <v>3828.41</v>
      </c>
      <c r="AW26">
        <f>1-AU26/AV26</f>
        <v>0.8346831191016636</v>
      </c>
      <c r="AX26">
        <v>-0.86468857473077609</v>
      </c>
      <c r="AY26" t="s">
        <v>438</v>
      </c>
      <c r="AZ26">
        <v>12488.6</v>
      </c>
      <c r="BA26">
        <v>616.46615384615382</v>
      </c>
      <c r="BB26">
        <v>863.18600000000004</v>
      </c>
      <c r="BC26">
        <f>1-BA26/BB26</f>
        <v>0.28582466137523799</v>
      </c>
      <c r="BD26">
        <v>0.5</v>
      </c>
      <c r="BE26">
        <f>CN26</f>
        <v>1261.2186871329682</v>
      </c>
      <c r="BF26">
        <f>P26</f>
        <v>14.303001582161187</v>
      </c>
      <c r="BG26">
        <f>BC26*BD26*BE26</f>
        <v>180.24370208495142</v>
      </c>
      <c r="BH26">
        <f>(BF26-AX26)/BE26</f>
        <v>1.202621742893099E-2</v>
      </c>
      <c r="BI26">
        <f>(AV26-BB26)/BB26</f>
        <v>3.4352086340603294</v>
      </c>
      <c r="BJ26">
        <f>AU26/(AW26+AU26/BB26)</f>
        <v>403.66197892877568</v>
      </c>
      <c r="BK26" t="s">
        <v>439</v>
      </c>
      <c r="BL26">
        <v>-1005.51</v>
      </c>
      <c r="BM26">
        <f>IF(BL26&lt;&gt;0, BL26, BJ26)</f>
        <v>-1005.51</v>
      </c>
      <c r="BN26">
        <f>1-BM26/BB26</f>
        <v>2.1648821922505697</v>
      </c>
      <c r="BO26">
        <f>(BB26-BA26)/(BB26-BM26)</f>
        <v>0.13202781305993389</v>
      </c>
      <c r="BP26">
        <f>(AV26-BB26)/(AV26-BM26)</f>
        <v>0.61342016417317613</v>
      </c>
      <c r="BQ26">
        <f>(BB26-BA26)/(BB26-AU26)</f>
        <v>1.0713664888314411</v>
      </c>
      <c r="BR26">
        <f>(AV26-BB26)/(AV26-AU26)</f>
        <v>0.92793474041633173</v>
      </c>
      <c r="BS26">
        <f>(BO26*BM26/BA26)</f>
        <v>-0.2153488646240013</v>
      </c>
      <c r="BT26">
        <f>(1-BS26)</f>
        <v>1.2153488646240014</v>
      </c>
      <c r="BU26">
        <v>2383</v>
      </c>
      <c r="BV26">
        <v>300</v>
      </c>
      <c r="BW26">
        <v>300</v>
      </c>
      <c r="BX26">
        <v>300</v>
      </c>
      <c r="BY26">
        <v>12488.6</v>
      </c>
      <c r="BZ26">
        <v>811.18</v>
      </c>
      <c r="CA26">
        <v>-9.0481199999999998E-3</v>
      </c>
      <c r="CB26">
        <v>-6.36</v>
      </c>
      <c r="CC26" t="s">
        <v>411</v>
      </c>
      <c r="CD26" t="s">
        <v>411</v>
      </c>
      <c r="CE26" t="s">
        <v>411</v>
      </c>
      <c r="CF26" t="s">
        <v>411</v>
      </c>
      <c r="CG26" t="s">
        <v>411</v>
      </c>
      <c r="CH26" t="s">
        <v>411</v>
      </c>
      <c r="CI26" t="s">
        <v>411</v>
      </c>
      <c r="CJ26" t="s">
        <v>411</v>
      </c>
      <c r="CK26" t="s">
        <v>411</v>
      </c>
      <c r="CL26" t="s">
        <v>411</v>
      </c>
      <c r="CM26">
        <f>$B$11*DK26+$C$11*DL26+$F$11*DW26*(1-DZ26)</f>
        <v>1500.009354838709</v>
      </c>
      <c r="CN26">
        <f>CM26*CO26</f>
        <v>1261.2186871329682</v>
      </c>
      <c r="CO26">
        <f>($B$11*$D$9+$C$11*$D$9+$F$11*((EJ26+EB26)/MAX(EJ26+EB26+EK26, 0.1)*$I$9+EK26/MAX(EJ26+EB26+EK26, 0.1)*$J$9))/($B$11+$C$11+$F$11)</f>
        <v>0.84080721434472838</v>
      </c>
      <c r="CP26">
        <f>($B$11*$K$9+$C$11*$K$9+$F$11*((EJ26+EB26)/MAX(EJ26+EB26+EK26, 0.1)*$Q$9+EK26/MAX(EJ26+EB26+EK26, 0.1)*$R$9))/($B$11+$C$11+$F$11)</f>
        <v>0.16115792368532572</v>
      </c>
      <c r="CQ26">
        <v>6</v>
      </c>
      <c r="CR26">
        <v>0.5</v>
      </c>
      <c r="CS26" t="s">
        <v>412</v>
      </c>
      <c r="CT26">
        <v>2</v>
      </c>
      <c r="CU26">
        <v>1689262724.5</v>
      </c>
      <c r="CV26">
        <v>409.17387096774189</v>
      </c>
      <c r="CW26">
        <v>424.71277419354851</v>
      </c>
      <c r="CX26">
        <v>26.01355483870967</v>
      </c>
      <c r="CY26">
        <v>23.059241935483868</v>
      </c>
      <c r="CZ26">
        <v>408.21916129032257</v>
      </c>
      <c r="DA26">
        <v>25.750467741935481</v>
      </c>
      <c r="DB26">
        <v>600.21870967741927</v>
      </c>
      <c r="DC26">
        <v>101.4914838709678</v>
      </c>
      <c r="DD26">
        <v>0.1000405064516129</v>
      </c>
      <c r="DE26">
        <v>31.498303225806449</v>
      </c>
      <c r="DF26">
        <v>33.451161290322581</v>
      </c>
      <c r="DG26">
        <v>999.90000000000032</v>
      </c>
      <c r="DH26">
        <v>0</v>
      </c>
      <c r="DI26">
        <v>0</v>
      </c>
      <c r="DJ26">
        <v>9996.2158064516134</v>
      </c>
      <c r="DK26">
        <v>0</v>
      </c>
      <c r="DL26">
        <v>102.5498193548387</v>
      </c>
      <c r="DM26">
        <v>-15.538916129032261</v>
      </c>
      <c r="DN26">
        <v>420.10232258064508</v>
      </c>
      <c r="DO26">
        <v>434.73751612903231</v>
      </c>
      <c r="DP26">
        <v>2.9543141935483872</v>
      </c>
      <c r="DQ26">
        <v>424.71277419354851</v>
      </c>
      <c r="DR26">
        <v>23.059241935483868</v>
      </c>
      <c r="DS26">
        <v>2.6401529032258062</v>
      </c>
      <c r="DT26">
        <v>2.3403154838709681</v>
      </c>
      <c r="DU26">
        <v>21.917280645161291</v>
      </c>
      <c r="DV26">
        <v>19.956609677419351</v>
      </c>
      <c r="DW26">
        <v>1500.009354838709</v>
      </c>
      <c r="DX26">
        <v>0.97300422580645185</v>
      </c>
      <c r="DY26">
        <v>2.6995509677419351E-2</v>
      </c>
      <c r="DZ26">
        <v>0</v>
      </c>
      <c r="EA26">
        <v>616.64587096774187</v>
      </c>
      <c r="EB26">
        <v>4.9993100000000013</v>
      </c>
      <c r="EC26">
        <v>17293.025806451609</v>
      </c>
      <c r="ED26">
        <v>13259.33870967742</v>
      </c>
      <c r="EE26">
        <v>38.5</v>
      </c>
      <c r="EF26">
        <v>39.884999999999991</v>
      </c>
      <c r="EG26">
        <v>38.875</v>
      </c>
      <c r="EH26">
        <v>39.375</v>
      </c>
      <c r="EI26">
        <v>39.983741935483877</v>
      </c>
      <c r="EJ26">
        <v>1454.6490322580639</v>
      </c>
      <c r="EK26">
        <v>40.360967741935468</v>
      </c>
      <c r="EL26">
        <v>0</v>
      </c>
      <c r="EM26">
        <v>257.59999990463263</v>
      </c>
      <c r="EN26">
        <v>0</v>
      </c>
      <c r="EO26">
        <v>616.46615384615382</v>
      </c>
      <c r="EP26">
        <v>-15.67911112222273</v>
      </c>
      <c r="EQ26">
        <v>-1295.753844081587</v>
      </c>
      <c r="ER26">
        <v>17263.7</v>
      </c>
      <c r="ES26">
        <v>15</v>
      </c>
      <c r="ET26">
        <v>1689262158</v>
      </c>
      <c r="EU26" t="s">
        <v>427</v>
      </c>
      <c r="EV26">
        <v>1689262158</v>
      </c>
      <c r="EW26">
        <v>1689262154</v>
      </c>
      <c r="EX26">
        <v>3</v>
      </c>
      <c r="EY26">
        <v>-0.03</v>
      </c>
      <c r="EZ26">
        <v>-1.2E-2</v>
      </c>
      <c r="FA26">
        <v>0.95399999999999996</v>
      </c>
      <c r="FB26">
        <v>0.26300000000000001</v>
      </c>
      <c r="FC26">
        <v>418</v>
      </c>
      <c r="FD26">
        <v>23</v>
      </c>
      <c r="FE26">
        <v>0.2</v>
      </c>
      <c r="FF26">
        <v>0.14000000000000001</v>
      </c>
      <c r="FG26">
        <v>-15.608825</v>
      </c>
      <c r="FH26">
        <v>1.656929831144466</v>
      </c>
      <c r="FI26">
        <v>0.17050637781326539</v>
      </c>
      <c r="FJ26">
        <v>1</v>
      </c>
      <c r="FK26">
        <v>409.16430000000008</v>
      </c>
      <c r="FL26">
        <v>2.981045606227871</v>
      </c>
      <c r="FM26">
        <v>0.22227792662940421</v>
      </c>
      <c r="FN26">
        <v>1</v>
      </c>
      <c r="FO26">
        <v>2.9332980000000002</v>
      </c>
      <c r="FP26">
        <v>0.43226161350844422</v>
      </c>
      <c r="FQ26">
        <v>4.204779377089838E-2</v>
      </c>
      <c r="FR26">
        <v>1</v>
      </c>
      <c r="FS26">
        <v>26.01167666666667</v>
      </c>
      <c r="FT26">
        <v>0.45671813125693228</v>
      </c>
      <c r="FU26">
        <v>3.2960902933963913E-2</v>
      </c>
      <c r="FV26">
        <v>1</v>
      </c>
      <c r="FW26">
        <v>4</v>
      </c>
      <c r="FX26">
        <v>4</v>
      </c>
      <c r="FY26" t="s">
        <v>414</v>
      </c>
      <c r="FZ26">
        <v>3.1736200000000001</v>
      </c>
      <c r="GA26">
        <v>2.7968999999999999</v>
      </c>
      <c r="GB26">
        <v>0.102341</v>
      </c>
      <c r="GC26">
        <v>0.10596899999999999</v>
      </c>
      <c r="GD26">
        <v>0.12687300000000001</v>
      </c>
      <c r="GE26">
        <v>0.11737</v>
      </c>
      <c r="GF26">
        <v>27821.3</v>
      </c>
      <c r="GG26">
        <v>22148.5</v>
      </c>
      <c r="GH26">
        <v>28985.1</v>
      </c>
      <c r="GI26">
        <v>24283.7</v>
      </c>
      <c r="GJ26">
        <v>32192.2</v>
      </c>
      <c r="GK26">
        <v>31269.7</v>
      </c>
      <c r="GL26">
        <v>39994.6</v>
      </c>
      <c r="GM26">
        <v>39610.400000000001</v>
      </c>
      <c r="GN26">
        <v>2.1319699999999999</v>
      </c>
      <c r="GO26">
        <v>1.8539000000000001</v>
      </c>
      <c r="GP26">
        <v>0.15993399999999999</v>
      </c>
      <c r="GQ26">
        <v>0</v>
      </c>
      <c r="GR26">
        <v>30.505800000000001</v>
      </c>
      <c r="GS26">
        <v>999.9</v>
      </c>
      <c r="GT26">
        <v>68</v>
      </c>
      <c r="GU26">
        <v>29.1</v>
      </c>
      <c r="GV26">
        <v>27.103300000000001</v>
      </c>
      <c r="GW26">
        <v>62.638300000000001</v>
      </c>
      <c r="GX26">
        <v>29.535299999999999</v>
      </c>
      <c r="GY26">
        <v>1</v>
      </c>
      <c r="GZ26">
        <v>0.28006900000000001</v>
      </c>
      <c r="HA26">
        <v>0</v>
      </c>
      <c r="HB26">
        <v>20.276299999999999</v>
      </c>
      <c r="HC26">
        <v>5.2234299999999996</v>
      </c>
      <c r="HD26">
        <v>11.908099999999999</v>
      </c>
      <c r="HE26">
        <v>4.9635999999999996</v>
      </c>
      <c r="HF26">
        <v>3.2919999999999998</v>
      </c>
      <c r="HG26">
        <v>9999</v>
      </c>
      <c r="HH26">
        <v>9999</v>
      </c>
      <c r="HI26">
        <v>9999</v>
      </c>
      <c r="HJ26">
        <v>999.9</v>
      </c>
      <c r="HK26">
        <v>4.9702299999999999</v>
      </c>
      <c r="HL26">
        <v>1.875</v>
      </c>
      <c r="HM26">
        <v>1.8737600000000001</v>
      </c>
      <c r="HN26">
        <v>1.87286</v>
      </c>
      <c r="HO26">
        <v>1.87439</v>
      </c>
      <c r="HP26">
        <v>1.8693500000000001</v>
      </c>
      <c r="HQ26">
        <v>1.87351</v>
      </c>
      <c r="HR26">
        <v>1.8786400000000001</v>
      </c>
      <c r="HS26">
        <v>0</v>
      </c>
      <c r="HT26">
        <v>0</v>
      </c>
      <c r="HU26">
        <v>0</v>
      </c>
      <c r="HV26">
        <v>0</v>
      </c>
      <c r="HW26" t="s">
        <v>415</v>
      </c>
      <c r="HX26" t="s">
        <v>416</v>
      </c>
      <c r="HY26" t="s">
        <v>417</v>
      </c>
      <c r="HZ26" t="s">
        <v>417</v>
      </c>
      <c r="IA26" t="s">
        <v>417</v>
      </c>
      <c r="IB26" t="s">
        <v>417</v>
      </c>
      <c r="IC26">
        <v>0</v>
      </c>
      <c r="ID26">
        <v>100</v>
      </c>
      <c r="IE26">
        <v>100</v>
      </c>
      <c r="IF26">
        <v>0.95499999999999996</v>
      </c>
      <c r="IG26">
        <v>0.2631</v>
      </c>
      <c r="IH26">
        <v>0.74494822273906625</v>
      </c>
      <c r="II26">
        <v>1.128014593432906E-3</v>
      </c>
      <c r="IJ26">
        <v>-1.65604436504418E-6</v>
      </c>
      <c r="IK26">
        <v>3.7132907960675708E-10</v>
      </c>
      <c r="IL26">
        <v>0.26309000000000182</v>
      </c>
      <c r="IM26">
        <v>0</v>
      </c>
      <c r="IN26">
        <v>0</v>
      </c>
      <c r="IO26">
        <v>0</v>
      </c>
      <c r="IP26">
        <v>25</v>
      </c>
      <c r="IQ26">
        <v>1932</v>
      </c>
      <c r="IR26">
        <v>-1</v>
      </c>
      <c r="IS26">
        <v>-1</v>
      </c>
      <c r="IT26">
        <v>9.6</v>
      </c>
      <c r="IU26">
        <v>9.6</v>
      </c>
      <c r="IV26">
        <v>1.0363800000000001</v>
      </c>
      <c r="IW26">
        <v>2.4011200000000001</v>
      </c>
      <c r="IX26">
        <v>1.42578</v>
      </c>
      <c r="IY26">
        <v>2.2851599999999999</v>
      </c>
      <c r="IZ26">
        <v>1.5478499999999999</v>
      </c>
      <c r="JA26">
        <v>2.4572799999999999</v>
      </c>
      <c r="JB26">
        <v>33.986499999999999</v>
      </c>
      <c r="JC26">
        <v>15.5768</v>
      </c>
      <c r="JD26">
        <v>18</v>
      </c>
      <c r="JE26">
        <v>637.62800000000004</v>
      </c>
      <c r="JF26">
        <v>437.91399999999999</v>
      </c>
      <c r="JG26">
        <v>30.285900000000002</v>
      </c>
      <c r="JH26">
        <v>30.845199999999998</v>
      </c>
      <c r="JI26">
        <v>30.000499999999999</v>
      </c>
      <c r="JJ26">
        <v>30.6889</v>
      </c>
      <c r="JK26">
        <v>30.618600000000001</v>
      </c>
      <c r="JL26">
        <v>20.767499999999998</v>
      </c>
      <c r="JM26">
        <v>19.6846</v>
      </c>
      <c r="JN26">
        <v>100</v>
      </c>
      <c r="JO26">
        <v>-999.9</v>
      </c>
      <c r="JP26">
        <v>425.51600000000002</v>
      </c>
      <c r="JQ26">
        <v>23</v>
      </c>
      <c r="JR26">
        <v>94.458399999999997</v>
      </c>
      <c r="JS26">
        <v>100.785</v>
      </c>
    </row>
    <row r="27" spans="1:279" x14ac:dyDescent="0.2">
      <c r="A27">
        <v>7</v>
      </c>
      <c r="B27">
        <v>1689262955</v>
      </c>
      <c r="C27">
        <v>1206.400000095367</v>
      </c>
      <c r="D27" t="s">
        <v>440</v>
      </c>
      <c r="E27" t="s">
        <v>441</v>
      </c>
      <c r="F27">
        <v>15</v>
      </c>
      <c r="O27" t="s">
        <v>538</v>
      </c>
      <c r="P27">
        <f>DB27*AP27*(CW27-CV27*(1000-AP27*CY27)/(1000-AP27*CX27))/(100*CQ27)</f>
        <v>15.841749082246318</v>
      </c>
      <c r="Q27">
        <v>1689262947.25</v>
      </c>
      <c r="R27">
        <f>(S27)/1000</f>
        <v>3.3009215859465899E-3</v>
      </c>
      <c r="S27">
        <f>1000*DB27*AP27*(CX27-CY27)/(100*CQ27*(1000-AP27*CX27))</f>
        <v>3.3009215859465901</v>
      </c>
      <c r="T27">
        <f>CV27 - IF(AP27&gt;1, P27*CQ27*100/(AR27*DJ27), 0)</f>
        <v>409.57383333333331</v>
      </c>
      <c r="U27">
        <f>((AA27-R27/2)*T27-P27)/(AA27+R27/2)</f>
        <v>169.95287111604435</v>
      </c>
      <c r="V27">
        <f>U27*(DC27+DD27)/1000</f>
        <v>17.263937652836571</v>
      </c>
      <c r="W27">
        <f>(CV27 - IF(AP27&gt;1, P27*CQ27*100/(AR27*DJ27), 0))*(DC27+DD27)/1000</f>
        <v>41.604811242476394</v>
      </c>
      <c r="X27">
        <f>2/((1/Z27-1/Y27)+SIGN(Z27)*SQRT((1/Z27-1/Y27)*(1/Z27-1/Y27) + 4*CR27/((CR27+1)*(CR27+1))*(2*1/Z27*1/Y27-1/Y27*1/Y27)))</f>
        <v>0.11422464890685935</v>
      </c>
      <c r="Y27">
        <f>IF(LEFT(CS27,1)&lt;&gt;"0",IF(LEFT(CS27,1)="1",3,CT27),$D$5+$E$5*(DJ27*DC27/($K$5*1000))+$F$5*(DJ27*DC27/($K$5*1000))*MAX(MIN(CQ27,$J$5),$I$5)*MAX(MIN(CQ27,$J$5),$I$5)+$G$5*MAX(MIN(CQ27,$J$5),$I$5)*(DJ27*DC27/($K$5*1000))+$H$5*(DJ27*DC27/($K$5*1000))*(DJ27*DC27/($K$5*1000)))</f>
        <v>2.9553145167190276</v>
      </c>
      <c r="Z27">
        <f>R27*(1000-(1000*0.61365*EXP(17.502*AD27/(240.97+AD27))/(DC27+DD27)+CX27)/2)/(1000*0.61365*EXP(17.502*AD27/(240.97+AD27))/(DC27+DD27)-CX27)</f>
        <v>0.11182748287381739</v>
      </c>
      <c r="AA27">
        <f>1/((CR27+1)/(X27/1.6)+1/(Y27/1.37)) + CR27/((CR27+1)/(X27/1.6) + CR27/(Y27/1.37))</f>
        <v>7.0103362539661068E-2</v>
      </c>
      <c r="AB27">
        <f>(CM27*CP27)</f>
        <v>161.90243582088269</v>
      </c>
      <c r="AC27">
        <f>(DE27+(AB27+2*0.95*0.0000000567*(((DE27+$B$7)+273)^4-(DE27+273)^4)-44100*R27)/(1.84*29.3*Y27+8*0.95*0.0000000567*(DE27+273)^3))</f>
        <v>31.59783271243607</v>
      </c>
      <c r="AD27">
        <f>($B$24*DF27+$D$7*DG27+$C$24*AC27)</f>
        <v>34.651536666666672</v>
      </c>
      <c r="AE27">
        <f>0.61365*EXP(17.502*AD27/(240.97+AD27))</f>
        <v>5.5402859142248939</v>
      </c>
      <c r="AF27">
        <f>(AG27/AH27*100)</f>
        <v>57.3617918784281</v>
      </c>
      <c r="AG27">
        <f>CX27*(DC27+DD27)/1000</f>
        <v>2.6628983495373566</v>
      </c>
      <c r="AH27">
        <f>0.61365*EXP(17.502*DE27/(240.97+DE27))</f>
        <v>4.6422858532402049</v>
      </c>
      <c r="AI27">
        <f>(AE27-CX27*(DC27+DD27)/1000)</f>
        <v>2.8773875646875373</v>
      </c>
      <c r="AJ27">
        <f>(-R27*44100)</f>
        <v>-145.57064194024463</v>
      </c>
      <c r="AK27">
        <f>2*29.3*Y27*0.92*(DE27-AD27)</f>
        <v>-501.71036848895318</v>
      </c>
      <c r="AL27">
        <f>2*0.95*0.0000000567*(((DE27+$B$7)+273)^4-(AD27+273)^4)</f>
        <v>-38.910288210023047</v>
      </c>
      <c r="AM27">
        <f>AB27+AL27+AJ27+AK27</f>
        <v>-524.2888628183382</v>
      </c>
      <c r="AN27">
        <v>0</v>
      </c>
      <c r="AO27">
        <v>0</v>
      </c>
      <c r="AP27">
        <f>IF(AN27*$H$13&gt;=AR27,1,(AR27/(AR27-AN27*$H$13)))</f>
        <v>1</v>
      </c>
      <c r="AQ27">
        <f>(AP27-1)*100</f>
        <v>0</v>
      </c>
      <c r="AR27">
        <f>MAX(0,($B$13+$C$13*DJ27)/(1+$D$13*DJ27)*DC27/(DE27+273)*$E$13)</f>
        <v>52864.389739249644</v>
      </c>
      <c r="AS27" t="s">
        <v>408</v>
      </c>
      <c r="AT27">
        <v>12553.4</v>
      </c>
      <c r="AU27">
        <v>632.9008</v>
      </c>
      <c r="AV27">
        <v>3828.41</v>
      </c>
      <c r="AW27">
        <f>1-AU27/AV27</f>
        <v>0.8346831191016636</v>
      </c>
      <c r="AX27">
        <v>-0.86468857473077609</v>
      </c>
      <c r="AY27" t="s">
        <v>442</v>
      </c>
      <c r="AZ27">
        <v>12503.7</v>
      </c>
      <c r="BA27">
        <v>667.91820000000007</v>
      </c>
      <c r="BB27">
        <v>1207.06</v>
      </c>
      <c r="BC27">
        <f>1-BA27/BB27</f>
        <v>0.44665700130896546</v>
      </c>
      <c r="BD27">
        <v>0.5</v>
      </c>
      <c r="BE27">
        <f>CN27</f>
        <v>841.18512119216712</v>
      </c>
      <c r="BF27">
        <f>P27</f>
        <v>15.841749082246318</v>
      </c>
      <c r="BG27">
        <f>BC27*BD27*BE27</f>
        <v>187.86061188870602</v>
      </c>
      <c r="BH27">
        <f>(BF27-AX27)/BE27</f>
        <v>1.9860595766720106E-2</v>
      </c>
      <c r="BI27">
        <f>(AV27-BB27)/BB27</f>
        <v>2.1716816065481419</v>
      </c>
      <c r="BJ27">
        <f>AU27/(AW27+AU27/BB27)</f>
        <v>465.70531365661998</v>
      </c>
      <c r="BK27" t="s">
        <v>443</v>
      </c>
      <c r="BL27">
        <v>-1779.65</v>
      </c>
      <c r="BM27">
        <f>IF(BL27&lt;&gt;0, BL27, BJ27)</f>
        <v>-1779.65</v>
      </c>
      <c r="BN27">
        <f>1-BM27/BB27</f>
        <v>2.4743674713767336</v>
      </c>
      <c r="BO27">
        <f>(BB27-BA27)/(BB27-BM27)</f>
        <v>0.18051360861951776</v>
      </c>
      <c r="BP27">
        <f>(AV27-BB27)/(AV27-BM27)</f>
        <v>0.46742545550511233</v>
      </c>
      <c r="BQ27">
        <f>(BB27-BA27)/(BB27-AU27)</f>
        <v>0.93901099207327854</v>
      </c>
      <c r="BR27">
        <f>(AV27-BB27)/(AV27-AU27)</f>
        <v>0.8203230959247434</v>
      </c>
      <c r="BS27">
        <f>(BO27*BM27/BA27)</f>
        <v>-0.48097363356729128</v>
      </c>
      <c r="BT27">
        <f>(1-BS27)</f>
        <v>1.4809736335672912</v>
      </c>
      <c r="BU27">
        <v>2385</v>
      </c>
      <c r="BV27">
        <v>300</v>
      </c>
      <c r="BW27">
        <v>300</v>
      </c>
      <c r="BX27">
        <v>300</v>
      </c>
      <c r="BY27">
        <v>12503.7</v>
      </c>
      <c r="BZ27">
        <v>1061.58</v>
      </c>
      <c r="CA27">
        <v>-9.4887800000000005E-3</v>
      </c>
      <c r="CB27">
        <v>-33.89</v>
      </c>
      <c r="CC27" t="s">
        <v>411</v>
      </c>
      <c r="CD27" t="s">
        <v>411</v>
      </c>
      <c r="CE27" t="s">
        <v>411</v>
      </c>
      <c r="CF27" t="s">
        <v>411</v>
      </c>
      <c r="CG27" t="s">
        <v>411</v>
      </c>
      <c r="CH27" t="s">
        <v>411</v>
      </c>
      <c r="CI27" t="s">
        <v>411</v>
      </c>
      <c r="CJ27" t="s">
        <v>411</v>
      </c>
      <c r="CK27" t="s">
        <v>411</v>
      </c>
      <c r="CL27" t="s">
        <v>411</v>
      </c>
      <c r="CM27">
        <f>$B$11*DK27+$C$11*DL27+$F$11*DW27*(1-DZ27)</f>
        <v>999.98963333333324</v>
      </c>
      <c r="CN27">
        <f>CM27*CO27</f>
        <v>841.18512119216712</v>
      </c>
      <c r="CO27">
        <f>($B$11*$D$9+$C$11*$D$9+$F$11*((EJ27+EB27)/MAX(EJ27+EB27+EK27, 0.1)*$I$9+EK27/MAX(EJ27+EB27+EK27, 0.1)*$J$9))/($B$11+$C$11+$F$11)</f>
        <v>0.84119384156832477</v>
      </c>
      <c r="CP27">
        <f>($B$11*$K$9+$C$11*$K$9+$F$11*((EJ27+EB27)/MAX(EJ27+EB27+EK27, 0.1)*$Q$9+EK27/MAX(EJ27+EB27+EK27, 0.1)*$R$9))/($B$11+$C$11+$F$11)</f>
        <v>0.16190411422686685</v>
      </c>
      <c r="CQ27">
        <v>6</v>
      </c>
      <c r="CR27">
        <v>0.5</v>
      </c>
      <c r="CS27" t="s">
        <v>412</v>
      </c>
      <c r="CT27">
        <v>2</v>
      </c>
      <c r="CU27">
        <v>1689262947.25</v>
      </c>
      <c r="CV27">
        <v>409.57383333333331</v>
      </c>
      <c r="CW27">
        <v>426.76080000000002</v>
      </c>
      <c r="CX27">
        <v>26.214600000000001</v>
      </c>
      <c r="CY27">
        <v>23.00147333333333</v>
      </c>
      <c r="CZ27">
        <v>408.61910000000012</v>
      </c>
      <c r="DA27">
        <v>25.951499999999999</v>
      </c>
      <c r="DB27">
        <v>600.23576666666668</v>
      </c>
      <c r="DC27">
        <v>101.4807666666667</v>
      </c>
      <c r="DD27">
        <v>9.9968860000000007E-2</v>
      </c>
      <c r="DE27">
        <v>31.502600000000001</v>
      </c>
      <c r="DF27">
        <v>34.651536666666672</v>
      </c>
      <c r="DG27">
        <v>999.9000000000002</v>
      </c>
      <c r="DH27">
        <v>0</v>
      </c>
      <c r="DI27">
        <v>0</v>
      </c>
      <c r="DJ27">
        <v>9999.5443333333333</v>
      </c>
      <c r="DK27">
        <v>0</v>
      </c>
      <c r="DL27">
        <v>833.76716666666664</v>
      </c>
      <c r="DM27">
        <v>-17.186853333333332</v>
      </c>
      <c r="DN27">
        <v>420.5997333333334</v>
      </c>
      <c r="DO27">
        <v>436.80793333333332</v>
      </c>
      <c r="DP27">
        <v>3.2131159999999999</v>
      </c>
      <c r="DQ27">
        <v>426.76080000000002</v>
      </c>
      <c r="DR27">
        <v>23.00147333333333</v>
      </c>
      <c r="DS27">
        <v>2.660280333333334</v>
      </c>
      <c r="DT27">
        <v>2.3342109999999998</v>
      </c>
      <c r="DU27">
        <v>22.04180666666667</v>
      </c>
      <c r="DV27">
        <v>19.914439999999999</v>
      </c>
      <c r="DW27">
        <v>999.98963333333324</v>
      </c>
      <c r="DX27">
        <v>0.96000600000000014</v>
      </c>
      <c r="DY27">
        <v>3.9993616666666669E-2</v>
      </c>
      <c r="DZ27">
        <v>0</v>
      </c>
      <c r="EA27">
        <v>668.04000000000019</v>
      </c>
      <c r="EB27">
        <v>4.9993100000000004</v>
      </c>
      <c r="EC27">
        <v>12791.41333333333</v>
      </c>
      <c r="ED27">
        <v>8784.7913333333327</v>
      </c>
      <c r="EE27">
        <v>38.311999999999991</v>
      </c>
      <c r="EF27">
        <v>39.858199999999997</v>
      </c>
      <c r="EG27">
        <v>38.816199999999988</v>
      </c>
      <c r="EH27">
        <v>39.332999999999998</v>
      </c>
      <c r="EI27">
        <v>39.987399999999987</v>
      </c>
      <c r="EJ27">
        <v>955.1966666666666</v>
      </c>
      <c r="EK27">
        <v>39.79433333333332</v>
      </c>
      <c r="EL27">
        <v>0</v>
      </c>
      <c r="EM27">
        <v>222.0999999046326</v>
      </c>
      <c r="EN27">
        <v>0</v>
      </c>
      <c r="EO27">
        <v>667.91820000000007</v>
      </c>
      <c r="EP27">
        <v>-13.769076969315099</v>
      </c>
      <c r="EQ27">
        <v>2826.1384754448159</v>
      </c>
      <c r="ER27">
        <v>12763.204</v>
      </c>
      <c r="ES27">
        <v>15</v>
      </c>
      <c r="ET27">
        <v>1689262158</v>
      </c>
      <c r="EU27" t="s">
        <v>427</v>
      </c>
      <c r="EV27">
        <v>1689262158</v>
      </c>
      <c r="EW27">
        <v>1689262154</v>
      </c>
      <c r="EX27">
        <v>3</v>
      </c>
      <c r="EY27">
        <v>-0.03</v>
      </c>
      <c r="EZ27">
        <v>-1.2E-2</v>
      </c>
      <c r="FA27">
        <v>0.95399999999999996</v>
      </c>
      <c r="FB27">
        <v>0.26300000000000001</v>
      </c>
      <c r="FC27">
        <v>418</v>
      </c>
      <c r="FD27">
        <v>23</v>
      </c>
      <c r="FE27">
        <v>0.2</v>
      </c>
      <c r="FF27">
        <v>0.14000000000000001</v>
      </c>
      <c r="FG27">
        <v>-17.288548780487801</v>
      </c>
      <c r="FH27">
        <v>2.079719163763051</v>
      </c>
      <c r="FI27">
        <v>0.22697916324476389</v>
      </c>
      <c r="FJ27">
        <v>1</v>
      </c>
      <c r="FK27">
        <v>409.55129032258071</v>
      </c>
      <c r="FL27">
        <v>1.3962580645165721</v>
      </c>
      <c r="FM27">
        <v>0.13507851803813681</v>
      </c>
      <c r="FN27">
        <v>1</v>
      </c>
      <c r="FO27">
        <v>3.1931097560975612</v>
      </c>
      <c r="FP27">
        <v>0.35350996515680128</v>
      </c>
      <c r="FQ27">
        <v>3.7702228794039082E-2</v>
      </c>
      <c r="FR27">
        <v>1</v>
      </c>
      <c r="FS27">
        <v>26.21441290322581</v>
      </c>
      <c r="FT27">
        <v>-2.0656451612909729E-2</v>
      </c>
      <c r="FU27">
        <v>2.9005830265411742E-3</v>
      </c>
      <c r="FV27">
        <v>1</v>
      </c>
      <c r="FW27">
        <v>4</v>
      </c>
      <c r="FX27">
        <v>4</v>
      </c>
      <c r="FY27" t="s">
        <v>414</v>
      </c>
      <c r="FZ27">
        <v>3.1741299999999999</v>
      </c>
      <c r="GA27">
        <v>2.7966899999999999</v>
      </c>
      <c r="GB27">
        <v>0.102322</v>
      </c>
      <c r="GC27">
        <v>0.10625800000000001</v>
      </c>
      <c r="GD27">
        <v>0.12730900000000001</v>
      </c>
      <c r="GE27">
        <v>0.11699900000000001</v>
      </c>
      <c r="GF27">
        <v>27817.9</v>
      </c>
      <c r="GG27">
        <v>22137.8</v>
      </c>
      <c r="GH27">
        <v>28981.7</v>
      </c>
      <c r="GI27">
        <v>24280.400000000001</v>
      </c>
      <c r="GJ27">
        <v>32173.4</v>
      </c>
      <c r="GK27">
        <v>31279.1</v>
      </c>
      <c r="GL27">
        <v>39990.800000000003</v>
      </c>
      <c r="GM27">
        <v>39605.1</v>
      </c>
      <c r="GN27">
        <v>2.1312700000000002</v>
      </c>
      <c r="GO27">
        <v>1.8466499999999999</v>
      </c>
      <c r="GP27">
        <v>0.28738000000000002</v>
      </c>
      <c r="GQ27">
        <v>0</v>
      </c>
      <c r="GR27">
        <v>30.017800000000001</v>
      </c>
      <c r="GS27">
        <v>999.9</v>
      </c>
      <c r="GT27">
        <v>67.3</v>
      </c>
      <c r="GU27">
        <v>29.7</v>
      </c>
      <c r="GV27">
        <v>27.7729</v>
      </c>
      <c r="GW27">
        <v>62.418300000000002</v>
      </c>
      <c r="GX27">
        <v>29.9239</v>
      </c>
      <c r="GY27">
        <v>1</v>
      </c>
      <c r="GZ27">
        <v>0.28828500000000001</v>
      </c>
      <c r="HA27">
        <v>0</v>
      </c>
      <c r="HB27">
        <v>20.2805</v>
      </c>
      <c r="HC27">
        <v>5.2232799999999999</v>
      </c>
      <c r="HD27">
        <v>11.908099999999999</v>
      </c>
      <c r="HE27">
        <v>4.9636500000000003</v>
      </c>
      <c r="HF27">
        <v>3.2919999999999998</v>
      </c>
      <c r="HG27">
        <v>9999</v>
      </c>
      <c r="HH27">
        <v>9999</v>
      </c>
      <c r="HI27">
        <v>9999</v>
      </c>
      <c r="HJ27">
        <v>999.9</v>
      </c>
      <c r="HK27">
        <v>4.9702500000000001</v>
      </c>
      <c r="HL27">
        <v>1.875</v>
      </c>
      <c r="HM27">
        <v>1.87378</v>
      </c>
      <c r="HN27">
        <v>1.87286</v>
      </c>
      <c r="HO27">
        <v>1.8744000000000001</v>
      </c>
      <c r="HP27">
        <v>1.8693500000000001</v>
      </c>
      <c r="HQ27">
        <v>1.87361</v>
      </c>
      <c r="HR27">
        <v>1.87866</v>
      </c>
      <c r="HS27">
        <v>0</v>
      </c>
      <c r="HT27">
        <v>0</v>
      </c>
      <c r="HU27">
        <v>0</v>
      </c>
      <c r="HV27">
        <v>0</v>
      </c>
      <c r="HW27" t="s">
        <v>415</v>
      </c>
      <c r="HX27" t="s">
        <v>416</v>
      </c>
      <c r="HY27" t="s">
        <v>417</v>
      </c>
      <c r="HZ27" t="s">
        <v>417</v>
      </c>
      <c r="IA27" t="s">
        <v>417</v>
      </c>
      <c r="IB27" t="s">
        <v>417</v>
      </c>
      <c r="IC27">
        <v>0</v>
      </c>
      <c r="ID27">
        <v>100</v>
      </c>
      <c r="IE27">
        <v>100</v>
      </c>
      <c r="IF27">
        <v>0.95499999999999996</v>
      </c>
      <c r="IG27">
        <v>0.2631</v>
      </c>
      <c r="IH27">
        <v>0.74494822273906625</v>
      </c>
      <c r="II27">
        <v>1.128014593432906E-3</v>
      </c>
      <c r="IJ27">
        <v>-1.65604436504418E-6</v>
      </c>
      <c r="IK27">
        <v>3.7132907960675708E-10</v>
      </c>
      <c r="IL27">
        <v>0.26309000000000182</v>
      </c>
      <c r="IM27">
        <v>0</v>
      </c>
      <c r="IN27">
        <v>0</v>
      </c>
      <c r="IO27">
        <v>0</v>
      </c>
      <c r="IP27">
        <v>25</v>
      </c>
      <c r="IQ27">
        <v>1932</v>
      </c>
      <c r="IR27">
        <v>-1</v>
      </c>
      <c r="IS27">
        <v>-1</v>
      </c>
      <c r="IT27">
        <v>13.3</v>
      </c>
      <c r="IU27">
        <v>13.3</v>
      </c>
      <c r="IV27">
        <v>1.07666</v>
      </c>
      <c r="IW27">
        <v>2.4108900000000002</v>
      </c>
      <c r="IX27">
        <v>1.42578</v>
      </c>
      <c r="IY27">
        <v>2.2839399999999999</v>
      </c>
      <c r="IZ27">
        <v>1.5478499999999999</v>
      </c>
      <c r="JA27">
        <v>2.4414099999999999</v>
      </c>
      <c r="JB27">
        <v>34.5321</v>
      </c>
      <c r="JC27">
        <v>15.559200000000001</v>
      </c>
      <c r="JD27">
        <v>18</v>
      </c>
      <c r="JE27">
        <v>638.673</v>
      </c>
      <c r="JF27">
        <v>434.79399999999998</v>
      </c>
      <c r="JG27">
        <v>30.685400000000001</v>
      </c>
      <c r="JH27">
        <v>30.991399999999999</v>
      </c>
      <c r="JI27">
        <v>30.000299999999999</v>
      </c>
      <c r="JJ27">
        <v>30.844100000000001</v>
      </c>
      <c r="JK27">
        <v>30.781199999999998</v>
      </c>
      <c r="JL27">
        <v>21.563800000000001</v>
      </c>
      <c r="JM27">
        <v>21.348099999999999</v>
      </c>
      <c r="JN27">
        <v>100</v>
      </c>
      <c r="JO27">
        <v>-999.9</v>
      </c>
      <c r="JP27">
        <v>427.286</v>
      </c>
      <c r="JQ27">
        <v>23</v>
      </c>
      <c r="JR27">
        <v>94.448499999999996</v>
      </c>
      <c r="JS27">
        <v>100.771</v>
      </c>
    </row>
    <row r="28" spans="1:279" x14ac:dyDescent="0.2">
      <c r="A28" t="s">
        <v>45</v>
      </c>
      <c r="B28" t="s">
        <v>47</v>
      </c>
      <c r="C28" t="s">
        <v>49</v>
      </c>
    </row>
    <row r="29" spans="1:279" x14ac:dyDescent="0.2">
      <c r="B29">
        <v>0</v>
      </c>
      <c r="C29">
        <v>1</v>
      </c>
    </row>
    <row r="30" spans="1:279" x14ac:dyDescent="0.2">
      <c r="A30">
        <v>8</v>
      </c>
      <c r="B30">
        <v>1689263196.5</v>
      </c>
      <c r="C30">
        <v>1447.900000095367</v>
      </c>
      <c r="D30" t="s">
        <v>444</v>
      </c>
      <c r="E30" t="s">
        <v>445</v>
      </c>
      <c r="F30">
        <v>15</v>
      </c>
      <c r="O30" t="s">
        <v>539</v>
      </c>
      <c r="P30">
        <f>DB30*AP30*(CW30-CV30*(1000-AP30*CY30)/(1000-AP30*CX30))/(100*CQ30)</f>
        <v>13.876766739953167</v>
      </c>
      <c r="Q30">
        <v>1689263188.75</v>
      </c>
      <c r="R30">
        <f>(S30)/1000</f>
        <v>2.9240557346197058E-3</v>
      </c>
      <c r="S30">
        <f>1000*DB30*AP30*(CX30-CY30)/(100*CQ30*(1000-AP30*CX30))</f>
        <v>2.924055734619706</v>
      </c>
      <c r="T30">
        <f>CV30 - IF(AP30&gt;1, P30*CQ30*100/(AR30*DJ30), 0)</f>
        <v>409.178</v>
      </c>
      <c r="U30">
        <f>((AA30-R30/2)*T30-P30)/(AA30+R30/2)</f>
        <v>229.52835210198921</v>
      </c>
      <c r="V30">
        <f>U30*(DC30+DD30)/1000</f>
        <v>23.314200853644635</v>
      </c>
      <c r="W30">
        <f>(CV30 - IF(AP30&gt;1, P30*CQ30*100/(AR30*DJ30), 0))*(DC30+DD30)/1000</f>
        <v>41.56200307948766</v>
      </c>
      <c r="X30">
        <f>2/((1/Z30-1/Y30)+SIGN(Z30)*SQRT((1/Z30-1/Y30)*(1/Z30-1/Y30) + 4*CR30/((CR30+1)*(CR30+1))*(2*1/Z30*1/Y30-1/Y30*1/Y30)))</f>
        <v>0.13476278771363132</v>
      </c>
      <c r="Y30">
        <f>IF(LEFT(CS30,1)&lt;&gt;"0",IF(LEFT(CS30,1)="1",3,CT30),$D$5+$E$5*(DJ30*DC30/($K$5*1000))+$F$5*(DJ30*DC30/($K$5*1000))*MAX(MIN(CQ30,$J$5),$I$5)*MAX(MIN(CQ30,$J$5),$I$5)+$G$5*MAX(MIN(CQ30,$J$5),$I$5)*(DJ30*DC30/($K$5*1000))+$H$5*(DJ30*DC30/($K$5*1000))*(DJ30*DC30/($K$5*1000)))</f>
        <v>2.9552010519233582</v>
      </c>
      <c r="Z30">
        <f>R30*(1000-(1000*0.61365*EXP(17.502*AD30/(240.97+AD30))/(DC30+DD30)+CX30)/2)/(1000*0.61365*EXP(17.502*AD30/(240.97+AD30))/(DC30+DD30)-CX30)</f>
        <v>0.13143946398712744</v>
      </c>
      <c r="AA30">
        <f>1/((CR30+1)/(X30/1.6)+1/(Y30/1.37)) + CR30/((CR30+1)/(X30/1.6) + CR30/(Y30/1.37))</f>
        <v>8.2441426404365872E-2</v>
      </c>
      <c r="AB30">
        <f>(CM30*CP30)</f>
        <v>241.73396807483616</v>
      </c>
      <c r="AC30">
        <f>(DE30+(AB30+2*0.95*0.0000000567*(((DE30+$B$7)+273)^4-(DE30+273)^4)-44100*R30)/(1.84*29.3*Y30+8*0.95*0.0000000567*(DE30+273)^3))</f>
        <v>32.117512072328765</v>
      </c>
      <c r="AD30">
        <f>($B$29*DF30+$D$7*DG30+$C$29*AC30)</f>
        <v>32.117512072328765</v>
      </c>
      <c r="AE30">
        <f>0.61365*EXP(17.502*AD30/(240.97+AD30))</f>
        <v>4.8069356019782532</v>
      </c>
      <c r="AF30">
        <f>(AG30/AH30*100)</f>
        <v>56.790854345225092</v>
      </c>
      <c r="AG30">
        <f>CX30*(DC30+DD30)/1000</f>
        <v>2.6299930547951678</v>
      </c>
      <c r="AH30">
        <f>0.61365*EXP(17.502*DE30/(240.97+DE30))</f>
        <v>4.6310151257942724</v>
      </c>
      <c r="AI30">
        <f>(AE30-CX30*(DC30+DD30)/1000)</f>
        <v>2.1769425471830854</v>
      </c>
      <c r="AJ30">
        <f>(-R30*44100)</f>
        <v>-128.95085789672902</v>
      </c>
      <c r="AK30">
        <f>2*29.3*Y30*0.92*(DE30-AD30)</f>
        <v>-104.78455760191174</v>
      </c>
      <c r="AL30">
        <f>2*0.95*0.0000000567*(((DE30+$B$7)+273)^4-(AD30+273)^4)</f>
        <v>-8.0245076829829713</v>
      </c>
      <c r="AM30">
        <f>AB30+AL30+AJ30+AK30</f>
        <v>-2.595510678757762E-2</v>
      </c>
      <c r="AN30">
        <v>0</v>
      </c>
      <c r="AO30">
        <v>0</v>
      </c>
      <c r="AP30">
        <f>IF(AN30*$H$13&gt;=AR30,1,(AR30/(AR30-AN30*$H$13)))</f>
        <v>1</v>
      </c>
      <c r="AQ30">
        <f>(AP30-1)*100</f>
        <v>0</v>
      </c>
      <c r="AR30">
        <f>MAX(0,($B$13+$C$13*DJ30)/(1+$D$13*DJ30)*DC30/(DE30+273)*$E$13)</f>
        <v>52868.419862274182</v>
      </c>
      <c r="AS30" t="s">
        <v>408</v>
      </c>
      <c r="AT30">
        <v>12553.4</v>
      </c>
      <c r="AU30">
        <v>632.9008</v>
      </c>
      <c r="AV30">
        <v>3828.41</v>
      </c>
      <c r="AW30">
        <f>1-AU30/AV30</f>
        <v>0.8346831191016636</v>
      </c>
      <c r="AX30">
        <v>-0.86468857473077609</v>
      </c>
      <c r="AY30" t="s">
        <v>446</v>
      </c>
      <c r="AZ30">
        <v>12518.9</v>
      </c>
      <c r="BA30">
        <v>589.41255999999998</v>
      </c>
      <c r="BB30">
        <v>780.47400000000005</v>
      </c>
      <c r="BC30">
        <f>1-BA30/BB30</f>
        <v>0.24480179993183637</v>
      </c>
      <c r="BD30">
        <v>0.5</v>
      </c>
      <c r="BE30">
        <f>CN30</f>
        <v>1261.19694055691</v>
      </c>
      <c r="BF30">
        <f>P30</f>
        <v>13.876766739953167</v>
      </c>
      <c r="BG30">
        <f>BC30*BD30*BE30</f>
        <v>154.3716405584284</v>
      </c>
      <c r="BH30">
        <f>(BF30-AX30)/BE30</f>
        <v>1.1688464220484487E-2</v>
      </c>
      <c r="BI30">
        <f>(AV30-BB30)/BB30</f>
        <v>3.9052370738807438</v>
      </c>
      <c r="BJ30">
        <f>AU30/(AW30+AU30/BB30)</f>
        <v>384.60147054986118</v>
      </c>
      <c r="BK30" t="s">
        <v>447</v>
      </c>
      <c r="BL30">
        <v>-3190.27</v>
      </c>
      <c r="BM30">
        <f>IF(BL30&lt;&gt;0, BL30, BJ30)</f>
        <v>-3190.27</v>
      </c>
      <c r="BN30">
        <f>1-BM30/BB30</f>
        <v>5.0876057370264736</v>
      </c>
      <c r="BO30">
        <f>(BB30-BA30)/(BB30-BM30)</f>
        <v>4.8117289858021585E-2</v>
      </c>
      <c r="BP30">
        <f>(AV30-BB30)/(AV30-BM30)</f>
        <v>0.43426057321319672</v>
      </c>
      <c r="BQ30">
        <f>(BB30-BA30)/(BB30-AU30)</f>
        <v>1.2946892796252978</v>
      </c>
      <c r="BR30">
        <f>(AV30-BB30)/(AV30-AU30)</f>
        <v>0.95381856512883756</v>
      </c>
      <c r="BS30">
        <f>(BO30*BM30/BA30)</f>
        <v>-0.26044091479039833</v>
      </c>
      <c r="BT30">
        <f>(1-BS30)</f>
        <v>1.2604409147903983</v>
      </c>
      <c r="BU30">
        <v>2387</v>
      </c>
      <c r="BV30">
        <v>300</v>
      </c>
      <c r="BW30">
        <v>300</v>
      </c>
      <c r="BX30">
        <v>300</v>
      </c>
      <c r="BY30">
        <v>12518.9</v>
      </c>
      <c r="BZ30">
        <v>738.97</v>
      </c>
      <c r="CA30">
        <v>-9.0711300000000002E-3</v>
      </c>
      <c r="CB30">
        <v>-6.15</v>
      </c>
      <c r="CC30" t="s">
        <v>411</v>
      </c>
      <c r="CD30" t="s">
        <v>411</v>
      </c>
      <c r="CE30" t="s">
        <v>411</v>
      </c>
      <c r="CF30" t="s">
        <v>411</v>
      </c>
      <c r="CG30" t="s">
        <v>411</v>
      </c>
      <c r="CH30" t="s">
        <v>411</v>
      </c>
      <c r="CI30" t="s">
        <v>411</v>
      </c>
      <c r="CJ30" t="s">
        <v>411</v>
      </c>
      <c r="CK30" t="s">
        <v>411</v>
      </c>
      <c r="CL30" t="s">
        <v>411</v>
      </c>
      <c r="CM30">
        <f>$B$11*DK30+$C$11*DL30+$F$11*DW30*(1-DZ30)</f>
        <v>1499.983666666667</v>
      </c>
      <c r="CN30">
        <f>CM30*CO30</f>
        <v>1261.19694055691</v>
      </c>
      <c r="CO30">
        <f>($B$11*$D$9+$C$11*$D$9+$F$11*((EJ30+EB30)/MAX(EJ30+EB30+EK30, 0.1)*$I$9+EK30/MAX(EJ30+EB30+EK30, 0.1)*$J$9))/($B$11+$C$11+$F$11)</f>
        <v>0.84080711582653445</v>
      </c>
      <c r="CP30">
        <f>($B$11*$K$9+$C$11*$K$9+$F$11*((EJ30+EB30)/MAX(EJ30+EB30+EK30, 0.1)*$Q$9+EK30/MAX(EJ30+EB30+EK30, 0.1)*$R$9))/($B$11+$C$11+$F$11)</f>
        <v>0.16115773354521157</v>
      </c>
      <c r="CQ30">
        <v>6</v>
      </c>
      <c r="CR30">
        <v>0.5</v>
      </c>
      <c r="CS30" t="s">
        <v>412</v>
      </c>
      <c r="CT30">
        <v>2</v>
      </c>
      <c r="CU30">
        <v>1689263188.75</v>
      </c>
      <c r="CV30">
        <v>409.178</v>
      </c>
      <c r="CW30">
        <v>424.24700000000001</v>
      </c>
      <c r="CX30">
        <v>25.89228666666666</v>
      </c>
      <c r="CY30">
        <v>23.044740000000001</v>
      </c>
      <c r="CZ30">
        <v>408.22320000000002</v>
      </c>
      <c r="DA30">
        <v>25.629196666666669</v>
      </c>
      <c r="DB30">
        <v>600.16826666666668</v>
      </c>
      <c r="DC30">
        <v>101.47450000000001</v>
      </c>
      <c r="DD30">
        <v>9.9883469999999988E-2</v>
      </c>
      <c r="DE30">
        <v>31.459816666666661</v>
      </c>
      <c r="DF30">
        <v>999.9000000000002</v>
      </c>
      <c r="DG30">
        <v>999.9000000000002</v>
      </c>
      <c r="DH30">
        <v>0</v>
      </c>
      <c r="DI30">
        <v>0</v>
      </c>
      <c r="DJ30">
        <v>9999.518</v>
      </c>
      <c r="DK30">
        <v>0</v>
      </c>
      <c r="DL30">
        <v>1250.1510000000001</v>
      </c>
      <c r="DM30">
        <v>-15.06911333333333</v>
      </c>
      <c r="DN30">
        <v>420.05419999999998</v>
      </c>
      <c r="DO30">
        <v>434.2543</v>
      </c>
      <c r="DP30">
        <v>2.8475459999999999</v>
      </c>
      <c r="DQ30">
        <v>424.24700000000001</v>
      </c>
      <c r="DR30">
        <v>23.044740000000001</v>
      </c>
      <c r="DS30">
        <v>2.627408</v>
      </c>
      <c r="DT30">
        <v>2.3384546666666659</v>
      </c>
      <c r="DU30">
        <v>21.83802</v>
      </c>
      <c r="DV30">
        <v>19.943770000000001</v>
      </c>
      <c r="DW30">
        <v>1499.983666666667</v>
      </c>
      <c r="DX30">
        <v>0.97300616666666706</v>
      </c>
      <c r="DY30">
        <v>2.6993429999999988E-2</v>
      </c>
      <c r="DZ30">
        <v>0</v>
      </c>
      <c r="EA30">
        <v>589.72570000000007</v>
      </c>
      <c r="EB30">
        <v>4.9993100000000004</v>
      </c>
      <c r="EC30">
        <v>13662.546666666671</v>
      </c>
      <c r="ED30">
        <v>13259.11666666667</v>
      </c>
      <c r="EE30">
        <v>38.686999999999991</v>
      </c>
      <c r="EF30">
        <v>40.186999999999983</v>
      </c>
      <c r="EG30">
        <v>39</v>
      </c>
      <c r="EH30">
        <v>39.625</v>
      </c>
      <c r="EI30">
        <v>40.25</v>
      </c>
      <c r="EJ30">
        <v>1454.628333333334</v>
      </c>
      <c r="EK30">
        <v>40.35533333333332</v>
      </c>
      <c r="EL30">
        <v>0</v>
      </c>
      <c r="EM30">
        <v>241.10000014305109</v>
      </c>
      <c r="EN30">
        <v>0</v>
      </c>
      <c r="EO30">
        <v>589.41255999999998</v>
      </c>
      <c r="EP30">
        <v>-31.759923071372619</v>
      </c>
      <c r="EQ30">
        <v>-2200.669205855108</v>
      </c>
      <c r="ER30">
        <v>13639.476000000001</v>
      </c>
      <c r="ES30">
        <v>15</v>
      </c>
      <c r="ET30">
        <v>1689262158</v>
      </c>
      <c r="EU30" t="s">
        <v>427</v>
      </c>
      <c r="EV30">
        <v>1689262158</v>
      </c>
      <c r="EW30">
        <v>1689262154</v>
      </c>
      <c r="EX30">
        <v>3</v>
      </c>
      <c r="EY30">
        <v>-0.03</v>
      </c>
      <c r="EZ30">
        <v>-1.2E-2</v>
      </c>
      <c r="FA30">
        <v>0.95399999999999996</v>
      </c>
      <c r="FB30">
        <v>0.26300000000000001</v>
      </c>
      <c r="FC30">
        <v>418</v>
      </c>
      <c r="FD30">
        <v>23</v>
      </c>
      <c r="FE30">
        <v>0.2</v>
      </c>
      <c r="FF30">
        <v>0.14000000000000001</v>
      </c>
      <c r="FG30">
        <v>-15.157764999999999</v>
      </c>
      <c r="FH30">
        <v>1.601212007504724</v>
      </c>
      <c r="FI30">
        <v>0.1696994351051293</v>
      </c>
      <c r="FJ30">
        <v>1</v>
      </c>
      <c r="FK30">
        <v>409.15416666666658</v>
      </c>
      <c r="FL30">
        <v>2.547710789766422</v>
      </c>
      <c r="FM30">
        <v>0.1895668893967393</v>
      </c>
      <c r="FN30">
        <v>1</v>
      </c>
      <c r="FO30">
        <v>2.8260455000000002</v>
      </c>
      <c r="FP30">
        <v>0.41528825515947149</v>
      </c>
      <c r="FQ30">
        <v>4.0175025696942618E-2</v>
      </c>
      <c r="FR30">
        <v>1</v>
      </c>
      <c r="FS30">
        <v>25.88865666666667</v>
      </c>
      <c r="FT30">
        <v>0.43874082313677037</v>
      </c>
      <c r="FU30">
        <v>3.1691667499342727E-2</v>
      </c>
      <c r="FV30">
        <v>1</v>
      </c>
      <c r="FW30">
        <v>4</v>
      </c>
      <c r="FX30">
        <v>4</v>
      </c>
      <c r="FY30" t="s">
        <v>414</v>
      </c>
      <c r="FZ30">
        <v>3.1734399999999998</v>
      </c>
      <c r="GA30">
        <v>2.7967399999999998</v>
      </c>
      <c r="GB30">
        <v>0.102232</v>
      </c>
      <c r="GC30">
        <v>0.105772</v>
      </c>
      <c r="GD30">
        <v>0.12631000000000001</v>
      </c>
      <c r="GE30">
        <v>0.117175</v>
      </c>
      <c r="GF30">
        <v>27806.1</v>
      </c>
      <c r="GG30">
        <v>22144.7</v>
      </c>
      <c r="GH30">
        <v>28967.5</v>
      </c>
      <c r="GI30">
        <v>24275.5</v>
      </c>
      <c r="GJ30">
        <v>32195.5</v>
      </c>
      <c r="GK30">
        <v>31267.599999999999</v>
      </c>
      <c r="GL30">
        <v>39971</v>
      </c>
      <c r="GM30">
        <v>39598.1</v>
      </c>
      <c r="GN30">
        <v>2.12738</v>
      </c>
      <c r="GO30">
        <v>1.8423</v>
      </c>
      <c r="GP30">
        <v>0</v>
      </c>
      <c r="GQ30">
        <v>0</v>
      </c>
      <c r="GR30">
        <v>29.866800000000001</v>
      </c>
      <c r="GS30">
        <v>999.9</v>
      </c>
      <c r="GT30">
        <v>66.900000000000006</v>
      </c>
      <c r="GU30">
        <v>30.2</v>
      </c>
      <c r="GV30">
        <v>28.4131</v>
      </c>
      <c r="GW30">
        <v>62.708399999999997</v>
      </c>
      <c r="GX30">
        <v>30.853400000000001</v>
      </c>
      <c r="GY30">
        <v>1</v>
      </c>
      <c r="GZ30">
        <v>0.30395299999999997</v>
      </c>
      <c r="HA30">
        <v>0</v>
      </c>
      <c r="HB30">
        <v>20.276700000000002</v>
      </c>
      <c r="HC30">
        <v>5.2229799999999997</v>
      </c>
      <c r="HD30">
        <v>11.908099999999999</v>
      </c>
      <c r="HE30">
        <v>4.9637000000000002</v>
      </c>
      <c r="HF30">
        <v>3.2919999999999998</v>
      </c>
      <c r="HG30">
        <v>9999</v>
      </c>
      <c r="HH30">
        <v>9999</v>
      </c>
      <c r="HI30">
        <v>9999</v>
      </c>
      <c r="HJ30">
        <v>999.9</v>
      </c>
      <c r="HK30">
        <v>4.9702500000000001</v>
      </c>
      <c r="HL30">
        <v>1.8750199999999999</v>
      </c>
      <c r="HM30">
        <v>1.87378</v>
      </c>
      <c r="HN30">
        <v>1.8729100000000001</v>
      </c>
      <c r="HO30">
        <v>1.87442</v>
      </c>
      <c r="HP30">
        <v>1.86937</v>
      </c>
      <c r="HQ30">
        <v>1.8736299999999999</v>
      </c>
      <c r="HR30">
        <v>1.87866</v>
      </c>
      <c r="HS30">
        <v>0</v>
      </c>
      <c r="HT30">
        <v>0</v>
      </c>
      <c r="HU30">
        <v>0</v>
      </c>
      <c r="HV30">
        <v>0</v>
      </c>
      <c r="HW30" t="s">
        <v>415</v>
      </c>
      <c r="HX30" t="s">
        <v>416</v>
      </c>
      <c r="HY30" t="s">
        <v>417</v>
      </c>
      <c r="HZ30" t="s">
        <v>417</v>
      </c>
      <c r="IA30" t="s">
        <v>417</v>
      </c>
      <c r="IB30" t="s">
        <v>417</v>
      </c>
      <c r="IC30">
        <v>0</v>
      </c>
      <c r="ID30">
        <v>100</v>
      </c>
      <c r="IE30">
        <v>100</v>
      </c>
      <c r="IF30">
        <v>0.95499999999999996</v>
      </c>
      <c r="IG30">
        <v>0.2631</v>
      </c>
      <c r="IH30">
        <v>0.74494822273906625</v>
      </c>
      <c r="II30">
        <v>1.128014593432906E-3</v>
      </c>
      <c r="IJ30">
        <v>-1.65604436504418E-6</v>
      </c>
      <c r="IK30">
        <v>3.7132907960675708E-10</v>
      </c>
      <c r="IL30">
        <v>0.26309000000000182</v>
      </c>
      <c r="IM30">
        <v>0</v>
      </c>
      <c r="IN30">
        <v>0</v>
      </c>
      <c r="IO30">
        <v>0</v>
      </c>
      <c r="IP30">
        <v>25</v>
      </c>
      <c r="IQ30">
        <v>1932</v>
      </c>
      <c r="IR30">
        <v>-1</v>
      </c>
      <c r="IS30">
        <v>-1</v>
      </c>
      <c r="IT30">
        <v>17.3</v>
      </c>
      <c r="IU30">
        <v>17.399999999999999</v>
      </c>
      <c r="IV30">
        <v>1.09009</v>
      </c>
      <c r="IW30">
        <v>2.4243199999999998</v>
      </c>
      <c r="IX30">
        <v>1.42578</v>
      </c>
      <c r="IY30">
        <v>2.2839399999999999</v>
      </c>
      <c r="IZ30">
        <v>1.5478499999999999</v>
      </c>
      <c r="JA30">
        <v>2.3156699999999999</v>
      </c>
      <c r="JB30">
        <v>34.990400000000001</v>
      </c>
      <c r="JC30">
        <v>15.5067</v>
      </c>
      <c r="JD30">
        <v>18</v>
      </c>
      <c r="JE30">
        <v>637.76</v>
      </c>
      <c r="JF30">
        <v>433.661</v>
      </c>
      <c r="JG30">
        <v>30.820399999999999</v>
      </c>
      <c r="JH30">
        <v>31.175899999999999</v>
      </c>
      <c r="JI30">
        <v>30.000299999999999</v>
      </c>
      <c r="JJ30">
        <v>31.046500000000002</v>
      </c>
      <c r="JK30">
        <v>30.983000000000001</v>
      </c>
      <c r="JL30">
        <v>21.842400000000001</v>
      </c>
      <c r="JM30">
        <v>23.0046</v>
      </c>
      <c r="JN30">
        <v>99.604299999999995</v>
      </c>
      <c r="JO30">
        <v>-999.9</v>
      </c>
      <c r="JP30">
        <v>424.685</v>
      </c>
      <c r="JQ30">
        <v>23</v>
      </c>
      <c r="JR30">
        <v>94.401899999999998</v>
      </c>
      <c r="JS30">
        <v>100.753</v>
      </c>
    </row>
    <row r="31" spans="1:279" x14ac:dyDescent="0.2">
      <c r="A31">
        <v>9</v>
      </c>
      <c r="B31">
        <v>1689263417.5</v>
      </c>
      <c r="C31">
        <v>1668.900000095367</v>
      </c>
      <c r="D31" t="s">
        <v>448</v>
      </c>
      <c r="E31" t="s">
        <v>449</v>
      </c>
      <c r="F31">
        <v>15</v>
      </c>
      <c r="O31" t="s">
        <v>540</v>
      </c>
      <c r="P31">
        <f>DB31*AP31*(CW31-CV31*(1000-AP31*CY31)/(1000-AP31*CX31))/(100*CQ31)</f>
        <v>7.4000713460700069</v>
      </c>
      <c r="Q31">
        <v>1689263409.5</v>
      </c>
      <c r="R31">
        <f>(S31)/1000</f>
        <v>1.3618093648896511E-3</v>
      </c>
      <c r="S31">
        <f>1000*DB31*AP31*(CX31-CY31)/(100*CQ31*(1000-AP31*CX31))</f>
        <v>1.3618093648896512</v>
      </c>
      <c r="T31">
        <f>CV31 - IF(AP31&gt;1, P31*CQ31*100/(AR31*DJ31), 0)</f>
        <v>408.59593548387102</v>
      </c>
      <c r="U31">
        <f>((AA31-R31/2)*T31-P31)/(AA31+R31/2)</f>
        <v>163.21707399199954</v>
      </c>
      <c r="V31">
        <f>U31*(DC31+DD31)/1000</f>
        <v>16.578856374183385</v>
      </c>
      <c r="W31">
        <f>(CV31 - IF(AP31&gt;1, P31*CQ31*100/(AR31*DJ31), 0))*(DC31+DD31)/1000</f>
        <v>41.503337633624319</v>
      </c>
      <c r="X31">
        <f>2/((1/Z31-1/Y31)+SIGN(Z31)*SQRT((1/Z31-1/Y31)*(1/Z31-1/Y31) + 4*CR31/((CR31+1)*(CR31+1))*(2*1/Z31*1/Y31-1/Y31*1/Y31)))</f>
        <v>5.1209775560060344E-2</v>
      </c>
      <c r="Y31">
        <f>IF(LEFT(CS31,1)&lt;&gt;"0",IF(LEFT(CS31,1)="1",3,CT31),$D$5+$E$5*(DJ31*DC31/($K$5*1000))+$F$5*(DJ31*DC31/($K$5*1000))*MAX(MIN(CQ31,$J$5),$I$5)*MAX(MIN(CQ31,$J$5),$I$5)+$G$5*MAX(MIN(CQ31,$J$5),$I$5)*(DJ31*DC31/($K$5*1000))+$H$5*(DJ31*DC31/($K$5*1000))*(DJ31*DC31/($K$5*1000)))</f>
        <v>2.9536417567951281</v>
      </c>
      <c r="Z31">
        <f>R31*(1000-(1000*0.61365*EXP(17.502*AD31/(240.97+AD31))/(DC31+DD31)+CX31)/2)/(1000*0.61365*EXP(17.502*AD31/(240.97+AD31))/(DC31+DD31)-CX31)</f>
        <v>5.0721591942479959E-2</v>
      </c>
      <c r="AA31">
        <f>1/((CR31+1)/(X31/1.6)+1/(Y31/1.37)) + CR31/((CR31+1)/(X31/1.6) + CR31/(Y31/1.37))</f>
        <v>3.1744468347217558E-2</v>
      </c>
      <c r="AB31">
        <f>(CM31*CP31)</f>
        <v>241.73885749432054</v>
      </c>
      <c r="AC31">
        <f>(DE31+(AB31+2*0.95*0.0000000567*(((DE31+$B$7)+273)^4-(DE31+273)^4)-44100*R31)/(1.84*29.3*Y31+8*0.95*0.0000000567*(DE31+273)^3))</f>
        <v>33.154627524601395</v>
      </c>
      <c r="AD31">
        <f>($B$29*DF31+$D$7*DG31+$C$29*AC31)</f>
        <v>33.154627524601395</v>
      </c>
      <c r="AE31">
        <f>0.61365*EXP(17.502*AD31/(240.97+AD31))</f>
        <v>5.0961671254682415</v>
      </c>
      <c r="AF31">
        <f>(AG31/AH31*100)</f>
        <v>51.461244656907198</v>
      </c>
      <c r="AG31">
        <f>CX31*(DC31+DD31)/1000</f>
        <v>2.4705744291384932</v>
      </c>
      <c r="AH31">
        <f>0.61365*EXP(17.502*DE31/(240.97+DE31))</f>
        <v>4.800844685374102</v>
      </c>
      <c r="AI31">
        <f>(AE31-CX31*(DC31+DD31)/1000)</f>
        <v>2.6255926963297482</v>
      </c>
      <c r="AJ31">
        <f>(-R31*44100)</f>
        <v>-60.055792991633616</v>
      </c>
      <c r="AK31">
        <f>2*29.3*Y31*0.92*(DE31-AD31)</f>
        <v>-168.71673035009596</v>
      </c>
      <c r="AL31">
        <f>2*0.95*0.0000000567*(((DE31+$B$7)+273)^4-(AD31+273)^4)</f>
        <v>-13.034034877672777</v>
      </c>
      <c r="AM31">
        <f>AB31+AL31+AJ31+AK31</f>
        <v>-6.7700725081806468E-2</v>
      </c>
      <c r="AN31">
        <v>0</v>
      </c>
      <c r="AO31">
        <v>0</v>
      </c>
      <c r="AP31">
        <f>IF(AN31*$H$13&gt;=AR31,1,(AR31/(AR31-AN31*$H$13)))</f>
        <v>1</v>
      </c>
      <c r="AQ31">
        <f>(AP31-1)*100</f>
        <v>0</v>
      </c>
      <c r="AR31">
        <f>MAX(0,($B$13+$C$13*DJ31)/(1+$D$13*DJ31)*DC31/(DE31+273)*$E$13)</f>
        <v>52713.589935931057</v>
      </c>
      <c r="AS31" t="s">
        <v>408</v>
      </c>
      <c r="AT31">
        <v>12553.4</v>
      </c>
      <c r="AU31">
        <v>632.9008</v>
      </c>
      <c r="AV31">
        <v>3828.41</v>
      </c>
      <c r="AW31">
        <f>1-AU31/AV31</f>
        <v>0.8346831191016636</v>
      </c>
      <c r="AX31">
        <v>-0.86468857473077609</v>
      </c>
      <c r="AY31" t="s">
        <v>450</v>
      </c>
      <c r="AZ31">
        <v>12504.2</v>
      </c>
      <c r="BA31">
        <v>621.84223076923081</v>
      </c>
      <c r="BB31">
        <v>772.04600000000005</v>
      </c>
      <c r="BC31">
        <f>1-BA31/BB31</f>
        <v>0.19455287538665988</v>
      </c>
      <c r="BD31">
        <v>0.5</v>
      </c>
      <c r="BE31">
        <f>CN31</f>
        <v>1261.2211263634285</v>
      </c>
      <c r="BF31">
        <f>P31</f>
        <v>7.4000713460700069</v>
      </c>
      <c r="BG31">
        <f>BC31*BD31*BE31</f>
        <v>122.68709831620346</v>
      </c>
      <c r="BH31">
        <f>(BF31-AX31)/BE31</f>
        <v>6.5529824612367317E-3</v>
      </c>
      <c r="BI31">
        <f>(AV31-BB31)/BB31</f>
        <v>3.9587848392453293</v>
      </c>
      <c r="BJ31">
        <f>AU31/(AW31+AU31/BB31)</f>
        <v>382.54361537039256</v>
      </c>
      <c r="BK31" t="s">
        <v>451</v>
      </c>
      <c r="BL31">
        <v>-1436.38</v>
      </c>
      <c r="BM31">
        <f>IF(BL31&lt;&gt;0, BL31, BJ31)</f>
        <v>-1436.38</v>
      </c>
      <c r="BN31">
        <f>1-BM31/BB31</f>
        <v>2.8604849970079504</v>
      </c>
      <c r="BO31">
        <f>(BB31-BA31)/(BB31-BM31)</f>
        <v>6.8013947141887118E-2</v>
      </c>
      <c r="BP31">
        <f>(AV31-BB31)/(AV31-BM31)</f>
        <v>0.58052913791433269</v>
      </c>
      <c r="BQ31">
        <f>(BB31-BA31)/(BB31-AU31)</f>
        <v>1.0794750320583764</v>
      </c>
      <c r="BR31">
        <f>(AV31-BB31)/(AV31-AU31)</f>
        <v>0.95645601646210243</v>
      </c>
      <c r="BS31">
        <f>(BO31*BM31/BA31)</f>
        <v>-0.15710395428566282</v>
      </c>
      <c r="BT31">
        <f>(1-BS31)</f>
        <v>1.1571039542856627</v>
      </c>
      <c r="BU31">
        <v>2389</v>
      </c>
      <c r="BV31">
        <v>300</v>
      </c>
      <c r="BW31">
        <v>300</v>
      </c>
      <c r="BX31">
        <v>300</v>
      </c>
      <c r="BY31">
        <v>12504.2</v>
      </c>
      <c r="BZ31">
        <v>746.95</v>
      </c>
      <c r="CA31">
        <v>-9.0586699999999996E-3</v>
      </c>
      <c r="CB31">
        <v>-1.31</v>
      </c>
      <c r="CC31" t="s">
        <v>411</v>
      </c>
      <c r="CD31" t="s">
        <v>411</v>
      </c>
      <c r="CE31" t="s">
        <v>411</v>
      </c>
      <c r="CF31" t="s">
        <v>411</v>
      </c>
      <c r="CG31" t="s">
        <v>411</v>
      </c>
      <c r="CH31" t="s">
        <v>411</v>
      </c>
      <c r="CI31" t="s">
        <v>411</v>
      </c>
      <c r="CJ31" t="s">
        <v>411</v>
      </c>
      <c r="CK31" t="s">
        <v>411</v>
      </c>
      <c r="CL31" t="s">
        <v>411</v>
      </c>
      <c r="CM31">
        <f>$B$11*DK31+$C$11*DL31+$F$11*DW31*(1-DZ31)</f>
        <v>1500.0122580645159</v>
      </c>
      <c r="CN31">
        <f>CM31*CO31</f>
        <v>1261.2211263634285</v>
      </c>
      <c r="CO31">
        <f>($B$11*$D$9+$C$11*$D$9+$F$11*((EJ31+EB31)/MAX(EJ31+EB31+EK31, 0.1)*$I$9+EK31/MAX(EJ31+EB31+EK31, 0.1)*$J$9))/($B$11+$C$11+$F$11)</f>
        <v>0.8408072131295764</v>
      </c>
      <c r="CP31">
        <f>($B$11*$K$9+$C$11*$K$9+$F$11*((EJ31+EB31)/MAX(EJ31+EB31+EK31, 0.1)*$Q$9+EK31/MAX(EJ31+EB31+EK31, 0.1)*$R$9))/($B$11+$C$11+$F$11)</f>
        <v>0.16115792134008233</v>
      </c>
      <c r="CQ31">
        <v>6</v>
      </c>
      <c r="CR31">
        <v>0.5</v>
      </c>
      <c r="CS31" t="s">
        <v>412</v>
      </c>
      <c r="CT31">
        <v>2</v>
      </c>
      <c r="CU31">
        <v>1689263409.5</v>
      </c>
      <c r="CV31">
        <v>408.59593548387102</v>
      </c>
      <c r="CW31">
        <v>416.54929032258059</v>
      </c>
      <c r="CX31">
        <v>24.322541935483869</v>
      </c>
      <c r="CY31">
        <v>22.994380645161289</v>
      </c>
      <c r="CZ31">
        <v>407.57093548387098</v>
      </c>
      <c r="DA31">
        <v>24.059441935483871</v>
      </c>
      <c r="DB31">
        <v>600.23735483870973</v>
      </c>
      <c r="DC31">
        <v>101.47554838709679</v>
      </c>
      <c r="DD31">
        <v>9.9954522580645175E-2</v>
      </c>
      <c r="DE31">
        <v>32.095093548387091</v>
      </c>
      <c r="DF31">
        <v>999.90000000000032</v>
      </c>
      <c r="DG31">
        <v>999.90000000000032</v>
      </c>
      <c r="DH31">
        <v>0</v>
      </c>
      <c r="DI31">
        <v>0</v>
      </c>
      <c r="DJ31">
        <v>9990.5693548387098</v>
      </c>
      <c r="DK31">
        <v>0</v>
      </c>
      <c r="DL31">
        <v>555.33593548387103</v>
      </c>
      <c r="DM31">
        <v>-8.0236800000000006</v>
      </c>
      <c r="DN31">
        <v>418.70970967741943</v>
      </c>
      <c r="DO31">
        <v>426.35309677419372</v>
      </c>
      <c r="DP31">
        <v>1.3281519354838709</v>
      </c>
      <c r="DQ31">
        <v>416.54929032258059</v>
      </c>
      <c r="DR31">
        <v>22.994380645161289</v>
      </c>
      <c r="DS31">
        <v>2.4681438709677419</v>
      </c>
      <c r="DT31">
        <v>2.3333693548387089</v>
      </c>
      <c r="DU31">
        <v>20.817925806451608</v>
      </c>
      <c r="DV31">
        <v>19.908638709677419</v>
      </c>
      <c r="DW31">
        <v>1500.0122580645159</v>
      </c>
      <c r="DX31">
        <v>0.97300229032258079</v>
      </c>
      <c r="DY31">
        <v>2.6997461290322589E-2</v>
      </c>
      <c r="DZ31">
        <v>0</v>
      </c>
      <c r="EA31">
        <v>622.2515483870967</v>
      </c>
      <c r="EB31">
        <v>4.9993100000000013</v>
      </c>
      <c r="EC31">
        <v>16970.519354838711</v>
      </c>
      <c r="ED31">
        <v>13259.35483870968</v>
      </c>
      <c r="EE31">
        <v>39.061999999999983</v>
      </c>
      <c r="EF31">
        <v>40.436999999999983</v>
      </c>
      <c r="EG31">
        <v>39.336387096774182</v>
      </c>
      <c r="EH31">
        <v>40.021999999999977</v>
      </c>
      <c r="EI31">
        <v>40.566064516129018</v>
      </c>
      <c r="EJ31">
        <v>1454.651290322581</v>
      </c>
      <c r="EK31">
        <v>40.360967741935468</v>
      </c>
      <c r="EL31">
        <v>0</v>
      </c>
      <c r="EM31">
        <v>220.39999985694891</v>
      </c>
      <c r="EN31">
        <v>0</v>
      </c>
      <c r="EO31">
        <v>621.84223076923081</v>
      </c>
      <c r="EP31">
        <v>-51.642803415080337</v>
      </c>
      <c r="EQ31">
        <v>-3373.72310265029</v>
      </c>
      <c r="ER31">
        <v>16959.576923076918</v>
      </c>
      <c r="ES31">
        <v>15</v>
      </c>
      <c r="ET31">
        <v>1689263448.5</v>
      </c>
      <c r="EU31" t="s">
        <v>452</v>
      </c>
      <c r="EV31">
        <v>1689263448.5</v>
      </c>
      <c r="EW31">
        <v>1689262154</v>
      </c>
      <c r="EX31">
        <v>4</v>
      </c>
      <c r="EY31">
        <v>7.0999999999999994E-2</v>
      </c>
      <c r="EZ31">
        <v>-1.2E-2</v>
      </c>
      <c r="FA31">
        <v>1.0249999999999999</v>
      </c>
      <c r="FB31">
        <v>0.26300000000000001</v>
      </c>
      <c r="FC31">
        <v>417</v>
      </c>
      <c r="FD31">
        <v>23</v>
      </c>
      <c r="FE31">
        <v>0.28999999999999998</v>
      </c>
      <c r="FF31">
        <v>0.14000000000000001</v>
      </c>
      <c r="FG31">
        <v>-7.9600482499999998</v>
      </c>
      <c r="FH31">
        <v>-2.280301350844272</v>
      </c>
      <c r="FI31">
        <v>0.34144534223567541</v>
      </c>
      <c r="FJ31">
        <v>1</v>
      </c>
      <c r="FK31">
        <v>408.51133333333331</v>
      </c>
      <c r="FL31">
        <v>2.2680667408228961</v>
      </c>
      <c r="FM31">
        <v>0.2053621732993223</v>
      </c>
      <c r="FN31">
        <v>1</v>
      </c>
      <c r="FO31">
        <v>1.308465</v>
      </c>
      <c r="FP31">
        <v>0.40648142589117831</v>
      </c>
      <c r="FQ31">
        <v>3.9611667725557832E-2</v>
      </c>
      <c r="FR31">
        <v>1</v>
      </c>
      <c r="FS31">
        <v>24.320979999999999</v>
      </c>
      <c r="FT31">
        <v>0.43086273637380318</v>
      </c>
      <c r="FU31">
        <v>3.1231804302665402E-2</v>
      </c>
      <c r="FV31">
        <v>1</v>
      </c>
      <c r="FW31">
        <v>4</v>
      </c>
      <c r="FX31">
        <v>4</v>
      </c>
      <c r="FY31" t="s">
        <v>414</v>
      </c>
      <c r="FZ31">
        <v>3.1733199999999999</v>
      </c>
      <c r="GA31">
        <v>2.79725</v>
      </c>
      <c r="GB31">
        <v>0.10209699999999999</v>
      </c>
      <c r="GC31">
        <v>0.10438</v>
      </c>
      <c r="GD31">
        <v>0.12085</v>
      </c>
      <c r="GE31">
        <v>0.116984</v>
      </c>
      <c r="GF31">
        <v>27811.1</v>
      </c>
      <c r="GG31">
        <v>22174.6</v>
      </c>
      <c r="GH31">
        <v>28968.799999999999</v>
      </c>
      <c r="GI31">
        <v>24270.9</v>
      </c>
      <c r="GJ31">
        <v>32402.2</v>
      </c>
      <c r="GK31">
        <v>31268.1</v>
      </c>
      <c r="GL31">
        <v>39974</v>
      </c>
      <c r="GM31">
        <v>39589.9</v>
      </c>
      <c r="GN31">
        <v>2.1255199999999999</v>
      </c>
      <c r="GO31">
        <v>1.83405</v>
      </c>
      <c r="GP31">
        <v>0</v>
      </c>
      <c r="GQ31">
        <v>0</v>
      </c>
      <c r="GR31">
        <v>30.595700000000001</v>
      </c>
      <c r="GS31">
        <v>999.9</v>
      </c>
      <c r="GT31">
        <v>66.2</v>
      </c>
      <c r="GU31">
        <v>30.7</v>
      </c>
      <c r="GV31">
        <v>28.931699999999999</v>
      </c>
      <c r="GW31">
        <v>62.5383</v>
      </c>
      <c r="GX31">
        <v>30.677099999999999</v>
      </c>
      <c r="GY31">
        <v>1</v>
      </c>
      <c r="GZ31">
        <v>0.31124200000000002</v>
      </c>
      <c r="HA31">
        <v>0</v>
      </c>
      <c r="HB31">
        <v>20.276399999999999</v>
      </c>
      <c r="HC31">
        <v>5.2235800000000001</v>
      </c>
      <c r="HD31">
        <v>11.908099999999999</v>
      </c>
      <c r="HE31">
        <v>4.9637500000000001</v>
      </c>
      <c r="HF31">
        <v>3.2919999999999998</v>
      </c>
      <c r="HG31">
        <v>9999</v>
      </c>
      <c r="HH31">
        <v>9999</v>
      </c>
      <c r="HI31">
        <v>9999</v>
      </c>
      <c r="HJ31">
        <v>999.9</v>
      </c>
      <c r="HK31">
        <v>4.9702400000000004</v>
      </c>
      <c r="HL31">
        <v>1.8750500000000001</v>
      </c>
      <c r="HM31">
        <v>1.8737900000000001</v>
      </c>
      <c r="HN31">
        <v>1.8730199999999999</v>
      </c>
      <c r="HO31">
        <v>1.87446</v>
      </c>
      <c r="HP31">
        <v>1.8694999999999999</v>
      </c>
      <c r="HQ31">
        <v>1.8736299999999999</v>
      </c>
      <c r="HR31">
        <v>1.87866</v>
      </c>
      <c r="HS31">
        <v>0</v>
      </c>
      <c r="HT31">
        <v>0</v>
      </c>
      <c r="HU31">
        <v>0</v>
      </c>
      <c r="HV31">
        <v>0</v>
      </c>
      <c r="HW31" t="s">
        <v>415</v>
      </c>
      <c r="HX31" t="s">
        <v>416</v>
      </c>
      <c r="HY31" t="s">
        <v>417</v>
      </c>
      <c r="HZ31" t="s">
        <v>417</v>
      </c>
      <c r="IA31" t="s">
        <v>417</v>
      </c>
      <c r="IB31" t="s">
        <v>417</v>
      </c>
      <c r="IC31">
        <v>0</v>
      </c>
      <c r="ID31">
        <v>100</v>
      </c>
      <c r="IE31">
        <v>100</v>
      </c>
      <c r="IF31">
        <v>1.0249999999999999</v>
      </c>
      <c r="IG31">
        <v>0.2631</v>
      </c>
      <c r="IH31">
        <v>0.74494822273906625</v>
      </c>
      <c r="II31">
        <v>1.128014593432906E-3</v>
      </c>
      <c r="IJ31">
        <v>-1.65604436504418E-6</v>
      </c>
      <c r="IK31">
        <v>3.7132907960675708E-10</v>
      </c>
      <c r="IL31">
        <v>0.26309000000000182</v>
      </c>
      <c r="IM31">
        <v>0</v>
      </c>
      <c r="IN31">
        <v>0</v>
      </c>
      <c r="IO31">
        <v>0</v>
      </c>
      <c r="IP31">
        <v>25</v>
      </c>
      <c r="IQ31">
        <v>1932</v>
      </c>
      <c r="IR31">
        <v>-1</v>
      </c>
      <c r="IS31">
        <v>-1</v>
      </c>
      <c r="IT31">
        <v>21</v>
      </c>
      <c r="IU31">
        <v>21.1</v>
      </c>
      <c r="IV31">
        <v>1.0815399999999999</v>
      </c>
      <c r="IW31">
        <v>2.4230999999999998</v>
      </c>
      <c r="IX31">
        <v>1.42578</v>
      </c>
      <c r="IY31">
        <v>2.2814899999999998</v>
      </c>
      <c r="IZ31">
        <v>1.5478499999999999</v>
      </c>
      <c r="JA31">
        <v>2.3571800000000001</v>
      </c>
      <c r="JB31">
        <v>35.3596</v>
      </c>
      <c r="JC31">
        <v>15.4717</v>
      </c>
      <c r="JD31">
        <v>18</v>
      </c>
      <c r="JE31">
        <v>637.48699999999997</v>
      </c>
      <c r="JF31">
        <v>429.62299999999999</v>
      </c>
      <c r="JG31">
        <v>31.067799999999998</v>
      </c>
      <c r="JH31">
        <v>31.282299999999999</v>
      </c>
      <c r="JI31">
        <v>30.0002</v>
      </c>
      <c r="JJ31">
        <v>31.1585</v>
      </c>
      <c r="JK31">
        <v>31.097200000000001</v>
      </c>
      <c r="JL31">
        <v>21.670500000000001</v>
      </c>
      <c r="JM31">
        <v>24.107500000000002</v>
      </c>
      <c r="JN31">
        <v>97.738699999999994</v>
      </c>
      <c r="JO31">
        <v>-999.9</v>
      </c>
      <c r="JP31">
        <v>417.54700000000003</v>
      </c>
      <c r="JQ31">
        <v>23</v>
      </c>
      <c r="JR31">
        <v>94.407899999999998</v>
      </c>
      <c r="JS31">
        <v>100.733</v>
      </c>
    </row>
    <row r="32" spans="1:279" x14ac:dyDescent="0.2">
      <c r="A32">
        <v>10</v>
      </c>
      <c r="B32">
        <v>1689263586.5</v>
      </c>
      <c r="C32">
        <v>1837.900000095367</v>
      </c>
      <c r="D32" t="s">
        <v>453</v>
      </c>
      <c r="E32" t="s">
        <v>454</v>
      </c>
      <c r="F32">
        <v>15</v>
      </c>
      <c r="O32" t="s">
        <v>541</v>
      </c>
      <c r="P32">
        <f>DB32*AP32*(CW32-CV32*(1000-AP32*CY32)/(1000-AP32*CX32))/(100*CQ32)</f>
        <v>9.8747551247211494</v>
      </c>
      <c r="Q32">
        <v>1689263578.5</v>
      </c>
      <c r="R32">
        <f>(S32)/1000</f>
        <v>1.7940023408507166E-3</v>
      </c>
      <c r="S32">
        <f>1000*DB32*AP32*(CX32-CY32)/(100*CQ32*(1000-AP32*CX32))</f>
        <v>1.7940023408507166</v>
      </c>
      <c r="T32">
        <f>CV32 - IF(AP32&gt;1, P32*CQ32*100/(AR32*DJ32), 0)</f>
        <v>409.08438709677432</v>
      </c>
      <c r="U32">
        <f>((AA32-R32/2)*T32-P32)/(AA32+R32/2)</f>
        <v>166.81670943745885</v>
      </c>
      <c r="V32">
        <f>U32*(DC32+DD32)/1000</f>
        <v>16.943369160188922</v>
      </c>
      <c r="W32">
        <f>(CV32 - IF(AP32&gt;1, P32*CQ32*100/(AR32*DJ32), 0))*(DC32+DD32)/1000</f>
        <v>41.550200885894292</v>
      </c>
      <c r="X32">
        <f>2/((1/Z32-1/Y32)+SIGN(Z32)*SQRT((1/Z32-1/Y32)*(1/Z32-1/Y32) + 4*CR32/((CR32+1)*(CR32+1))*(2*1/Z32*1/Y32-1/Y32*1/Y32)))</f>
        <v>6.9393168125699123E-2</v>
      </c>
      <c r="Y32">
        <f>IF(LEFT(CS32,1)&lt;&gt;"0",IF(LEFT(CS32,1)="1",3,CT32),$D$5+$E$5*(DJ32*DC32/($K$5*1000))+$F$5*(DJ32*DC32/($K$5*1000))*MAX(MIN(CQ32,$J$5),$I$5)*MAX(MIN(CQ32,$J$5),$I$5)+$G$5*MAX(MIN(CQ32,$J$5),$I$5)*(DJ32*DC32/($K$5*1000))+$H$5*(DJ32*DC32/($K$5*1000))*(DJ32*DC32/($K$5*1000)))</f>
        <v>2.954760063558628</v>
      </c>
      <c r="Z32">
        <f>R32*(1000-(1000*0.61365*EXP(17.502*AD32/(240.97+AD32))/(DC32+DD32)+CX32)/2)/(1000*0.61365*EXP(17.502*AD32/(240.97+AD32))/(DC32+DD32)-CX32)</f>
        <v>6.8500344070871882E-2</v>
      </c>
      <c r="AA32">
        <f>1/((CR32+1)/(X32/1.6)+1/(Y32/1.37)) + CR32/((CR32+1)/(X32/1.6) + CR32/(Y32/1.37))</f>
        <v>4.2891974623929137E-2</v>
      </c>
      <c r="AB32">
        <f>(CM32*CP32)</f>
        <v>241.73566094592192</v>
      </c>
      <c r="AC32">
        <f>(DE32+(AB32+2*0.95*0.0000000567*(((DE32+$B$7)+273)^4-(DE32+273)^4)-44100*R32)/(1.84*29.3*Y32+8*0.95*0.0000000567*(DE32+273)^3))</f>
        <v>33.100878803792554</v>
      </c>
      <c r="AD32">
        <f>($B$29*DF32+$D$7*DG32+$C$29*AC32)</f>
        <v>33.100878803792554</v>
      </c>
      <c r="AE32">
        <f>0.61365*EXP(17.502*AD32/(240.97+AD32))</f>
        <v>5.0808140110192044</v>
      </c>
      <c r="AF32">
        <f>(AG32/AH32*100)</f>
        <v>52.325622501324411</v>
      </c>
      <c r="AG32">
        <f>CX32*(DC32+DD32)/1000</f>
        <v>2.5202951959175577</v>
      </c>
      <c r="AH32">
        <f>0.61365*EXP(17.502*DE32/(240.97+DE32))</f>
        <v>4.8165603684003315</v>
      </c>
      <c r="AI32">
        <f>(AE32-CX32*(DC32+DD32)/1000)</f>
        <v>2.5605188151016467</v>
      </c>
      <c r="AJ32">
        <f>(-R32*44100)</f>
        <v>-79.115503231516598</v>
      </c>
      <c r="AK32">
        <f>2*29.3*Y32*0.92*(DE32-AD32)</f>
        <v>-151.0122582228523</v>
      </c>
      <c r="AL32">
        <f>2*0.95*0.0000000567*(((DE32+$B$7)+273)^4-(AD32+273)^4)</f>
        <v>-11.662103471558122</v>
      </c>
      <c r="AM32">
        <f>AB32+AL32+AJ32+AK32</f>
        <v>-5.4203980005098629E-2</v>
      </c>
      <c r="AN32">
        <v>0</v>
      </c>
      <c r="AO32">
        <v>0</v>
      </c>
      <c r="AP32">
        <f>IF(AN32*$H$13&gt;=AR32,1,(AR32/(AR32-AN32*$H$13)))</f>
        <v>1</v>
      </c>
      <c r="AQ32">
        <f>(AP32-1)*100</f>
        <v>0</v>
      </c>
      <c r="AR32">
        <f>MAX(0,($B$13+$C$13*DJ32)/(1+$D$13*DJ32)*DC32/(DE32+273)*$E$13)</f>
        <v>52735.553323043023</v>
      </c>
      <c r="AS32" t="s">
        <v>408</v>
      </c>
      <c r="AT32">
        <v>12553.4</v>
      </c>
      <c r="AU32">
        <v>632.9008</v>
      </c>
      <c r="AV32">
        <v>3828.41</v>
      </c>
      <c r="AW32">
        <f>1-AU32/AV32</f>
        <v>0.8346831191016636</v>
      </c>
      <c r="AX32">
        <v>-0.86468857473077609</v>
      </c>
      <c r="AY32" t="s">
        <v>455</v>
      </c>
      <c r="AZ32">
        <v>12503.3</v>
      </c>
      <c r="BA32">
        <v>577.14476000000002</v>
      </c>
      <c r="BB32">
        <v>806.49400000000003</v>
      </c>
      <c r="BC32">
        <f>1-BA32/BB32</f>
        <v>0.28437811068650232</v>
      </c>
      <c r="BD32">
        <v>0.5</v>
      </c>
      <c r="BE32">
        <f>CN32</f>
        <v>1261.2045682989071</v>
      </c>
      <c r="BF32">
        <f>P32</f>
        <v>9.8747551247211494</v>
      </c>
      <c r="BG32">
        <f>BC32*BD32*BE32</f>
        <v>179.3294861610145</v>
      </c>
      <c r="BH32">
        <f>(BF32-AX32)/BE32</f>
        <v>8.5152274019567806E-3</v>
      </c>
      <c r="BI32">
        <f>(AV32-BB32)/BB32</f>
        <v>3.7469788987890791</v>
      </c>
      <c r="BJ32">
        <f>AU32/(AW32+AU32/BB32)</f>
        <v>390.81487664436008</v>
      </c>
      <c r="BK32" t="s">
        <v>456</v>
      </c>
      <c r="BL32">
        <v>-1173.67</v>
      </c>
      <c r="BM32">
        <f>IF(BL32&lt;&gt;0, BL32, BJ32)</f>
        <v>-1173.67</v>
      </c>
      <c r="BN32">
        <f>1-BM32/BB32</f>
        <v>2.455274310782225</v>
      </c>
      <c r="BO32">
        <f>(BB32-BA32)/(BB32-BM32)</f>
        <v>0.11582335604525686</v>
      </c>
      <c r="BP32">
        <f>(AV32-BB32)/(AV32-BM32)</f>
        <v>0.60413188113744676</v>
      </c>
      <c r="BQ32">
        <f>(BB32-BA32)/(BB32-AU32)</f>
        <v>1.3211879267160234</v>
      </c>
      <c r="BR32">
        <f>(AV32-BB32)/(AV32-AU32)</f>
        <v>0.94567588789918045</v>
      </c>
      <c r="BS32">
        <f>(BO32*BM32/BA32)</f>
        <v>-0.23553605215030732</v>
      </c>
      <c r="BT32">
        <f>(1-BS32)</f>
        <v>1.2355360521503074</v>
      </c>
      <c r="BU32">
        <v>2391</v>
      </c>
      <c r="BV32">
        <v>300</v>
      </c>
      <c r="BW32">
        <v>300</v>
      </c>
      <c r="BX32">
        <v>300</v>
      </c>
      <c r="BY32">
        <v>12503.3</v>
      </c>
      <c r="BZ32">
        <v>744.66</v>
      </c>
      <c r="CA32">
        <v>-9.0587399999999992E-3</v>
      </c>
      <c r="CB32">
        <v>-11.41</v>
      </c>
      <c r="CC32" t="s">
        <v>411</v>
      </c>
      <c r="CD32" t="s">
        <v>411</v>
      </c>
      <c r="CE32" t="s">
        <v>411</v>
      </c>
      <c r="CF32" t="s">
        <v>411</v>
      </c>
      <c r="CG32" t="s">
        <v>411</v>
      </c>
      <c r="CH32" t="s">
        <v>411</v>
      </c>
      <c r="CI32" t="s">
        <v>411</v>
      </c>
      <c r="CJ32" t="s">
        <v>411</v>
      </c>
      <c r="CK32" t="s">
        <v>411</v>
      </c>
      <c r="CL32" t="s">
        <v>411</v>
      </c>
      <c r="CM32">
        <f>$B$11*DK32+$C$11*DL32+$F$11*DW32*(1-DZ32)</f>
        <v>1499.992580645162</v>
      </c>
      <c r="CN32">
        <f>CM32*CO32</f>
        <v>1261.2045682989071</v>
      </c>
      <c r="CO32">
        <f>($B$11*$D$9+$C$11*$D$9+$F$11*((EJ32+EB32)/MAX(EJ32+EB32+EK32, 0.1)*$I$9+EK32/MAX(EJ32+EB32+EK32, 0.1)*$J$9))/($B$11+$C$11+$F$11)</f>
        <v>0.84080720436393785</v>
      </c>
      <c r="CP32">
        <f>($B$11*$K$9+$C$11*$K$9+$F$11*((EJ32+EB32)/MAX(EJ32+EB32+EK32, 0.1)*$Q$9+EK32/MAX(EJ32+EB32+EK32, 0.1)*$R$9))/($B$11+$C$11+$F$11)</f>
        <v>0.16115790442239986</v>
      </c>
      <c r="CQ32">
        <v>6</v>
      </c>
      <c r="CR32">
        <v>0.5</v>
      </c>
      <c r="CS32" t="s">
        <v>412</v>
      </c>
      <c r="CT32">
        <v>2</v>
      </c>
      <c r="CU32">
        <v>1689263578.5</v>
      </c>
      <c r="CV32">
        <v>409.08438709677432</v>
      </c>
      <c r="CW32">
        <v>419.68948387096782</v>
      </c>
      <c r="CX32">
        <v>24.813680645161291</v>
      </c>
      <c r="CY32">
        <v>23.064780645161289</v>
      </c>
      <c r="CZ32">
        <v>408.0592580645162</v>
      </c>
      <c r="DA32">
        <v>24.550596774193551</v>
      </c>
      <c r="DB32">
        <v>600.2012258064517</v>
      </c>
      <c r="DC32">
        <v>101.4683548387096</v>
      </c>
      <c r="DD32">
        <v>0.1004221580645161</v>
      </c>
      <c r="DE32">
        <v>32.152887096774187</v>
      </c>
      <c r="DF32">
        <v>999.90000000000032</v>
      </c>
      <c r="DG32">
        <v>999.90000000000032</v>
      </c>
      <c r="DH32">
        <v>0</v>
      </c>
      <c r="DI32">
        <v>0</v>
      </c>
      <c r="DJ32">
        <v>9997.6212903225805</v>
      </c>
      <c r="DK32">
        <v>0</v>
      </c>
      <c r="DL32">
        <v>614.09467741935475</v>
      </c>
      <c r="DM32">
        <v>-10.605106451612899</v>
      </c>
      <c r="DN32">
        <v>419.49354838709672</v>
      </c>
      <c r="DO32">
        <v>429.59803225806451</v>
      </c>
      <c r="DP32">
        <v>1.748910322580645</v>
      </c>
      <c r="DQ32">
        <v>419.68948387096782</v>
      </c>
      <c r="DR32">
        <v>23.064780645161289</v>
      </c>
      <c r="DS32">
        <v>2.5178035483870969</v>
      </c>
      <c r="DT32">
        <v>2.3403448387096781</v>
      </c>
      <c r="DU32">
        <v>21.142048387096779</v>
      </c>
      <c r="DV32">
        <v>19.956816129032259</v>
      </c>
      <c r="DW32">
        <v>1499.992580645162</v>
      </c>
      <c r="DX32">
        <v>0.97300293548387118</v>
      </c>
      <c r="DY32">
        <v>2.6996825806451609E-2</v>
      </c>
      <c r="DZ32">
        <v>0</v>
      </c>
      <c r="EA32">
        <v>577.20477419354836</v>
      </c>
      <c r="EB32">
        <v>4.9993100000000013</v>
      </c>
      <c r="EC32">
        <v>10349.700000000001</v>
      </c>
      <c r="ED32">
        <v>13259.19677419355</v>
      </c>
      <c r="EE32">
        <v>39.453258064516113</v>
      </c>
      <c r="EF32">
        <v>40.991870967741917</v>
      </c>
      <c r="EG32">
        <v>39.803999999999988</v>
      </c>
      <c r="EH32">
        <v>40.375</v>
      </c>
      <c r="EI32">
        <v>41</v>
      </c>
      <c r="EJ32">
        <v>1454.6325806451609</v>
      </c>
      <c r="EK32">
        <v>40.359999999999978</v>
      </c>
      <c r="EL32">
        <v>0</v>
      </c>
      <c r="EM32">
        <v>168.20000004768369</v>
      </c>
      <c r="EN32">
        <v>0</v>
      </c>
      <c r="EO32">
        <v>577.14476000000002</v>
      </c>
      <c r="EP32">
        <v>-9.2784615105336368</v>
      </c>
      <c r="EQ32">
        <v>1215.4230736597301</v>
      </c>
      <c r="ER32">
        <v>10356.956</v>
      </c>
      <c r="ES32">
        <v>15</v>
      </c>
      <c r="ET32">
        <v>1689263448.5</v>
      </c>
      <c r="EU32" t="s">
        <v>452</v>
      </c>
      <c r="EV32">
        <v>1689263448.5</v>
      </c>
      <c r="EW32">
        <v>1689262154</v>
      </c>
      <c r="EX32">
        <v>4</v>
      </c>
      <c r="EY32">
        <v>7.0999999999999994E-2</v>
      </c>
      <c r="EZ32">
        <v>-1.2E-2</v>
      </c>
      <c r="FA32">
        <v>1.0249999999999999</v>
      </c>
      <c r="FB32">
        <v>0.26300000000000001</v>
      </c>
      <c r="FC32">
        <v>417</v>
      </c>
      <c r="FD32">
        <v>23</v>
      </c>
      <c r="FE32">
        <v>0.28999999999999998</v>
      </c>
      <c r="FF32">
        <v>0.14000000000000001</v>
      </c>
      <c r="FG32">
        <v>-10.583326829268289</v>
      </c>
      <c r="FH32">
        <v>-0.22113031358885979</v>
      </c>
      <c r="FI32">
        <v>6.2904503791569172E-2</v>
      </c>
      <c r="FJ32">
        <v>1</v>
      </c>
      <c r="FK32">
        <v>409.08438709677432</v>
      </c>
      <c r="FL32">
        <v>2.7626129032243938</v>
      </c>
      <c r="FM32">
        <v>0.20774110398551671</v>
      </c>
      <c r="FN32">
        <v>1</v>
      </c>
      <c r="FO32">
        <v>1.729296097560975</v>
      </c>
      <c r="FP32">
        <v>0.35468675958188761</v>
      </c>
      <c r="FQ32">
        <v>3.9507236007674501E-2</v>
      </c>
      <c r="FR32">
        <v>1</v>
      </c>
      <c r="FS32">
        <v>24.813680645161291</v>
      </c>
      <c r="FT32">
        <v>0.10435161290314721</v>
      </c>
      <c r="FU32">
        <v>9.566959922797328E-3</v>
      </c>
      <c r="FV32">
        <v>1</v>
      </c>
      <c r="FW32">
        <v>4</v>
      </c>
      <c r="FX32">
        <v>4</v>
      </c>
      <c r="FY32" t="s">
        <v>414</v>
      </c>
      <c r="FZ32">
        <v>3.1730399999999999</v>
      </c>
      <c r="GA32">
        <v>2.7965900000000001</v>
      </c>
      <c r="GB32">
        <v>0.10211199999999999</v>
      </c>
      <c r="GC32">
        <v>0.10481799999999999</v>
      </c>
      <c r="GD32">
        <v>0.12235699999999999</v>
      </c>
      <c r="GE32">
        <v>0.11715100000000001</v>
      </c>
      <c r="GF32">
        <v>27805.200000000001</v>
      </c>
      <c r="GG32">
        <v>22153.9</v>
      </c>
      <c r="GH32">
        <v>28964.3</v>
      </c>
      <c r="GI32">
        <v>24261</v>
      </c>
      <c r="GJ32">
        <v>32341.599999999999</v>
      </c>
      <c r="GK32">
        <v>31251.9</v>
      </c>
      <c r="GL32">
        <v>39967.9</v>
      </c>
      <c r="GM32">
        <v>39576.400000000001</v>
      </c>
      <c r="GN32">
        <v>2.1261700000000001</v>
      </c>
      <c r="GO32">
        <v>1.82585</v>
      </c>
      <c r="GP32">
        <v>0</v>
      </c>
      <c r="GQ32">
        <v>0</v>
      </c>
      <c r="GR32">
        <v>30.712599999999998</v>
      </c>
      <c r="GS32">
        <v>999.9</v>
      </c>
      <c r="GT32">
        <v>66</v>
      </c>
      <c r="GU32">
        <v>31.1</v>
      </c>
      <c r="GV32">
        <v>29.512599999999999</v>
      </c>
      <c r="GW32">
        <v>62.048299999999998</v>
      </c>
      <c r="GX32">
        <v>30.488800000000001</v>
      </c>
      <c r="GY32">
        <v>1</v>
      </c>
      <c r="GZ32">
        <v>0.32935199999999998</v>
      </c>
      <c r="HA32">
        <v>0</v>
      </c>
      <c r="HB32">
        <v>20.276599999999998</v>
      </c>
      <c r="HC32">
        <v>5.2238800000000003</v>
      </c>
      <c r="HD32">
        <v>11.908099999999999</v>
      </c>
      <c r="HE32">
        <v>4.9637500000000001</v>
      </c>
      <c r="HF32">
        <v>3.2919999999999998</v>
      </c>
      <c r="HG32">
        <v>9999</v>
      </c>
      <c r="HH32">
        <v>9999</v>
      </c>
      <c r="HI32">
        <v>9999</v>
      </c>
      <c r="HJ32">
        <v>999.9</v>
      </c>
      <c r="HK32">
        <v>4.9702799999999998</v>
      </c>
      <c r="HL32">
        <v>1.87514</v>
      </c>
      <c r="HM32">
        <v>1.8738600000000001</v>
      </c>
      <c r="HN32">
        <v>1.8730199999999999</v>
      </c>
      <c r="HO32">
        <v>1.8745000000000001</v>
      </c>
      <c r="HP32">
        <v>1.8694999999999999</v>
      </c>
      <c r="HQ32">
        <v>1.8736299999999999</v>
      </c>
      <c r="HR32">
        <v>1.87866</v>
      </c>
      <c r="HS32">
        <v>0</v>
      </c>
      <c r="HT32">
        <v>0</v>
      </c>
      <c r="HU32">
        <v>0</v>
      </c>
      <c r="HV32">
        <v>0</v>
      </c>
      <c r="HW32" t="s">
        <v>415</v>
      </c>
      <c r="HX32" t="s">
        <v>416</v>
      </c>
      <c r="HY32" t="s">
        <v>417</v>
      </c>
      <c r="HZ32" t="s">
        <v>417</v>
      </c>
      <c r="IA32" t="s">
        <v>417</v>
      </c>
      <c r="IB32" t="s">
        <v>417</v>
      </c>
      <c r="IC32">
        <v>0</v>
      </c>
      <c r="ID32">
        <v>100</v>
      </c>
      <c r="IE32">
        <v>100</v>
      </c>
      <c r="IF32">
        <v>1.0249999999999999</v>
      </c>
      <c r="IG32">
        <v>0.2631</v>
      </c>
      <c r="IH32">
        <v>0.81536638078686541</v>
      </c>
      <c r="II32">
        <v>1.128014593432906E-3</v>
      </c>
      <c r="IJ32">
        <v>-1.65604436504418E-6</v>
      </c>
      <c r="IK32">
        <v>3.7132907960675708E-10</v>
      </c>
      <c r="IL32">
        <v>0.26309000000000182</v>
      </c>
      <c r="IM32">
        <v>0</v>
      </c>
      <c r="IN32">
        <v>0</v>
      </c>
      <c r="IO32">
        <v>0</v>
      </c>
      <c r="IP32">
        <v>25</v>
      </c>
      <c r="IQ32">
        <v>1932</v>
      </c>
      <c r="IR32">
        <v>-1</v>
      </c>
      <c r="IS32">
        <v>-1</v>
      </c>
      <c r="IT32">
        <v>2.2999999999999998</v>
      </c>
      <c r="IU32">
        <v>23.9</v>
      </c>
      <c r="IV32">
        <v>1.08887</v>
      </c>
      <c r="IW32">
        <v>2.4243199999999998</v>
      </c>
      <c r="IX32">
        <v>1.42578</v>
      </c>
      <c r="IY32">
        <v>2.2802699999999998</v>
      </c>
      <c r="IZ32">
        <v>1.5478499999999999</v>
      </c>
      <c r="JA32">
        <v>2.3864700000000001</v>
      </c>
      <c r="JB32">
        <v>35.6845</v>
      </c>
      <c r="JC32">
        <v>15.445399999999999</v>
      </c>
      <c r="JD32">
        <v>18</v>
      </c>
      <c r="JE32">
        <v>639.89300000000003</v>
      </c>
      <c r="JF32">
        <v>426.14600000000002</v>
      </c>
      <c r="JG32">
        <v>31.386500000000002</v>
      </c>
      <c r="JH32">
        <v>31.49</v>
      </c>
      <c r="JI32">
        <v>30.000599999999999</v>
      </c>
      <c r="JJ32">
        <v>31.347799999999999</v>
      </c>
      <c r="JK32">
        <v>31.285699999999999</v>
      </c>
      <c r="JL32">
        <v>21.828099999999999</v>
      </c>
      <c r="JM32">
        <v>25.8049</v>
      </c>
      <c r="JN32">
        <v>95.871399999999994</v>
      </c>
      <c r="JO32">
        <v>-999.9</v>
      </c>
      <c r="JP32">
        <v>420.03800000000001</v>
      </c>
      <c r="JQ32">
        <v>23</v>
      </c>
      <c r="JR32">
        <v>94.393199999999993</v>
      </c>
      <c r="JS32">
        <v>100.696</v>
      </c>
    </row>
    <row r="33" spans="1:279" x14ac:dyDescent="0.2">
      <c r="A33">
        <v>11</v>
      </c>
      <c r="B33">
        <v>1689263822.5999999</v>
      </c>
      <c r="C33">
        <v>2074</v>
      </c>
      <c r="D33" t="s">
        <v>457</v>
      </c>
      <c r="E33" t="s">
        <v>458</v>
      </c>
      <c r="F33">
        <v>15</v>
      </c>
      <c r="O33" t="s">
        <v>542</v>
      </c>
      <c r="P33">
        <f>DB33*AP33*(CW33-CV33*(1000-AP33*CY33)/(1000-AP33*CX33))/(100*CQ33)</f>
        <v>12.706270398562269</v>
      </c>
      <c r="Q33">
        <v>1689263814.849999</v>
      </c>
      <c r="R33">
        <f>(S33)/1000</f>
        <v>2.1991699215057458E-3</v>
      </c>
      <c r="S33">
        <f>1000*DB33*AP33*(CX33-CY33)/(100*CQ33*(1000-AP33*CX33))</f>
        <v>2.1991699215057459</v>
      </c>
      <c r="T33">
        <f>CV33 - IF(AP33&gt;1, P33*CQ33*100/(AR33*DJ33), 0)</f>
        <v>409.43956666666668</v>
      </c>
      <c r="U33">
        <f>((AA33-R33/2)*T33-P33)/(AA33+R33/2)</f>
        <v>171.16441339306994</v>
      </c>
      <c r="V33">
        <f>U33*(DC33+DD33)/1000</f>
        <v>17.385350885495864</v>
      </c>
      <c r="W33">
        <f>(CV33 - IF(AP33&gt;1, P33*CQ33*100/(AR33*DJ33), 0))*(DC33+DD33)/1000</f>
        <v>41.587210751330026</v>
      </c>
      <c r="X33">
        <f>2/((1/Z33-1/Y33)+SIGN(Z33)*SQRT((1/Z33-1/Y33)*(1/Z33-1/Y33) + 4*CR33/((CR33+1)*(CR33+1))*(2*1/Z33*1/Y33-1/Y33*1/Y33)))</f>
        <v>9.091844324668534E-2</v>
      </c>
      <c r="Y33">
        <f>IF(LEFT(CS33,1)&lt;&gt;"0",IF(LEFT(CS33,1)="1",3,CT33),$D$5+$E$5*(DJ33*DC33/($K$5*1000))+$F$5*(DJ33*DC33/($K$5*1000))*MAX(MIN(CQ33,$J$5),$I$5)*MAX(MIN(CQ33,$J$5),$I$5)+$G$5*MAX(MIN(CQ33,$J$5),$I$5)*(DJ33*DC33/($K$5*1000))+$H$5*(DJ33*DC33/($K$5*1000))*(DJ33*DC33/($K$5*1000)))</f>
        <v>2.9554099980199502</v>
      </c>
      <c r="Z33">
        <f>R33*(1000-(1000*0.61365*EXP(17.502*AD33/(240.97+AD33))/(DC33+DD33)+CX33)/2)/(1000*0.61365*EXP(17.502*AD33/(240.97+AD33))/(DC33+DD33)-CX33)</f>
        <v>8.9392713244840383E-2</v>
      </c>
      <c r="AA33">
        <f>1/((CR33+1)/(X33/1.6)+1/(Y33/1.37)) + CR33/((CR33+1)/(X33/1.6) + CR33/(Y33/1.37))</f>
        <v>5.6005393847617532E-2</v>
      </c>
      <c r="AB33">
        <f>(CM33*CP33)</f>
        <v>241.71547797505366</v>
      </c>
      <c r="AC33">
        <f>(DE33+(AB33+2*0.95*0.0000000567*(((DE33+$B$7)+273)^4-(DE33+273)^4)-44100*R33)/(1.84*29.3*Y33+8*0.95*0.0000000567*(DE33+273)^3))</f>
        <v>32.673299016307574</v>
      </c>
      <c r="AD33">
        <f>($B$29*DF33+$D$7*DG33+$C$29*AC33)</f>
        <v>32.673299016307574</v>
      </c>
      <c r="AE33">
        <f>0.61365*EXP(17.502*AD33/(240.97+AD33))</f>
        <v>4.9601041849146554</v>
      </c>
      <c r="AF33">
        <f>(AG33/AH33*100)</f>
        <v>53.999624785414113</v>
      </c>
      <c r="AG33">
        <f>CX33*(DC33+DD33)/1000</f>
        <v>2.553757144939742</v>
      </c>
      <c r="AH33">
        <f>0.61365*EXP(17.502*DE33/(240.97+DE33))</f>
        <v>4.7292127585848327</v>
      </c>
      <c r="AI33">
        <f>(AE33-CX33*(DC33+DD33)/1000)</f>
        <v>2.4063470399749134</v>
      </c>
      <c r="AJ33">
        <f>(-R33*44100)</f>
        <v>-96.983393538403391</v>
      </c>
      <c r="AK33">
        <f>2*29.3*Y33*0.92*(DE33-AD33)</f>
        <v>-134.4336165742906</v>
      </c>
      <c r="AL33">
        <f>2*0.95*0.0000000567*(((DE33+$B$7)+273)^4-(AD33+273)^4)</f>
        <v>-10.34130423502973</v>
      </c>
      <c r="AM33">
        <f>AB33+AL33+AJ33+AK33</f>
        <v>-4.2836372670052469E-2</v>
      </c>
      <c r="AN33">
        <v>0</v>
      </c>
      <c r="AO33">
        <v>0</v>
      </c>
      <c r="AP33">
        <f>IF(AN33*$H$13&gt;=AR33,1,(AR33/(AR33-AN33*$H$13)))</f>
        <v>1</v>
      </c>
      <c r="AQ33">
        <f>(AP33-1)*100</f>
        <v>0</v>
      </c>
      <c r="AR33">
        <f>MAX(0,($B$13+$C$13*DJ33)/(1+$D$13*DJ33)*DC33/(DE33+273)*$E$13)</f>
        <v>52810.242664417521</v>
      </c>
      <c r="AS33" t="s">
        <v>408</v>
      </c>
      <c r="AT33">
        <v>12553.4</v>
      </c>
      <c r="AU33">
        <v>632.9008</v>
      </c>
      <c r="AV33">
        <v>3828.41</v>
      </c>
      <c r="AW33">
        <f>1-AU33/AV33</f>
        <v>0.8346831191016636</v>
      </c>
      <c r="AX33">
        <v>-0.86468857473077609</v>
      </c>
      <c r="AY33" t="s">
        <v>459</v>
      </c>
      <c r="AZ33">
        <v>12513</v>
      </c>
      <c r="BA33">
        <v>747.56857692307688</v>
      </c>
      <c r="BB33">
        <v>1010.06</v>
      </c>
      <c r="BC33">
        <f>1-BA33/BB33</f>
        <v>0.25987705985478393</v>
      </c>
      <c r="BD33">
        <v>0.5</v>
      </c>
      <c r="BE33">
        <f>CN33</f>
        <v>1261.0982505570223</v>
      </c>
      <c r="BF33">
        <f>P33</f>
        <v>12.706270398562269</v>
      </c>
      <c r="BG33">
        <f>BC33*BD33*BE33</f>
        <v>163.86525277138529</v>
      </c>
      <c r="BH33">
        <f>(BF33-AX33)/BE33</f>
        <v>1.0761222583013499E-2</v>
      </c>
      <c r="BI33">
        <f>(AV33-BB33)/BB33</f>
        <v>2.7902797853592856</v>
      </c>
      <c r="BJ33">
        <f>AU33/(AW33+AU33/BB33)</f>
        <v>433.11387824304563</v>
      </c>
      <c r="BK33" t="s">
        <v>460</v>
      </c>
      <c r="BL33">
        <v>-105.45</v>
      </c>
      <c r="BM33">
        <f>IF(BL33&lt;&gt;0, BL33, BJ33)</f>
        <v>-105.45</v>
      </c>
      <c r="BN33">
        <f>1-BM33/BB33</f>
        <v>1.1043997386293884</v>
      </c>
      <c r="BO33">
        <f>(BB33-BA33)/(BB33-BM33)</f>
        <v>0.23531068576428993</v>
      </c>
      <c r="BP33">
        <f>(AV33-BB33)/(AV33-BM33)</f>
        <v>0.71643373175456171</v>
      </c>
      <c r="BQ33">
        <f>(BB33-BA33)/(BB33-AU33)</f>
        <v>0.69596982673874352</v>
      </c>
      <c r="BR33">
        <f>(AV33-BB33)/(AV33-AU33)</f>
        <v>0.88197211261353903</v>
      </c>
      <c r="BS33">
        <f>(BO33*BM33/BA33)</f>
        <v>-3.3192288413157349E-2</v>
      </c>
      <c r="BT33">
        <f>(1-BS33)</f>
        <v>1.0331922884131572</v>
      </c>
      <c r="BU33">
        <v>2393</v>
      </c>
      <c r="BV33">
        <v>300</v>
      </c>
      <c r="BW33">
        <v>300</v>
      </c>
      <c r="BX33">
        <v>300</v>
      </c>
      <c r="BY33">
        <v>12513</v>
      </c>
      <c r="BZ33">
        <v>970.65</v>
      </c>
      <c r="CA33">
        <v>-9.0654800000000008E-3</v>
      </c>
      <c r="CB33">
        <v>-0.5</v>
      </c>
      <c r="CC33" t="s">
        <v>411</v>
      </c>
      <c r="CD33" t="s">
        <v>411</v>
      </c>
      <c r="CE33" t="s">
        <v>411</v>
      </c>
      <c r="CF33" t="s">
        <v>411</v>
      </c>
      <c r="CG33" t="s">
        <v>411</v>
      </c>
      <c r="CH33" t="s">
        <v>411</v>
      </c>
      <c r="CI33" t="s">
        <v>411</v>
      </c>
      <c r="CJ33" t="s">
        <v>411</v>
      </c>
      <c r="CK33" t="s">
        <v>411</v>
      </c>
      <c r="CL33" t="s">
        <v>411</v>
      </c>
      <c r="CM33">
        <f>$B$11*DK33+$C$11*DL33+$F$11*DW33*(1-DZ33)</f>
        <v>1499.866</v>
      </c>
      <c r="CN33">
        <f>CM33*CO33</f>
        <v>1261.0982505570223</v>
      </c>
      <c r="CO33">
        <f>($B$11*$D$9+$C$11*$D$9+$F$11*((EJ33+EB33)/MAX(EJ33+EB33+EK33, 0.1)*$I$9+EK33/MAX(EJ33+EB33+EK33, 0.1)*$J$9))/($B$11+$C$11+$F$11)</f>
        <v>0.84080727915495279</v>
      </c>
      <c r="CP33">
        <f>($B$11*$K$9+$C$11*$K$9+$F$11*((EJ33+EB33)/MAX(EJ33+EB33+EK33, 0.1)*$Q$9+EK33/MAX(EJ33+EB33+EK33, 0.1)*$R$9))/($B$11+$C$11+$F$11)</f>
        <v>0.16115804876905915</v>
      </c>
      <c r="CQ33">
        <v>6</v>
      </c>
      <c r="CR33">
        <v>0.5</v>
      </c>
      <c r="CS33" t="s">
        <v>412</v>
      </c>
      <c r="CT33">
        <v>2</v>
      </c>
      <c r="CU33">
        <v>1689263814.849999</v>
      </c>
      <c r="CV33">
        <v>409.43956666666668</v>
      </c>
      <c r="CW33">
        <v>423.04306666666668</v>
      </c>
      <c r="CX33">
        <v>25.14256666666666</v>
      </c>
      <c r="CY33">
        <v>22.999193333333331</v>
      </c>
      <c r="CZ33">
        <v>408.41449999999998</v>
      </c>
      <c r="DA33">
        <v>24.879466666666669</v>
      </c>
      <c r="DB33">
        <v>600.14103333333344</v>
      </c>
      <c r="DC33">
        <v>101.4719333333333</v>
      </c>
      <c r="DD33">
        <v>9.9126566666666666E-2</v>
      </c>
      <c r="DE33">
        <v>31.829566666666661</v>
      </c>
      <c r="DF33">
        <v>999.9000000000002</v>
      </c>
      <c r="DG33">
        <v>999.9000000000002</v>
      </c>
      <c r="DH33">
        <v>0</v>
      </c>
      <c r="DI33">
        <v>0</v>
      </c>
      <c r="DJ33">
        <v>10000.956666666671</v>
      </c>
      <c r="DK33">
        <v>0</v>
      </c>
      <c r="DL33">
        <v>1814.615</v>
      </c>
      <c r="DM33">
        <v>-13.603436666666671</v>
      </c>
      <c r="DN33">
        <v>419.99946666666682</v>
      </c>
      <c r="DO33">
        <v>433.0018</v>
      </c>
      <c r="DP33">
        <v>2.1433689999999999</v>
      </c>
      <c r="DQ33">
        <v>423.04306666666668</v>
      </c>
      <c r="DR33">
        <v>22.999193333333331</v>
      </c>
      <c r="DS33">
        <v>2.551264666666667</v>
      </c>
      <c r="DT33">
        <v>2.3337733333333341</v>
      </c>
      <c r="DU33">
        <v>21.357283333333331</v>
      </c>
      <c r="DV33">
        <v>19.911426666666671</v>
      </c>
      <c r="DW33">
        <v>1499.866</v>
      </c>
      <c r="DX33">
        <v>0.97300000000000009</v>
      </c>
      <c r="DY33">
        <v>2.6999720000000008E-2</v>
      </c>
      <c r="DZ33">
        <v>0</v>
      </c>
      <c r="EA33">
        <v>748.07849999999996</v>
      </c>
      <c r="EB33">
        <v>4.9993100000000004</v>
      </c>
      <c r="EC33">
        <v>13410.806666666669</v>
      </c>
      <c r="ED33">
        <v>13258.043333333329</v>
      </c>
      <c r="EE33">
        <v>39.436999999999983</v>
      </c>
      <c r="EF33">
        <v>41</v>
      </c>
      <c r="EG33">
        <v>39.69959999999999</v>
      </c>
      <c r="EH33">
        <v>40.483199999999989</v>
      </c>
      <c r="EI33">
        <v>40.995800000000003</v>
      </c>
      <c r="EJ33">
        <v>1454.5056666666669</v>
      </c>
      <c r="EK33">
        <v>40.360333333333323</v>
      </c>
      <c r="EL33">
        <v>0</v>
      </c>
      <c r="EM33">
        <v>235.70000004768369</v>
      </c>
      <c r="EN33">
        <v>0</v>
      </c>
      <c r="EO33">
        <v>747.56857692307688</v>
      </c>
      <c r="EP33">
        <v>-121.6002393756501</v>
      </c>
      <c r="EQ33">
        <v>1584.8923080385321</v>
      </c>
      <c r="ER33">
        <v>13446.49615384615</v>
      </c>
      <c r="ES33">
        <v>15</v>
      </c>
      <c r="ET33">
        <v>1689263448.5</v>
      </c>
      <c r="EU33" t="s">
        <v>452</v>
      </c>
      <c r="EV33">
        <v>1689263448.5</v>
      </c>
      <c r="EW33">
        <v>1689262154</v>
      </c>
      <c r="EX33">
        <v>4</v>
      </c>
      <c r="EY33">
        <v>7.0999999999999994E-2</v>
      </c>
      <c r="EZ33">
        <v>-1.2E-2</v>
      </c>
      <c r="FA33">
        <v>1.0249999999999999</v>
      </c>
      <c r="FB33">
        <v>0.26300000000000001</v>
      </c>
      <c r="FC33">
        <v>417</v>
      </c>
      <c r="FD33">
        <v>23</v>
      </c>
      <c r="FE33">
        <v>0.28999999999999998</v>
      </c>
      <c r="FF33">
        <v>0.14000000000000001</v>
      </c>
      <c r="FG33">
        <v>-13.674512195121951</v>
      </c>
      <c r="FH33">
        <v>1.113880139372819</v>
      </c>
      <c r="FI33">
        <v>0.1236631147466372</v>
      </c>
      <c r="FJ33">
        <v>1</v>
      </c>
      <c r="FK33">
        <v>409.41412903225807</v>
      </c>
      <c r="FL33">
        <v>1.799274193547707</v>
      </c>
      <c r="FM33">
        <v>0.13974533102835129</v>
      </c>
      <c r="FN33">
        <v>1</v>
      </c>
      <c r="FO33">
        <v>2.1170380487804881</v>
      </c>
      <c r="FP33">
        <v>0.47418229965156738</v>
      </c>
      <c r="FQ33">
        <v>4.7013417089556933E-2</v>
      </c>
      <c r="FR33">
        <v>1</v>
      </c>
      <c r="FS33">
        <v>25.13738064516129</v>
      </c>
      <c r="FT33">
        <v>0.39072580645157318</v>
      </c>
      <c r="FU33">
        <v>2.9336374199901601E-2</v>
      </c>
      <c r="FV33">
        <v>1</v>
      </c>
      <c r="FW33">
        <v>4</v>
      </c>
      <c r="FX33">
        <v>4</v>
      </c>
      <c r="FY33" t="s">
        <v>414</v>
      </c>
      <c r="FZ33">
        <v>3.1728999999999998</v>
      </c>
      <c r="GA33">
        <v>2.7966500000000001</v>
      </c>
      <c r="GB33">
        <v>0.102107</v>
      </c>
      <c r="GC33">
        <v>0.105396</v>
      </c>
      <c r="GD33">
        <v>0.123569</v>
      </c>
      <c r="GE33">
        <v>0.11684600000000001</v>
      </c>
      <c r="GF33">
        <v>27789.8</v>
      </c>
      <c r="GG33">
        <v>22133.1</v>
      </c>
      <c r="GH33">
        <v>28949.3</v>
      </c>
      <c r="GI33">
        <v>24254.9</v>
      </c>
      <c r="GJ33">
        <v>32281.3</v>
      </c>
      <c r="GK33">
        <v>31253.8</v>
      </c>
      <c r="GL33">
        <v>39948.199999999997</v>
      </c>
      <c r="GM33">
        <v>39564.300000000003</v>
      </c>
      <c r="GN33">
        <v>2.1225000000000001</v>
      </c>
      <c r="GO33">
        <v>1.82162</v>
      </c>
      <c r="GP33">
        <v>0</v>
      </c>
      <c r="GQ33">
        <v>0</v>
      </c>
      <c r="GR33">
        <v>30.018699999999999</v>
      </c>
      <c r="GS33">
        <v>999.9</v>
      </c>
      <c r="GT33">
        <v>65.400000000000006</v>
      </c>
      <c r="GU33">
        <v>31.5</v>
      </c>
      <c r="GV33">
        <v>29.914400000000001</v>
      </c>
      <c r="GW33">
        <v>60.991900000000001</v>
      </c>
      <c r="GX33">
        <v>31.923100000000002</v>
      </c>
      <c r="GY33">
        <v>1</v>
      </c>
      <c r="GZ33">
        <v>0.346634</v>
      </c>
      <c r="HA33">
        <v>0</v>
      </c>
      <c r="HB33">
        <v>20.276800000000001</v>
      </c>
      <c r="HC33">
        <v>5.2237299999999998</v>
      </c>
      <c r="HD33">
        <v>11.908099999999999</v>
      </c>
      <c r="HE33">
        <v>4.9638499999999999</v>
      </c>
      <c r="HF33">
        <v>3.2919999999999998</v>
      </c>
      <c r="HG33">
        <v>9999</v>
      </c>
      <c r="HH33">
        <v>9999</v>
      </c>
      <c r="HI33">
        <v>9999</v>
      </c>
      <c r="HJ33">
        <v>999.9</v>
      </c>
      <c r="HK33">
        <v>4.9702900000000003</v>
      </c>
      <c r="HL33">
        <v>1.8751500000000001</v>
      </c>
      <c r="HM33">
        <v>1.8738600000000001</v>
      </c>
      <c r="HN33">
        <v>1.8730199999999999</v>
      </c>
      <c r="HO33">
        <v>1.8745400000000001</v>
      </c>
      <c r="HP33">
        <v>1.86951</v>
      </c>
      <c r="HQ33">
        <v>1.8736299999999999</v>
      </c>
      <c r="HR33">
        <v>1.87869</v>
      </c>
      <c r="HS33">
        <v>0</v>
      </c>
      <c r="HT33">
        <v>0</v>
      </c>
      <c r="HU33">
        <v>0</v>
      </c>
      <c r="HV33">
        <v>0</v>
      </c>
      <c r="HW33" t="s">
        <v>415</v>
      </c>
      <c r="HX33" t="s">
        <v>416</v>
      </c>
      <c r="HY33" t="s">
        <v>417</v>
      </c>
      <c r="HZ33" t="s">
        <v>417</v>
      </c>
      <c r="IA33" t="s">
        <v>417</v>
      </c>
      <c r="IB33" t="s">
        <v>417</v>
      </c>
      <c r="IC33">
        <v>0</v>
      </c>
      <c r="ID33">
        <v>100</v>
      </c>
      <c r="IE33">
        <v>100</v>
      </c>
      <c r="IF33">
        <v>1.0249999999999999</v>
      </c>
      <c r="IG33">
        <v>0.2631</v>
      </c>
      <c r="IH33">
        <v>0.81536638078686541</v>
      </c>
      <c r="II33">
        <v>1.128014593432906E-3</v>
      </c>
      <c r="IJ33">
        <v>-1.65604436504418E-6</v>
      </c>
      <c r="IK33">
        <v>3.7132907960675708E-10</v>
      </c>
      <c r="IL33">
        <v>0.26309000000000182</v>
      </c>
      <c r="IM33">
        <v>0</v>
      </c>
      <c r="IN33">
        <v>0</v>
      </c>
      <c r="IO33">
        <v>0</v>
      </c>
      <c r="IP33">
        <v>25</v>
      </c>
      <c r="IQ33">
        <v>1932</v>
      </c>
      <c r="IR33">
        <v>-1</v>
      </c>
      <c r="IS33">
        <v>-1</v>
      </c>
      <c r="IT33">
        <v>6.2</v>
      </c>
      <c r="IU33">
        <v>27.8</v>
      </c>
      <c r="IV33">
        <v>1.09741</v>
      </c>
      <c r="IW33">
        <v>2.4182100000000002</v>
      </c>
      <c r="IX33">
        <v>1.42578</v>
      </c>
      <c r="IY33">
        <v>2.2814899999999998</v>
      </c>
      <c r="IZ33">
        <v>1.5478499999999999</v>
      </c>
      <c r="JA33">
        <v>2.3864700000000001</v>
      </c>
      <c r="JB33">
        <v>35.987900000000003</v>
      </c>
      <c r="JC33">
        <v>15.410399999999999</v>
      </c>
      <c r="JD33">
        <v>18</v>
      </c>
      <c r="JE33">
        <v>639.11400000000003</v>
      </c>
      <c r="JF33">
        <v>425.03300000000002</v>
      </c>
      <c r="JG33">
        <v>31.415500000000002</v>
      </c>
      <c r="JH33">
        <v>31.7318</v>
      </c>
      <c r="JI33">
        <v>30.000599999999999</v>
      </c>
      <c r="JJ33">
        <v>31.5488</v>
      </c>
      <c r="JK33">
        <v>31.4816</v>
      </c>
      <c r="JL33">
        <v>21.980899999999998</v>
      </c>
      <c r="JM33">
        <v>26.372399999999999</v>
      </c>
      <c r="JN33">
        <v>92.106200000000001</v>
      </c>
      <c r="JO33">
        <v>-999.9</v>
      </c>
      <c r="JP33">
        <v>423.22199999999998</v>
      </c>
      <c r="JQ33">
        <v>23</v>
      </c>
      <c r="JR33">
        <v>94.345799999999997</v>
      </c>
      <c r="JS33">
        <v>100.667</v>
      </c>
    </row>
    <row r="34" spans="1:279" x14ac:dyDescent="0.2">
      <c r="A34" t="s">
        <v>45</v>
      </c>
      <c r="B34" t="s">
        <v>47</v>
      </c>
      <c r="C34" t="s">
        <v>49</v>
      </c>
    </row>
    <row r="35" spans="1:279" x14ac:dyDescent="0.2">
      <c r="B35">
        <v>1</v>
      </c>
      <c r="C35">
        <v>0</v>
      </c>
    </row>
    <row r="36" spans="1:279" x14ac:dyDescent="0.2">
      <c r="A36">
        <v>12</v>
      </c>
      <c r="B36">
        <v>1689264028.0999999</v>
      </c>
      <c r="C36">
        <v>2279.5</v>
      </c>
      <c r="D36" t="s">
        <v>461</v>
      </c>
      <c r="E36" t="s">
        <v>462</v>
      </c>
      <c r="F36">
        <v>15</v>
      </c>
      <c r="O36" t="s">
        <v>543</v>
      </c>
      <c r="P36">
        <f>DB36*AP36*(CW36-CV36*(1000-AP36*CY36)/(1000-AP36*CX36))/(100*CQ36)</f>
        <v>13.126056145734221</v>
      </c>
      <c r="Q36">
        <v>1689264020.349999</v>
      </c>
      <c r="R36">
        <f t="shared" ref="R36:R51" si="0">(S36)/1000</f>
        <v>2.4276049570801637E-3</v>
      </c>
      <c r="S36">
        <f t="shared" ref="S36:S51" si="1">1000*DB36*AP36*(CX36-CY36)/(100*CQ36*(1000-AP36*CX36))</f>
        <v>2.4276049570801637</v>
      </c>
      <c r="T36">
        <f>CV36 - IF(AP36&gt;1, P36*CQ36*100/(AR36*DJ36), 0)</f>
        <v>408.82043333333343</v>
      </c>
      <c r="U36">
        <f>((AA36-R36/2)*T36-P36)/(AA36+R36/2)</f>
        <v>210.93789705105377</v>
      </c>
      <c r="V36">
        <f t="shared" ref="V36:V51" si="2">U36*(DC36+DD36)/1000</f>
        <v>21.425841067786088</v>
      </c>
      <c r="W36">
        <f>(CV36 - IF(AP36&gt;1, P36*CQ36*100/(AR36*DJ36), 0))*(DC36+DD36)/1000</f>
        <v>41.525594747649357</v>
      </c>
      <c r="X36">
        <f t="shared" ref="X36:X51" si="3">2/((1/Z36-1/Y36)+SIGN(Z36)*SQRT((1/Z36-1/Y36)*(1/Z36-1/Y36) + 4*CR36/((CR36+1)*(CR36+1))*(2*1/Z36*1/Y36-1/Y36*1/Y36)))</f>
        <v>0.11427607021686832</v>
      </c>
      <c r="Y36">
        <f t="shared" ref="Y36:Y51" si="4">IF(LEFT(CS36,1)&lt;&gt;"0",IF(LEFT(CS36,1)="1",3,CT36),$D$5+$E$5*(DJ36*DC36/($K$5*1000))+$F$5*(DJ36*DC36/($K$5*1000))*MAX(MIN(CQ36,$J$5),$I$5)*MAX(MIN(CQ36,$J$5),$I$5)+$G$5*MAX(MIN(CQ36,$J$5),$I$5)*(DJ36*DC36/($K$5*1000))+$H$5*(DJ36*DC36/($K$5*1000))*(DJ36*DC36/($K$5*1000)))</f>
        <v>2.9548023748288683</v>
      </c>
      <c r="Z36">
        <f>R36*(1000-(1000*0.61365*EXP(17.502*AD36/(240.97+AD36))/(DC36+DD36)+CX36)/2)/(1000*0.61365*EXP(17.502*AD36/(240.97+AD36))/(DC36+DD36)-CX36)</f>
        <v>0.11187636337706622</v>
      </c>
      <c r="AA36">
        <f t="shared" ref="AA36:AA51" si="5">1/((CR36+1)/(X36/1.6)+1/(Y36/1.37)) + CR36/((CR36+1)/(X36/1.6) + CR36/(Y36/1.37))</f>
        <v>7.0134134138311294E-2</v>
      </c>
      <c r="AB36">
        <f t="shared" ref="AB36:AB51" si="6">(CM36*CP36)</f>
        <v>241.73698067491216</v>
      </c>
      <c r="AC36">
        <f>(DE36+(AB36+2*0.95*0.0000000567*(((DE36+$B$7)+273)^4-(DE36+273)^4)-44100*R36)/(1.84*29.3*Y36+8*0.95*0.0000000567*(DE36+273)^3))</f>
        <v>32.745764804387754</v>
      </c>
      <c r="AD36">
        <f t="shared" ref="AD36:AD51" si="7">($B$35*DF36+$D$7*DG36+$C$35*AC36)</f>
        <v>31.716200000000011</v>
      </c>
      <c r="AE36">
        <f t="shared" ref="AE36:AE51" si="8">0.61365*EXP(17.502*AD36/(240.97+AD36))</f>
        <v>4.6989141192120734</v>
      </c>
      <c r="AF36">
        <f t="shared" ref="AF36:AF51" si="9">(AG36/AH36*100)</f>
        <v>54.020306745656043</v>
      </c>
      <c r="AG36">
        <f t="shared" ref="AG36:AG51" si="10">CX36*(DC36+DD36)/1000</f>
        <v>2.5737613946466618</v>
      </c>
      <c r="AH36">
        <f t="shared" ref="AH36:AH51" si="11">0.61365*EXP(17.502*DE36/(240.97+DE36))</f>
        <v>4.7644331357922667</v>
      </c>
      <c r="AI36">
        <f t="shared" ref="AI36:AI51" si="12">(AE36-CX36*(DC36+DD36)/1000)</f>
        <v>2.1251527245654116</v>
      </c>
      <c r="AJ36">
        <f>(-R36*44100)</f>
        <v>-107.05737860723522</v>
      </c>
      <c r="AK36">
        <f t="shared" ref="AK36:AK51" si="13">2*29.3*Y36*0.92*(DE36-AD36)</f>
        <v>38.925847326493411</v>
      </c>
      <c r="AL36">
        <f t="shared" ref="AL36:AL51" si="14">2*0.95*0.0000000567*(((DE36+$B$7)+273)^4-(AD36+273)^4)</f>
        <v>2.9828391937133514</v>
      </c>
      <c r="AM36">
        <f t="shared" ref="AM36:AM51" si="15">AB36+AL36+AJ36+AK36</f>
        <v>176.58828858788371</v>
      </c>
      <c r="AN36">
        <v>0</v>
      </c>
      <c r="AO36">
        <v>0</v>
      </c>
      <c r="AP36">
        <f t="shared" ref="AP36:AP51" si="16">IF(AN36*$H$13&gt;=AR36,1,(AR36/(AR36-AN36*$H$13)))</f>
        <v>1</v>
      </c>
      <c r="AQ36">
        <f t="shared" ref="AQ36:AQ51" si="17">(AP36-1)*100</f>
        <v>0</v>
      </c>
      <c r="AR36">
        <f t="shared" ref="AR36:AR51" si="18">MAX(0,($B$13+$C$13*DJ36)/(1+$D$13*DJ36)*DC36/(DE36+273)*$E$13)</f>
        <v>52770.159457902526</v>
      </c>
      <c r="AS36" t="s">
        <v>408</v>
      </c>
      <c r="AT36">
        <v>12553.4</v>
      </c>
      <c r="AU36">
        <v>632.9008</v>
      </c>
      <c r="AV36">
        <v>3828.41</v>
      </c>
      <c r="AW36">
        <f t="shared" ref="AW36:AW51" si="19">1-AU36/AV36</f>
        <v>0.8346831191016636</v>
      </c>
      <c r="AX36">
        <v>-0.86468857473077609</v>
      </c>
      <c r="AY36" t="s">
        <v>463</v>
      </c>
      <c r="AZ36">
        <v>12490.7</v>
      </c>
      <c r="BA36">
        <v>794.96138461538453</v>
      </c>
      <c r="BB36">
        <v>1098.49</v>
      </c>
      <c r="BC36">
        <f t="shared" ref="BC36:BC51" si="20">1-BA36/BB36</f>
        <v>0.27631440922048944</v>
      </c>
      <c r="BD36">
        <v>0.5</v>
      </c>
      <c r="BE36">
        <f t="shared" ref="BE36:BE51" si="21">CN36</f>
        <v>1261.2118805569489</v>
      </c>
      <c r="BF36">
        <f>P36</f>
        <v>13.126056145734221</v>
      </c>
      <c r="BG36">
        <f t="shared" ref="BG36:BG51" si="22">BC36*BD36*BE36</f>
        <v>174.24550783897791</v>
      </c>
      <c r="BH36">
        <f t="shared" ref="BH36:BH51" si="23">(BF36-AX36)/BE36</f>
        <v>1.1093096200684939E-2</v>
      </c>
      <c r="BI36">
        <f t="shared" ref="BI36:BI51" si="24">(AV36-BB36)/BB36</f>
        <v>2.4851568971952407</v>
      </c>
      <c r="BJ36">
        <f t="shared" ref="BJ36:BJ51" si="25">AU36/(AW36+AU36/BB36)</f>
        <v>448.5990783403704</v>
      </c>
      <c r="BK36" t="s">
        <v>464</v>
      </c>
      <c r="BL36">
        <v>-802.37</v>
      </c>
      <c r="BM36">
        <f t="shared" ref="BM36:BM51" si="26">IF(BL36&lt;&gt;0, BL36, BJ36)</f>
        <v>-802.37</v>
      </c>
      <c r="BN36">
        <f t="shared" ref="BN36:BN51" si="27">1-BM36/BB36</f>
        <v>1.7304299538457337</v>
      </c>
      <c r="BO36">
        <f t="shared" ref="BO36:BO51" si="28">(BB36-BA36)/(BB36-BM36)</f>
        <v>0.15967962679240735</v>
      </c>
      <c r="BP36">
        <f t="shared" ref="BP36:BP51" si="29">(AV36-BB36)/(AV36-BM36)</f>
        <v>0.58951623700542899</v>
      </c>
      <c r="BQ36">
        <f t="shared" ref="BQ36:BQ51" si="30">(BB36-BA36)/(BB36-AU36)</f>
        <v>0.65192366013776837</v>
      </c>
      <c r="BR36">
        <f t="shared" ref="BR36:BR51" si="31">(AV36-BB36)/(AV36-AU36)</f>
        <v>0.85429890172120304</v>
      </c>
      <c r="BS36">
        <f t="shared" ref="BS36:BS51" si="32">(BO36*BM36/BA36)</f>
        <v>-0.16116775560288568</v>
      </c>
      <c r="BT36">
        <f t="shared" ref="BT36:BT51" si="33">(1-BS36)</f>
        <v>1.1611677556028857</v>
      </c>
      <c r="BU36">
        <v>2395</v>
      </c>
      <c r="BV36">
        <v>300</v>
      </c>
      <c r="BW36">
        <v>300</v>
      </c>
      <c r="BX36">
        <v>300</v>
      </c>
      <c r="BY36">
        <v>12490.7</v>
      </c>
      <c r="BZ36">
        <v>1052.56</v>
      </c>
      <c r="CA36">
        <v>-9.0496699999999992E-3</v>
      </c>
      <c r="CB36">
        <v>-1</v>
      </c>
      <c r="CC36" t="s">
        <v>411</v>
      </c>
      <c r="CD36" t="s">
        <v>411</v>
      </c>
      <c r="CE36" t="s">
        <v>411</v>
      </c>
      <c r="CF36" t="s">
        <v>411</v>
      </c>
      <c r="CG36" t="s">
        <v>411</v>
      </c>
      <c r="CH36" t="s">
        <v>411</v>
      </c>
      <c r="CI36" t="s">
        <v>411</v>
      </c>
      <c r="CJ36" t="s">
        <v>411</v>
      </c>
      <c r="CK36" t="s">
        <v>411</v>
      </c>
      <c r="CL36" t="s">
        <v>411</v>
      </c>
      <c r="CM36">
        <f t="shared" ref="CM36:CM51" si="34">$B$11*DK36+$C$11*DL36+$F$11*DW36*(1-DZ36)</f>
        <v>1500.0013333333329</v>
      </c>
      <c r="CN36">
        <f t="shared" ref="CN36:CN51" si="35">CM36*CO36</f>
        <v>1261.2118805569489</v>
      </c>
      <c r="CO36">
        <f t="shared" ref="CO36:CO51" si="36">($B$11*$D$9+$C$11*$D$9+$F$11*((EJ36+EB36)/MAX(EJ36+EB36+EK36, 0.1)*$I$9+EK36/MAX(EJ36+EB36+EK36, 0.1)*$J$9))/($B$11+$C$11+$F$11)</f>
        <v>0.8408071729871458</v>
      </c>
      <c r="CP36">
        <f t="shared" ref="CP36:CP51" si="37">($B$11*$K$9+$C$11*$K$9+$F$11*((EJ36+EB36)/MAX(EJ36+EB36+EK36, 0.1)*$Q$9+EK36/MAX(EJ36+EB36+EK36, 0.1)*$R$9))/($B$11+$C$11+$F$11)</f>
        <v>0.16115784386519139</v>
      </c>
      <c r="CQ36">
        <v>6</v>
      </c>
      <c r="CR36">
        <v>0.5</v>
      </c>
      <c r="CS36" t="s">
        <v>412</v>
      </c>
      <c r="CT36">
        <v>2</v>
      </c>
      <c r="CU36">
        <v>1689264020.349999</v>
      </c>
      <c r="CV36">
        <v>408.82043333333343</v>
      </c>
      <c r="CW36">
        <v>422.93453333333332</v>
      </c>
      <c r="CX36">
        <v>25.338740000000001</v>
      </c>
      <c r="CY36">
        <v>22.97338666666667</v>
      </c>
      <c r="CZ36">
        <v>407.79523333333327</v>
      </c>
      <c r="DA36">
        <v>25.07565</v>
      </c>
      <c r="DB36">
        <v>600.1875</v>
      </c>
      <c r="DC36">
        <v>101.4745666666667</v>
      </c>
      <c r="DD36">
        <v>9.9599793333333311E-2</v>
      </c>
      <c r="DE36">
        <v>31.960556666666669</v>
      </c>
      <c r="DF36">
        <v>31.716200000000011</v>
      </c>
      <c r="DG36">
        <v>999.9000000000002</v>
      </c>
      <c r="DH36">
        <v>0</v>
      </c>
      <c r="DI36">
        <v>0</v>
      </c>
      <c r="DJ36">
        <v>9997.2493333333332</v>
      </c>
      <c r="DK36">
        <v>0</v>
      </c>
      <c r="DL36">
        <v>1984.684666666667</v>
      </c>
      <c r="DM36">
        <v>-14.11407</v>
      </c>
      <c r="DN36">
        <v>419.44873333333328</v>
      </c>
      <c r="DO36">
        <v>432.87913333333341</v>
      </c>
      <c r="DP36">
        <v>2.365361</v>
      </c>
      <c r="DQ36">
        <v>422.93453333333332</v>
      </c>
      <c r="DR36">
        <v>22.97338666666667</v>
      </c>
      <c r="DS36">
        <v>2.5712376666666672</v>
      </c>
      <c r="DT36">
        <v>2.3312136666666672</v>
      </c>
      <c r="DU36">
        <v>21.48459333333334</v>
      </c>
      <c r="DV36">
        <v>19.89372333333333</v>
      </c>
      <c r="DW36">
        <v>1500.0013333333329</v>
      </c>
      <c r="DX36">
        <v>0.97300366666666682</v>
      </c>
      <c r="DY36">
        <v>2.6996139999999991E-2</v>
      </c>
      <c r="DZ36">
        <v>0</v>
      </c>
      <c r="EA36">
        <v>795.05666666666673</v>
      </c>
      <c r="EB36">
        <v>4.9993100000000004</v>
      </c>
      <c r="EC36">
        <v>14185.33666666667</v>
      </c>
      <c r="ED36">
        <v>13259.26</v>
      </c>
      <c r="EE36">
        <v>39.337199999999982</v>
      </c>
      <c r="EF36">
        <v>40.991599999999998</v>
      </c>
      <c r="EG36">
        <v>39.686999999999983</v>
      </c>
      <c r="EH36">
        <v>40.375</v>
      </c>
      <c r="EI36">
        <v>40.932866666666648</v>
      </c>
      <c r="EJ36">
        <v>1454.6426666666671</v>
      </c>
      <c r="EK36">
        <v>40.358666666666657</v>
      </c>
      <c r="EL36">
        <v>0</v>
      </c>
      <c r="EM36">
        <v>204.79999995231631</v>
      </c>
      <c r="EN36">
        <v>0</v>
      </c>
      <c r="EO36">
        <v>794.96138461538453</v>
      </c>
      <c r="EP36">
        <v>-68.46639319028327</v>
      </c>
      <c r="EQ36">
        <v>-1706.8239340545299</v>
      </c>
      <c r="ER36">
        <v>14179.207692307689</v>
      </c>
      <c r="ES36">
        <v>15</v>
      </c>
      <c r="ET36">
        <v>1689263448.5</v>
      </c>
      <c r="EU36" t="s">
        <v>452</v>
      </c>
      <c r="EV36">
        <v>1689263448.5</v>
      </c>
      <c r="EW36">
        <v>1689262154</v>
      </c>
      <c r="EX36">
        <v>4</v>
      </c>
      <c r="EY36">
        <v>7.0999999999999994E-2</v>
      </c>
      <c r="EZ36">
        <v>-1.2E-2</v>
      </c>
      <c r="FA36">
        <v>1.0249999999999999</v>
      </c>
      <c r="FB36">
        <v>0.26300000000000001</v>
      </c>
      <c r="FC36">
        <v>417</v>
      </c>
      <c r="FD36">
        <v>23</v>
      </c>
      <c r="FE36">
        <v>0.28999999999999998</v>
      </c>
      <c r="FF36">
        <v>0.14000000000000001</v>
      </c>
      <c r="FG36">
        <v>-14.08446</v>
      </c>
      <c r="FH36">
        <v>-0.4748442776735366</v>
      </c>
      <c r="FI36">
        <v>7.1013522655899997E-2</v>
      </c>
      <c r="FJ36">
        <v>1</v>
      </c>
      <c r="FK36">
        <v>408.79050000000012</v>
      </c>
      <c r="FL36">
        <v>3.485446051167481</v>
      </c>
      <c r="FM36">
        <v>0.25252838124323829</v>
      </c>
      <c r="FN36">
        <v>1</v>
      </c>
      <c r="FO36">
        <v>2.3433229999999998</v>
      </c>
      <c r="FP36">
        <v>0.4257221763602248</v>
      </c>
      <c r="FQ36">
        <v>4.1430029217947709E-2</v>
      </c>
      <c r="FR36">
        <v>1</v>
      </c>
      <c r="FS36">
        <v>25.33623</v>
      </c>
      <c r="FT36">
        <v>0.29951946607341301</v>
      </c>
      <c r="FU36">
        <v>2.175837233495808E-2</v>
      </c>
      <c r="FV36">
        <v>1</v>
      </c>
      <c r="FW36">
        <v>4</v>
      </c>
      <c r="FX36">
        <v>4</v>
      </c>
      <c r="FY36" t="s">
        <v>414</v>
      </c>
      <c r="FZ36">
        <v>3.1729500000000002</v>
      </c>
      <c r="GA36">
        <v>2.79779</v>
      </c>
      <c r="GB36">
        <v>0.102005</v>
      </c>
      <c r="GC36">
        <v>0.10537100000000001</v>
      </c>
      <c r="GD36">
        <v>0.12414699999999999</v>
      </c>
      <c r="GE36">
        <v>0.116705</v>
      </c>
      <c r="GF36">
        <v>27785.7</v>
      </c>
      <c r="GG36">
        <v>22127.1</v>
      </c>
      <c r="GH36">
        <v>28942.5</v>
      </c>
      <c r="GI36">
        <v>24248.3</v>
      </c>
      <c r="GJ36">
        <v>32252.9</v>
      </c>
      <c r="GK36">
        <v>31251.8</v>
      </c>
      <c r="GL36">
        <v>39939</v>
      </c>
      <c r="GM36">
        <v>39555.1</v>
      </c>
      <c r="GN36">
        <v>2.12385</v>
      </c>
      <c r="GO36">
        <v>1.8143199999999999</v>
      </c>
      <c r="GP36">
        <v>9.3210500000000002E-2</v>
      </c>
      <c r="GQ36">
        <v>0</v>
      </c>
      <c r="GR36">
        <v>30.2376</v>
      </c>
      <c r="GS36">
        <v>999.9</v>
      </c>
      <c r="GT36">
        <v>64.400000000000006</v>
      </c>
      <c r="GU36">
        <v>31.9</v>
      </c>
      <c r="GV36">
        <v>30.134</v>
      </c>
      <c r="GW36">
        <v>62.351900000000001</v>
      </c>
      <c r="GX36">
        <v>31.642600000000002</v>
      </c>
      <c r="GY36">
        <v>1</v>
      </c>
      <c r="GZ36">
        <v>0.35980200000000001</v>
      </c>
      <c r="HA36">
        <v>0</v>
      </c>
      <c r="HB36">
        <v>20.276399999999999</v>
      </c>
      <c r="HC36">
        <v>5.2232799999999999</v>
      </c>
      <c r="HD36">
        <v>11.908099999999999</v>
      </c>
      <c r="HE36">
        <v>4.9634499999999999</v>
      </c>
      <c r="HF36">
        <v>3.2919999999999998</v>
      </c>
      <c r="HG36">
        <v>9999</v>
      </c>
      <c r="HH36">
        <v>9999</v>
      </c>
      <c r="HI36">
        <v>9999</v>
      </c>
      <c r="HJ36">
        <v>999.9</v>
      </c>
      <c r="HK36">
        <v>4.9702900000000003</v>
      </c>
      <c r="HL36">
        <v>1.8751500000000001</v>
      </c>
      <c r="HM36">
        <v>1.87391</v>
      </c>
      <c r="HN36">
        <v>1.8730500000000001</v>
      </c>
      <c r="HO36">
        <v>1.8745400000000001</v>
      </c>
      <c r="HP36">
        <v>1.86951</v>
      </c>
      <c r="HQ36">
        <v>1.8736299999999999</v>
      </c>
      <c r="HR36">
        <v>1.8787499999999999</v>
      </c>
      <c r="HS36">
        <v>0</v>
      </c>
      <c r="HT36">
        <v>0</v>
      </c>
      <c r="HU36">
        <v>0</v>
      </c>
      <c r="HV36">
        <v>0</v>
      </c>
      <c r="HW36" t="s">
        <v>415</v>
      </c>
      <c r="HX36" t="s">
        <v>416</v>
      </c>
      <c r="HY36" t="s">
        <v>417</v>
      </c>
      <c r="HZ36" t="s">
        <v>417</v>
      </c>
      <c r="IA36" t="s">
        <v>417</v>
      </c>
      <c r="IB36" t="s">
        <v>417</v>
      </c>
      <c r="IC36">
        <v>0</v>
      </c>
      <c r="ID36">
        <v>100</v>
      </c>
      <c r="IE36">
        <v>100</v>
      </c>
      <c r="IF36">
        <v>1.0249999999999999</v>
      </c>
      <c r="IG36">
        <v>0.2631</v>
      </c>
      <c r="IH36">
        <v>0.81536638078686541</v>
      </c>
      <c r="II36">
        <v>1.128014593432906E-3</v>
      </c>
      <c r="IJ36">
        <v>-1.65604436504418E-6</v>
      </c>
      <c r="IK36">
        <v>3.7132907960675708E-10</v>
      </c>
      <c r="IL36">
        <v>0.26309000000000182</v>
      </c>
      <c r="IM36">
        <v>0</v>
      </c>
      <c r="IN36">
        <v>0</v>
      </c>
      <c r="IO36">
        <v>0</v>
      </c>
      <c r="IP36">
        <v>25</v>
      </c>
      <c r="IQ36">
        <v>1932</v>
      </c>
      <c r="IR36">
        <v>-1</v>
      </c>
      <c r="IS36">
        <v>-1</v>
      </c>
      <c r="IT36">
        <v>9.6999999999999993</v>
      </c>
      <c r="IU36">
        <v>31.2</v>
      </c>
      <c r="IV36">
        <v>1.09863</v>
      </c>
      <c r="IW36">
        <v>2.4169900000000002</v>
      </c>
      <c r="IX36">
        <v>1.42578</v>
      </c>
      <c r="IY36">
        <v>2.2790499999999998</v>
      </c>
      <c r="IZ36">
        <v>1.5478499999999999</v>
      </c>
      <c r="JA36">
        <v>2.4426299999999999</v>
      </c>
      <c r="JB36">
        <v>36.104999999999997</v>
      </c>
      <c r="JC36">
        <v>15.375400000000001</v>
      </c>
      <c r="JD36">
        <v>18</v>
      </c>
      <c r="JE36">
        <v>641.93499999999995</v>
      </c>
      <c r="JF36">
        <v>421.98700000000002</v>
      </c>
      <c r="JG36">
        <v>31.400500000000001</v>
      </c>
      <c r="JH36">
        <v>31.8842</v>
      </c>
      <c r="JI36">
        <v>30</v>
      </c>
      <c r="JJ36">
        <v>31.726500000000001</v>
      </c>
      <c r="JK36">
        <v>31.655899999999999</v>
      </c>
      <c r="JL36">
        <v>22.007899999999999</v>
      </c>
      <c r="JM36">
        <v>26.372399999999999</v>
      </c>
      <c r="JN36">
        <v>88.317999999999998</v>
      </c>
      <c r="JO36">
        <v>-999.9</v>
      </c>
      <c r="JP36">
        <v>423.26400000000001</v>
      </c>
      <c r="JQ36">
        <v>23</v>
      </c>
      <c r="JR36">
        <v>94.323800000000006</v>
      </c>
      <c r="JS36">
        <v>100.642</v>
      </c>
    </row>
    <row r="37" spans="1:279" x14ac:dyDescent="0.2">
      <c r="A37">
        <v>13</v>
      </c>
      <c r="B37">
        <v>1689264203.0999999</v>
      </c>
      <c r="C37">
        <v>2454.5</v>
      </c>
      <c r="D37" t="s">
        <v>465</v>
      </c>
      <c r="E37" t="s">
        <v>466</v>
      </c>
      <c r="F37">
        <v>15</v>
      </c>
      <c r="O37" t="s">
        <v>544</v>
      </c>
      <c r="P37">
        <f>DB37*AP37*(CW37-CV37*(1000-AP37*CY37)/(1000-AP37*CX37))/(100*CQ37)</f>
        <v>14.55634399190687</v>
      </c>
      <c r="Q37">
        <v>1689264195.099999</v>
      </c>
      <c r="R37">
        <f t="shared" si="0"/>
        <v>3.3314949994794002E-3</v>
      </c>
      <c r="S37">
        <f t="shared" si="1"/>
        <v>3.3314949994794003</v>
      </c>
      <c r="T37">
        <f>CV37 - IF(AP37&gt;1, P37*CQ37*100/(AR37*DJ37), 0)</f>
        <v>409.04741935483872</v>
      </c>
      <c r="U37">
        <f>((AA37-R37/2)*T37-P37)/(AA37+R37/2)</f>
        <v>253.51841477119791</v>
      </c>
      <c r="V37">
        <f t="shared" si="2"/>
        <v>25.748605402606977</v>
      </c>
      <c r="W37">
        <f>(CV37 - IF(AP37&gt;1, P37*CQ37*100/(AR37*DJ37), 0))*(DC37+DD37)/1000</f>
        <v>41.544913419516313</v>
      </c>
      <c r="X37">
        <f t="shared" si="3"/>
        <v>0.16538337079132212</v>
      </c>
      <c r="Y37">
        <f t="shared" si="4"/>
        <v>2.9540694886359322</v>
      </c>
      <c r="Z37">
        <f>R37*(1000-(1000*0.61365*EXP(17.502*AD37/(240.97+AD37))/(DC37+DD37)+CX37)/2)/(1000*0.61365*EXP(17.502*AD37/(240.97+AD37))/(DC37+DD37)-CX37)</f>
        <v>0.16040640488077196</v>
      </c>
      <c r="AA37">
        <f t="shared" si="5"/>
        <v>0.10068868771736775</v>
      </c>
      <c r="AB37">
        <f t="shared" si="6"/>
        <v>241.73613287630306</v>
      </c>
      <c r="AC37">
        <f>(DE37+(AB37+2*0.95*0.0000000567*(((DE37+$B$7)+273)^4-(DE37+273)^4)-44100*R37)/(1.84*29.3*Y37+8*0.95*0.0000000567*(DE37+273)^3))</f>
        <v>32.699602960862997</v>
      </c>
      <c r="AD37">
        <f t="shared" si="7"/>
        <v>31.699164516129031</v>
      </c>
      <c r="AE37">
        <f t="shared" si="8"/>
        <v>4.6943758146096792</v>
      </c>
      <c r="AF37">
        <f t="shared" si="9"/>
        <v>55.273319078694719</v>
      </c>
      <c r="AG37">
        <f t="shared" si="10"/>
        <v>2.6613484519282702</v>
      </c>
      <c r="AH37">
        <f t="shared" si="11"/>
        <v>4.8148880803398244</v>
      </c>
      <c r="AI37">
        <f t="shared" si="12"/>
        <v>2.033027362681409</v>
      </c>
      <c r="AJ37">
        <f>(-R37*44100)</f>
        <v>-146.91892947704156</v>
      </c>
      <c r="AK37">
        <f t="shared" si="13"/>
        <v>71.281601468222846</v>
      </c>
      <c r="AL37">
        <f t="shared" si="14"/>
        <v>5.4681263606067647</v>
      </c>
      <c r="AM37">
        <f t="shared" si="15"/>
        <v>171.56693122809111</v>
      </c>
      <c r="AN37">
        <v>0</v>
      </c>
      <c r="AO37">
        <v>0</v>
      </c>
      <c r="AP37">
        <f t="shared" si="16"/>
        <v>1</v>
      </c>
      <c r="AQ37">
        <f t="shared" si="17"/>
        <v>0</v>
      </c>
      <c r="AR37">
        <f t="shared" si="18"/>
        <v>52716.718076324396</v>
      </c>
      <c r="AS37" t="s">
        <v>408</v>
      </c>
      <c r="AT37">
        <v>12553.4</v>
      </c>
      <c r="AU37">
        <v>632.9008</v>
      </c>
      <c r="AV37">
        <v>3828.41</v>
      </c>
      <c r="AW37">
        <f t="shared" si="19"/>
        <v>0.8346831191016636</v>
      </c>
      <c r="AX37">
        <v>-0.86468857473077609</v>
      </c>
      <c r="AY37" t="s">
        <v>467</v>
      </c>
      <c r="AZ37">
        <v>12501.3</v>
      </c>
      <c r="BA37">
        <v>740.43896153846151</v>
      </c>
      <c r="BB37">
        <v>973.71100000000001</v>
      </c>
      <c r="BC37">
        <f t="shared" si="20"/>
        <v>0.23957009673459428</v>
      </c>
      <c r="BD37">
        <v>0.5</v>
      </c>
      <c r="BE37">
        <f t="shared" si="21"/>
        <v>1261.2075000361924</v>
      </c>
      <c r="BF37">
        <f>P37</f>
        <v>14.55634399190687</v>
      </c>
      <c r="BG37">
        <f t="shared" si="22"/>
        <v>151.07380139303322</v>
      </c>
      <c r="BH37">
        <f t="shared" si="23"/>
        <v>1.2227197004612732E-2</v>
      </c>
      <c r="BI37">
        <f t="shared" si="24"/>
        <v>2.9317723636684803</v>
      </c>
      <c r="BJ37">
        <f t="shared" si="25"/>
        <v>426.29013617846067</v>
      </c>
      <c r="BK37" t="s">
        <v>468</v>
      </c>
      <c r="BL37">
        <v>-3139.01</v>
      </c>
      <c r="BM37">
        <f t="shared" si="26"/>
        <v>-3139.01</v>
      </c>
      <c r="BN37">
        <f t="shared" si="27"/>
        <v>4.2237594111599854</v>
      </c>
      <c r="BO37">
        <f t="shared" si="28"/>
        <v>5.6719636090446807E-2</v>
      </c>
      <c r="BP37">
        <f t="shared" si="29"/>
        <v>0.40972110192869088</v>
      </c>
      <c r="BQ37">
        <f t="shared" si="30"/>
        <v>0.68446319523752075</v>
      </c>
      <c r="BR37">
        <f t="shared" si="31"/>
        <v>0.89334713854054926</v>
      </c>
      <c r="BS37">
        <f t="shared" si="32"/>
        <v>-0.24045669411336765</v>
      </c>
      <c r="BT37">
        <f t="shared" si="33"/>
        <v>1.2404566941133677</v>
      </c>
      <c r="BU37">
        <v>2397</v>
      </c>
      <c r="BV37">
        <v>300</v>
      </c>
      <c r="BW37">
        <v>300</v>
      </c>
      <c r="BX37">
        <v>300</v>
      </c>
      <c r="BY37">
        <v>12501.3</v>
      </c>
      <c r="BZ37">
        <v>937.8</v>
      </c>
      <c r="CA37">
        <v>-9.0550300000000004E-3</v>
      </c>
      <c r="CB37">
        <v>-1.5</v>
      </c>
      <c r="CC37" t="s">
        <v>411</v>
      </c>
      <c r="CD37" t="s">
        <v>411</v>
      </c>
      <c r="CE37" t="s">
        <v>411</v>
      </c>
      <c r="CF37" t="s">
        <v>411</v>
      </c>
      <c r="CG37" t="s">
        <v>411</v>
      </c>
      <c r="CH37" t="s">
        <v>411</v>
      </c>
      <c r="CI37" t="s">
        <v>411</v>
      </c>
      <c r="CJ37" t="s">
        <v>411</v>
      </c>
      <c r="CK37" t="s">
        <v>411</v>
      </c>
      <c r="CL37" t="s">
        <v>411</v>
      </c>
      <c r="CM37">
        <f t="shared" si="34"/>
        <v>1499.9961290322581</v>
      </c>
      <c r="CN37">
        <f t="shared" si="35"/>
        <v>1261.2075000361924</v>
      </c>
      <c r="CO37">
        <f t="shared" si="36"/>
        <v>0.84080716984908277</v>
      </c>
      <c r="CP37">
        <f t="shared" si="37"/>
        <v>0.16115783780872972</v>
      </c>
      <c r="CQ37">
        <v>6</v>
      </c>
      <c r="CR37">
        <v>0.5</v>
      </c>
      <c r="CS37" t="s">
        <v>412</v>
      </c>
      <c r="CT37">
        <v>2</v>
      </c>
      <c r="CU37">
        <v>1689264195.099999</v>
      </c>
      <c r="CV37">
        <v>409.04741935483872</v>
      </c>
      <c r="CW37">
        <v>424.961935483871</v>
      </c>
      <c r="CX37">
        <v>26.203393548387091</v>
      </c>
      <c r="CY37">
        <v>22.960125806451622</v>
      </c>
      <c r="CZ37">
        <v>408.0222903225806</v>
      </c>
      <c r="DA37">
        <v>25.940300000000001</v>
      </c>
      <c r="DB37">
        <v>600.1721935483871</v>
      </c>
      <c r="DC37">
        <v>101.464870967742</v>
      </c>
      <c r="DD37">
        <v>0.10015903548387101</v>
      </c>
      <c r="DE37">
        <v>32.146745161290333</v>
      </c>
      <c r="DF37">
        <v>31.699164516129031</v>
      </c>
      <c r="DG37">
        <v>999.90000000000032</v>
      </c>
      <c r="DH37">
        <v>0</v>
      </c>
      <c r="DI37">
        <v>0</v>
      </c>
      <c r="DJ37">
        <v>9994.0467741935481</v>
      </c>
      <c r="DK37">
        <v>0</v>
      </c>
      <c r="DL37">
        <v>1910.5145161290329</v>
      </c>
      <c r="DM37">
        <v>-15.914483870967739</v>
      </c>
      <c r="DN37">
        <v>420.05425806451609</v>
      </c>
      <c r="DO37">
        <v>434.94829032258059</v>
      </c>
      <c r="DP37">
        <v>3.2432564516129032</v>
      </c>
      <c r="DQ37">
        <v>424.961935483871</v>
      </c>
      <c r="DR37">
        <v>22.960125806451622</v>
      </c>
      <c r="DS37">
        <v>2.6587248387096771</v>
      </c>
      <c r="DT37">
        <v>2.3296467741935478</v>
      </c>
      <c r="DU37">
        <v>22.032193548387099</v>
      </c>
      <c r="DV37">
        <v>19.882877419354841</v>
      </c>
      <c r="DW37">
        <v>1499.9961290322581</v>
      </c>
      <c r="DX37">
        <v>0.97300406451612931</v>
      </c>
      <c r="DY37">
        <v>2.699567419354839E-2</v>
      </c>
      <c r="DZ37">
        <v>0</v>
      </c>
      <c r="EA37">
        <v>740.83325806451614</v>
      </c>
      <c r="EB37">
        <v>4.9993100000000013</v>
      </c>
      <c r="EC37">
        <v>14433.07741935484</v>
      </c>
      <c r="ED37">
        <v>13259.21612903226</v>
      </c>
      <c r="EE37">
        <v>39.307999999999993</v>
      </c>
      <c r="EF37">
        <v>40.870935483870973</v>
      </c>
      <c r="EG37">
        <v>39.686999999999983</v>
      </c>
      <c r="EH37">
        <v>40.112806451612883</v>
      </c>
      <c r="EI37">
        <v>40.870935483870959</v>
      </c>
      <c r="EJ37">
        <v>1454.6383870967741</v>
      </c>
      <c r="EK37">
        <v>40.358387096774173</v>
      </c>
      <c r="EL37">
        <v>0</v>
      </c>
      <c r="EM37">
        <v>174.4000000953674</v>
      </c>
      <c r="EN37">
        <v>0</v>
      </c>
      <c r="EO37">
        <v>740.43896153846151</v>
      </c>
      <c r="EP37">
        <v>-51.22560687821791</v>
      </c>
      <c r="EQ37">
        <v>-1049.9589757717181</v>
      </c>
      <c r="ER37">
        <v>14423.48846153846</v>
      </c>
      <c r="ES37">
        <v>15</v>
      </c>
      <c r="ET37">
        <v>1689263448.5</v>
      </c>
      <c r="EU37" t="s">
        <v>452</v>
      </c>
      <c r="EV37">
        <v>1689263448.5</v>
      </c>
      <c r="EW37">
        <v>1689262154</v>
      </c>
      <c r="EX37">
        <v>4</v>
      </c>
      <c r="EY37">
        <v>7.0999999999999994E-2</v>
      </c>
      <c r="EZ37">
        <v>-1.2E-2</v>
      </c>
      <c r="FA37">
        <v>1.0249999999999999</v>
      </c>
      <c r="FB37">
        <v>0.26300000000000001</v>
      </c>
      <c r="FC37">
        <v>417</v>
      </c>
      <c r="FD37">
        <v>23</v>
      </c>
      <c r="FE37">
        <v>0.28999999999999998</v>
      </c>
      <c r="FF37">
        <v>0.14000000000000001</v>
      </c>
      <c r="FG37">
        <v>-15.912395</v>
      </c>
      <c r="FH37">
        <v>0.25012232645407478</v>
      </c>
      <c r="FI37">
        <v>7.1887043164954284E-2</v>
      </c>
      <c r="FJ37">
        <v>1</v>
      </c>
      <c r="FK37">
        <v>409.03453333333329</v>
      </c>
      <c r="FL37">
        <v>3.5814727474984891</v>
      </c>
      <c r="FM37">
        <v>0.25918484180642187</v>
      </c>
      <c r="FN37">
        <v>1</v>
      </c>
      <c r="FO37">
        <v>3.2224395000000001</v>
      </c>
      <c r="FP37">
        <v>0.42664570356472098</v>
      </c>
      <c r="FQ37">
        <v>4.18829111303166E-2</v>
      </c>
      <c r="FR37">
        <v>1</v>
      </c>
      <c r="FS37">
        <v>26.202786666666661</v>
      </c>
      <c r="FT37">
        <v>0.24072614015570221</v>
      </c>
      <c r="FU37">
        <v>1.8529323307185781E-2</v>
      </c>
      <c r="FV37">
        <v>1</v>
      </c>
      <c r="FW37">
        <v>4</v>
      </c>
      <c r="FX37">
        <v>4</v>
      </c>
      <c r="FY37" t="s">
        <v>414</v>
      </c>
      <c r="FZ37">
        <v>3.1725699999999999</v>
      </c>
      <c r="GA37">
        <v>2.7968199999999999</v>
      </c>
      <c r="GB37">
        <v>0.102044</v>
      </c>
      <c r="GC37">
        <v>0.105726</v>
      </c>
      <c r="GD37">
        <v>0.12706300000000001</v>
      </c>
      <c r="GE37">
        <v>0.11664099999999999</v>
      </c>
      <c r="GF37">
        <v>27788.6</v>
      </c>
      <c r="GG37">
        <v>22120.9</v>
      </c>
      <c r="GH37">
        <v>28946.400000000001</v>
      </c>
      <c r="GI37">
        <v>24250.799999999999</v>
      </c>
      <c r="GJ37">
        <v>32147.4</v>
      </c>
      <c r="GK37">
        <v>31257.4</v>
      </c>
      <c r="GL37">
        <v>39943.199999999997</v>
      </c>
      <c r="GM37">
        <v>39559.4</v>
      </c>
      <c r="GN37">
        <v>2.1242000000000001</v>
      </c>
      <c r="GO37">
        <v>1.8126500000000001</v>
      </c>
      <c r="GP37">
        <v>5.9165099999999998E-2</v>
      </c>
      <c r="GQ37">
        <v>0</v>
      </c>
      <c r="GR37">
        <v>30.714200000000002</v>
      </c>
      <c r="GS37">
        <v>999.9</v>
      </c>
      <c r="GT37">
        <v>63.7</v>
      </c>
      <c r="GU37">
        <v>32.1</v>
      </c>
      <c r="GV37">
        <v>30.147500000000001</v>
      </c>
      <c r="GW37">
        <v>61.8919</v>
      </c>
      <c r="GX37">
        <v>31.867000000000001</v>
      </c>
      <c r="GY37">
        <v>1</v>
      </c>
      <c r="GZ37">
        <v>0.353163</v>
      </c>
      <c r="HA37">
        <v>0</v>
      </c>
      <c r="HB37">
        <v>20.276299999999999</v>
      </c>
      <c r="HC37">
        <v>5.2234299999999996</v>
      </c>
      <c r="HD37">
        <v>11.908099999999999</v>
      </c>
      <c r="HE37">
        <v>4.9634999999999998</v>
      </c>
      <c r="HF37">
        <v>3.2919999999999998</v>
      </c>
      <c r="HG37">
        <v>9999</v>
      </c>
      <c r="HH37">
        <v>9999</v>
      </c>
      <c r="HI37">
        <v>9999</v>
      </c>
      <c r="HJ37">
        <v>999.9</v>
      </c>
      <c r="HK37">
        <v>4.9702700000000002</v>
      </c>
      <c r="HL37">
        <v>1.8751500000000001</v>
      </c>
      <c r="HM37">
        <v>1.87392</v>
      </c>
      <c r="HN37">
        <v>1.87303</v>
      </c>
      <c r="HO37">
        <v>1.8745400000000001</v>
      </c>
      <c r="HP37">
        <v>1.86951</v>
      </c>
      <c r="HQ37">
        <v>1.87364</v>
      </c>
      <c r="HR37">
        <v>1.8787499999999999</v>
      </c>
      <c r="HS37">
        <v>0</v>
      </c>
      <c r="HT37">
        <v>0</v>
      </c>
      <c r="HU37">
        <v>0</v>
      </c>
      <c r="HV37">
        <v>0</v>
      </c>
      <c r="HW37" t="s">
        <v>415</v>
      </c>
      <c r="HX37" t="s">
        <v>416</v>
      </c>
      <c r="HY37" t="s">
        <v>417</v>
      </c>
      <c r="HZ37" t="s">
        <v>417</v>
      </c>
      <c r="IA37" t="s">
        <v>417</v>
      </c>
      <c r="IB37" t="s">
        <v>417</v>
      </c>
      <c r="IC37">
        <v>0</v>
      </c>
      <c r="ID37">
        <v>100</v>
      </c>
      <c r="IE37">
        <v>100</v>
      </c>
      <c r="IF37">
        <v>1.0249999999999999</v>
      </c>
      <c r="IG37">
        <v>0.26300000000000001</v>
      </c>
      <c r="IH37">
        <v>0.81536638078686541</v>
      </c>
      <c r="II37">
        <v>1.128014593432906E-3</v>
      </c>
      <c r="IJ37">
        <v>-1.65604436504418E-6</v>
      </c>
      <c r="IK37">
        <v>3.7132907960675708E-10</v>
      </c>
      <c r="IL37">
        <v>0.26309000000000182</v>
      </c>
      <c r="IM37">
        <v>0</v>
      </c>
      <c r="IN37">
        <v>0</v>
      </c>
      <c r="IO37">
        <v>0</v>
      </c>
      <c r="IP37">
        <v>25</v>
      </c>
      <c r="IQ37">
        <v>1932</v>
      </c>
      <c r="IR37">
        <v>-1</v>
      </c>
      <c r="IS37">
        <v>-1</v>
      </c>
      <c r="IT37">
        <v>12.6</v>
      </c>
      <c r="IU37">
        <v>34.200000000000003</v>
      </c>
      <c r="IV37">
        <v>1.10229</v>
      </c>
      <c r="IW37">
        <v>2.4194300000000002</v>
      </c>
      <c r="IX37">
        <v>1.42578</v>
      </c>
      <c r="IY37">
        <v>2.2778299999999998</v>
      </c>
      <c r="IZ37">
        <v>1.5478499999999999</v>
      </c>
      <c r="JA37">
        <v>2.4597199999999999</v>
      </c>
      <c r="JB37">
        <v>36.292900000000003</v>
      </c>
      <c r="JC37">
        <v>15.357900000000001</v>
      </c>
      <c r="JD37">
        <v>18</v>
      </c>
      <c r="JE37">
        <v>641.798</v>
      </c>
      <c r="JF37">
        <v>420.75700000000001</v>
      </c>
      <c r="JG37">
        <v>31.451799999999999</v>
      </c>
      <c r="JH37">
        <v>31.813300000000002</v>
      </c>
      <c r="JI37">
        <v>30</v>
      </c>
      <c r="JJ37">
        <v>31.686199999999999</v>
      </c>
      <c r="JK37">
        <v>31.617100000000001</v>
      </c>
      <c r="JL37">
        <v>22.090699999999998</v>
      </c>
      <c r="JM37">
        <v>26.642800000000001</v>
      </c>
      <c r="JN37">
        <v>84.947299999999998</v>
      </c>
      <c r="JO37">
        <v>-999.9</v>
      </c>
      <c r="JP37">
        <v>425.32600000000002</v>
      </c>
      <c r="JQ37">
        <v>23</v>
      </c>
      <c r="JR37">
        <v>94.334999999999994</v>
      </c>
      <c r="JS37">
        <v>100.65300000000001</v>
      </c>
    </row>
    <row r="38" spans="1:279" x14ac:dyDescent="0.2">
      <c r="A38">
        <v>14</v>
      </c>
      <c r="B38">
        <v>1689264397.0999999</v>
      </c>
      <c r="C38">
        <v>2648.5</v>
      </c>
      <c r="D38" t="s">
        <v>469</v>
      </c>
      <c r="E38" t="s">
        <v>470</v>
      </c>
      <c r="F38">
        <v>15</v>
      </c>
      <c r="O38" t="s">
        <v>545</v>
      </c>
      <c r="P38">
        <f>DB38*AP38*(CW38-CV38*(1000-AP38*CY38)/(1000-AP38*CX38))/(100*CQ38)</f>
        <v>5.3504871317098601</v>
      </c>
      <c r="Q38">
        <v>1689264389.099999</v>
      </c>
      <c r="R38">
        <f t="shared" si="0"/>
        <v>1.0250936605696878E-3</v>
      </c>
      <c r="S38">
        <f t="shared" si="1"/>
        <v>1.0250936605696879</v>
      </c>
      <c r="T38">
        <f>CV38 - IF(AP38&gt;1, P38*CQ38*100/(AR38*DJ38), 0)</f>
        <v>409.03487096774188</v>
      </c>
      <c r="U38">
        <f>((AA38-R38/2)*T38-P38)/(AA38+R38/2)</f>
        <v>185.90885850413264</v>
      </c>
      <c r="V38">
        <f t="shared" si="2"/>
        <v>18.881370898221725</v>
      </c>
      <c r="W38">
        <f>(CV38 - IF(AP38&gt;1, P38*CQ38*100/(AR38*DJ38), 0))*(DC38+DD38)/1000</f>
        <v>41.542609487199442</v>
      </c>
      <c r="X38">
        <f t="shared" si="3"/>
        <v>4.0820459076808285E-2</v>
      </c>
      <c r="Y38">
        <f t="shared" si="4"/>
        <v>2.955083692680784</v>
      </c>
      <c r="Z38">
        <f>R38*(1000-(1000*0.61365*EXP(17.502*AD38/(240.97+AD38))/(DC38+DD38)+CX38)/2)/(1000*0.61365*EXP(17.502*AD38/(240.97+AD38))/(DC38+DD38)-CX38)</f>
        <v>4.0509766945439174E-2</v>
      </c>
      <c r="AA38">
        <f t="shared" si="5"/>
        <v>2.5346321533760589E-2</v>
      </c>
      <c r="AB38">
        <f t="shared" si="6"/>
        <v>241.74029304296153</v>
      </c>
      <c r="AC38">
        <f>(DE38+(AB38+2*0.95*0.0000000567*(((DE38+$B$7)+273)^4-(DE38+273)^4)-44100*R38)/(1.84*29.3*Y38+8*0.95*0.0000000567*(DE38+273)^3))</f>
        <v>33.764614116366893</v>
      </c>
      <c r="AD38">
        <f t="shared" si="7"/>
        <v>32.494622580645157</v>
      </c>
      <c r="AE38">
        <f t="shared" si="8"/>
        <v>4.9104062986743928</v>
      </c>
      <c r="AF38">
        <f t="shared" si="9"/>
        <v>49.206524331563564</v>
      </c>
      <c r="AG38">
        <f t="shared" si="10"/>
        <v>2.4332975947887254</v>
      </c>
      <c r="AH38">
        <f t="shared" si="11"/>
        <v>4.9450710608875186</v>
      </c>
      <c r="AI38">
        <f t="shared" si="12"/>
        <v>2.4771087038856674</v>
      </c>
      <c r="AJ38">
        <f>(-R38*44100)</f>
        <v>-45.206630431123237</v>
      </c>
      <c r="AK38">
        <f t="shared" si="13"/>
        <v>19.881418275265389</v>
      </c>
      <c r="AL38">
        <f t="shared" si="14"/>
        <v>1.5341421341725419</v>
      </c>
      <c r="AM38">
        <f t="shared" si="15"/>
        <v>217.94922302127623</v>
      </c>
      <c r="AN38">
        <v>0</v>
      </c>
      <c r="AO38">
        <v>0</v>
      </c>
      <c r="AP38">
        <f t="shared" si="16"/>
        <v>1</v>
      </c>
      <c r="AQ38">
        <f t="shared" si="17"/>
        <v>0</v>
      </c>
      <c r="AR38">
        <f t="shared" si="18"/>
        <v>52664.202933970846</v>
      </c>
      <c r="AS38" t="s">
        <v>408</v>
      </c>
      <c r="AT38">
        <v>12553.4</v>
      </c>
      <c r="AU38">
        <v>632.9008</v>
      </c>
      <c r="AV38">
        <v>3828.41</v>
      </c>
      <c r="AW38">
        <f t="shared" si="19"/>
        <v>0.8346831191016636</v>
      </c>
      <c r="AX38">
        <v>-0.86468857473077609</v>
      </c>
      <c r="AY38" t="s">
        <v>471</v>
      </c>
      <c r="AZ38">
        <v>12486.3</v>
      </c>
      <c r="BA38">
        <v>691.44136000000003</v>
      </c>
      <c r="BB38">
        <v>875.04600000000005</v>
      </c>
      <c r="BC38">
        <f t="shared" si="20"/>
        <v>0.20982284359907932</v>
      </c>
      <c r="BD38">
        <v>0.5</v>
      </c>
      <c r="BE38">
        <f t="shared" si="21"/>
        <v>1261.2260231377538</v>
      </c>
      <c r="BF38">
        <f>P38</f>
        <v>5.3504871317098601</v>
      </c>
      <c r="BG38">
        <f t="shared" si="22"/>
        <v>132.31701529796086</v>
      </c>
      <c r="BH38">
        <f t="shared" si="23"/>
        <v>4.9278841321226058E-3</v>
      </c>
      <c r="BI38">
        <f t="shared" si="24"/>
        <v>3.3750957092541416</v>
      </c>
      <c r="BJ38">
        <f t="shared" si="25"/>
        <v>406.23679683870478</v>
      </c>
      <c r="BK38" t="s">
        <v>472</v>
      </c>
      <c r="BL38">
        <v>-1.31</v>
      </c>
      <c r="BM38">
        <f t="shared" si="26"/>
        <v>-1.31</v>
      </c>
      <c r="BN38">
        <f t="shared" si="27"/>
        <v>1.0014970641543417</v>
      </c>
      <c r="BO38">
        <f t="shared" si="28"/>
        <v>0.2095091948933995</v>
      </c>
      <c r="BP38">
        <f t="shared" si="29"/>
        <v>0.77116969386795897</v>
      </c>
      <c r="BQ38">
        <f t="shared" si="30"/>
        <v>0.7582419143555188</v>
      </c>
      <c r="BR38">
        <f t="shared" si="31"/>
        <v>0.92422328184816349</v>
      </c>
      <c r="BS38">
        <f t="shared" si="32"/>
        <v>-3.9693466602916746E-4</v>
      </c>
      <c r="BT38">
        <f t="shared" si="33"/>
        <v>1.0003969346660291</v>
      </c>
      <c r="BU38">
        <v>2399</v>
      </c>
      <c r="BV38">
        <v>300</v>
      </c>
      <c r="BW38">
        <v>300</v>
      </c>
      <c r="BX38">
        <v>300</v>
      </c>
      <c r="BY38">
        <v>12486.3</v>
      </c>
      <c r="BZ38">
        <v>840.36</v>
      </c>
      <c r="CA38">
        <v>-9.0462800000000003E-3</v>
      </c>
      <c r="CB38">
        <v>-2.5499999999999998</v>
      </c>
      <c r="CC38" t="s">
        <v>411</v>
      </c>
      <c r="CD38" t="s">
        <v>411</v>
      </c>
      <c r="CE38" t="s">
        <v>411</v>
      </c>
      <c r="CF38" t="s">
        <v>411</v>
      </c>
      <c r="CG38" t="s">
        <v>411</v>
      </c>
      <c r="CH38" t="s">
        <v>411</v>
      </c>
      <c r="CI38" t="s">
        <v>411</v>
      </c>
      <c r="CJ38" t="s">
        <v>411</v>
      </c>
      <c r="CK38" t="s">
        <v>411</v>
      </c>
      <c r="CL38" t="s">
        <v>411</v>
      </c>
      <c r="CM38">
        <f t="shared" si="34"/>
        <v>1500.0177419354841</v>
      </c>
      <c r="CN38">
        <f t="shared" si="35"/>
        <v>1261.2260231377538</v>
      </c>
      <c r="CO38">
        <f t="shared" si="36"/>
        <v>0.84080740372469498</v>
      </c>
      <c r="CP38">
        <f t="shared" si="37"/>
        <v>0.16115828918866135</v>
      </c>
      <c r="CQ38">
        <v>6</v>
      </c>
      <c r="CR38">
        <v>0.5</v>
      </c>
      <c r="CS38" t="s">
        <v>412</v>
      </c>
      <c r="CT38">
        <v>2</v>
      </c>
      <c r="CU38">
        <v>1689264389.099999</v>
      </c>
      <c r="CV38">
        <v>409.03487096774188</v>
      </c>
      <c r="CW38">
        <v>414.80280645161292</v>
      </c>
      <c r="CX38">
        <v>23.95861935483871</v>
      </c>
      <c r="CY38">
        <v>22.958406451612898</v>
      </c>
      <c r="CZ38">
        <v>408.08787096774188</v>
      </c>
      <c r="DA38">
        <v>23.695535483870959</v>
      </c>
      <c r="DB38">
        <v>600.19251612903224</v>
      </c>
      <c r="DC38">
        <v>101.4624193548387</v>
      </c>
      <c r="DD38">
        <v>0.10009385806451609</v>
      </c>
      <c r="DE38">
        <v>32.61941612903226</v>
      </c>
      <c r="DF38">
        <v>32.494622580645157</v>
      </c>
      <c r="DG38">
        <v>999.90000000000032</v>
      </c>
      <c r="DH38">
        <v>0</v>
      </c>
      <c r="DI38">
        <v>0</v>
      </c>
      <c r="DJ38">
        <v>10000.04258064516</v>
      </c>
      <c r="DK38">
        <v>0</v>
      </c>
      <c r="DL38">
        <v>1503.8367741935481</v>
      </c>
      <c r="DM38">
        <v>-5.6899467741935492</v>
      </c>
      <c r="DN38">
        <v>419.15532258064519</v>
      </c>
      <c r="DO38">
        <v>424.54980645161288</v>
      </c>
      <c r="DP38">
        <v>1.0002160645161291</v>
      </c>
      <c r="DQ38">
        <v>414.80280645161292</v>
      </c>
      <c r="DR38">
        <v>22.958406451612898</v>
      </c>
      <c r="DS38">
        <v>2.4309012903225802</v>
      </c>
      <c r="DT38">
        <v>2.3294167741935481</v>
      </c>
      <c r="DU38">
        <v>20.571116129032259</v>
      </c>
      <c r="DV38">
        <v>19.881290322580639</v>
      </c>
      <c r="DW38">
        <v>1500.0177419354841</v>
      </c>
      <c r="DX38">
        <v>0.97299664516128981</v>
      </c>
      <c r="DY38">
        <v>2.7003241935483861E-2</v>
      </c>
      <c r="DZ38">
        <v>0</v>
      </c>
      <c r="EA38">
        <v>692.35464516129014</v>
      </c>
      <c r="EB38">
        <v>4.9993100000000013</v>
      </c>
      <c r="EC38">
        <v>12968.677419354841</v>
      </c>
      <c r="ED38">
        <v>13259.38387096774</v>
      </c>
      <c r="EE38">
        <v>39.388999999999982</v>
      </c>
      <c r="EF38">
        <v>41.003999999999998</v>
      </c>
      <c r="EG38">
        <v>39.75</v>
      </c>
      <c r="EH38">
        <v>40.311999999999983</v>
      </c>
      <c r="EI38">
        <v>40.936999999999983</v>
      </c>
      <c r="EJ38">
        <v>1454.647096774193</v>
      </c>
      <c r="EK38">
        <v>40.370645161290298</v>
      </c>
      <c r="EL38">
        <v>0</v>
      </c>
      <c r="EM38">
        <v>193.39999985694891</v>
      </c>
      <c r="EN38">
        <v>0</v>
      </c>
      <c r="EO38">
        <v>691.44136000000003</v>
      </c>
      <c r="EP38">
        <v>-76.276846277013803</v>
      </c>
      <c r="EQ38">
        <v>-429.70000147175699</v>
      </c>
      <c r="ER38">
        <v>12958.588</v>
      </c>
      <c r="ES38">
        <v>15</v>
      </c>
      <c r="ET38">
        <v>1689264419.5999999</v>
      </c>
      <c r="EU38" t="s">
        <v>473</v>
      </c>
      <c r="EV38">
        <v>1689264419.5999999</v>
      </c>
      <c r="EW38">
        <v>1689262154</v>
      </c>
      <c r="EX38">
        <v>5</v>
      </c>
      <c r="EY38">
        <v>-7.8E-2</v>
      </c>
      <c r="EZ38">
        <v>-1.2E-2</v>
      </c>
      <c r="FA38">
        <v>0.94699999999999995</v>
      </c>
      <c r="FB38">
        <v>0.26300000000000001</v>
      </c>
      <c r="FC38">
        <v>415</v>
      </c>
      <c r="FD38">
        <v>23</v>
      </c>
      <c r="FE38">
        <v>0.45</v>
      </c>
      <c r="FF38">
        <v>0.14000000000000001</v>
      </c>
      <c r="FG38">
        <v>-5.7483268292682927</v>
      </c>
      <c r="FH38">
        <v>1.05665477351917</v>
      </c>
      <c r="FI38">
        <v>0.123792930596041</v>
      </c>
      <c r="FJ38">
        <v>1</v>
      </c>
      <c r="FK38">
        <v>409.11296774193539</v>
      </c>
      <c r="FL38">
        <v>2.8645161290318089</v>
      </c>
      <c r="FM38">
        <v>0.21544589678916479</v>
      </c>
      <c r="FN38">
        <v>1</v>
      </c>
      <c r="FO38">
        <v>0.99732521951219522</v>
      </c>
      <c r="FP38">
        <v>7.9133477351917544E-2</v>
      </c>
      <c r="FQ38">
        <v>8.9632454583669832E-3</v>
      </c>
      <c r="FR38">
        <v>1</v>
      </c>
      <c r="FS38">
        <v>23.95861935483871</v>
      </c>
      <c r="FT38">
        <v>0.13664999999991231</v>
      </c>
      <c r="FU38">
        <v>1.0417461128219259E-2</v>
      </c>
      <c r="FV38">
        <v>1</v>
      </c>
      <c r="FW38">
        <v>4</v>
      </c>
      <c r="FX38">
        <v>4</v>
      </c>
      <c r="FY38" t="s">
        <v>414</v>
      </c>
      <c r="FZ38">
        <v>3.1728399999999999</v>
      </c>
      <c r="GA38">
        <v>2.7971300000000001</v>
      </c>
      <c r="GB38">
        <v>0.10204299999999999</v>
      </c>
      <c r="GC38">
        <v>0.10381799999999999</v>
      </c>
      <c r="GD38">
        <v>0.119311</v>
      </c>
      <c r="GE38">
        <v>0.11669400000000001</v>
      </c>
      <c r="GF38">
        <v>27790.799999999999</v>
      </c>
      <c r="GG38">
        <v>22172.400000000001</v>
      </c>
      <c r="GH38">
        <v>28948.3</v>
      </c>
      <c r="GI38">
        <v>24255.200000000001</v>
      </c>
      <c r="GJ38">
        <v>32438.7</v>
      </c>
      <c r="GK38">
        <v>31261.3</v>
      </c>
      <c r="GL38">
        <v>39946.6</v>
      </c>
      <c r="GM38">
        <v>39567.1</v>
      </c>
      <c r="GN38">
        <v>2.1214300000000001</v>
      </c>
      <c r="GO38">
        <v>1.81362</v>
      </c>
      <c r="GP38">
        <v>7.2602200000000006E-2</v>
      </c>
      <c r="GQ38">
        <v>0</v>
      </c>
      <c r="GR38">
        <v>31.357500000000002</v>
      </c>
      <c r="GS38">
        <v>999.9</v>
      </c>
      <c r="GT38">
        <v>62.6</v>
      </c>
      <c r="GU38">
        <v>32.5</v>
      </c>
      <c r="GV38">
        <v>30.307500000000001</v>
      </c>
      <c r="GW38">
        <v>62.411900000000003</v>
      </c>
      <c r="GX38">
        <v>31.257999999999999</v>
      </c>
      <c r="GY38">
        <v>1</v>
      </c>
      <c r="GZ38">
        <v>0.34503</v>
      </c>
      <c r="HA38">
        <v>0</v>
      </c>
      <c r="HB38">
        <v>20.276199999999999</v>
      </c>
      <c r="HC38">
        <v>5.2232799999999999</v>
      </c>
      <c r="HD38">
        <v>11.908099999999999</v>
      </c>
      <c r="HE38">
        <v>4.9637000000000002</v>
      </c>
      <c r="HF38">
        <v>3.2919999999999998</v>
      </c>
      <c r="HG38">
        <v>9999</v>
      </c>
      <c r="HH38">
        <v>9999</v>
      </c>
      <c r="HI38">
        <v>9999</v>
      </c>
      <c r="HJ38">
        <v>999.9</v>
      </c>
      <c r="HK38">
        <v>4.9702900000000003</v>
      </c>
      <c r="HL38">
        <v>1.8751500000000001</v>
      </c>
      <c r="HM38">
        <v>1.8739300000000001</v>
      </c>
      <c r="HN38">
        <v>1.8730599999999999</v>
      </c>
      <c r="HO38">
        <v>1.8745400000000001</v>
      </c>
      <c r="HP38">
        <v>1.86951</v>
      </c>
      <c r="HQ38">
        <v>1.87364</v>
      </c>
      <c r="HR38">
        <v>1.8787700000000001</v>
      </c>
      <c r="HS38">
        <v>0</v>
      </c>
      <c r="HT38">
        <v>0</v>
      </c>
      <c r="HU38">
        <v>0</v>
      </c>
      <c r="HV38">
        <v>0</v>
      </c>
      <c r="HW38" t="s">
        <v>415</v>
      </c>
      <c r="HX38" t="s">
        <v>416</v>
      </c>
      <c r="HY38" t="s">
        <v>417</v>
      </c>
      <c r="HZ38" t="s">
        <v>417</v>
      </c>
      <c r="IA38" t="s">
        <v>417</v>
      </c>
      <c r="IB38" t="s">
        <v>417</v>
      </c>
      <c r="IC38">
        <v>0</v>
      </c>
      <c r="ID38">
        <v>100</v>
      </c>
      <c r="IE38">
        <v>100</v>
      </c>
      <c r="IF38">
        <v>0.94699999999999995</v>
      </c>
      <c r="IG38">
        <v>0.2631</v>
      </c>
      <c r="IH38">
        <v>0.81536638078686541</v>
      </c>
      <c r="II38">
        <v>1.128014593432906E-3</v>
      </c>
      <c r="IJ38">
        <v>-1.65604436504418E-6</v>
      </c>
      <c r="IK38">
        <v>3.7132907960675708E-10</v>
      </c>
      <c r="IL38">
        <v>0.26309000000000182</v>
      </c>
      <c r="IM38">
        <v>0</v>
      </c>
      <c r="IN38">
        <v>0</v>
      </c>
      <c r="IO38">
        <v>0</v>
      </c>
      <c r="IP38">
        <v>25</v>
      </c>
      <c r="IQ38">
        <v>1932</v>
      </c>
      <c r="IR38">
        <v>-1</v>
      </c>
      <c r="IS38">
        <v>-1</v>
      </c>
      <c r="IT38">
        <v>15.8</v>
      </c>
      <c r="IU38">
        <v>37.4</v>
      </c>
      <c r="IV38">
        <v>1.0815399999999999</v>
      </c>
      <c r="IW38">
        <v>2.4352999999999998</v>
      </c>
      <c r="IX38">
        <v>1.42578</v>
      </c>
      <c r="IY38">
        <v>2.2766099999999998</v>
      </c>
      <c r="IZ38">
        <v>1.5478499999999999</v>
      </c>
      <c r="JA38">
        <v>2.34497</v>
      </c>
      <c r="JB38">
        <v>36.599600000000002</v>
      </c>
      <c r="JC38">
        <v>15.3141</v>
      </c>
      <c r="JD38">
        <v>18</v>
      </c>
      <c r="JE38">
        <v>639.00900000000001</v>
      </c>
      <c r="JF38">
        <v>420.935</v>
      </c>
      <c r="JG38">
        <v>31.6111</v>
      </c>
      <c r="JH38">
        <v>31.732399999999998</v>
      </c>
      <c r="JI38">
        <v>30.0002</v>
      </c>
      <c r="JJ38">
        <v>31.619800000000001</v>
      </c>
      <c r="JK38">
        <v>31.56</v>
      </c>
      <c r="JL38">
        <v>21.6693</v>
      </c>
      <c r="JM38">
        <v>26.360199999999999</v>
      </c>
      <c r="JN38">
        <v>80.817599999999999</v>
      </c>
      <c r="JO38">
        <v>-999.9</v>
      </c>
      <c r="JP38">
        <v>415.072</v>
      </c>
      <c r="JQ38">
        <v>23</v>
      </c>
      <c r="JR38">
        <v>94.342200000000005</v>
      </c>
      <c r="JS38">
        <v>100.672</v>
      </c>
    </row>
    <row r="39" spans="1:279" x14ac:dyDescent="0.2">
      <c r="A39">
        <v>15</v>
      </c>
      <c r="B39">
        <v>1689264585.0999999</v>
      </c>
      <c r="C39">
        <v>2836.5</v>
      </c>
      <c r="D39" t="s">
        <v>474</v>
      </c>
      <c r="E39" t="s">
        <v>475</v>
      </c>
      <c r="F39">
        <v>15</v>
      </c>
      <c r="O39" t="s">
        <v>546</v>
      </c>
      <c r="P39">
        <f>DB39*AP39*(CW39-CV39*(1000-AP39*CY39)/(1000-AP39*CX39))/(100*CQ39)</f>
        <v>10.253136615758107</v>
      </c>
      <c r="Q39">
        <v>1689264577.349999</v>
      </c>
      <c r="R39">
        <f t="shared" si="0"/>
        <v>2.1737735102324083E-3</v>
      </c>
      <c r="S39">
        <f t="shared" si="1"/>
        <v>2.1737735102324085</v>
      </c>
      <c r="T39">
        <f>CV39 - IF(AP39&gt;1, P39*CQ39*100/(AR39*DJ39), 0)</f>
        <v>409.57080000000008</v>
      </c>
      <c r="U39">
        <f>((AA39-R39/2)*T39-P39)/(AA39+R39/2)</f>
        <v>224.94261039508964</v>
      </c>
      <c r="V39">
        <f t="shared" si="2"/>
        <v>22.846061351700435</v>
      </c>
      <c r="W39">
        <f>(CV39 - IF(AP39&gt;1, P39*CQ39*100/(AR39*DJ39), 0))*(DC39+DD39)/1000</f>
        <v>41.597630650014409</v>
      </c>
      <c r="X39">
        <f t="shared" si="3"/>
        <v>9.6299659220770314E-2</v>
      </c>
      <c r="Y39">
        <f t="shared" si="4"/>
        <v>2.9539728254124848</v>
      </c>
      <c r="Z39">
        <f>R39*(1000-(1000*0.61365*EXP(17.502*AD39/(240.97+AD39))/(DC39+DD39)+CX39)/2)/(1000*0.61365*EXP(17.502*AD39/(240.97+AD39))/(DC39+DD39)-CX39)</f>
        <v>9.4588991569610176E-2</v>
      </c>
      <c r="AA39">
        <f t="shared" si="5"/>
        <v>5.9269285263950311E-2</v>
      </c>
      <c r="AB39">
        <f t="shared" si="6"/>
        <v>241.74658907515607</v>
      </c>
      <c r="AC39">
        <f>(DE39+(AB39+2*0.95*0.0000000567*(((DE39+$B$7)+273)^4-(DE39+273)^4)-44100*R39)/(1.84*29.3*Y39+8*0.95*0.0000000567*(DE39+273)^3))</f>
        <v>33.267646288950985</v>
      </c>
      <c r="AD39">
        <f t="shared" si="7"/>
        <v>32.06626</v>
      </c>
      <c r="AE39">
        <f t="shared" si="8"/>
        <v>4.7930207407845717</v>
      </c>
      <c r="AF39">
        <f t="shared" si="9"/>
        <v>52.019903345685094</v>
      </c>
      <c r="AG39">
        <f t="shared" si="10"/>
        <v>2.5432521850346945</v>
      </c>
      <c r="AH39">
        <f t="shared" si="11"/>
        <v>4.8889982900086455</v>
      </c>
      <c r="AI39">
        <f t="shared" si="12"/>
        <v>2.2497685557498772</v>
      </c>
      <c r="AJ39">
        <f>(-R39*44100)</f>
        <v>-95.863411801249214</v>
      </c>
      <c r="AK39">
        <f t="shared" si="13"/>
        <v>55.88402570777</v>
      </c>
      <c r="AL39">
        <f t="shared" si="14"/>
        <v>4.3005519100467513</v>
      </c>
      <c r="AM39">
        <f t="shared" si="15"/>
        <v>206.06775489172361</v>
      </c>
      <c r="AN39">
        <v>0</v>
      </c>
      <c r="AO39">
        <v>0</v>
      </c>
      <c r="AP39">
        <f t="shared" si="16"/>
        <v>1</v>
      </c>
      <c r="AQ39">
        <f t="shared" si="17"/>
        <v>0</v>
      </c>
      <c r="AR39">
        <f t="shared" si="18"/>
        <v>52667.247314097534</v>
      </c>
      <c r="AS39" t="s">
        <v>408</v>
      </c>
      <c r="AT39">
        <v>12553.4</v>
      </c>
      <c r="AU39">
        <v>632.9008</v>
      </c>
      <c r="AV39">
        <v>3828.41</v>
      </c>
      <c r="AW39">
        <f t="shared" si="19"/>
        <v>0.8346831191016636</v>
      </c>
      <c r="AX39">
        <v>-0.86468857473077609</v>
      </c>
      <c r="AY39" t="s">
        <v>476</v>
      </c>
      <c r="AZ39">
        <v>12548.7</v>
      </c>
      <c r="BA39">
        <v>515.11919230769229</v>
      </c>
      <c r="BB39">
        <v>716.70699999999999</v>
      </c>
      <c r="BC39">
        <f t="shared" si="20"/>
        <v>0.28126948347415015</v>
      </c>
      <c r="BD39">
        <v>0.5</v>
      </c>
      <c r="BE39">
        <f t="shared" si="21"/>
        <v>1261.259520557076</v>
      </c>
      <c r="BF39">
        <f>P39</f>
        <v>10.253136615758107</v>
      </c>
      <c r="BG39">
        <f t="shared" si="22"/>
        <v>177.37690693697152</v>
      </c>
      <c r="BH39">
        <f t="shared" si="23"/>
        <v>8.8148592809656947E-3</v>
      </c>
      <c r="BI39">
        <f t="shared" si="24"/>
        <v>4.3416668178209505</v>
      </c>
      <c r="BJ39">
        <f t="shared" si="25"/>
        <v>368.44738714315213</v>
      </c>
      <c r="BK39" t="s">
        <v>477</v>
      </c>
      <c r="BL39">
        <v>-1778.5</v>
      </c>
      <c r="BM39">
        <f t="shared" si="26"/>
        <v>-1778.5</v>
      </c>
      <c r="BN39">
        <f t="shared" si="27"/>
        <v>3.4814882511263319</v>
      </c>
      <c r="BO39">
        <f t="shared" si="28"/>
        <v>8.0790013691171794E-2</v>
      </c>
      <c r="BP39">
        <f t="shared" si="29"/>
        <v>0.55497644870347485</v>
      </c>
      <c r="BQ39">
        <f t="shared" si="30"/>
        <v>2.4054044652103035</v>
      </c>
      <c r="BR39">
        <f t="shared" si="31"/>
        <v>0.97377375724657589</v>
      </c>
      <c r="BS39">
        <f t="shared" si="32"/>
        <v>-0.27893551918741699</v>
      </c>
      <c r="BT39">
        <f t="shared" si="33"/>
        <v>1.278935519187417</v>
      </c>
      <c r="BU39">
        <v>2401</v>
      </c>
      <c r="BV39">
        <v>300</v>
      </c>
      <c r="BW39">
        <v>300</v>
      </c>
      <c r="BX39">
        <v>300</v>
      </c>
      <c r="BY39">
        <v>12548.7</v>
      </c>
      <c r="BZ39">
        <v>654.59</v>
      </c>
      <c r="CA39">
        <v>-9.0903000000000008E-3</v>
      </c>
      <c r="CB39">
        <v>-12.88</v>
      </c>
      <c r="CC39" t="s">
        <v>411</v>
      </c>
      <c r="CD39" t="s">
        <v>411</v>
      </c>
      <c r="CE39" t="s">
        <v>411</v>
      </c>
      <c r="CF39" t="s">
        <v>411</v>
      </c>
      <c r="CG39" t="s">
        <v>411</v>
      </c>
      <c r="CH39" t="s">
        <v>411</v>
      </c>
      <c r="CI39" t="s">
        <v>411</v>
      </c>
      <c r="CJ39" t="s">
        <v>411</v>
      </c>
      <c r="CK39" t="s">
        <v>411</v>
      </c>
      <c r="CL39" t="s">
        <v>411</v>
      </c>
      <c r="CM39">
        <f t="shared" si="34"/>
        <v>1500.057666666667</v>
      </c>
      <c r="CN39">
        <f t="shared" si="35"/>
        <v>1261.259520557076</v>
      </c>
      <c r="CO39">
        <f t="shared" si="36"/>
        <v>0.84080735599969758</v>
      </c>
      <c r="CP39">
        <f t="shared" si="37"/>
        <v>0.16115819707941628</v>
      </c>
      <c r="CQ39">
        <v>6</v>
      </c>
      <c r="CR39">
        <v>0.5</v>
      </c>
      <c r="CS39" t="s">
        <v>412</v>
      </c>
      <c r="CT39">
        <v>2</v>
      </c>
      <c r="CU39">
        <v>1689264577.349999</v>
      </c>
      <c r="CV39">
        <v>409.57080000000008</v>
      </c>
      <c r="CW39">
        <v>420.71086666666662</v>
      </c>
      <c r="CX39">
        <v>25.040893333333329</v>
      </c>
      <c r="CY39">
        <v>22.922196666666661</v>
      </c>
      <c r="CZ39">
        <v>408.62406666666658</v>
      </c>
      <c r="DA39">
        <v>24.77780666666667</v>
      </c>
      <c r="DB39">
        <v>600.18226666666658</v>
      </c>
      <c r="DC39">
        <v>101.4638333333333</v>
      </c>
      <c r="DD39">
        <v>0.10012252000000001</v>
      </c>
      <c r="DE39">
        <v>32.417169999999999</v>
      </c>
      <c r="DF39">
        <v>32.06626</v>
      </c>
      <c r="DG39">
        <v>999.9000000000002</v>
      </c>
      <c r="DH39">
        <v>0</v>
      </c>
      <c r="DI39">
        <v>0</v>
      </c>
      <c r="DJ39">
        <v>9993.6006666666672</v>
      </c>
      <c r="DK39">
        <v>0</v>
      </c>
      <c r="DL39">
        <v>1016.369633333333</v>
      </c>
      <c r="DM39">
        <v>-11.14009666666667</v>
      </c>
      <c r="DN39">
        <v>420.09019999999998</v>
      </c>
      <c r="DO39">
        <v>430.58083333333337</v>
      </c>
      <c r="DP39">
        <v>2.1186910000000001</v>
      </c>
      <c r="DQ39">
        <v>420.71086666666662</v>
      </c>
      <c r="DR39">
        <v>22.922196666666661</v>
      </c>
      <c r="DS39">
        <v>2.540742666666667</v>
      </c>
      <c r="DT39">
        <v>2.3257729999999999</v>
      </c>
      <c r="DU39">
        <v>21.289886666666671</v>
      </c>
      <c r="DV39">
        <v>19.856023333333329</v>
      </c>
      <c r="DW39">
        <v>1500.057666666667</v>
      </c>
      <c r="DX39">
        <v>0.97299773333333306</v>
      </c>
      <c r="DY39">
        <v>2.7002180000000001E-2</v>
      </c>
      <c r="DZ39">
        <v>0</v>
      </c>
      <c r="EA39">
        <v>515.25369999999998</v>
      </c>
      <c r="EB39">
        <v>4.9993100000000004</v>
      </c>
      <c r="EC39">
        <v>11043.37566666666</v>
      </c>
      <c r="ED39">
        <v>13259.72</v>
      </c>
      <c r="EE39">
        <v>39.686999999999983</v>
      </c>
      <c r="EF39">
        <v>41.189099999999968</v>
      </c>
      <c r="EG39">
        <v>40.014466666666657</v>
      </c>
      <c r="EH39">
        <v>40.625</v>
      </c>
      <c r="EI39">
        <v>41.231099999999991</v>
      </c>
      <c r="EJ39">
        <v>1454.688333333333</v>
      </c>
      <c r="EK39">
        <v>40.369333333333323</v>
      </c>
      <c r="EL39">
        <v>0</v>
      </c>
      <c r="EM39">
        <v>187.60000014305109</v>
      </c>
      <c r="EN39">
        <v>0</v>
      </c>
      <c r="EO39">
        <v>515.11919230769229</v>
      </c>
      <c r="EP39">
        <v>-23.088854661818349</v>
      </c>
      <c r="EQ39">
        <v>-6007.5363918319426</v>
      </c>
      <c r="ER39">
        <v>11048.935384615381</v>
      </c>
      <c r="ES39">
        <v>15</v>
      </c>
      <c r="ET39">
        <v>1689264419.5999999</v>
      </c>
      <c r="EU39" t="s">
        <v>473</v>
      </c>
      <c r="EV39">
        <v>1689264419.5999999</v>
      </c>
      <c r="EW39">
        <v>1689262154</v>
      </c>
      <c r="EX39">
        <v>5</v>
      </c>
      <c r="EY39">
        <v>-7.8E-2</v>
      </c>
      <c r="EZ39">
        <v>-1.2E-2</v>
      </c>
      <c r="FA39">
        <v>0.94699999999999995</v>
      </c>
      <c r="FB39">
        <v>0.26300000000000001</v>
      </c>
      <c r="FC39">
        <v>415</v>
      </c>
      <c r="FD39">
        <v>23</v>
      </c>
      <c r="FE39">
        <v>0.45</v>
      </c>
      <c r="FF39">
        <v>0.14000000000000001</v>
      </c>
      <c r="FG39">
        <v>-11.15355609756098</v>
      </c>
      <c r="FH39">
        <v>0.14075749128919049</v>
      </c>
      <c r="FI39">
        <v>5.868746094844994E-2</v>
      </c>
      <c r="FJ39">
        <v>1</v>
      </c>
      <c r="FK39">
        <v>409.54735483870968</v>
      </c>
      <c r="FL39">
        <v>0.90096774193438389</v>
      </c>
      <c r="FM39">
        <v>6.9173716986649467E-2</v>
      </c>
      <c r="FN39">
        <v>1</v>
      </c>
      <c r="FO39">
        <v>2.1123121951219508</v>
      </c>
      <c r="FP39">
        <v>0.1053842508710805</v>
      </c>
      <c r="FQ39">
        <v>1.107361476492329E-2</v>
      </c>
      <c r="FR39">
        <v>1</v>
      </c>
      <c r="FS39">
        <v>25.039777419354841</v>
      </c>
      <c r="FT39">
        <v>2.039999999991739E-2</v>
      </c>
      <c r="FU39">
        <v>2.5824106863886909E-3</v>
      </c>
      <c r="FV39">
        <v>1</v>
      </c>
      <c r="FW39">
        <v>4</v>
      </c>
      <c r="FX39">
        <v>4</v>
      </c>
      <c r="FY39" t="s">
        <v>414</v>
      </c>
      <c r="FZ39">
        <v>3.1725300000000001</v>
      </c>
      <c r="GA39">
        <v>2.79779</v>
      </c>
      <c r="GB39">
        <v>0.10209799999999999</v>
      </c>
      <c r="GC39">
        <v>0.104922</v>
      </c>
      <c r="GD39">
        <v>0.12303799999999999</v>
      </c>
      <c r="GE39">
        <v>0.11656999999999999</v>
      </c>
      <c r="GF39">
        <v>27778.1</v>
      </c>
      <c r="GG39">
        <v>22138</v>
      </c>
      <c r="GH39">
        <v>28937.3</v>
      </c>
      <c r="GI39">
        <v>24247.9</v>
      </c>
      <c r="GJ39">
        <v>32288.400000000001</v>
      </c>
      <c r="GK39">
        <v>31256.5</v>
      </c>
      <c r="GL39">
        <v>39932</v>
      </c>
      <c r="GM39">
        <v>39555.1</v>
      </c>
      <c r="GN39">
        <v>2.1227</v>
      </c>
      <c r="GO39">
        <v>1.8079799999999999</v>
      </c>
      <c r="GP39">
        <v>5.5737799999999997E-2</v>
      </c>
      <c r="GQ39">
        <v>0</v>
      </c>
      <c r="GR39">
        <v>31.167300000000001</v>
      </c>
      <c r="GS39">
        <v>999.9</v>
      </c>
      <c r="GT39">
        <v>61.9</v>
      </c>
      <c r="GU39">
        <v>32.799999999999997</v>
      </c>
      <c r="GV39">
        <v>30.476400000000002</v>
      </c>
      <c r="GW39">
        <v>61.821899999999999</v>
      </c>
      <c r="GX39">
        <v>31.041699999999999</v>
      </c>
      <c r="GY39">
        <v>1</v>
      </c>
      <c r="GZ39">
        <v>0.35718</v>
      </c>
      <c r="HA39">
        <v>0</v>
      </c>
      <c r="HB39">
        <v>20.276</v>
      </c>
      <c r="HC39">
        <v>5.2246300000000003</v>
      </c>
      <c r="HD39">
        <v>11.908099999999999</v>
      </c>
      <c r="HE39">
        <v>4.9637500000000001</v>
      </c>
      <c r="HF39">
        <v>3.2919999999999998</v>
      </c>
      <c r="HG39">
        <v>9999</v>
      </c>
      <c r="HH39">
        <v>9999</v>
      </c>
      <c r="HI39">
        <v>9999</v>
      </c>
      <c r="HJ39">
        <v>999.9</v>
      </c>
      <c r="HK39">
        <v>4.9702999999999999</v>
      </c>
      <c r="HL39">
        <v>1.87517</v>
      </c>
      <c r="HM39">
        <v>1.8739300000000001</v>
      </c>
      <c r="HN39">
        <v>1.8731599999999999</v>
      </c>
      <c r="HO39">
        <v>1.8745499999999999</v>
      </c>
      <c r="HP39">
        <v>1.86951</v>
      </c>
      <c r="HQ39">
        <v>1.8736699999999999</v>
      </c>
      <c r="HR39">
        <v>1.8788100000000001</v>
      </c>
      <c r="HS39">
        <v>0</v>
      </c>
      <c r="HT39">
        <v>0</v>
      </c>
      <c r="HU39">
        <v>0</v>
      </c>
      <c r="HV39">
        <v>0</v>
      </c>
      <c r="HW39" t="s">
        <v>415</v>
      </c>
      <c r="HX39" t="s">
        <v>416</v>
      </c>
      <c r="HY39" t="s">
        <v>417</v>
      </c>
      <c r="HZ39" t="s">
        <v>417</v>
      </c>
      <c r="IA39" t="s">
        <v>417</v>
      </c>
      <c r="IB39" t="s">
        <v>417</v>
      </c>
      <c r="IC39">
        <v>0</v>
      </c>
      <c r="ID39">
        <v>100</v>
      </c>
      <c r="IE39">
        <v>100</v>
      </c>
      <c r="IF39">
        <v>0.94699999999999995</v>
      </c>
      <c r="IG39">
        <v>0.2631</v>
      </c>
      <c r="IH39">
        <v>0.73711657811940534</v>
      </c>
      <c r="II39">
        <v>1.128014593432906E-3</v>
      </c>
      <c r="IJ39">
        <v>-1.65604436504418E-6</v>
      </c>
      <c r="IK39">
        <v>3.7132907960675708E-10</v>
      </c>
      <c r="IL39">
        <v>0.26309000000000182</v>
      </c>
      <c r="IM39">
        <v>0</v>
      </c>
      <c r="IN39">
        <v>0</v>
      </c>
      <c r="IO39">
        <v>0</v>
      </c>
      <c r="IP39">
        <v>25</v>
      </c>
      <c r="IQ39">
        <v>1932</v>
      </c>
      <c r="IR39">
        <v>-1</v>
      </c>
      <c r="IS39">
        <v>-1</v>
      </c>
      <c r="IT39">
        <v>2.8</v>
      </c>
      <c r="IU39">
        <v>40.5</v>
      </c>
      <c r="IV39">
        <v>1.09375</v>
      </c>
      <c r="IW39">
        <v>2.4401899999999999</v>
      </c>
      <c r="IX39">
        <v>1.42578</v>
      </c>
      <c r="IY39">
        <v>2.2753899999999998</v>
      </c>
      <c r="IZ39">
        <v>1.5478499999999999</v>
      </c>
      <c r="JA39">
        <v>2.3547400000000001</v>
      </c>
      <c r="JB39">
        <v>36.931699999999999</v>
      </c>
      <c r="JC39">
        <v>15.2966</v>
      </c>
      <c r="JD39">
        <v>18</v>
      </c>
      <c r="JE39">
        <v>640.89200000000005</v>
      </c>
      <c r="JF39">
        <v>418.255</v>
      </c>
      <c r="JG39">
        <v>31.707799999999999</v>
      </c>
      <c r="JH39">
        <v>31.832899999999999</v>
      </c>
      <c r="JI39">
        <v>29.9998</v>
      </c>
      <c r="JJ39">
        <v>31.709900000000001</v>
      </c>
      <c r="JK39">
        <v>31.6449</v>
      </c>
      <c r="JL39">
        <v>21.909099999999999</v>
      </c>
      <c r="JM39">
        <v>26.9146</v>
      </c>
      <c r="JN39">
        <v>77.440200000000004</v>
      </c>
      <c r="JO39">
        <v>-999.9</v>
      </c>
      <c r="JP39">
        <v>420.79300000000001</v>
      </c>
      <c r="JQ39">
        <v>23</v>
      </c>
      <c r="JR39">
        <v>94.307100000000005</v>
      </c>
      <c r="JS39">
        <v>100.64100000000001</v>
      </c>
    </row>
    <row r="40" spans="1:279" x14ac:dyDescent="0.2">
      <c r="A40">
        <v>16</v>
      </c>
      <c r="B40">
        <v>1689264798.5999999</v>
      </c>
      <c r="C40">
        <v>3050</v>
      </c>
      <c r="D40" t="s">
        <v>478</v>
      </c>
      <c r="E40" t="s">
        <v>479</v>
      </c>
      <c r="F40">
        <v>15</v>
      </c>
      <c r="O40" t="s">
        <v>547</v>
      </c>
      <c r="P40">
        <f>DB40*AP40*(CW40-CV40*(1000-AP40*CY40)/(1000-AP40*CX40))/(100*CQ40)</f>
        <v>8.0829925686498587</v>
      </c>
      <c r="Q40">
        <v>1689264790.849999</v>
      </c>
      <c r="R40">
        <f t="shared" si="0"/>
        <v>1.3433016823702689E-3</v>
      </c>
      <c r="S40">
        <f t="shared" si="1"/>
        <v>1.3433016823702688</v>
      </c>
      <c r="T40">
        <f>CV40 - IF(AP40&gt;1, P40*CQ40*100/(AR40*DJ40), 0)</f>
        <v>409.17536666666672</v>
      </c>
      <c r="U40">
        <f>((AA40-R40/2)*T40-P40)/(AA40+R40/2)</f>
        <v>160.49323307969695</v>
      </c>
      <c r="V40">
        <f t="shared" si="2"/>
        <v>16.300113709810038</v>
      </c>
      <c r="W40">
        <f>(CV40 - IF(AP40&gt;1, P40*CQ40*100/(AR40*DJ40), 0))*(DC40+DD40)/1000</f>
        <v>41.556923466099803</v>
      </c>
      <c r="X40">
        <f t="shared" si="3"/>
        <v>5.49485254119505E-2</v>
      </c>
      <c r="Y40">
        <f t="shared" si="4"/>
        <v>2.9547551442234434</v>
      </c>
      <c r="Z40">
        <f>R40*(1000-(1000*0.61365*EXP(17.502*AD40/(240.97+AD40))/(DC40+DD40)+CX40)/2)/(1000*0.61365*EXP(17.502*AD40/(240.97+AD40))/(DC40+DD40)-CX40)</f>
        <v>5.4387087562736719E-2</v>
      </c>
      <c r="AA40">
        <f t="shared" si="5"/>
        <v>3.4041894529208888E-2</v>
      </c>
      <c r="AB40">
        <f t="shared" si="6"/>
        <v>241.73764151705396</v>
      </c>
      <c r="AC40">
        <f>(DE40+(AB40+2*0.95*0.0000000567*(((DE40+$B$7)+273)^4-(DE40+273)^4)-44100*R40)/(1.84*29.3*Y40+8*0.95*0.0000000567*(DE40+273)^3))</f>
        <v>33.642476062025885</v>
      </c>
      <c r="AD40">
        <f t="shared" si="7"/>
        <v>32.379479999999987</v>
      </c>
      <c r="AE40">
        <f t="shared" si="8"/>
        <v>4.8786101332516729</v>
      </c>
      <c r="AF40">
        <f t="shared" si="9"/>
        <v>49.875583745938165</v>
      </c>
      <c r="AG40">
        <f t="shared" si="10"/>
        <v>2.4607614674090157</v>
      </c>
      <c r="AH40">
        <f t="shared" si="11"/>
        <v>4.9337998326875097</v>
      </c>
      <c r="AI40">
        <f t="shared" si="12"/>
        <v>2.4178486658426572</v>
      </c>
      <c r="AJ40">
        <f>(-R40*44100)</f>
        <v>-59.239604192528859</v>
      </c>
      <c r="AK40">
        <f t="shared" si="13"/>
        <v>31.770676671046189</v>
      </c>
      <c r="AL40">
        <f t="shared" si="14"/>
        <v>2.4499722332681331</v>
      </c>
      <c r="AM40">
        <f t="shared" si="15"/>
        <v>216.71868622883943</v>
      </c>
      <c r="AN40">
        <v>0</v>
      </c>
      <c r="AO40">
        <v>0</v>
      </c>
      <c r="AP40">
        <f t="shared" si="16"/>
        <v>1</v>
      </c>
      <c r="AQ40">
        <f t="shared" si="17"/>
        <v>0</v>
      </c>
      <c r="AR40">
        <f t="shared" si="18"/>
        <v>52661.765381083234</v>
      </c>
      <c r="AS40" t="s">
        <v>408</v>
      </c>
      <c r="AT40">
        <v>12553.4</v>
      </c>
      <c r="AU40">
        <v>632.9008</v>
      </c>
      <c r="AV40">
        <v>3828.41</v>
      </c>
      <c r="AW40">
        <f t="shared" si="19"/>
        <v>0.8346831191016636</v>
      </c>
      <c r="AX40">
        <v>-0.86468857473077609</v>
      </c>
      <c r="AY40" t="s">
        <v>480</v>
      </c>
      <c r="AZ40">
        <v>12508.3</v>
      </c>
      <c r="BA40">
        <v>543.94542307692313</v>
      </c>
      <c r="BB40">
        <v>784.02099999999996</v>
      </c>
      <c r="BC40">
        <f t="shared" si="20"/>
        <v>0.30621064604529324</v>
      </c>
      <c r="BD40">
        <v>0.5</v>
      </c>
      <c r="BE40">
        <f t="shared" si="21"/>
        <v>1261.2149997497688</v>
      </c>
      <c r="BF40">
        <f>P40</f>
        <v>8.0829925686498587</v>
      </c>
      <c r="BG40">
        <f t="shared" si="22"/>
        <v>193.09872993769554</v>
      </c>
      <c r="BH40">
        <f t="shared" si="23"/>
        <v>7.0944931238178252E-3</v>
      </c>
      <c r="BI40">
        <f t="shared" si="24"/>
        <v>3.8830452245539346</v>
      </c>
      <c r="BJ40">
        <f t="shared" si="25"/>
        <v>385.46081292238119</v>
      </c>
      <c r="BK40" t="s">
        <v>481</v>
      </c>
      <c r="BL40">
        <v>-1521.15</v>
      </c>
      <c r="BM40">
        <f t="shared" si="26"/>
        <v>-1521.15</v>
      </c>
      <c r="BN40">
        <f t="shared" si="27"/>
        <v>2.9401903775536624</v>
      </c>
      <c r="BO40">
        <f t="shared" si="28"/>
        <v>0.10414653703481294</v>
      </c>
      <c r="BP40">
        <f t="shared" si="29"/>
        <v>0.56909147668219451</v>
      </c>
      <c r="BQ40">
        <f t="shared" si="30"/>
        <v>1.5886398835038393</v>
      </c>
      <c r="BR40">
        <f t="shared" si="31"/>
        <v>0.95270856988926844</v>
      </c>
      <c r="BS40">
        <f t="shared" si="32"/>
        <v>-0.29124705915229676</v>
      </c>
      <c r="BT40">
        <f t="shared" si="33"/>
        <v>1.2912470591522967</v>
      </c>
      <c r="BU40">
        <v>2403</v>
      </c>
      <c r="BV40">
        <v>300</v>
      </c>
      <c r="BW40">
        <v>300</v>
      </c>
      <c r="BX40">
        <v>300</v>
      </c>
      <c r="BY40">
        <v>12508.3</v>
      </c>
      <c r="BZ40">
        <v>714.62</v>
      </c>
      <c r="CA40">
        <v>-9.0623400000000003E-3</v>
      </c>
      <c r="CB40">
        <v>-11.85</v>
      </c>
      <c r="CC40" t="s">
        <v>411</v>
      </c>
      <c r="CD40" t="s">
        <v>411</v>
      </c>
      <c r="CE40" t="s">
        <v>411</v>
      </c>
      <c r="CF40" t="s">
        <v>411</v>
      </c>
      <c r="CG40" t="s">
        <v>411</v>
      </c>
      <c r="CH40" t="s">
        <v>411</v>
      </c>
      <c r="CI40" t="s">
        <v>411</v>
      </c>
      <c r="CJ40" t="s">
        <v>411</v>
      </c>
      <c r="CK40" t="s">
        <v>411</v>
      </c>
      <c r="CL40" t="s">
        <v>411</v>
      </c>
      <c r="CM40">
        <f t="shared" si="34"/>
        <v>1500.0050000000001</v>
      </c>
      <c r="CN40">
        <f t="shared" si="35"/>
        <v>1261.2149997497688</v>
      </c>
      <c r="CO40">
        <f t="shared" si="36"/>
        <v>0.84080719714252206</v>
      </c>
      <c r="CP40">
        <f t="shared" si="37"/>
        <v>0.16115789048506768</v>
      </c>
      <c r="CQ40">
        <v>6</v>
      </c>
      <c r="CR40">
        <v>0.5</v>
      </c>
      <c r="CS40" t="s">
        <v>412</v>
      </c>
      <c r="CT40">
        <v>2</v>
      </c>
      <c r="CU40">
        <v>1689264790.849999</v>
      </c>
      <c r="CV40">
        <v>409.17536666666672</v>
      </c>
      <c r="CW40">
        <v>417.80489999999992</v>
      </c>
      <c r="CX40">
        <v>24.22900666666667</v>
      </c>
      <c r="CY40">
        <v>22.91872333333334</v>
      </c>
      <c r="CZ40">
        <v>408.24736666666672</v>
      </c>
      <c r="DA40">
        <v>23.96591333333334</v>
      </c>
      <c r="DB40">
        <v>600.21589999999992</v>
      </c>
      <c r="DC40">
        <v>101.4625333333333</v>
      </c>
      <c r="DD40">
        <v>0.10008957</v>
      </c>
      <c r="DE40">
        <v>32.578923333333329</v>
      </c>
      <c r="DF40">
        <v>32.379479999999987</v>
      </c>
      <c r="DG40">
        <v>999.9000000000002</v>
      </c>
      <c r="DH40">
        <v>0</v>
      </c>
      <c r="DI40">
        <v>0</v>
      </c>
      <c r="DJ40">
        <v>9998.1669999999995</v>
      </c>
      <c r="DK40">
        <v>0</v>
      </c>
      <c r="DL40">
        <v>1370.491666666667</v>
      </c>
      <c r="DM40">
        <v>-8.6106193333333341</v>
      </c>
      <c r="DN40">
        <v>419.35483333333332</v>
      </c>
      <c r="DO40">
        <v>427.6049000000001</v>
      </c>
      <c r="DP40">
        <v>1.310289</v>
      </c>
      <c r="DQ40">
        <v>417.80489999999992</v>
      </c>
      <c r="DR40">
        <v>22.91872333333334</v>
      </c>
      <c r="DS40">
        <v>2.458339333333333</v>
      </c>
      <c r="DT40">
        <v>2.3253936666666659</v>
      </c>
      <c r="DU40">
        <v>20.75325333333334</v>
      </c>
      <c r="DV40">
        <v>19.853393333333329</v>
      </c>
      <c r="DW40">
        <v>1500.0050000000001</v>
      </c>
      <c r="DX40">
        <v>0.97300376666666699</v>
      </c>
      <c r="DY40">
        <v>2.6996013333333339E-2</v>
      </c>
      <c r="DZ40">
        <v>0</v>
      </c>
      <c r="EA40">
        <v>543.99080000000004</v>
      </c>
      <c r="EB40">
        <v>4.9993100000000004</v>
      </c>
      <c r="EC40">
        <v>12513.343333333331</v>
      </c>
      <c r="ED40">
        <v>13259.30333333333</v>
      </c>
      <c r="EE40">
        <v>39.75</v>
      </c>
      <c r="EF40">
        <v>41.254133333333343</v>
      </c>
      <c r="EG40">
        <v>40.061999999999983</v>
      </c>
      <c r="EH40">
        <v>40.714299999999987</v>
      </c>
      <c r="EI40">
        <v>41.311999999999983</v>
      </c>
      <c r="EJ40">
        <v>1454.646</v>
      </c>
      <c r="EK40">
        <v>40.359999999999992</v>
      </c>
      <c r="EL40">
        <v>0</v>
      </c>
      <c r="EM40">
        <v>213.10000014305109</v>
      </c>
      <c r="EN40">
        <v>0</v>
      </c>
      <c r="EO40">
        <v>543.94542307692313</v>
      </c>
      <c r="EP40">
        <v>-7.8238974335321041</v>
      </c>
      <c r="EQ40">
        <v>-227.53163562110689</v>
      </c>
      <c r="ER40">
        <v>12480.380769230769</v>
      </c>
      <c r="ES40">
        <v>15</v>
      </c>
      <c r="ET40">
        <v>1689264821.0999999</v>
      </c>
      <c r="EU40" t="s">
        <v>482</v>
      </c>
      <c r="EV40">
        <v>1689264821.0999999</v>
      </c>
      <c r="EW40">
        <v>1689262154</v>
      </c>
      <c r="EX40">
        <v>6</v>
      </c>
      <c r="EY40">
        <v>-1.7999999999999999E-2</v>
      </c>
      <c r="EZ40">
        <v>-1.2E-2</v>
      </c>
      <c r="FA40">
        <v>0.92800000000000005</v>
      </c>
      <c r="FB40">
        <v>0.26300000000000001</v>
      </c>
      <c r="FC40">
        <v>418</v>
      </c>
      <c r="FD40">
        <v>23</v>
      </c>
      <c r="FE40">
        <v>0.28999999999999998</v>
      </c>
      <c r="FF40">
        <v>0.14000000000000001</v>
      </c>
      <c r="FG40">
        <v>-8.5589289999999991</v>
      </c>
      <c r="FH40">
        <v>-0.51335572232644322</v>
      </c>
      <c r="FI40">
        <v>0.1123754014631316</v>
      </c>
      <c r="FJ40">
        <v>1</v>
      </c>
      <c r="FK40">
        <v>409.19423333333339</v>
      </c>
      <c r="FL40">
        <v>2.930482758620331</v>
      </c>
      <c r="FM40">
        <v>0.21260866763976249</v>
      </c>
      <c r="FN40">
        <v>1</v>
      </c>
      <c r="FO40">
        <v>1.2941387499999999</v>
      </c>
      <c r="FP40">
        <v>0.40071658536584742</v>
      </c>
      <c r="FQ40">
        <v>3.9028917047972261E-2</v>
      </c>
      <c r="FR40">
        <v>1</v>
      </c>
      <c r="FS40">
        <v>24.22900666666667</v>
      </c>
      <c r="FT40">
        <v>0.53873726362621643</v>
      </c>
      <c r="FU40">
        <v>3.9054055985119983E-2</v>
      </c>
      <c r="FV40">
        <v>1</v>
      </c>
      <c r="FW40">
        <v>4</v>
      </c>
      <c r="FX40">
        <v>4</v>
      </c>
      <c r="FY40" t="s">
        <v>414</v>
      </c>
      <c r="FZ40">
        <v>3.17197</v>
      </c>
      <c r="GA40">
        <v>2.7967900000000001</v>
      </c>
      <c r="GB40">
        <v>0.10205400000000001</v>
      </c>
      <c r="GC40">
        <v>0.104363</v>
      </c>
      <c r="GD40">
        <v>0.12040099999999999</v>
      </c>
      <c r="GE40">
        <v>0.11654200000000001</v>
      </c>
      <c r="GF40">
        <v>27777.5</v>
      </c>
      <c r="GG40">
        <v>22153.1</v>
      </c>
      <c r="GH40">
        <v>28935.3</v>
      </c>
      <c r="GI40">
        <v>24249.200000000001</v>
      </c>
      <c r="GJ40">
        <v>32384</v>
      </c>
      <c r="GK40">
        <v>31259.8</v>
      </c>
      <c r="GL40">
        <v>39928.9</v>
      </c>
      <c r="GM40">
        <v>39558</v>
      </c>
      <c r="GN40">
        <v>2.11768</v>
      </c>
      <c r="GO40">
        <v>1.8081199999999999</v>
      </c>
      <c r="GP40">
        <v>8.6233000000000004E-2</v>
      </c>
      <c r="GQ40">
        <v>0</v>
      </c>
      <c r="GR40">
        <v>31.026299999999999</v>
      </c>
      <c r="GS40">
        <v>999.9</v>
      </c>
      <c r="GT40">
        <v>61</v>
      </c>
      <c r="GU40">
        <v>33.200000000000003</v>
      </c>
      <c r="GV40">
        <v>30.715900000000001</v>
      </c>
      <c r="GW40">
        <v>61.821899999999999</v>
      </c>
      <c r="GX40">
        <v>31.157900000000001</v>
      </c>
      <c r="GY40">
        <v>1</v>
      </c>
      <c r="GZ40">
        <v>0.35517500000000002</v>
      </c>
      <c r="HA40">
        <v>0</v>
      </c>
      <c r="HB40">
        <v>20.276299999999999</v>
      </c>
      <c r="HC40">
        <v>5.2238800000000003</v>
      </c>
      <c r="HD40">
        <v>11.908099999999999</v>
      </c>
      <c r="HE40">
        <v>4.9637500000000001</v>
      </c>
      <c r="HF40">
        <v>3.2919999999999998</v>
      </c>
      <c r="HG40">
        <v>9999</v>
      </c>
      <c r="HH40">
        <v>9999</v>
      </c>
      <c r="HI40">
        <v>9999</v>
      </c>
      <c r="HJ40">
        <v>999.9</v>
      </c>
      <c r="HK40">
        <v>4.9702999999999999</v>
      </c>
      <c r="HL40">
        <v>1.87521</v>
      </c>
      <c r="HM40">
        <v>1.8739399999999999</v>
      </c>
      <c r="HN40">
        <v>1.87317</v>
      </c>
      <c r="HO40">
        <v>1.8746</v>
      </c>
      <c r="HP40">
        <v>1.86958</v>
      </c>
      <c r="HQ40">
        <v>1.8737200000000001</v>
      </c>
      <c r="HR40">
        <v>1.8788100000000001</v>
      </c>
      <c r="HS40">
        <v>0</v>
      </c>
      <c r="HT40">
        <v>0</v>
      </c>
      <c r="HU40">
        <v>0</v>
      </c>
      <c r="HV40">
        <v>0</v>
      </c>
      <c r="HW40" t="s">
        <v>415</v>
      </c>
      <c r="HX40" t="s">
        <v>416</v>
      </c>
      <c r="HY40" t="s">
        <v>417</v>
      </c>
      <c r="HZ40" t="s">
        <v>417</v>
      </c>
      <c r="IA40" t="s">
        <v>417</v>
      </c>
      <c r="IB40" t="s">
        <v>417</v>
      </c>
      <c r="IC40">
        <v>0</v>
      </c>
      <c r="ID40">
        <v>100</v>
      </c>
      <c r="IE40">
        <v>100</v>
      </c>
      <c r="IF40">
        <v>0.92800000000000005</v>
      </c>
      <c r="IG40">
        <v>0.2631</v>
      </c>
      <c r="IH40">
        <v>0.73711657811940534</v>
      </c>
      <c r="II40">
        <v>1.128014593432906E-3</v>
      </c>
      <c r="IJ40">
        <v>-1.65604436504418E-6</v>
      </c>
      <c r="IK40">
        <v>3.7132907960675708E-10</v>
      </c>
      <c r="IL40">
        <v>0.26309000000000182</v>
      </c>
      <c r="IM40">
        <v>0</v>
      </c>
      <c r="IN40">
        <v>0</v>
      </c>
      <c r="IO40">
        <v>0</v>
      </c>
      <c r="IP40">
        <v>25</v>
      </c>
      <c r="IQ40">
        <v>1932</v>
      </c>
      <c r="IR40">
        <v>-1</v>
      </c>
      <c r="IS40">
        <v>-1</v>
      </c>
      <c r="IT40">
        <v>6.3</v>
      </c>
      <c r="IU40">
        <v>44.1</v>
      </c>
      <c r="IV40">
        <v>1.08765</v>
      </c>
      <c r="IW40">
        <v>2.4255399999999998</v>
      </c>
      <c r="IX40">
        <v>1.42578</v>
      </c>
      <c r="IY40">
        <v>2.2741699999999998</v>
      </c>
      <c r="IZ40">
        <v>1.5478499999999999</v>
      </c>
      <c r="JA40">
        <v>2.4389599999999998</v>
      </c>
      <c r="JB40">
        <v>37.265900000000002</v>
      </c>
      <c r="JC40">
        <v>15.270300000000001</v>
      </c>
      <c r="JD40">
        <v>18</v>
      </c>
      <c r="JE40">
        <v>636.99400000000003</v>
      </c>
      <c r="JF40">
        <v>418.31</v>
      </c>
      <c r="JG40">
        <v>31.7742</v>
      </c>
      <c r="JH40">
        <v>31.833100000000002</v>
      </c>
      <c r="JI40">
        <v>30.0001</v>
      </c>
      <c r="JJ40">
        <v>31.7043</v>
      </c>
      <c r="JK40">
        <v>31.6403</v>
      </c>
      <c r="JL40">
        <v>21.796500000000002</v>
      </c>
      <c r="JM40">
        <v>26.3827</v>
      </c>
      <c r="JN40">
        <v>72.132599999999996</v>
      </c>
      <c r="JO40">
        <v>-999.9</v>
      </c>
      <c r="JP40">
        <v>418.02</v>
      </c>
      <c r="JQ40">
        <v>23</v>
      </c>
      <c r="JR40">
        <v>94.3001</v>
      </c>
      <c r="JS40">
        <v>100.648</v>
      </c>
    </row>
    <row r="41" spans="1:279" x14ac:dyDescent="0.2">
      <c r="A41">
        <v>17</v>
      </c>
      <c r="B41">
        <v>1689264962.5999999</v>
      </c>
      <c r="C41">
        <v>3214</v>
      </c>
      <c r="D41" t="s">
        <v>483</v>
      </c>
      <c r="E41" t="s">
        <v>484</v>
      </c>
      <c r="F41">
        <v>15</v>
      </c>
      <c r="O41" t="s">
        <v>548</v>
      </c>
      <c r="P41">
        <f>DB41*AP41*(CW41-CV41*(1000-AP41*CY41)/(1000-AP41*CX41))/(100*CQ41)</f>
        <v>16.730671793173055</v>
      </c>
      <c r="Q41">
        <v>1689264954.849999</v>
      </c>
      <c r="R41">
        <f t="shared" si="0"/>
        <v>3.2099422646191529E-3</v>
      </c>
      <c r="S41">
        <f t="shared" si="1"/>
        <v>3.2099422646191531</v>
      </c>
      <c r="T41">
        <f>CV41 - IF(AP41&gt;1, P41*CQ41*100/(AR41*DJ41), 0)</f>
        <v>408.84820000000008</v>
      </c>
      <c r="U41">
        <f>((AA41-R41/2)*T41-P41)/(AA41+R41/2)</f>
        <v>210.64431508099111</v>
      </c>
      <c r="V41">
        <f t="shared" si="2"/>
        <v>21.393862917228677</v>
      </c>
      <c r="W41">
        <f>(CV41 - IF(AP41&gt;1, P41*CQ41*100/(AR41*DJ41), 0))*(DC41+DD41)/1000</f>
        <v>41.524226948126291</v>
      </c>
      <c r="X41">
        <f t="shared" si="3"/>
        <v>0.14645210708388295</v>
      </c>
      <c r="Y41">
        <f t="shared" si="4"/>
        <v>2.9545379739152646</v>
      </c>
      <c r="Z41">
        <f>R41*(1000-(1000*0.61365*EXP(17.502*AD41/(240.97+AD41))/(DC41+DD41)+CX41)/2)/(1000*0.61365*EXP(17.502*AD41/(240.97+AD41))/(DC41+DD41)-CX41)</f>
        <v>0.14253541728074298</v>
      </c>
      <c r="AA41">
        <f t="shared" si="5"/>
        <v>8.9427810175379513E-2</v>
      </c>
      <c r="AB41">
        <f t="shared" si="6"/>
        <v>241.7347066363495</v>
      </c>
      <c r="AC41">
        <f>(DE41+(AB41+2*0.95*0.0000000567*(((DE41+$B$7)+273)^4-(DE41+273)^4)-44100*R41)/(1.84*29.3*Y41+8*0.95*0.0000000567*(DE41+273)^3))</f>
        <v>33.340225588717907</v>
      </c>
      <c r="AD41">
        <f t="shared" si="7"/>
        <v>32.274023333333332</v>
      </c>
      <c r="AE41">
        <f t="shared" si="8"/>
        <v>4.8496460695344146</v>
      </c>
      <c r="AF41">
        <f t="shared" si="9"/>
        <v>53.11263404660491</v>
      </c>
      <c r="AG41">
        <f t="shared" si="10"/>
        <v>2.6468059283456924</v>
      </c>
      <c r="AH41">
        <f t="shared" si="11"/>
        <v>4.9833829104073262</v>
      </c>
      <c r="AI41">
        <f t="shared" si="12"/>
        <v>2.2028401411887222</v>
      </c>
      <c r="AJ41">
        <f>(-R41*44100)</f>
        <v>-141.55845386970464</v>
      </c>
      <c r="AK41">
        <f t="shared" si="13"/>
        <v>76.844418224574184</v>
      </c>
      <c r="AL41">
        <f t="shared" si="14"/>
        <v>5.9283367665392248</v>
      </c>
      <c r="AM41">
        <f t="shared" si="15"/>
        <v>182.94900775775827</v>
      </c>
      <c r="AN41">
        <v>0</v>
      </c>
      <c r="AO41">
        <v>0</v>
      </c>
      <c r="AP41">
        <f t="shared" si="16"/>
        <v>1</v>
      </c>
      <c r="AQ41">
        <f t="shared" si="17"/>
        <v>0</v>
      </c>
      <c r="AR41">
        <f t="shared" si="18"/>
        <v>52624.993164907784</v>
      </c>
      <c r="AS41" t="s">
        <v>408</v>
      </c>
      <c r="AT41">
        <v>12553.4</v>
      </c>
      <c r="AU41">
        <v>632.9008</v>
      </c>
      <c r="AV41">
        <v>3828.41</v>
      </c>
      <c r="AW41">
        <f t="shared" si="19"/>
        <v>0.8346831191016636</v>
      </c>
      <c r="AX41">
        <v>-0.86468857473077609</v>
      </c>
      <c r="AY41" t="s">
        <v>485</v>
      </c>
      <c r="AZ41">
        <v>12490.5</v>
      </c>
      <c r="BA41">
        <v>734.17034615384603</v>
      </c>
      <c r="BB41">
        <v>1218.98</v>
      </c>
      <c r="BC41">
        <f t="shared" si="20"/>
        <v>0.39771748006214536</v>
      </c>
      <c r="BD41">
        <v>0.5</v>
      </c>
      <c r="BE41">
        <f t="shared" si="21"/>
        <v>1261.2001000188343</v>
      </c>
      <c r="BF41">
        <f>P41</f>
        <v>16.730671793173055</v>
      </c>
      <c r="BG41">
        <f t="shared" si="22"/>
        <v>250.80066281680823</v>
      </c>
      <c r="BH41">
        <f t="shared" si="23"/>
        <v>1.3951283676270776E-2</v>
      </c>
      <c r="BI41">
        <f t="shared" si="24"/>
        <v>2.1406667869858405</v>
      </c>
      <c r="BJ41">
        <f t="shared" si="25"/>
        <v>467.46897339820964</v>
      </c>
      <c r="BK41" t="s">
        <v>486</v>
      </c>
      <c r="BL41">
        <v>-1672.84</v>
      </c>
      <c r="BM41">
        <f t="shared" si="26"/>
        <v>-1672.84</v>
      </c>
      <c r="BN41">
        <f t="shared" si="27"/>
        <v>2.3723276838012106</v>
      </c>
      <c r="BO41">
        <f t="shared" si="28"/>
        <v>0.1676486274547358</v>
      </c>
      <c r="BP41">
        <f t="shared" si="29"/>
        <v>0.47433401499659167</v>
      </c>
      <c r="BQ41">
        <f t="shared" si="30"/>
        <v>0.82720842822293295</v>
      </c>
      <c r="BR41">
        <f t="shared" si="31"/>
        <v>0.81659286100631467</v>
      </c>
      <c r="BS41">
        <f t="shared" si="32"/>
        <v>-0.38199490270969322</v>
      </c>
      <c r="BT41">
        <f t="shared" si="33"/>
        <v>1.3819949027096932</v>
      </c>
      <c r="BU41">
        <v>2405</v>
      </c>
      <c r="BV41">
        <v>300</v>
      </c>
      <c r="BW41">
        <v>300</v>
      </c>
      <c r="BX41">
        <v>300</v>
      </c>
      <c r="BY41">
        <v>12490.5</v>
      </c>
      <c r="BZ41">
        <v>1076.6400000000001</v>
      </c>
      <c r="CA41">
        <v>-9.0503200000000006E-3</v>
      </c>
      <c r="CB41">
        <v>-25.11</v>
      </c>
      <c r="CC41" t="s">
        <v>411</v>
      </c>
      <c r="CD41" t="s">
        <v>411</v>
      </c>
      <c r="CE41" t="s">
        <v>411</v>
      </c>
      <c r="CF41" t="s">
        <v>411</v>
      </c>
      <c r="CG41" t="s">
        <v>411</v>
      </c>
      <c r="CH41" t="s">
        <v>411</v>
      </c>
      <c r="CI41" t="s">
        <v>411</v>
      </c>
      <c r="CJ41" t="s">
        <v>411</v>
      </c>
      <c r="CK41" t="s">
        <v>411</v>
      </c>
      <c r="CL41" t="s">
        <v>411</v>
      </c>
      <c r="CM41">
        <f t="shared" si="34"/>
        <v>1499.9873333333339</v>
      </c>
      <c r="CN41">
        <f t="shared" si="35"/>
        <v>1261.2001000188343</v>
      </c>
      <c r="CO41">
        <f t="shared" si="36"/>
        <v>0.84080716682863132</v>
      </c>
      <c r="CP41">
        <f t="shared" si="37"/>
        <v>0.16115783197925854</v>
      </c>
      <c r="CQ41">
        <v>6</v>
      </c>
      <c r="CR41">
        <v>0.5</v>
      </c>
      <c r="CS41" t="s">
        <v>412</v>
      </c>
      <c r="CT41">
        <v>2</v>
      </c>
      <c r="CU41">
        <v>1689264954.849999</v>
      </c>
      <c r="CV41">
        <v>408.84820000000008</v>
      </c>
      <c r="CW41">
        <v>426.88586666666657</v>
      </c>
      <c r="CX41">
        <v>26.06049333333333</v>
      </c>
      <c r="CY41">
        <v>22.935136666666669</v>
      </c>
      <c r="CZ41">
        <v>407.91943333333342</v>
      </c>
      <c r="DA41">
        <v>25.797403333333332</v>
      </c>
      <c r="DB41">
        <v>600.17909999999983</v>
      </c>
      <c r="DC41">
        <v>101.46380000000001</v>
      </c>
      <c r="DD41">
        <v>0.10012262</v>
      </c>
      <c r="DE41">
        <v>32.756456666666672</v>
      </c>
      <c r="DF41">
        <v>32.274023333333332</v>
      </c>
      <c r="DG41">
        <v>999.9000000000002</v>
      </c>
      <c r="DH41">
        <v>0</v>
      </c>
      <c r="DI41">
        <v>0</v>
      </c>
      <c r="DJ41">
        <v>9996.81</v>
      </c>
      <c r="DK41">
        <v>0</v>
      </c>
      <c r="DL41">
        <v>1949.4079999999999</v>
      </c>
      <c r="DM41">
        <v>-18.03768333333333</v>
      </c>
      <c r="DN41">
        <v>419.78800000000012</v>
      </c>
      <c r="DO41">
        <v>436.90633333333341</v>
      </c>
      <c r="DP41">
        <v>3.125342666666667</v>
      </c>
      <c r="DQ41">
        <v>426.88586666666657</v>
      </c>
      <c r="DR41">
        <v>22.935136666666669</v>
      </c>
      <c r="DS41">
        <v>2.644198666666667</v>
      </c>
      <c r="DT41">
        <v>2.327088666666667</v>
      </c>
      <c r="DU41">
        <v>21.94238</v>
      </c>
      <c r="DV41">
        <v>19.865133333333329</v>
      </c>
      <c r="DW41">
        <v>1499.9873333333339</v>
      </c>
      <c r="DX41">
        <v>0.97300540000000002</v>
      </c>
      <c r="DY41">
        <v>2.6994413333333332E-2</v>
      </c>
      <c r="DZ41">
        <v>0</v>
      </c>
      <c r="EA41">
        <v>734.27879999999982</v>
      </c>
      <c r="EB41">
        <v>4.9993100000000004</v>
      </c>
      <c r="EC41">
        <v>13491.046666666671</v>
      </c>
      <c r="ED41">
        <v>13259.143333333341</v>
      </c>
      <c r="EE41">
        <v>39.686999999999983</v>
      </c>
      <c r="EF41">
        <v>41.237399999999987</v>
      </c>
      <c r="EG41">
        <v>40</v>
      </c>
      <c r="EH41">
        <v>40.553733333333319</v>
      </c>
      <c r="EI41">
        <v>41.25</v>
      </c>
      <c r="EJ41">
        <v>1454.63</v>
      </c>
      <c r="EK41">
        <v>40.358000000000018</v>
      </c>
      <c r="EL41">
        <v>0</v>
      </c>
      <c r="EM41">
        <v>163.5999999046326</v>
      </c>
      <c r="EN41">
        <v>0</v>
      </c>
      <c r="EO41">
        <v>734.17034615384603</v>
      </c>
      <c r="EP41">
        <v>-26.609743607902121</v>
      </c>
      <c r="EQ41">
        <v>-189.90085739088121</v>
      </c>
      <c r="ER41">
        <v>13495.14615384615</v>
      </c>
      <c r="ES41">
        <v>15</v>
      </c>
      <c r="ET41">
        <v>1689264821.0999999</v>
      </c>
      <c r="EU41" t="s">
        <v>482</v>
      </c>
      <c r="EV41">
        <v>1689264821.0999999</v>
      </c>
      <c r="EW41">
        <v>1689262154</v>
      </c>
      <c r="EX41">
        <v>6</v>
      </c>
      <c r="EY41">
        <v>-1.7999999999999999E-2</v>
      </c>
      <c r="EZ41">
        <v>-1.2E-2</v>
      </c>
      <c r="FA41">
        <v>0.92800000000000005</v>
      </c>
      <c r="FB41">
        <v>0.26300000000000001</v>
      </c>
      <c r="FC41">
        <v>418</v>
      </c>
      <c r="FD41">
        <v>23</v>
      </c>
      <c r="FE41">
        <v>0.28999999999999998</v>
      </c>
      <c r="FF41">
        <v>0.14000000000000001</v>
      </c>
      <c r="FG41">
        <v>-18.079497499999999</v>
      </c>
      <c r="FH41">
        <v>1.061350469043199</v>
      </c>
      <c r="FI41">
        <v>0.1150950530811381</v>
      </c>
      <c r="FJ41">
        <v>1</v>
      </c>
      <c r="FK41">
        <v>408.84820000000008</v>
      </c>
      <c r="FL41">
        <v>3.7138865406007349</v>
      </c>
      <c r="FM41">
        <v>0.27057191280692983</v>
      </c>
      <c r="FN41">
        <v>1</v>
      </c>
      <c r="FO41">
        <v>3.114096</v>
      </c>
      <c r="FP41">
        <v>0.2398563602251241</v>
      </c>
      <c r="FQ41">
        <v>2.4670583779067751E-2</v>
      </c>
      <c r="FR41">
        <v>1</v>
      </c>
      <c r="FS41">
        <v>26.06049333333333</v>
      </c>
      <c r="FT41">
        <v>0.3103928809788884</v>
      </c>
      <c r="FU41">
        <v>2.2502739586300901E-2</v>
      </c>
      <c r="FV41">
        <v>1</v>
      </c>
      <c r="FW41">
        <v>4</v>
      </c>
      <c r="FX41">
        <v>4</v>
      </c>
      <c r="FY41" t="s">
        <v>414</v>
      </c>
      <c r="FZ41">
        <v>3.17205</v>
      </c>
      <c r="GA41">
        <v>2.7973300000000001</v>
      </c>
      <c r="GB41">
        <v>0.102005</v>
      </c>
      <c r="GC41">
        <v>0.10607900000000001</v>
      </c>
      <c r="GD41">
        <v>0.126582</v>
      </c>
      <c r="GE41">
        <v>0.116561</v>
      </c>
      <c r="GF41">
        <v>27776.9</v>
      </c>
      <c r="GG41">
        <v>22105.8</v>
      </c>
      <c r="GH41">
        <v>28933.8</v>
      </c>
      <c r="GI41">
        <v>24244.400000000001</v>
      </c>
      <c r="GJ41">
        <v>32152.799999999999</v>
      </c>
      <c r="GK41">
        <v>31252.7</v>
      </c>
      <c r="GL41">
        <v>39926.800000000003</v>
      </c>
      <c r="GM41">
        <v>39549.599999999999</v>
      </c>
      <c r="GN41">
        <v>2.1193300000000002</v>
      </c>
      <c r="GO41">
        <v>1.80247</v>
      </c>
      <c r="GP41">
        <v>5.6281699999999997E-2</v>
      </c>
      <c r="GQ41">
        <v>0</v>
      </c>
      <c r="GR41">
        <v>31.370100000000001</v>
      </c>
      <c r="GS41">
        <v>999.9</v>
      </c>
      <c r="GT41">
        <v>59.7</v>
      </c>
      <c r="GU41">
        <v>33.5</v>
      </c>
      <c r="GV41">
        <v>30.571300000000001</v>
      </c>
      <c r="GW41">
        <v>61.711799999999997</v>
      </c>
      <c r="GX41">
        <v>32.267600000000002</v>
      </c>
      <c r="GY41">
        <v>1</v>
      </c>
      <c r="GZ41">
        <v>0.36486800000000003</v>
      </c>
      <c r="HA41">
        <v>0</v>
      </c>
      <c r="HB41">
        <v>20.276199999999999</v>
      </c>
      <c r="HC41">
        <v>5.2237299999999998</v>
      </c>
      <c r="HD41">
        <v>11.908099999999999</v>
      </c>
      <c r="HE41">
        <v>4.9637500000000001</v>
      </c>
      <c r="HF41">
        <v>3.2919999999999998</v>
      </c>
      <c r="HG41">
        <v>9999</v>
      </c>
      <c r="HH41">
        <v>9999</v>
      </c>
      <c r="HI41">
        <v>9999</v>
      </c>
      <c r="HJ41">
        <v>999.9</v>
      </c>
      <c r="HK41">
        <v>4.9702999999999999</v>
      </c>
      <c r="HL41">
        <v>1.8752</v>
      </c>
      <c r="HM41">
        <v>1.8739600000000001</v>
      </c>
      <c r="HN41">
        <v>1.87317</v>
      </c>
      <c r="HO41">
        <v>1.87466</v>
      </c>
      <c r="HP41">
        <v>1.86955</v>
      </c>
      <c r="HQ41">
        <v>1.8737299999999999</v>
      </c>
      <c r="HR41">
        <v>1.8788100000000001</v>
      </c>
      <c r="HS41">
        <v>0</v>
      </c>
      <c r="HT41">
        <v>0</v>
      </c>
      <c r="HU41">
        <v>0</v>
      </c>
      <c r="HV41">
        <v>0</v>
      </c>
      <c r="HW41" t="s">
        <v>415</v>
      </c>
      <c r="HX41" t="s">
        <v>416</v>
      </c>
      <c r="HY41" t="s">
        <v>417</v>
      </c>
      <c r="HZ41" t="s">
        <v>417</v>
      </c>
      <c r="IA41" t="s">
        <v>417</v>
      </c>
      <c r="IB41" t="s">
        <v>417</v>
      </c>
      <c r="IC41">
        <v>0</v>
      </c>
      <c r="ID41">
        <v>100</v>
      </c>
      <c r="IE41">
        <v>100</v>
      </c>
      <c r="IF41">
        <v>0.92900000000000005</v>
      </c>
      <c r="IG41">
        <v>0.2631</v>
      </c>
      <c r="IH41">
        <v>0.71900709049183886</v>
      </c>
      <c r="II41">
        <v>1.128014593432906E-3</v>
      </c>
      <c r="IJ41">
        <v>-1.65604436504418E-6</v>
      </c>
      <c r="IK41">
        <v>3.7132907960675708E-10</v>
      </c>
      <c r="IL41">
        <v>0.26309000000000182</v>
      </c>
      <c r="IM41">
        <v>0</v>
      </c>
      <c r="IN41">
        <v>0</v>
      </c>
      <c r="IO41">
        <v>0</v>
      </c>
      <c r="IP41">
        <v>25</v>
      </c>
      <c r="IQ41">
        <v>1932</v>
      </c>
      <c r="IR41">
        <v>-1</v>
      </c>
      <c r="IS41">
        <v>-1</v>
      </c>
      <c r="IT41">
        <v>2.4</v>
      </c>
      <c r="IU41">
        <v>46.8</v>
      </c>
      <c r="IV41">
        <v>1.1084000000000001</v>
      </c>
      <c r="IW41">
        <v>2.4365199999999998</v>
      </c>
      <c r="IX41">
        <v>1.42578</v>
      </c>
      <c r="IY41">
        <v>2.2729499999999998</v>
      </c>
      <c r="IZ41">
        <v>1.5478499999999999</v>
      </c>
      <c r="JA41">
        <v>2.4060100000000002</v>
      </c>
      <c r="JB41">
        <v>37.409799999999997</v>
      </c>
      <c r="JC41">
        <v>15.244</v>
      </c>
      <c r="JD41">
        <v>18</v>
      </c>
      <c r="JE41">
        <v>639.28599999999994</v>
      </c>
      <c r="JF41">
        <v>415.72500000000002</v>
      </c>
      <c r="JG41">
        <v>31.9358</v>
      </c>
      <c r="JH41">
        <v>31.962499999999999</v>
      </c>
      <c r="JI41">
        <v>30.0002</v>
      </c>
      <c r="JJ41">
        <v>31.807300000000001</v>
      </c>
      <c r="JK41">
        <v>31.738399999999999</v>
      </c>
      <c r="JL41">
        <v>22.193200000000001</v>
      </c>
      <c r="JM41">
        <v>25.549099999999999</v>
      </c>
      <c r="JN41">
        <v>69.1006</v>
      </c>
      <c r="JO41">
        <v>-999.9</v>
      </c>
      <c r="JP41">
        <v>427.22500000000002</v>
      </c>
      <c r="JQ41">
        <v>23</v>
      </c>
      <c r="JR41">
        <v>94.295199999999994</v>
      </c>
      <c r="JS41">
        <v>100.627</v>
      </c>
    </row>
    <row r="42" spans="1:279" x14ac:dyDescent="0.2">
      <c r="A42">
        <v>18</v>
      </c>
      <c r="B42">
        <v>1689265227.5999999</v>
      </c>
      <c r="C42">
        <v>3479</v>
      </c>
      <c r="D42" t="s">
        <v>487</v>
      </c>
      <c r="E42" t="s">
        <v>488</v>
      </c>
      <c r="F42">
        <v>15</v>
      </c>
      <c r="O42" t="s">
        <v>549</v>
      </c>
      <c r="P42">
        <f>DB42*AP42*(CW42-CV42*(1000-AP42*CY42)/(1000-AP42*CX42))/(100*CQ42)</f>
        <v>2.5635904554696891</v>
      </c>
      <c r="Q42">
        <v>1689265219.599999</v>
      </c>
      <c r="R42">
        <f t="shared" si="0"/>
        <v>8.5402302623986085E-4</v>
      </c>
      <c r="S42">
        <f t="shared" si="1"/>
        <v>0.85402302623986082</v>
      </c>
      <c r="T42">
        <f>CV42 - IF(AP42&gt;1, P42*CQ42*100/(AR42*DJ42), 0)</f>
        <v>410.8476451612903</v>
      </c>
      <c r="U42">
        <f>((AA42-R42/2)*T42-P42)/(AA42+R42/2)</f>
        <v>272.39456873246996</v>
      </c>
      <c r="V42">
        <f t="shared" si="2"/>
        <v>27.660229972455131</v>
      </c>
      <c r="W42">
        <f>(CV42 - IF(AP42&gt;1, P42*CQ42*100/(AR42*DJ42), 0))*(DC42+DD42)/1000</f>
        <v>41.719408730076871</v>
      </c>
      <c r="X42">
        <f t="shared" si="3"/>
        <v>3.3173172634931643E-2</v>
      </c>
      <c r="Y42">
        <f t="shared" si="4"/>
        <v>2.9558703209968336</v>
      </c>
      <c r="Z42">
        <f>R42*(1000-(1000*0.61365*EXP(17.502*AD42/(240.97+AD42))/(DC42+DD42)+CX42)/2)/(1000*0.61365*EXP(17.502*AD42/(240.97+AD42))/(DC42+DD42)-CX42)</f>
        <v>3.2967724361216061E-2</v>
      </c>
      <c r="AA42">
        <f t="shared" si="5"/>
        <v>2.0623180218894057E-2</v>
      </c>
      <c r="AB42">
        <f t="shared" si="6"/>
        <v>241.73495284941967</v>
      </c>
      <c r="AC42">
        <f>(DE42+(AB42+2*0.95*0.0000000567*(((DE42+$B$7)+273)^4-(DE42+273)^4)-44100*R42)/(1.84*29.3*Y42+8*0.95*0.0000000567*(DE42+273)^3))</f>
        <v>34.162603985708529</v>
      </c>
      <c r="AD42">
        <f t="shared" si="7"/>
        <v>32.648774193548391</v>
      </c>
      <c r="AE42">
        <f t="shared" si="8"/>
        <v>4.9532569270148095</v>
      </c>
      <c r="AF42">
        <f t="shared" si="9"/>
        <v>47.935726293221656</v>
      </c>
      <c r="AG42">
        <f t="shared" si="10"/>
        <v>2.4182376962355256</v>
      </c>
      <c r="AH42">
        <f t="shared" si="11"/>
        <v>5.0447503005237166</v>
      </c>
      <c r="AI42">
        <f t="shared" si="12"/>
        <v>2.5350192307792838</v>
      </c>
      <c r="AJ42">
        <f>(-R42*44100)</f>
        <v>-37.662415457177865</v>
      </c>
      <c r="AK42">
        <f t="shared" si="13"/>
        <v>51.837765197630297</v>
      </c>
      <c r="AL42">
        <f t="shared" si="14"/>
        <v>4.0089747981972135</v>
      </c>
      <c r="AM42">
        <f t="shared" si="15"/>
        <v>259.9192773880693</v>
      </c>
      <c r="AN42">
        <v>0</v>
      </c>
      <c r="AO42">
        <v>0</v>
      </c>
      <c r="AP42">
        <f t="shared" si="16"/>
        <v>1</v>
      </c>
      <c r="AQ42">
        <f t="shared" si="17"/>
        <v>0</v>
      </c>
      <c r="AR42">
        <f t="shared" si="18"/>
        <v>52625.691489916018</v>
      </c>
      <c r="AS42" t="s">
        <v>408</v>
      </c>
      <c r="AT42">
        <v>12553.4</v>
      </c>
      <c r="AU42">
        <v>632.9008</v>
      </c>
      <c r="AV42">
        <v>3828.41</v>
      </c>
      <c r="AW42">
        <f t="shared" si="19"/>
        <v>0.8346831191016636</v>
      </c>
      <c r="AX42">
        <v>-0.86468857473077609</v>
      </c>
      <c r="AY42" t="s">
        <v>489</v>
      </c>
      <c r="AZ42">
        <v>12591.8</v>
      </c>
      <c r="BA42">
        <v>463.51528000000002</v>
      </c>
      <c r="BB42">
        <v>525.73599999999999</v>
      </c>
      <c r="BC42">
        <f t="shared" si="20"/>
        <v>0.11834974207587068</v>
      </c>
      <c r="BD42">
        <v>0.5</v>
      </c>
      <c r="BE42">
        <f t="shared" si="21"/>
        <v>1261.1980941054987</v>
      </c>
      <c r="BF42">
        <f>P42</f>
        <v>2.5635904554696891</v>
      </c>
      <c r="BG42">
        <f t="shared" si="22"/>
        <v>74.631234571982731</v>
      </c>
      <c r="BH42">
        <f t="shared" si="23"/>
        <v>2.7182716547252336E-3</v>
      </c>
      <c r="BI42">
        <f t="shared" si="24"/>
        <v>6.2820008521387161</v>
      </c>
      <c r="BJ42">
        <f t="shared" si="25"/>
        <v>310.47061385717944</v>
      </c>
      <c r="BK42" t="s">
        <v>490</v>
      </c>
      <c r="BL42">
        <v>-525.30999999999995</v>
      </c>
      <c r="BM42">
        <f t="shared" si="26"/>
        <v>-525.30999999999995</v>
      </c>
      <c r="BN42">
        <f t="shared" si="27"/>
        <v>1.9991897073816516</v>
      </c>
      <c r="BO42">
        <f t="shared" si="28"/>
        <v>5.9198855235641432E-2</v>
      </c>
      <c r="BP42">
        <f t="shared" si="29"/>
        <v>0.75858667989673212</v>
      </c>
      <c r="BQ42">
        <f t="shared" si="30"/>
        <v>-0.58060781152020036</v>
      </c>
      <c r="BR42">
        <f t="shared" si="31"/>
        <v>1.0335360636733577</v>
      </c>
      <c r="BS42">
        <f t="shared" si="32"/>
        <v>-6.709110138469393E-2</v>
      </c>
      <c r="BT42">
        <f t="shared" si="33"/>
        <v>1.067091101384694</v>
      </c>
      <c r="BU42">
        <v>2407</v>
      </c>
      <c r="BV42">
        <v>300</v>
      </c>
      <c r="BW42">
        <v>300</v>
      </c>
      <c r="BX42">
        <v>300</v>
      </c>
      <c r="BY42">
        <v>12591.8</v>
      </c>
      <c r="BZ42">
        <v>522.48</v>
      </c>
      <c r="CA42">
        <v>-9.12081E-3</v>
      </c>
      <c r="CB42">
        <v>1.92</v>
      </c>
      <c r="CC42" t="s">
        <v>411</v>
      </c>
      <c r="CD42" t="s">
        <v>411</v>
      </c>
      <c r="CE42" t="s">
        <v>411</v>
      </c>
      <c r="CF42" t="s">
        <v>411</v>
      </c>
      <c r="CG42" t="s">
        <v>411</v>
      </c>
      <c r="CH42" t="s">
        <v>411</v>
      </c>
      <c r="CI42" t="s">
        <v>411</v>
      </c>
      <c r="CJ42" t="s">
        <v>411</v>
      </c>
      <c r="CK42" t="s">
        <v>411</v>
      </c>
      <c r="CL42" t="s">
        <v>411</v>
      </c>
      <c r="CM42">
        <f t="shared" si="34"/>
        <v>1499.984516129032</v>
      </c>
      <c r="CN42">
        <f t="shared" si="35"/>
        <v>1261.1980941054987</v>
      </c>
      <c r="CO42">
        <f t="shared" si="36"/>
        <v>0.84080740870594939</v>
      </c>
      <c r="CP42">
        <f t="shared" si="37"/>
        <v>0.1611582988024825</v>
      </c>
      <c r="CQ42">
        <v>6</v>
      </c>
      <c r="CR42">
        <v>0.5</v>
      </c>
      <c r="CS42" t="s">
        <v>412</v>
      </c>
      <c r="CT42">
        <v>2</v>
      </c>
      <c r="CU42">
        <v>1689265219.599999</v>
      </c>
      <c r="CV42">
        <v>410.8476451612903</v>
      </c>
      <c r="CW42">
        <v>413.76122580645159</v>
      </c>
      <c r="CX42">
        <v>23.814509677419359</v>
      </c>
      <c r="CY42">
        <v>22.981077419354829</v>
      </c>
      <c r="CZ42">
        <v>410.00564516129032</v>
      </c>
      <c r="DA42">
        <v>23.584509677419359</v>
      </c>
      <c r="DB42">
        <v>600.18187096774204</v>
      </c>
      <c r="DC42">
        <v>101.46274193548381</v>
      </c>
      <c r="DD42">
        <v>8.1977187096774179E-2</v>
      </c>
      <c r="DE42">
        <v>32.974067741935492</v>
      </c>
      <c r="DF42">
        <v>32.648774193548391</v>
      </c>
      <c r="DG42">
        <v>999.90000000000032</v>
      </c>
      <c r="DH42">
        <v>0</v>
      </c>
      <c r="DI42">
        <v>0</v>
      </c>
      <c r="DJ42">
        <v>10004.47548387097</v>
      </c>
      <c r="DK42">
        <v>0</v>
      </c>
      <c r="DL42">
        <v>1271.2922258064509</v>
      </c>
      <c r="DM42">
        <v>-2.8269529032258061</v>
      </c>
      <c r="DN42">
        <v>420.97348387096781</v>
      </c>
      <c r="DO42">
        <v>423.49358064516127</v>
      </c>
      <c r="DP42">
        <v>0.86651470967741928</v>
      </c>
      <c r="DQ42">
        <v>413.76122580645159</v>
      </c>
      <c r="DR42">
        <v>22.981077419354829</v>
      </c>
      <c r="DS42">
        <v>2.4196429032258062</v>
      </c>
      <c r="DT42">
        <v>2.331723225806452</v>
      </c>
      <c r="DU42">
        <v>20.49583548387097</v>
      </c>
      <c r="DV42">
        <v>19.897241935483869</v>
      </c>
      <c r="DW42">
        <v>1499.984516129032</v>
      </c>
      <c r="DX42">
        <v>0.97299774193548372</v>
      </c>
      <c r="DY42">
        <v>2.7002119354838719E-2</v>
      </c>
      <c r="DZ42">
        <v>0</v>
      </c>
      <c r="EA42">
        <v>463.74099999999999</v>
      </c>
      <c r="EB42">
        <v>4.9993100000000013</v>
      </c>
      <c r="EC42">
        <v>9469.572580645161</v>
      </c>
      <c r="ED42">
        <v>13259.10322580645</v>
      </c>
      <c r="EE42">
        <v>39.811999999999983</v>
      </c>
      <c r="EF42">
        <v>41.5</v>
      </c>
      <c r="EG42">
        <v>40.199193548387079</v>
      </c>
      <c r="EH42">
        <v>40.75</v>
      </c>
      <c r="EI42">
        <v>41.383000000000003</v>
      </c>
      <c r="EJ42">
        <v>1454.6145161290319</v>
      </c>
      <c r="EK42">
        <v>40.369999999999983</v>
      </c>
      <c r="EL42">
        <v>0</v>
      </c>
      <c r="EM42">
        <v>264.29999995231628</v>
      </c>
      <c r="EN42">
        <v>0</v>
      </c>
      <c r="EO42">
        <v>463.51528000000002</v>
      </c>
      <c r="EP42">
        <v>-21.505307651450021</v>
      </c>
      <c r="EQ42">
        <v>-691.0099990385761</v>
      </c>
      <c r="ER42">
        <v>9465.3715999999986</v>
      </c>
      <c r="ES42">
        <v>15</v>
      </c>
      <c r="ET42">
        <v>1689265248.5999999</v>
      </c>
      <c r="EU42" t="s">
        <v>491</v>
      </c>
      <c r="EV42">
        <v>1689265248.5999999</v>
      </c>
      <c r="EW42">
        <v>1689265248.5999999</v>
      </c>
      <c r="EX42">
        <v>7</v>
      </c>
      <c r="EY42">
        <v>-8.5999999999999993E-2</v>
      </c>
      <c r="EZ42">
        <v>-3.3000000000000002E-2</v>
      </c>
      <c r="FA42">
        <v>0.84199999999999997</v>
      </c>
      <c r="FB42">
        <v>0.23</v>
      </c>
      <c r="FC42">
        <v>413</v>
      </c>
      <c r="FD42">
        <v>23</v>
      </c>
      <c r="FE42">
        <v>0.35</v>
      </c>
      <c r="FF42">
        <v>0.13</v>
      </c>
      <c r="FG42">
        <v>-2.708747073170731</v>
      </c>
      <c r="FH42">
        <v>-2.7792089895470422</v>
      </c>
      <c r="FI42">
        <v>0.29450020532722071</v>
      </c>
      <c r="FJ42">
        <v>0</v>
      </c>
      <c r="FK42">
        <v>410.96716129032262</v>
      </c>
      <c r="FL42">
        <v>-4.0392096774204624</v>
      </c>
      <c r="FM42">
        <v>0.31683699857001513</v>
      </c>
      <c r="FN42">
        <v>1</v>
      </c>
      <c r="FO42">
        <v>0.86176090243902437</v>
      </c>
      <c r="FP42">
        <v>0.1012674773519171</v>
      </c>
      <c r="FQ42">
        <v>1.0678679734336579E-2</v>
      </c>
      <c r="FR42">
        <v>1</v>
      </c>
      <c r="FS42">
        <v>23.84747419354839</v>
      </c>
      <c r="FT42">
        <v>1.8537096774084019E-2</v>
      </c>
      <c r="FU42">
        <v>3.3757166734360521E-3</v>
      </c>
      <c r="FV42">
        <v>1</v>
      </c>
      <c r="FW42">
        <v>3</v>
      </c>
      <c r="FX42">
        <v>4</v>
      </c>
      <c r="FY42" t="s">
        <v>492</v>
      </c>
      <c r="FZ42">
        <v>3.1723400000000002</v>
      </c>
      <c r="GA42">
        <v>2.77867</v>
      </c>
      <c r="GB42">
        <v>0.10215</v>
      </c>
      <c r="GC42">
        <v>0.10344100000000001</v>
      </c>
      <c r="GD42">
        <v>0.118716</v>
      </c>
      <c r="GE42">
        <v>0.11661100000000001</v>
      </c>
      <c r="GF42">
        <v>27809.599999999999</v>
      </c>
      <c r="GG42">
        <v>22154.3</v>
      </c>
      <c r="GH42">
        <v>28974.5</v>
      </c>
      <c r="GI42">
        <v>24227.7</v>
      </c>
      <c r="GJ42">
        <v>32490</v>
      </c>
      <c r="GK42">
        <v>31230</v>
      </c>
      <c r="GL42">
        <v>39980.199999999997</v>
      </c>
      <c r="GM42">
        <v>39522.300000000003</v>
      </c>
      <c r="GN42">
        <v>2.1118199999999998</v>
      </c>
      <c r="GO42">
        <v>1.7922800000000001</v>
      </c>
      <c r="GP42">
        <v>7.5556300000000007E-2</v>
      </c>
      <c r="GQ42">
        <v>0</v>
      </c>
      <c r="GR42">
        <v>31.437799999999999</v>
      </c>
      <c r="GS42">
        <v>999.9</v>
      </c>
      <c r="GT42">
        <v>57.9</v>
      </c>
      <c r="GU42">
        <v>33.9</v>
      </c>
      <c r="GV42">
        <v>30.319700000000001</v>
      </c>
      <c r="GW42">
        <v>62.361800000000002</v>
      </c>
      <c r="GX42">
        <v>32.736400000000003</v>
      </c>
      <c r="GY42">
        <v>1</v>
      </c>
      <c r="GZ42">
        <v>0.40005800000000002</v>
      </c>
      <c r="HA42">
        <v>0</v>
      </c>
      <c r="HB42">
        <v>20.2758</v>
      </c>
      <c r="HC42">
        <v>5.2228300000000001</v>
      </c>
      <c r="HD42">
        <v>11.908099999999999</v>
      </c>
      <c r="HE42">
        <v>4.9635999999999996</v>
      </c>
      <c r="HF42">
        <v>3.2919999999999998</v>
      </c>
      <c r="HG42">
        <v>9999</v>
      </c>
      <c r="HH42">
        <v>9999</v>
      </c>
      <c r="HI42">
        <v>9999</v>
      </c>
      <c r="HJ42">
        <v>999.9</v>
      </c>
      <c r="HK42">
        <v>4.9702900000000003</v>
      </c>
      <c r="HL42">
        <v>1.8752899999999999</v>
      </c>
      <c r="HM42">
        <v>1.87402</v>
      </c>
      <c r="HN42">
        <v>1.8731800000000001</v>
      </c>
      <c r="HO42">
        <v>1.87469</v>
      </c>
      <c r="HP42">
        <v>1.86965</v>
      </c>
      <c r="HQ42">
        <v>1.87378</v>
      </c>
      <c r="HR42">
        <v>1.8788100000000001</v>
      </c>
      <c r="HS42">
        <v>0</v>
      </c>
      <c r="HT42">
        <v>0</v>
      </c>
      <c r="HU42">
        <v>0</v>
      </c>
      <c r="HV42">
        <v>0</v>
      </c>
      <c r="HW42" t="s">
        <v>415</v>
      </c>
      <c r="HX42" t="s">
        <v>416</v>
      </c>
      <c r="HY42" t="s">
        <v>417</v>
      </c>
      <c r="HZ42" t="s">
        <v>417</v>
      </c>
      <c r="IA42" t="s">
        <v>417</v>
      </c>
      <c r="IB42" t="s">
        <v>417</v>
      </c>
      <c r="IC42">
        <v>0</v>
      </c>
      <c r="ID42">
        <v>100</v>
      </c>
      <c r="IE42">
        <v>100</v>
      </c>
      <c r="IF42">
        <v>0.84199999999999997</v>
      </c>
      <c r="IG42">
        <v>0.23</v>
      </c>
      <c r="IH42">
        <v>0.71900709049183886</v>
      </c>
      <c r="II42">
        <v>1.128014593432906E-3</v>
      </c>
      <c r="IJ42">
        <v>-1.65604436504418E-6</v>
      </c>
      <c r="IK42">
        <v>3.7132907960675708E-10</v>
      </c>
      <c r="IL42">
        <v>0.26309000000000182</v>
      </c>
      <c r="IM42">
        <v>0</v>
      </c>
      <c r="IN42">
        <v>0</v>
      </c>
      <c r="IO42">
        <v>0</v>
      </c>
      <c r="IP42">
        <v>25</v>
      </c>
      <c r="IQ42">
        <v>1932</v>
      </c>
      <c r="IR42">
        <v>-1</v>
      </c>
      <c r="IS42">
        <v>-1</v>
      </c>
      <c r="IT42">
        <v>6.8</v>
      </c>
      <c r="IU42">
        <v>51.2</v>
      </c>
      <c r="IV42">
        <v>1.0790999999999999</v>
      </c>
      <c r="IW42">
        <v>2.4340799999999998</v>
      </c>
      <c r="IX42">
        <v>1.42578</v>
      </c>
      <c r="IY42">
        <v>2.2668499999999998</v>
      </c>
      <c r="IZ42">
        <v>1.5478499999999999</v>
      </c>
      <c r="JA42">
        <v>2.47681</v>
      </c>
      <c r="JB42">
        <v>37.843699999999998</v>
      </c>
      <c r="JC42">
        <v>15.209</v>
      </c>
      <c r="JD42">
        <v>18</v>
      </c>
      <c r="JE42">
        <v>636.69399999999996</v>
      </c>
      <c r="JF42">
        <v>411.98200000000003</v>
      </c>
      <c r="JG42">
        <v>32.179400000000001</v>
      </c>
      <c r="JH42">
        <v>32.345399999999998</v>
      </c>
      <c r="JI42">
        <v>30.001100000000001</v>
      </c>
      <c r="JJ42">
        <v>32.122300000000003</v>
      </c>
      <c r="JK42">
        <v>32.054099999999998</v>
      </c>
      <c r="JL42">
        <v>21.6355</v>
      </c>
      <c r="JM42">
        <v>25.673999999999999</v>
      </c>
      <c r="JN42">
        <v>63.485599999999998</v>
      </c>
      <c r="JO42">
        <v>-999.9</v>
      </c>
      <c r="JP42">
        <v>413.49400000000003</v>
      </c>
      <c r="JQ42">
        <v>23</v>
      </c>
      <c r="JR42">
        <v>94.424000000000007</v>
      </c>
      <c r="JS42">
        <v>100.55800000000001</v>
      </c>
    </row>
    <row r="43" spans="1:279" x14ac:dyDescent="0.2">
      <c r="A43">
        <v>19</v>
      </c>
      <c r="B43">
        <v>1689265465.0999999</v>
      </c>
      <c r="C43">
        <v>3716.5</v>
      </c>
      <c r="D43" t="s">
        <v>493</v>
      </c>
      <c r="E43" t="s">
        <v>494</v>
      </c>
      <c r="F43">
        <v>15</v>
      </c>
      <c r="O43" t="s">
        <v>550</v>
      </c>
      <c r="P43">
        <f>DB43*AP43*(CW43-CV43*(1000-AP43*CY43)/(1000-AP43*CX43))/(100*CQ43)</f>
        <v>8.6189891858118877</v>
      </c>
      <c r="Q43">
        <v>1689265457.349999</v>
      </c>
      <c r="R43">
        <f t="shared" si="0"/>
        <v>1.6475001505964566E-3</v>
      </c>
      <c r="S43">
        <f t="shared" si="1"/>
        <v>1.6475001505964566</v>
      </c>
      <c r="T43">
        <f>CV43 - IF(AP43&gt;1, P43*CQ43*100/(AR43*DJ43), 0)</f>
        <v>409.58823333333339</v>
      </c>
      <c r="U43">
        <f>((AA43-R43/2)*T43-P43)/(AA43+R43/2)</f>
        <v>184.94532913932221</v>
      </c>
      <c r="V43">
        <f t="shared" si="2"/>
        <v>18.77809791520183</v>
      </c>
      <c r="W43">
        <f>(CV43 - IF(AP43&gt;1, P43*CQ43*100/(AR43*DJ43), 0))*(DC43+DD43)/1000</f>
        <v>41.586819122389947</v>
      </c>
      <c r="X43">
        <f t="shared" si="3"/>
        <v>6.5560273727618454E-2</v>
      </c>
      <c r="Y43">
        <f t="shared" si="4"/>
        <v>2.955205324195652</v>
      </c>
      <c r="Z43">
        <f>R43*(1000-(1000*0.61365*EXP(17.502*AD43/(240.97+AD43))/(DC43+DD43)+CX43)/2)/(1000*0.61365*EXP(17.502*AD43/(240.97+AD43))/(DC43+DD43)-CX43)</f>
        <v>6.4762862412838823E-2</v>
      </c>
      <c r="AA43">
        <f t="shared" si="5"/>
        <v>4.0547625064530732E-2</v>
      </c>
      <c r="AB43">
        <f t="shared" si="6"/>
        <v>241.73706833967057</v>
      </c>
      <c r="AC43">
        <f>(DE43+(AB43+2*0.95*0.0000000567*(((DE43+$B$7)+273)^4-(DE43+273)^4)-44100*R43)/(1.84*29.3*Y43+8*0.95*0.0000000567*(DE43+273)^3))</f>
        <v>33.894280762092791</v>
      </c>
      <c r="AD43">
        <f t="shared" si="7"/>
        <v>32.740606666666658</v>
      </c>
      <c r="AE43">
        <f t="shared" si="8"/>
        <v>4.9789386238764841</v>
      </c>
      <c r="AF43">
        <f t="shared" si="9"/>
        <v>49.559266283522945</v>
      </c>
      <c r="AG43">
        <f t="shared" si="10"/>
        <v>2.4910526473804189</v>
      </c>
      <c r="AH43">
        <f t="shared" si="11"/>
        <v>5.0264114749588682</v>
      </c>
      <c r="AI43">
        <f t="shared" si="12"/>
        <v>2.4878859764960652</v>
      </c>
      <c r="AJ43">
        <f>(-R43*44100)</f>
        <v>-72.654756641303734</v>
      </c>
      <c r="AK43">
        <f t="shared" si="13"/>
        <v>26.873209105413515</v>
      </c>
      <c r="AL43">
        <f t="shared" si="14"/>
        <v>2.0790351098763611</v>
      </c>
      <c r="AM43">
        <f t="shared" si="15"/>
        <v>198.0345559136567</v>
      </c>
      <c r="AN43">
        <v>0</v>
      </c>
      <c r="AO43">
        <v>0</v>
      </c>
      <c r="AP43">
        <f t="shared" si="16"/>
        <v>1</v>
      </c>
      <c r="AQ43">
        <f t="shared" si="17"/>
        <v>0</v>
      </c>
      <c r="AR43">
        <f t="shared" si="18"/>
        <v>52617.624110554192</v>
      </c>
      <c r="AS43" t="s">
        <v>408</v>
      </c>
      <c r="AT43">
        <v>12553.4</v>
      </c>
      <c r="AU43">
        <v>632.9008</v>
      </c>
      <c r="AV43">
        <v>3828.41</v>
      </c>
      <c r="AW43">
        <f t="shared" si="19"/>
        <v>0.8346831191016636</v>
      </c>
      <c r="AX43">
        <v>-0.86468857473077609</v>
      </c>
      <c r="AY43" t="s">
        <v>495</v>
      </c>
      <c r="AZ43">
        <v>12499.7</v>
      </c>
      <c r="BA43">
        <v>845.82223076923083</v>
      </c>
      <c r="BB43">
        <v>1048.8</v>
      </c>
      <c r="BC43">
        <f t="shared" si="20"/>
        <v>0.19353334213460061</v>
      </c>
      <c r="BD43">
        <v>0.5</v>
      </c>
      <c r="BE43">
        <f t="shared" si="21"/>
        <v>1261.2111686734042</v>
      </c>
      <c r="BF43">
        <f>P43</f>
        <v>8.6189891858118877</v>
      </c>
      <c r="BG43">
        <f t="shared" si="22"/>
        <v>122.0432063054247</v>
      </c>
      <c r="BH43">
        <f t="shared" si="23"/>
        <v>7.519500299476416E-3</v>
      </c>
      <c r="BI43">
        <f t="shared" si="24"/>
        <v>2.6502765064836002</v>
      </c>
      <c r="BJ43">
        <f t="shared" si="25"/>
        <v>440.08427853549517</v>
      </c>
      <c r="BK43" t="s">
        <v>496</v>
      </c>
      <c r="BL43">
        <v>-2146.38</v>
      </c>
      <c r="BM43">
        <f t="shared" si="26"/>
        <v>-2146.38</v>
      </c>
      <c r="BN43">
        <f t="shared" si="27"/>
        <v>3.0465102974828375</v>
      </c>
      <c r="BO43">
        <f t="shared" si="28"/>
        <v>6.3526239282534661E-2</v>
      </c>
      <c r="BP43">
        <f t="shared" si="29"/>
        <v>0.46522304549615967</v>
      </c>
      <c r="BQ43">
        <f t="shared" si="30"/>
        <v>0.48804558708160328</v>
      </c>
      <c r="BR43">
        <f t="shared" si="31"/>
        <v>0.8698488491286458</v>
      </c>
      <c r="BS43">
        <f t="shared" si="32"/>
        <v>-0.1612058001209572</v>
      </c>
      <c r="BT43">
        <f t="shared" si="33"/>
        <v>1.1612058001209573</v>
      </c>
      <c r="BU43">
        <v>2409</v>
      </c>
      <c r="BV43">
        <v>300</v>
      </c>
      <c r="BW43">
        <v>300</v>
      </c>
      <c r="BX43">
        <v>300</v>
      </c>
      <c r="BY43">
        <v>12499.7</v>
      </c>
      <c r="BZ43">
        <v>1024.3699999999999</v>
      </c>
      <c r="CA43">
        <v>-9.0557699999999994E-3</v>
      </c>
      <c r="CB43">
        <v>7.44</v>
      </c>
      <c r="CC43" t="s">
        <v>411</v>
      </c>
      <c r="CD43" t="s">
        <v>411</v>
      </c>
      <c r="CE43" t="s">
        <v>411</v>
      </c>
      <c r="CF43" t="s">
        <v>411</v>
      </c>
      <c r="CG43" t="s">
        <v>411</v>
      </c>
      <c r="CH43" t="s">
        <v>411</v>
      </c>
      <c r="CI43" t="s">
        <v>411</v>
      </c>
      <c r="CJ43" t="s">
        <v>411</v>
      </c>
      <c r="CK43" t="s">
        <v>411</v>
      </c>
      <c r="CL43" t="s">
        <v>411</v>
      </c>
      <c r="CM43">
        <f t="shared" si="34"/>
        <v>1500.0003333333329</v>
      </c>
      <c r="CN43">
        <f t="shared" si="35"/>
        <v>1261.2111686734042</v>
      </c>
      <c r="CO43">
        <f t="shared" si="36"/>
        <v>0.84080725893621211</v>
      </c>
      <c r="CP43">
        <f t="shared" si="37"/>
        <v>0.16115800974688937</v>
      </c>
      <c r="CQ43">
        <v>6</v>
      </c>
      <c r="CR43">
        <v>0.5</v>
      </c>
      <c r="CS43" t="s">
        <v>412</v>
      </c>
      <c r="CT43">
        <v>2</v>
      </c>
      <c r="CU43">
        <v>1689265457.349999</v>
      </c>
      <c r="CV43">
        <v>409.58823333333339</v>
      </c>
      <c r="CW43">
        <v>418.87670000000003</v>
      </c>
      <c r="CX43">
        <v>24.534356666666671</v>
      </c>
      <c r="CY43">
        <v>22.928196666666668</v>
      </c>
      <c r="CZ43">
        <v>408.80523333333338</v>
      </c>
      <c r="DA43">
        <v>24.304036666666661</v>
      </c>
      <c r="DB43">
        <v>600.34360000000004</v>
      </c>
      <c r="DC43">
        <v>101.4548666666667</v>
      </c>
      <c r="DD43">
        <v>7.837022333333335E-2</v>
      </c>
      <c r="DE43">
        <v>32.909280000000003</v>
      </c>
      <c r="DF43">
        <v>32.740606666666658</v>
      </c>
      <c r="DG43">
        <v>999.9000000000002</v>
      </c>
      <c r="DH43">
        <v>0</v>
      </c>
      <c r="DI43">
        <v>0</v>
      </c>
      <c r="DJ43">
        <v>10001.477333333331</v>
      </c>
      <c r="DK43">
        <v>0</v>
      </c>
      <c r="DL43">
        <v>963.24436666666668</v>
      </c>
      <c r="DM43">
        <v>-9.2287490000000005</v>
      </c>
      <c r="DN43">
        <v>419.9511333333333</v>
      </c>
      <c r="DO43">
        <v>428.70616666666672</v>
      </c>
      <c r="DP43">
        <v>1.606158</v>
      </c>
      <c r="DQ43">
        <v>418.87670000000003</v>
      </c>
      <c r="DR43">
        <v>22.928196666666668</v>
      </c>
      <c r="DS43">
        <v>2.4891293333333331</v>
      </c>
      <c r="DT43">
        <v>2.3261780000000001</v>
      </c>
      <c r="DU43">
        <v>20.95559333333334</v>
      </c>
      <c r="DV43">
        <v>19.858823333333341</v>
      </c>
      <c r="DW43">
        <v>1500.0003333333329</v>
      </c>
      <c r="DX43">
        <v>0.97300133333333361</v>
      </c>
      <c r="DY43">
        <v>2.6998453333333339E-2</v>
      </c>
      <c r="DZ43">
        <v>0</v>
      </c>
      <c r="EA43">
        <v>846.19460000000015</v>
      </c>
      <c r="EB43">
        <v>4.9993100000000004</v>
      </c>
      <c r="EC43">
        <v>18705.52</v>
      </c>
      <c r="ED43">
        <v>13259.266666666659</v>
      </c>
      <c r="EE43">
        <v>40.125</v>
      </c>
      <c r="EF43">
        <v>41.582999999999977</v>
      </c>
      <c r="EG43">
        <v>40.383266666666671</v>
      </c>
      <c r="EH43">
        <v>41.041333333333313</v>
      </c>
      <c r="EI43">
        <v>41.625</v>
      </c>
      <c r="EJ43">
        <v>1454.639666666666</v>
      </c>
      <c r="EK43">
        <v>40.362999999999992</v>
      </c>
      <c r="EL43">
        <v>0</v>
      </c>
      <c r="EM43">
        <v>236.79999995231631</v>
      </c>
      <c r="EN43">
        <v>0</v>
      </c>
      <c r="EO43">
        <v>845.82223076923083</v>
      </c>
      <c r="EP43">
        <v>-299.79240984380709</v>
      </c>
      <c r="EQ43">
        <v>-11368.79311162774</v>
      </c>
      <c r="ER43">
        <v>18623.892307692309</v>
      </c>
      <c r="ES43">
        <v>15</v>
      </c>
      <c r="ET43">
        <v>1689265493.5</v>
      </c>
      <c r="EU43" t="s">
        <v>497</v>
      </c>
      <c r="EV43">
        <v>1689265493.5</v>
      </c>
      <c r="EW43">
        <v>1689265248.5999999</v>
      </c>
      <c r="EX43">
        <v>8</v>
      </c>
      <c r="EY43">
        <v>-5.8999999999999997E-2</v>
      </c>
      <c r="EZ43">
        <v>-3.3000000000000002E-2</v>
      </c>
      <c r="FA43">
        <v>0.78300000000000003</v>
      </c>
      <c r="FB43">
        <v>0.23</v>
      </c>
      <c r="FC43">
        <v>419</v>
      </c>
      <c r="FD43">
        <v>23</v>
      </c>
      <c r="FE43">
        <v>0.36</v>
      </c>
      <c r="FF43">
        <v>0.13</v>
      </c>
      <c r="FG43">
        <v>-9.277086097560975</v>
      </c>
      <c r="FH43">
        <v>0.70538885017422492</v>
      </c>
      <c r="FI43">
        <v>0.1153795129525222</v>
      </c>
      <c r="FJ43">
        <v>1</v>
      </c>
      <c r="FK43">
        <v>409.63354838709682</v>
      </c>
      <c r="FL43">
        <v>0.59530645161223261</v>
      </c>
      <c r="FM43">
        <v>4.8256598218193877E-2</v>
      </c>
      <c r="FN43">
        <v>1</v>
      </c>
      <c r="FO43">
        <v>1.5775260975609759</v>
      </c>
      <c r="FP43">
        <v>0.41718125435540121</v>
      </c>
      <c r="FQ43">
        <v>4.6264980850138193E-2</v>
      </c>
      <c r="FR43">
        <v>1</v>
      </c>
      <c r="FS43">
        <v>24.527899999999999</v>
      </c>
      <c r="FT43">
        <v>0.26026451612896517</v>
      </c>
      <c r="FU43">
        <v>1.990457882158031E-2</v>
      </c>
      <c r="FV43">
        <v>1</v>
      </c>
      <c r="FW43">
        <v>4</v>
      </c>
      <c r="FX43">
        <v>4</v>
      </c>
      <c r="FY43" t="s">
        <v>414</v>
      </c>
      <c r="FZ43">
        <v>3.1715100000000001</v>
      </c>
      <c r="GA43">
        <v>2.7754400000000001</v>
      </c>
      <c r="GB43">
        <v>0.101898</v>
      </c>
      <c r="GC43">
        <v>0.104338</v>
      </c>
      <c r="GD43">
        <v>0.121256</v>
      </c>
      <c r="GE43">
        <v>0.11640399999999999</v>
      </c>
      <c r="GF43">
        <v>27782.2</v>
      </c>
      <c r="GG43">
        <v>22116</v>
      </c>
      <c r="GH43">
        <v>28939.8</v>
      </c>
      <c r="GI43">
        <v>24211.7</v>
      </c>
      <c r="GJ43">
        <v>32359.8</v>
      </c>
      <c r="GK43">
        <v>31217.8</v>
      </c>
      <c r="GL43">
        <v>39934.699999999997</v>
      </c>
      <c r="GM43">
        <v>39496.5</v>
      </c>
      <c r="GN43">
        <v>2.1044499999999999</v>
      </c>
      <c r="GO43">
        <v>1.7882800000000001</v>
      </c>
      <c r="GP43">
        <v>6.9737400000000005E-2</v>
      </c>
      <c r="GQ43">
        <v>0</v>
      </c>
      <c r="GR43">
        <v>31.573899999999998</v>
      </c>
      <c r="GS43">
        <v>999.9</v>
      </c>
      <c r="GT43">
        <v>56.2</v>
      </c>
      <c r="GU43">
        <v>34.200000000000003</v>
      </c>
      <c r="GV43">
        <v>29.9285</v>
      </c>
      <c r="GW43">
        <v>62.321800000000003</v>
      </c>
      <c r="GX43">
        <v>31.590499999999999</v>
      </c>
      <c r="GY43">
        <v>1</v>
      </c>
      <c r="GZ43">
        <v>0.435112</v>
      </c>
      <c r="HA43">
        <v>0</v>
      </c>
      <c r="HB43">
        <v>20.2759</v>
      </c>
      <c r="HC43">
        <v>5.2223800000000002</v>
      </c>
      <c r="HD43">
        <v>11.908099999999999</v>
      </c>
      <c r="HE43">
        <v>4.9635999999999996</v>
      </c>
      <c r="HF43">
        <v>3.2919999999999998</v>
      </c>
      <c r="HG43">
        <v>9999</v>
      </c>
      <c r="HH43">
        <v>9999</v>
      </c>
      <c r="HI43">
        <v>9999</v>
      </c>
      <c r="HJ43">
        <v>999.9</v>
      </c>
      <c r="HK43">
        <v>4.9702999999999999</v>
      </c>
      <c r="HL43">
        <v>1.8752800000000001</v>
      </c>
      <c r="HM43">
        <v>1.8740399999999999</v>
      </c>
      <c r="HN43">
        <v>1.87317</v>
      </c>
      <c r="HO43">
        <v>1.8746799999999999</v>
      </c>
      <c r="HP43">
        <v>1.86965</v>
      </c>
      <c r="HQ43">
        <v>1.87378</v>
      </c>
      <c r="HR43">
        <v>1.8788199999999999</v>
      </c>
      <c r="HS43">
        <v>0</v>
      </c>
      <c r="HT43">
        <v>0</v>
      </c>
      <c r="HU43">
        <v>0</v>
      </c>
      <c r="HV43">
        <v>0</v>
      </c>
      <c r="HW43" t="s">
        <v>415</v>
      </c>
      <c r="HX43" t="s">
        <v>416</v>
      </c>
      <c r="HY43" t="s">
        <v>417</v>
      </c>
      <c r="HZ43" t="s">
        <v>417</v>
      </c>
      <c r="IA43" t="s">
        <v>417</v>
      </c>
      <c r="IB43" t="s">
        <v>417</v>
      </c>
      <c r="IC43">
        <v>0</v>
      </c>
      <c r="ID43">
        <v>100</v>
      </c>
      <c r="IE43">
        <v>100</v>
      </c>
      <c r="IF43">
        <v>0.78300000000000003</v>
      </c>
      <c r="IG43">
        <v>0.2303</v>
      </c>
      <c r="IH43">
        <v>0.63287262453401172</v>
      </c>
      <c r="II43">
        <v>1.128014593432906E-3</v>
      </c>
      <c r="IJ43">
        <v>-1.65604436504418E-6</v>
      </c>
      <c r="IK43">
        <v>3.7132907960675708E-10</v>
      </c>
      <c r="IL43">
        <v>0.2303349999999931</v>
      </c>
      <c r="IM43">
        <v>0</v>
      </c>
      <c r="IN43">
        <v>0</v>
      </c>
      <c r="IO43">
        <v>0</v>
      </c>
      <c r="IP43">
        <v>25</v>
      </c>
      <c r="IQ43">
        <v>1932</v>
      </c>
      <c r="IR43">
        <v>-1</v>
      </c>
      <c r="IS43">
        <v>-1</v>
      </c>
      <c r="IT43">
        <v>3.6</v>
      </c>
      <c r="IU43">
        <v>3.6</v>
      </c>
      <c r="IV43">
        <v>1.09253</v>
      </c>
      <c r="IW43">
        <v>2.4536099999999998</v>
      </c>
      <c r="IX43">
        <v>1.42578</v>
      </c>
      <c r="IY43">
        <v>2.2668499999999998</v>
      </c>
      <c r="IZ43">
        <v>1.5478499999999999</v>
      </c>
      <c r="JA43">
        <v>2.34497</v>
      </c>
      <c r="JB43">
        <v>37.9649</v>
      </c>
      <c r="JC43">
        <v>15.1652</v>
      </c>
      <c r="JD43">
        <v>18</v>
      </c>
      <c r="JE43">
        <v>634.90200000000004</v>
      </c>
      <c r="JF43">
        <v>412.173</v>
      </c>
      <c r="JG43">
        <v>32.163699999999999</v>
      </c>
      <c r="JH43">
        <v>32.732399999999998</v>
      </c>
      <c r="JI43">
        <v>30.000499999999999</v>
      </c>
      <c r="JJ43">
        <v>32.5107</v>
      </c>
      <c r="JK43">
        <v>32.433300000000003</v>
      </c>
      <c r="JL43">
        <v>21.887</v>
      </c>
      <c r="JM43">
        <v>23.447399999999998</v>
      </c>
      <c r="JN43">
        <v>59.371200000000002</v>
      </c>
      <c r="JO43">
        <v>-999.9</v>
      </c>
      <c r="JP43">
        <v>419.09699999999998</v>
      </c>
      <c r="JQ43">
        <v>23</v>
      </c>
      <c r="JR43">
        <v>94.314300000000003</v>
      </c>
      <c r="JS43">
        <v>100.492</v>
      </c>
    </row>
    <row r="44" spans="1:279" x14ac:dyDescent="0.2">
      <c r="A44">
        <v>20</v>
      </c>
      <c r="B44">
        <v>1689265700</v>
      </c>
      <c r="C44">
        <v>3951.400000095367</v>
      </c>
      <c r="D44" t="s">
        <v>498</v>
      </c>
      <c r="E44" t="s">
        <v>499</v>
      </c>
      <c r="F44">
        <v>15</v>
      </c>
      <c r="O44" t="s">
        <v>551</v>
      </c>
      <c r="P44">
        <f>DB44*AP44*(CW44-CV44*(1000-AP44*CY44)/(1000-AP44*CX44))/(100*CQ44)</f>
        <v>3.0196365713347757</v>
      </c>
      <c r="Q44">
        <v>1689265692.25</v>
      </c>
      <c r="R44">
        <f t="shared" si="0"/>
        <v>6.1550818321175628E-4</v>
      </c>
      <c r="S44">
        <f t="shared" si="1"/>
        <v>0.61550818321175627</v>
      </c>
      <c r="T44">
        <f>CV44 - IF(AP44&gt;1, P44*CQ44*100/(AR44*DJ44), 0)</f>
        <v>409.54903333333328</v>
      </c>
      <c r="U44">
        <f>((AA44-R44/2)*T44-P44)/(AA44+R44/2)</f>
        <v>175.54081405136316</v>
      </c>
      <c r="V44">
        <f t="shared" si="2"/>
        <v>17.824873251778413</v>
      </c>
      <c r="W44">
        <f>(CV44 - IF(AP44&gt;1, P44*CQ44*100/(AR44*DJ44), 0))*(DC44+DD44)/1000</f>
        <v>41.58667970754091</v>
      </c>
      <c r="X44">
        <f t="shared" si="3"/>
        <v>2.1954779220686071E-2</v>
      </c>
      <c r="Y44">
        <f t="shared" si="4"/>
        <v>2.9567101393615749</v>
      </c>
      <c r="Z44">
        <f>R44*(1000-(1000*0.61365*EXP(17.502*AD44/(240.97+AD44))/(DC44+DD44)+CX44)/2)/(1000*0.61365*EXP(17.502*AD44/(240.97+AD44))/(DC44+DD44)-CX44)</f>
        <v>2.1864612406689576E-2</v>
      </c>
      <c r="AA44">
        <f t="shared" si="5"/>
        <v>1.3673452905382648E-2</v>
      </c>
      <c r="AB44">
        <f t="shared" si="6"/>
        <v>241.74013107547177</v>
      </c>
      <c r="AC44">
        <f>(DE44+(AB44+2*0.95*0.0000000567*(((DE44+$B$7)+273)^4-(DE44+273)^4)-44100*R44)/(1.84*29.3*Y44+8*0.95*0.0000000567*(DE44+273)^3))</f>
        <v>34.666726608066313</v>
      </c>
      <c r="AD44">
        <f t="shared" si="7"/>
        <v>33.310786666666672</v>
      </c>
      <c r="AE44">
        <f t="shared" si="8"/>
        <v>5.141002599071733</v>
      </c>
      <c r="AF44">
        <f t="shared" si="9"/>
        <v>46.181889519642887</v>
      </c>
      <c r="AG44">
        <f t="shared" si="10"/>
        <v>2.388468798542132</v>
      </c>
      <c r="AH44">
        <f t="shared" si="11"/>
        <v>5.1718732676068324</v>
      </c>
      <c r="AI44">
        <f t="shared" si="12"/>
        <v>2.7525338005296009</v>
      </c>
      <c r="AJ44">
        <f>(-R44*44100)</f>
        <v>-27.143910879638451</v>
      </c>
      <c r="AK44">
        <f t="shared" si="13"/>
        <v>17.02946377638575</v>
      </c>
      <c r="AL44">
        <f t="shared" si="14"/>
        <v>1.3237851405017282</v>
      </c>
      <c r="AM44">
        <f t="shared" si="15"/>
        <v>232.94946911272081</v>
      </c>
      <c r="AN44">
        <v>0</v>
      </c>
      <c r="AO44">
        <v>0</v>
      </c>
      <c r="AP44">
        <f t="shared" si="16"/>
        <v>1</v>
      </c>
      <c r="AQ44">
        <f t="shared" si="17"/>
        <v>0</v>
      </c>
      <c r="AR44">
        <f t="shared" si="18"/>
        <v>52573.51271307101</v>
      </c>
      <c r="AS44" t="s">
        <v>408</v>
      </c>
      <c r="AT44">
        <v>12553.4</v>
      </c>
      <c r="AU44">
        <v>632.9008</v>
      </c>
      <c r="AV44">
        <v>3828.41</v>
      </c>
      <c r="AW44">
        <f t="shared" si="19"/>
        <v>0.8346831191016636</v>
      </c>
      <c r="AX44">
        <v>-0.86468857473077609</v>
      </c>
      <c r="AY44" t="s">
        <v>500</v>
      </c>
      <c r="AZ44">
        <v>12526.1</v>
      </c>
      <c r="BA44">
        <v>498.26134615384609</v>
      </c>
      <c r="BB44">
        <v>620.745</v>
      </c>
      <c r="BC44">
        <f t="shared" si="20"/>
        <v>0.19731718152567301</v>
      </c>
      <c r="BD44">
        <v>0.5</v>
      </c>
      <c r="BE44">
        <f t="shared" si="21"/>
        <v>1261.2226005572388</v>
      </c>
      <c r="BF44">
        <f>P44</f>
        <v>3.0196365713347757</v>
      </c>
      <c r="BG44">
        <f t="shared" si="22"/>
        <v>124.43044440921705</v>
      </c>
      <c r="BH44">
        <f t="shared" si="23"/>
        <v>3.0798093408327463E-3</v>
      </c>
      <c r="BI44">
        <f t="shared" si="24"/>
        <v>5.1674439584692582</v>
      </c>
      <c r="BJ44">
        <f t="shared" si="25"/>
        <v>341.32152369015597</v>
      </c>
      <c r="BK44" t="s">
        <v>501</v>
      </c>
      <c r="BL44">
        <v>-1923.99</v>
      </c>
      <c r="BM44">
        <f t="shared" si="26"/>
        <v>-1923.99</v>
      </c>
      <c r="BN44">
        <f t="shared" si="27"/>
        <v>4.0994852958944499</v>
      </c>
      <c r="BO44">
        <f t="shared" si="28"/>
        <v>4.8132184233782266E-2</v>
      </c>
      <c r="BP44">
        <f t="shared" si="29"/>
        <v>0.55762203601974836</v>
      </c>
      <c r="BQ44">
        <f t="shared" si="30"/>
        <v>-10.076149150706158</v>
      </c>
      <c r="BR44">
        <f t="shared" si="31"/>
        <v>1.0038040259749526</v>
      </c>
      <c r="BS44">
        <f t="shared" si="32"/>
        <v>-0.1858579676284205</v>
      </c>
      <c r="BT44">
        <f t="shared" si="33"/>
        <v>1.1858579676284204</v>
      </c>
      <c r="BU44">
        <v>2411</v>
      </c>
      <c r="BV44">
        <v>300</v>
      </c>
      <c r="BW44">
        <v>300</v>
      </c>
      <c r="BX44">
        <v>300</v>
      </c>
      <c r="BY44">
        <v>12526.1</v>
      </c>
      <c r="BZ44">
        <v>595.69000000000005</v>
      </c>
      <c r="CA44">
        <v>-9.0740999999999999E-3</v>
      </c>
      <c r="CB44">
        <v>-2.4300000000000002</v>
      </c>
      <c r="CC44" t="s">
        <v>411</v>
      </c>
      <c r="CD44" t="s">
        <v>411</v>
      </c>
      <c r="CE44" t="s">
        <v>411</v>
      </c>
      <c r="CF44" t="s">
        <v>411</v>
      </c>
      <c r="CG44" t="s">
        <v>411</v>
      </c>
      <c r="CH44" t="s">
        <v>411</v>
      </c>
      <c r="CI44" t="s">
        <v>411</v>
      </c>
      <c r="CJ44" t="s">
        <v>411</v>
      </c>
      <c r="CK44" t="s">
        <v>411</v>
      </c>
      <c r="CL44" t="s">
        <v>411</v>
      </c>
      <c r="CM44">
        <f t="shared" si="34"/>
        <v>1500.0133333333331</v>
      </c>
      <c r="CN44">
        <f t="shared" si="35"/>
        <v>1261.2226005572388</v>
      </c>
      <c r="CO44">
        <f t="shared" si="36"/>
        <v>0.84080759319288656</v>
      </c>
      <c r="CP44">
        <f t="shared" si="37"/>
        <v>0.16115865486227132</v>
      </c>
      <c r="CQ44">
        <v>6</v>
      </c>
      <c r="CR44">
        <v>0.5</v>
      </c>
      <c r="CS44" t="s">
        <v>412</v>
      </c>
      <c r="CT44">
        <v>2</v>
      </c>
      <c r="CU44">
        <v>1689265692.25</v>
      </c>
      <c r="CV44">
        <v>409.54903333333328</v>
      </c>
      <c r="CW44">
        <v>412.81953333333342</v>
      </c>
      <c r="CX44">
        <v>23.521836666666658</v>
      </c>
      <c r="CY44">
        <v>22.921029999999998</v>
      </c>
      <c r="CZ44">
        <v>408.73303333333342</v>
      </c>
      <c r="DA44">
        <v>23.299836666666661</v>
      </c>
      <c r="DB44">
        <v>600.22333333333336</v>
      </c>
      <c r="DC44">
        <v>101.4619</v>
      </c>
      <c r="DD44">
        <v>8.0714736666666675E-2</v>
      </c>
      <c r="DE44">
        <v>33.417619999999999</v>
      </c>
      <c r="DF44">
        <v>33.310786666666672</v>
      </c>
      <c r="DG44">
        <v>999.9000000000002</v>
      </c>
      <c r="DH44">
        <v>0</v>
      </c>
      <c r="DI44">
        <v>0</v>
      </c>
      <c r="DJ44">
        <v>10009.32666666667</v>
      </c>
      <c r="DK44">
        <v>0</v>
      </c>
      <c r="DL44">
        <v>1996.589666666667</v>
      </c>
      <c r="DM44">
        <v>-3.3029973333333329</v>
      </c>
      <c r="DN44">
        <v>419.38476666666662</v>
      </c>
      <c r="DO44">
        <v>422.50373333333329</v>
      </c>
      <c r="DP44">
        <v>0.60914600000000019</v>
      </c>
      <c r="DQ44">
        <v>412.81953333333342</v>
      </c>
      <c r="DR44">
        <v>22.921029999999998</v>
      </c>
      <c r="DS44">
        <v>2.387416</v>
      </c>
      <c r="DT44">
        <v>2.3256103333333331</v>
      </c>
      <c r="DU44">
        <v>20.278666666666659</v>
      </c>
      <c r="DV44">
        <v>19.854896666666669</v>
      </c>
      <c r="DW44">
        <v>1500.0133333333331</v>
      </c>
      <c r="DX44">
        <v>0.97299150000000012</v>
      </c>
      <c r="DY44">
        <v>2.700839E-2</v>
      </c>
      <c r="DZ44">
        <v>0</v>
      </c>
      <c r="EA44">
        <v>498.23890000000011</v>
      </c>
      <c r="EB44">
        <v>4.9993100000000004</v>
      </c>
      <c r="EC44">
        <v>10021.631666666661</v>
      </c>
      <c r="ED44">
        <v>13259.32666666667</v>
      </c>
      <c r="EE44">
        <v>40.5</v>
      </c>
      <c r="EF44">
        <v>42.037199999999977</v>
      </c>
      <c r="EG44">
        <v>40.875</v>
      </c>
      <c r="EH44">
        <v>41.316199999999988</v>
      </c>
      <c r="EI44">
        <v>42.030999999999977</v>
      </c>
      <c r="EJ44">
        <v>1454.633333333333</v>
      </c>
      <c r="EK44">
        <v>40.380000000000017</v>
      </c>
      <c r="EL44">
        <v>0</v>
      </c>
      <c r="EM44">
        <v>234.39999985694891</v>
      </c>
      <c r="EN44">
        <v>0</v>
      </c>
      <c r="EO44">
        <v>498.26134615384609</v>
      </c>
      <c r="EP44">
        <v>-2.94820514392342</v>
      </c>
      <c r="EQ44">
        <v>300.24854743158897</v>
      </c>
      <c r="ER44">
        <v>10021.30346153846</v>
      </c>
      <c r="ES44">
        <v>15</v>
      </c>
      <c r="ET44">
        <v>1689265721</v>
      </c>
      <c r="EU44" t="s">
        <v>502</v>
      </c>
      <c r="EV44">
        <v>1689265721</v>
      </c>
      <c r="EW44">
        <v>1689265720</v>
      </c>
      <c r="EX44">
        <v>9</v>
      </c>
      <c r="EY44">
        <v>3.3000000000000002E-2</v>
      </c>
      <c r="EZ44">
        <v>-8.0000000000000002E-3</v>
      </c>
      <c r="FA44">
        <v>0.81599999999999995</v>
      </c>
      <c r="FB44">
        <v>0.222</v>
      </c>
      <c r="FC44">
        <v>413</v>
      </c>
      <c r="FD44">
        <v>23</v>
      </c>
      <c r="FE44">
        <v>0.27</v>
      </c>
      <c r="FF44">
        <v>0.12</v>
      </c>
      <c r="FG44">
        <v>-3.2680482500000001</v>
      </c>
      <c r="FH44">
        <v>-0.80441324577861451</v>
      </c>
      <c r="FI44">
        <v>9.9718677961741442E-2</v>
      </c>
      <c r="FJ44">
        <v>1</v>
      </c>
      <c r="FK44">
        <v>409.50119999999998</v>
      </c>
      <c r="FL44">
        <v>0.61962180200329731</v>
      </c>
      <c r="FM44">
        <v>6.6414054737428715E-2</v>
      </c>
      <c r="FN44">
        <v>1</v>
      </c>
      <c r="FO44">
        <v>0.58656172499999992</v>
      </c>
      <c r="FP44">
        <v>0.34025440525328349</v>
      </c>
      <c r="FQ44">
        <v>3.8834085187491867E-2</v>
      </c>
      <c r="FR44">
        <v>1</v>
      </c>
      <c r="FS44">
        <v>23.526253333333329</v>
      </c>
      <c r="FT44">
        <v>0.1813641824249064</v>
      </c>
      <c r="FU44">
        <v>1.355226262371804E-2</v>
      </c>
      <c r="FV44">
        <v>1</v>
      </c>
      <c r="FW44">
        <v>4</v>
      </c>
      <c r="FX44">
        <v>4</v>
      </c>
      <c r="FY44" t="s">
        <v>414</v>
      </c>
      <c r="FZ44">
        <v>3.17103</v>
      </c>
      <c r="GA44">
        <v>2.7772800000000002</v>
      </c>
      <c r="GB44">
        <v>0.101814</v>
      </c>
      <c r="GC44">
        <v>0.10311099999999999</v>
      </c>
      <c r="GD44">
        <v>0.11763800000000001</v>
      </c>
      <c r="GE44">
        <v>0.116312</v>
      </c>
      <c r="GF44">
        <v>27775.4</v>
      </c>
      <c r="GG44">
        <v>22133.9</v>
      </c>
      <c r="GH44">
        <v>28931.7</v>
      </c>
      <c r="GI44">
        <v>24199.4</v>
      </c>
      <c r="GJ44">
        <v>32486.7</v>
      </c>
      <c r="GK44">
        <v>31206.3</v>
      </c>
      <c r="GL44">
        <v>39924.400000000001</v>
      </c>
      <c r="GM44">
        <v>39477.199999999997</v>
      </c>
      <c r="GN44">
        <v>2.1017299999999999</v>
      </c>
      <c r="GO44">
        <v>1.78338</v>
      </c>
      <c r="GP44">
        <v>7.3611700000000002E-2</v>
      </c>
      <c r="GQ44">
        <v>0</v>
      </c>
      <c r="GR44">
        <v>32.1464</v>
      </c>
      <c r="GS44">
        <v>999.9</v>
      </c>
      <c r="GT44">
        <v>54.7</v>
      </c>
      <c r="GU44">
        <v>34.5</v>
      </c>
      <c r="GV44">
        <v>29.6187</v>
      </c>
      <c r="GW44">
        <v>62.221800000000002</v>
      </c>
      <c r="GX44">
        <v>33.0809</v>
      </c>
      <c r="GY44">
        <v>1</v>
      </c>
      <c r="GZ44">
        <v>0.46061200000000002</v>
      </c>
      <c r="HA44">
        <v>0</v>
      </c>
      <c r="HB44">
        <v>20.275500000000001</v>
      </c>
      <c r="HC44">
        <v>5.2220800000000001</v>
      </c>
      <c r="HD44">
        <v>11.908300000000001</v>
      </c>
      <c r="HE44">
        <v>4.9634</v>
      </c>
      <c r="HF44">
        <v>3.2919999999999998</v>
      </c>
      <c r="HG44">
        <v>9999</v>
      </c>
      <c r="HH44">
        <v>9999</v>
      </c>
      <c r="HI44">
        <v>9999</v>
      </c>
      <c r="HJ44">
        <v>999.9</v>
      </c>
      <c r="HK44">
        <v>4.9703099999999996</v>
      </c>
      <c r="HL44">
        <v>1.87531</v>
      </c>
      <c r="HM44">
        <v>1.87405</v>
      </c>
      <c r="HN44">
        <v>1.8731800000000001</v>
      </c>
      <c r="HO44">
        <v>1.87469</v>
      </c>
      <c r="HP44">
        <v>1.86965</v>
      </c>
      <c r="HQ44">
        <v>1.87378</v>
      </c>
      <c r="HR44">
        <v>1.8788100000000001</v>
      </c>
      <c r="HS44">
        <v>0</v>
      </c>
      <c r="HT44">
        <v>0</v>
      </c>
      <c r="HU44">
        <v>0</v>
      </c>
      <c r="HV44">
        <v>0</v>
      </c>
      <c r="HW44" t="s">
        <v>415</v>
      </c>
      <c r="HX44" t="s">
        <v>416</v>
      </c>
      <c r="HY44" t="s">
        <v>417</v>
      </c>
      <c r="HZ44" t="s">
        <v>417</v>
      </c>
      <c r="IA44" t="s">
        <v>417</v>
      </c>
      <c r="IB44" t="s">
        <v>417</v>
      </c>
      <c r="IC44">
        <v>0</v>
      </c>
      <c r="ID44">
        <v>100</v>
      </c>
      <c r="IE44">
        <v>100</v>
      </c>
      <c r="IF44">
        <v>0.81599999999999995</v>
      </c>
      <c r="IG44">
        <v>0.222</v>
      </c>
      <c r="IH44">
        <v>0.57377816445213359</v>
      </c>
      <c r="II44">
        <v>1.128014593432906E-3</v>
      </c>
      <c r="IJ44">
        <v>-1.65604436504418E-6</v>
      </c>
      <c r="IK44">
        <v>3.7132907960675708E-10</v>
      </c>
      <c r="IL44">
        <v>0.2303349999999931</v>
      </c>
      <c r="IM44">
        <v>0</v>
      </c>
      <c r="IN44">
        <v>0</v>
      </c>
      <c r="IO44">
        <v>0</v>
      </c>
      <c r="IP44">
        <v>25</v>
      </c>
      <c r="IQ44">
        <v>1932</v>
      </c>
      <c r="IR44">
        <v>-1</v>
      </c>
      <c r="IS44">
        <v>-1</v>
      </c>
      <c r="IT44">
        <v>3.4</v>
      </c>
      <c r="IU44">
        <v>7.5</v>
      </c>
      <c r="IV44">
        <v>1.0815399999999999</v>
      </c>
      <c r="IW44">
        <v>2.4523899999999998</v>
      </c>
      <c r="IX44">
        <v>1.42578</v>
      </c>
      <c r="IY44">
        <v>2.2668499999999998</v>
      </c>
      <c r="IZ44">
        <v>1.5478499999999999</v>
      </c>
      <c r="JA44">
        <v>2.3571800000000001</v>
      </c>
      <c r="JB44">
        <v>38.159300000000002</v>
      </c>
      <c r="JC44">
        <v>15.121499999999999</v>
      </c>
      <c r="JD44">
        <v>18</v>
      </c>
      <c r="JE44">
        <v>636.23800000000006</v>
      </c>
      <c r="JF44">
        <v>411.68200000000002</v>
      </c>
      <c r="JG44">
        <v>32.490400000000001</v>
      </c>
      <c r="JH44">
        <v>33.050699999999999</v>
      </c>
      <c r="JI44">
        <v>30.000800000000002</v>
      </c>
      <c r="JJ44">
        <v>32.859299999999998</v>
      </c>
      <c r="JK44">
        <v>32.7898</v>
      </c>
      <c r="JL44">
        <v>21.658799999999999</v>
      </c>
      <c r="JM44">
        <v>22.346299999999999</v>
      </c>
      <c r="JN44">
        <v>55.969200000000001</v>
      </c>
      <c r="JO44">
        <v>-999.9</v>
      </c>
      <c r="JP44">
        <v>412.96699999999998</v>
      </c>
      <c r="JQ44">
        <v>23</v>
      </c>
      <c r="JR44">
        <v>94.289000000000001</v>
      </c>
      <c r="JS44">
        <v>100.44199999999999</v>
      </c>
    </row>
    <row r="45" spans="1:279" x14ac:dyDescent="0.2">
      <c r="A45">
        <v>21</v>
      </c>
      <c r="B45">
        <v>1689265858.5</v>
      </c>
      <c r="C45">
        <v>4109.9000000953674</v>
      </c>
      <c r="D45" t="s">
        <v>503</v>
      </c>
      <c r="E45" t="s">
        <v>504</v>
      </c>
      <c r="F45">
        <v>15</v>
      </c>
      <c r="O45" t="s">
        <v>552</v>
      </c>
      <c r="P45">
        <f>DB45*AP45*(CW45-CV45*(1000-AP45*CY45)/(1000-AP45*CX45))/(100*CQ45)</f>
        <v>2.7365719825598114</v>
      </c>
      <c r="Q45">
        <v>1689265850.75</v>
      </c>
      <c r="R45">
        <f t="shared" si="0"/>
        <v>6.6718621723107683E-4</v>
      </c>
      <c r="S45">
        <f t="shared" si="1"/>
        <v>0.66718621723107685</v>
      </c>
      <c r="T45">
        <f>CV45 - IF(AP45&gt;1, P45*CQ45*100/(AR45*DJ45), 0)</f>
        <v>409.6748</v>
      </c>
      <c r="U45">
        <f>((AA45-R45/2)*T45-P45)/(AA45+R45/2)</f>
        <v>201.12574037164214</v>
      </c>
      <c r="V45">
        <f t="shared" si="2"/>
        <v>20.425440039115532</v>
      </c>
      <c r="W45">
        <f>(CV45 - IF(AP45&gt;1, P45*CQ45*100/(AR45*DJ45), 0))*(DC45+DD45)/1000</f>
        <v>41.604759527420846</v>
      </c>
      <c r="X45">
        <f t="shared" si="3"/>
        <v>2.2640561666728797E-2</v>
      </c>
      <c r="Y45">
        <f t="shared" si="4"/>
        <v>2.9555077545221318</v>
      </c>
      <c r="Z45">
        <f>R45*(1000-(1000*0.61365*EXP(17.502*AD45/(240.97+AD45))/(DC45+DD45)+CX45)/2)/(1000*0.61365*EXP(17.502*AD45/(240.97+AD45))/(DC45+DD45)-CX45)</f>
        <v>2.2544648402958854E-2</v>
      </c>
      <c r="AA45">
        <f t="shared" si="5"/>
        <v>1.4098988692666447E-2</v>
      </c>
      <c r="AB45">
        <f t="shared" si="6"/>
        <v>241.74232937495103</v>
      </c>
      <c r="AC45">
        <f>(DE45+(AB45+2*0.95*0.0000000567*(((DE45+$B$7)+273)^4-(DE45+273)^4)-44100*R45)/(1.84*29.3*Y45+8*0.95*0.0000000567*(DE45+273)^3))</f>
        <v>35.125637404717395</v>
      </c>
      <c r="AD45">
        <f t="shared" si="7"/>
        <v>33.830489999999998</v>
      </c>
      <c r="AE45">
        <f t="shared" si="8"/>
        <v>5.292697513521734</v>
      </c>
      <c r="AF45">
        <f t="shared" si="9"/>
        <v>45.216608793048799</v>
      </c>
      <c r="AG45">
        <f t="shared" si="10"/>
        <v>2.401107552147562</v>
      </c>
      <c r="AH45">
        <f t="shared" si="11"/>
        <v>5.3102335983159517</v>
      </c>
      <c r="AI45">
        <f t="shared" si="12"/>
        <v>2.891589961374172</v>
      </c>
      <c r="AJ45">
        <f>(-R45*44100)</f>
        <v>-29.422912179890488</v>
      </c>
      <c r="AK45">
        <f t="shared" si="13"/>
        <v>9.4391436698212825</v>
      </c>
      <c r="AL45">
        <f t="shared" si="14"/>
        <v>0.73762056126560738</v>
      </c>
      <c r="AM45">
        <f t="shared" si="15"/>
        <v>222.49618142614742</v>
      </c>
      <c r="AN45">
        <v>0</v>
      </c>
      <c r="AO45">
        <v>0</v>
      </c>
      <c r="AP45">
        <f t="shared" si="16"/>
        <v>1</v>
      </c>
      <c r="AQ45">
        <f t="shared" si="17"/>
        <v>0</v>
      </c>
      <c r="AR45">
        <f t="shared" si="18"/>
        <v>52458.568371886526</v>
      </c>
      <c r="AS45" t="s">
        <v>408</v>
      </c>
      <c r="AT45">
        <v>12553.4</v>
      </c>
      <c r="AU45">
        <v>632.9008</v>
      </c>
      <c r="AV45">
        <v>3828.41</v>
      </c>
      <c r="AW45">
        <f t="shared" si="19"/>
        <v>0.8346831191016636</v>
      </c>
      <c r="AX45">
        <v>-0.86468857473077609</v>
      </c>
      <c r="AY45" t="s">
        <v>505</v>
      </c>
      <c r="AZ45">
        <v>12482.8</v>
      </c>
      <c r="BA45">
        <v>581.31644000000006</v>
      </c>
      <c r="BB45">
        <v>752.38300000000004</v>
      </c>
      <c r="BC45">
        <f t="shared" si="20"/>
        <v>0.22736632805366408</v>
      </c>
      <c r="BD45">
        <v>0.5</v>
      </c>
      <c r="BE45">
        <f t="shared" si="21"/>
        <v>1261.2393905569695</v>
      </c>
      <c r="BF45">
        <f>P45</f>
        <v>2.7365719825598114</v>
      </c>
      <c r="BG45">
        <f t="shared" si="22"/>
        <v>143.38168451378965</v>
      </c>
      <c r="BH45">
        <f t="shared" si="23"/>
        <v>2.8553346686232602E-3</v>
      </c>
      <c r="BI45">
        <f t="shared" si="24"/>
        <v>4.0883791898541038</v>
      </c>
      <c r="BJ45">
        <f t="shared" si="25"/>
        <v>377.65324438755636</v>
      </c>
      <c r="BK45" t="s">
        <v>506</v>
      </c>
      <c r="BL45">
        <v>-2615.75</v>
      </c>
      <c r="BM45">
        <f t="shared" si="26"/>
        <v>-2615.75</v>
      </c>
      <c r="BN45">
        <f t="shared" si="27"/>
        <v>4.4766202851473249</v>
      </c>
      <c r="BO45">
        <f t="shared" si="28"/>
        <v>5.0789728315360466E-2</v>
      </c>
      <c r="BP45">
        <f t="shared" si="29"/>
        <v>0.47733560308868805</v>
      </c>
      <c r="BQ45">
        <f t="shared" si="30"/>
        <v>1.4317325928046181</v>
      </c>
      <c r="BR45">
        <f t="shared" si="31"/>
        <v>0.96260933938165472</v>
      </c>
      <c r="BS45">
        <f t="shared" si="32"/>
        <v>-0.22853857675331549</v>
      </c>
      <c r="BT45">
        <f t="shared" si="33"/>
        <v>1.2285385767533155</v>
      </c>
      <c r="BU45">
        <v>2413</v>
      </c>
      <c r="BV45">
        <v>300</v>
      </c>
      <c r="BW45">
        <v>300</v>
      </c>
      <c r="BX45">
        <v>300</v>
      </c>
      <c r="BY45">
        <v>12482.8</v>
      </c>
      <c r="BZ45">
        <v>713.07</v>
      </c>
      <c r="CA45">
        <v>-9.0427400000000005E-3</v>
      </c>
      <c r="CB45">
        <v>-5.57</v>
      </c>
      <c r="CC45" t="s">
        <v>411</v>
      </c>
      <c r="CD45" t="s">
        <v>411</v>
      </c>
      <c r="CE45" t="s">
        <v>411</v>
      </c>
      <c r="CF45" t="s">
        <v>411</v>
      </c>
      <c r="CG45" t="s">
        <v>411</v>
      </c>
      <c r="CH45" t="s">
        <v>411</v>
      </c>
      <c r="CI45" t="s">
        <v>411</v>
      </c>
      <c r="CJ45" t="s">
        <v>411</v>
      </c>
      <c r="CK45" t="s">
        <v>411</v>
      </c>
      <c r="CL45" t="s">
        <v>411</v>
      </c>
      <c r="CM45">
        <f t="shared" si="34"/>
        <v>1500.0340000000001</v>
      </c>
      <c r="CN45">
        <f t="shared" si="35"/>
        <v>1261.2393905569695</v>
      </c>
      <c r="CO45">
        <f t="shared" si="36"/>
        <v>0.84080720207473258</v>
      </c>
      <c r="CP45">
        <f t="shared" si="37"/>
        <v>0.16115790000423391</v>
      </c>
      <c r="CQ45">
        <v>6</v>
      </c>
      <c r="CR45">
        <v>0.5</v>
      </c>
      <c r="CS45" t="s">
        <v>412</v>
      </c>
      <c r="CT45">
        <v>2</v>
      </c>
      <c r="CU45">
        <v>1689265850.75</v>
      </c>
      <c r="CV45">
        <v>409.6748</v>
      </c>
      <c r="CW45">
        <v>412.68380000000008</v>
      </c>
      <c r="CX45">
        <v>23.643286666666661</v>
      </c>
      <c r="CY45">
        <v>22.992069999999998</v>
      </c>
      <c r="CZ45">
        <v>408.77679999999998</v>
      </c>
      <c r="DA45">
        <v>23.42428666666666</v>
      </c>
      <c r="DB45">
        <v>600.1797333333335</v>
      </c>
      <c r="DC45">
        <v>101.4744</v>
      </c>
      <c r="DD45">
        <v>8.1174146666666655E-2</v>
      </c>
      <c r="DE45">
        <v>33.88973</v>
      </c>
      <c r="DF45">
        <v>33.830489999999998</v>
      </c>
      <c r="DG45">
        <v>999.9000000000002</v>
      </c>
      <c r="DH45">
        <v>0</v>
      </c>
      <c r="DI45">
        <v>0</v>
      </c>
      <c r="DJ45">
        <v>10001.26833333333</v>
      </c>
      <c r="DK45">
        <v>0</v>
      </c>
      <c r="DL45">
        <v>1943.5243333333331</v>
      </c>
      <c r="DM45">
        <v>-3.0905649999999998</v>
      </c>
      <c r="DN45">
        <v>419.51339999999999</v>
      </c>
      <c r="DO45">
        <v>422.39553333333328</v>
      </c>
      <c r="DP45">
        <v>0.65455149999999995</v>
      </c>
      <c r="DQ45">
        <v>412.68380000000008</v>
      </c>
      <c r="DR45">
        <v>22.992069999999998</v>
      </c>
      <c r="DS45">
        <v>2.399527</v>
      </c>
      <c r="DT45">
        <v>2.3331066666666671</v>
      </c>
      <c r="DU45">
        <v>20.36058666666667</v>
      </c>
      <c r="DV45">
        <v>19.90682</v>
      </c>
      <c r="DW45">
        <v>1500.0340000000001</v>
      </c>
      <c r="DX45">
        <v>0.97300383333333351</v>
      </c>
      <c r="DY45">
        <v>2.6995966666666659E-2</v>
      </c>
      <c r="DZ45">
        <v>0</v>
      </c>
      <c r="EA45">
        <v>581.49936666666667</v>
      </c>
      <c r="EB45">
        <v>4.9993100000000004</v>
      </c>
      <c r="EC45">
        <v>10969.4</v>
      </c>
      <c r="ED45">
        <v>13259.553333333341</v>
      </c>
      <c r="EE45">
        <v>40.875</v>
      </c>
      <c r="EF45">
        <v>42.545466666666648</v>
      </c>
      <c r="EG45">
        <v>41.141533333333328</v>
      </c>
      <c r="EH45">
        <v>42.066199999999988</v>
      </c>
      <c r="EI45">
        <v>42.474799999999988</v>
      </c>
      <c r="EJ45">
        <v>1454.673</v>
      </c>
      <c r="EK45">
        <v>40.36099999999999</v>
      </c>
      <c r="EL45">
        <v>0</v>
      </c>
      <c r="EM45">
        <v>158.20000004768369</v>
      </c>
      <c r="EN45">
        <v>0</v>
      </c>
      <c r="EO45">
        <v>581.31644000000006</v>
      </c>
      <c r="EP45">
        <v>-12.23569229629388</v>
      </c>
      <c r="EQ45">
        <v>-1679.8076852609149</v>
      </c>
      <c r="ER45">
        <v>10959.428</v>
      </c>
      <c r="ES45">
        <v>15</v>
      </c>
      <c r="ET45">
        <v>1689265881</v>
      </c>
      <c r="EU45" t="s">
        <v>507</v>
      </c>
      <c r="EV45">
        <v>1689265881</v>
      </c>
      <c r="EW45">
        <v>1689265875.5</v>
      </c>
      <c r="EX45">
        <v>10</v>
      </c>
      <c r="EY45">
        <v>8.2000000000000003E-2</v>
      </c>
      <c r="EZ45">
        <v>-3.0000000000000001E-3</v>
      </c>
      <c r="FA45">
        <v>0.89800000000000002</v>
      </c>
      <c r="FB45">
        <v>0.219</v>
      </c>
      <c r="FC45">
        <v>413</v>
      </c>
      <c r="FD45">
        <v>23</v>
      </c>
      <c r="FE45">
        <v>0.48</v>
      </c>
      <c r="FF45">
        <v>0.14000000000000001</v>
      </c>
      <c r="FG45">
        <v>-3.037505609756098</v>
      </c>
      <c r="FH45">
        <v>-1.0858691289198661</v>
      </c>
      <c r="FI45">
        <v>0.11800998368366319</v>
      </c>
      <c r="FJ45">
        <v>1</v>
      </c>
      <c r="FK45">
        <v>409.59048387096777</v>
      </c>
      <c r="FL45">
        <v>0.71917741935436563</v>
      </c>
      <c r="FM45">
        <v>6.2404440995681633E-2</v>
      </c>
      <c r="FN45">
        <v>1</v>
      </c>
      <c r="FO45">
        <v>0.63028195121951225</v>
      </c>
      <c r="FP45">
        <v>0.41341515679442481</v>
      </c>
      <c r="FQ45">
        <v>4.5120983627463342E-2</v>
      </c>
      <c r="FR45">
        <v>1</v>
      </c>
      <c r="FS45">
        <v>23.645545161290318</v>
      </c>
      <c r="FT45">
        <v>0.2105612903225042</v>
      </c>
      <c r="FU45">
        <v>1.5956651736859052E-2</v>
      </c>
      <c r="FV45">
        <v>1</v>
      </c>
      <c r="FW45">
        <v>4</v>
      </c>
      <c r="FX45">
        <v>4</v>
      </c>
      <c r="FY45" t="s">
        <v>414</v>
      </c>
      <c r="FZ45">
        <v>3.1709200000000002</v>
      </c>
      <c r="GA45">
        <v>2.77826</v>
      </c>
      <c r="GB45">
        <v>0.101744</v>
      </c>
      <c r="GC45">
        <v>0.10302</v>
      </c>
      <c r="GD45">
        <v>0.117954</v>
      </c>
      <c r="GE45">
        <v>0.116406</v>
      </c>
      <c r="GF45">
        <v>27763.3</v>
      </c>
      <c r="GG45">
        <v>22124.400000000001</v>
      </c>
      <c r="GH45">
        <v>28918.7</v>
      </c>
      <c r="GI45">
        <v>24188.1</v>
      </c>
      <c r="GJ45">
        <v>32462.1</v>
      </c>
      <c r="GK45">
        <v>31188.9</v>
      </c>
      <c r="GL45">
        <v>39907.4</v>
      </c>
      <c r="GM45">
        <v>39458.5</v>
      </c>
      <c r="GN45">
        <v>2.0985800000000001</v>
      </c>
      <c r="GO45">
        <v>1.77643</v>
      </c>
      <c r="GP45">
        <v>8.3372000000000002E-2</v>
      </c>
      <c r="GQ45">
        <v>0</v>
      </c>
      <c r="GR45">
        <v>32.483600000000003</v>
      </c>
      <c r="GS45">
        <v>999.9</v>
      </c>
      <c r="GT45">
        <v>53.8</v>
      </c>
      <c r="GU45">
        <v>34.700000000000003</v>
      </c>
      <c r="GV45">
        <v>29.452100000000002</v>
      </c>
      <c r="GW45">
        <v>62.411799999999999</v>
      </c>
      <c r="GX45">
        <v>32.560099999999998</v>
      </c>
      <c r="GY45">
        <v>1</v>
      </c>
      <c r="GZ45">
        <v>0.487896</v>
      </c>
      <c r="HA45">
        <v>0</v>
      </c>
      <c r="HB45">
        <v>20.275300000000001</v>
      </c>
      <c r="HC45">
        <v>5.2217799999999999</v>
      </c>
      <c r="HD45">
        <v>11.9087</v>
      </c>
      <c r="HE45">
        <v>4.9630999999999998</v>
      </c>
      <c r="HF45">
        <v>3.2919999999999998</v>
      </c>
      <c r="HG45">
        <v>9999</v>
      </c>
      <c r="HH45">
        <v>9999</v>
      </c>
      <c r="HI45">
        <v>9999</v>
      </c>
      <c r="HJ45">
        <v>999.9</v>
      </c>
      <c r="HK45">
        <v>4.9702900000000003</v>
      </c>
      <c r="HL45">
        <v>1.87531</v>
      </c>
      <c r="HM45">
        <v>1.87408</v>
      </c>
      <c r="HN45">
        <v>1.8732200000000001</v>
      </c>
      <c r="HO45">
        <v>1.87469</v>
      </c>
      <c r="HP45">
        <v>1.8696600000000001</v>
      </c>
      <c r="HQ45">
        <v>1.87378</v>
      </c>
      <c r="HR45">
        <v>1.8788499999999999</v>
      </c>
      <c r="HS45">
        <v>0</v>
      </c>
      <c r="HT45">
        <v>0</v>
      </c>
      <c r="HU45">
        <v>0</v>
      </c>
      <c r="HV45">
        <v>0</v>
      </c>
      <c r="HW45" t="s">
        <v>415</v>
      </c>
      <c r="HX45" t="s">
        <v>416</v>
      </c>
      <c r="HY45" t="s">
        <v>417</v>
      </c>
      <c r="HZ45" t="s">
        <v>417</v>
      </c>
      <c r="IA45" t="s">
        <v>417</v>
      </c>
      <c r="IB45" t="s">
        <v>417</v>
      </c>
      <c r="IC45">
        <v>0</v>
      </c>
      <c r="ID45">
        <v>100</v>
      </c>
      <c r="IE45">
        <v>100</v>
      </c>
      <c r="IF45">
        <v>0.89800000000000002</v>
      </c>
      <c r="IG45">
        <v>0.219</v>
      </c>
      <c r="IH45">
        <v>0.60675477739536632</v>
      </c>
      <c r="II45">
        <v>1.128014593432906E-3</v>
      </c>
      <c r="IJ45">
        <v>-1.65604436504418E-6</v>
      </c>
      <c r="IK45">
        <v>3.7132907960675708E-10</v>
      </c>
      <c r="IL45">
        <v>0.22233500000000109</v>
      </c>
      <c r="IM45">
        <v>0</v>
      </c>
      <c r="IN45">
        <v>0</v>
      </c>
      <c r="IO45">
        <v>0</v>
      </c>
      <c r="IP45">
        <v>25</v>
      </c>
      <c r="IQ45">
        <v>1932</v>
      </c>
      <c r="IR45">
        <v>-1</v>
      </c>
      <c r="IS45">
        <v>-1</v>
      </c>
      <c r="IT45">
        <v>2.2999999999999998</v>
      </c>
      <c r="IU45">
        <v>2.2999999999999998</v>
      </c>
      <c r="IV45">
        <v>1.0803199999999999</v>
      </c>
      <c r="IW45">
        <v>2.4365199999999998</v>
      </c>
      <c r="IX45">
        <v>1.42578</v>
      </c>
      <c r="IY45">
        <v>2.2656200000000002</v>
      </c>
      <c r="IZ45">
        <v>1.5478499999999999</v>
      </c>
      <c r="JA45">
        <v>2.4645999999999999</v>
      </c>
      <c r="JB45">
        <v>38.305599999999998</v>
      </c>
      <c r="JC45">
        <v>15.0952</v>
      </c>
      <c r="JD45">
        <v>18</v>
      </c>
      <c r="JE45">
        <v>636.98099999999999</v>
      </c>
      <c r="JF45">
        <v>409.79</v>
      </c>
      <c r="JG45">
        <v>32.942300000000003</v>
      </c>
      <c r="JH45">
        <v>33.412999999999997</v>
      </c>
      <c r="JI45">
        <v>30.001300000000001</v>
      </c>
      <c r="JJ45">
        <v>33.182600000000001</v>
      </c>
      <c r="JK45">
        <v>33.113399999999999</v>
      </c>
      <c r="JL45">
        <v>21.665299999999998</v>
      </c>
      <c r="JM45">
        <v>21.788399999999999</v>
      </c>
      <c r="JN45">
        <v>54.103200000000001</v>
      </c>
      <c r="JO45">
        <v>-999.9</v>
      </c>
      <c r="JP45">
        <v>413.01499999999999</v>
      </c>
      <c r="JQ45">
        <v>23</v>
      </c>
      <c r="JR45">
        <v>94.247900000000001</v>
      </c>
      <c r="JS45">
        <v>100.395</v>
      </c>
    </row>
    <row r="46" spans="1:279" x14ac:dyDescent="0.2">
      <c r="A46">
        <v>22</v>
      </c>
      <c r="B46">
        <v>1689266115</v>
      </c>
      <c r="C46">
        <v>4366.4000000953674</v>
      </c>
      <c r="D46" t="s">
        <v>508</v>
      </c>
      <c r="E46" t="s">
        <v>509</v>
      </c>
      <c r="F46">
        <v>15</v>
      </c>
      <c r="O46" t="s">
        <v>553</v>
      </c>
      <c r="P46">
        <f>DB46*AP46*(CW46-CV46*(1000-AP46*CY46)/(1000-AP46*CX46))/(100*CQ46)</f>
        <v>12.435157069221621</v>
      </c>
      <c r="Q46">
        <v>1689266107</v>
      </c>
      <c r="R46">
        <f t="shared" si="0"/>
        <v>2.9562943888775508E-3</v>
      </c>
      <c r="S46">
        <f t="shared" si="1"/>
        <v>2.9562943888775508</v>
      </c>
      <c r="T46">
        <f>CV46 - IF(AP46&gt;1, P46*CQ46*100/(AR46*DJ46), 0)</f>
        <v>409.06116129032262</v>
      </c>
      <c r="U46">
        <f>((AA46-R46/2)*T46-P46)/(AA46+R46/2)</f>
        <v>221.8479294107058</v>
      </c>
      <c r="V46">
        <f t="shared" si="2"/>
        <v>22.531749327343778</v>
      </c>
      <c r="W46">
        <f>(CV46 - IF(AP46&gt;1, P46*CQ46*100/(AR46*DJ46), 0))*(DC46+DD46)/1000</f>
        <v>41.545862385231302</v>
      </c>
      <c r="X46">
        <f t="shared" si="3"/>
        <v>0.11638259188278641</v>
      </c>
      <c r="Y46">
        <f t="shared" si="4"/>
        <v>2.9560102346917527</v>
      </c>
      <c r="Z46">
        <f>R46*(1000-(1000*0.61365*EXP(17.502*AD46/(240.97+AD46))/(DC46+DD46)+CX46)/2)/(1000*0.61365*EXP(17.502*AD46/(240.97+AD46))/(DC46+DD46)-CX46)</f>
        <v>0.11389563001778295</v>
      </c>
      <c r="AA46">
        <f t="shared" si="5"/>
        <v>7.1403786139342312E-2</v>
      </c>
      <c r="AB46">
        <f t="shared" si="6"/>
        <v>241.73917907523315</v>
      </c>
      <c r="AC46">
        <f>(DE46+(AB46+2*0.95*0.0000000567*(((DE46+$B$7)+273)^4-(DE46+273)^4)-44100*R46)/(1.84*29.3*Y46+8*0.95*0.0000000567*(DE46+273)^3))</f>
        <v>34.533949600883098</v>
      </c>
      <c r="AD46">
        <f t="shared" si="7"/>
        <v>33.374741935483868</v>
      </c>
      <c r="AE46">
        <f t="shared" si="8"/>
        <v>5.1594638612567643</v>
      </c>
      <c r="AF46">
        <f t="shared" si="9"/>
        <v>49.430003534819392</v>
      </c>
      <c r="AG46">
        <f t="shared" si="10"/>
        <v>2.6242709488664588</v>
      </c>
      <c r="AH46">
        <f t="shared" si="11"/>
        <v>5.3090648618260259</v>
      </c>
      <c r="AI46">
        <f t="shared" si="12"/>
        <v>2.5351929123903054</v>
      </c>
      <c r="AJ46">
        <f>(-R46*44100)</f>
        <v>-130.37258254949998</v>
      </c>
      <c r="AK46">
        <f t="shared" si="13"/>
        <v>81.442417650859156</v>
      </c>
      <c r="AL46">
        <f t="shared" si="14"/>
        <v>6.3489409284798732</v>
      </c>
      <c r="AM46">
        <f t="shared" si="15"/>
        <v>199.15795510507218</v>
      </c>
      <c r="AN46">
        <v>0</v>
      </c>
      <c r="AO46">
        <v>0</v>
      </c>
      <c r="AP46">
        <f t="shared" si="16"/>
        <v>1</v>
      </c>
      <c r="AQ46">
        <f t="shared" si="17"/>
        <v>0</v>
      </c>
      <c r="AR46">
        <f t="shared" si="18"/>
        <v>52473.772559743025</v>
      </c>
      <c r="AS46" t="s">
        <v>408</v>
      </c>
      <c r="AT46">
        <v>12553.4</v>
      </c>
      <c r="AU46">
        <v>632.9008</v>
      </c>
      <c r="AV46">
        <v>3828.41</v>
      </c>
      <c r="AW46">
        <f t="shared" si="19"/>
        <v>0.8346831191016636</v>
      </c>
      <c r="AX46">
        <v>-0.86468857473077609</v>
      </c>
      <c r="AY46" t="s">
        <v>510</v>
      </c>
      <c r="AZ46">
        <v>12495.8</v>
      </c>
      <c r="BA46">
        <v>572.19999999999993</v>
      </c>
      <c r="BB46">
        <v>867.375</v>
      </c>
      <c r="BC46">
        <f t="shared" si="20"/>
        <v>0.34030840178700106</v>
      </c>
      <c r="BD46">
        <v>0.5</v>
      </c>
      <c r="BE46">
        <f t="shared" si="21"/>
        <v>1261.2200715248573</v>
      </c>
      <c r="BF46">
        <f>P46</f>
        <v>12.435157069221621</v>
      </c>
      <c r="BG46">
        <f t="shared" si="22"/>
        <v>214.60189342115567</v>
      </c>
      <c r="BH46">
        <f t="shared" si="23"/>
        <v>1.0545221999101583E-2</v>
      </c>
      <c r="BI46">
        <f t="shared" si="24"/>
        <v>3.4137887303646055</v>
      </c>
      <c r="BJ46">
        <f t="shared" si="25"/>
        <v>404.57570647557719</v>
      </c>
      <c r="BK46" t="s">
        <v>511</v>
      </c>
      <c r="BL46">
        <v>-1148.8499999999999</v>
      </c>
      <c r="BM46">
        <f t="shared" si="26"/>
        <v>-1148.8499999999999</v>
      </c>
      <c r="BN46">
        <f t="shared" si="27"/>
        <v>2.3245136186770425</v>
      </c>
      <c r="BO46">
        <f t="shared" si="28"/>
        <v>0.14639983136802692</v>
      </c>
      <c r="BP46">
        <f t="shared" si="29"/>
        <v>0.59491266279037058</v>
      </c>
      <c r="BQ46">
        <f t="shared" si="30"/>
        <v>1.2588805079620704</v>
      </c>
      <c r="BR46">
        <f t="shared" si="31"/>
        <v>0.92662383822897454</v>
      </c>
      <c r="BS46">
        <f t="shared" si="32"/>
        <v>-0.29393821437811557</v>
      </c>
      <c r="BT46">
        <f t="shared" si="33"/>
        <v>1.2939382143781155</v>
      </c>
      <c r="BU46">
        <v>2415</v>
      </c>
      <c r="BV46">
        <v>300</v>
      </c>
      <c r="BW46">
        <v>300</v>
      </c>
      <c r="BX46">
        <v>300</v>
      </c>
      <c r="BY46">
        <v>12495.8</v>
      </c>
      <c r="BZ46">
        <v>771.52</v>
      </c>
      <c r="CA46">
        <v>-9.0538400000000005E-3</v>
      </c>
      <c r="CB46">
        <v>-20.13</v>
      </c>
      <c r="CC46" t="s">
        <v>411</v>
      </c>
      <c r="CD46" t="s">
        <v>411</v>
      </c>
      <c r="CE46" t="s">
        <v>411</v>
      </c>
      <c r="CF46" t="s">
        <v>411</v>
      </c>
      <c r="CG46" t="s">
        <v>411</v>
      </c>
      <c r="CH46" t="s">
        <v>411</v>
      </c>
      <c r="CI46" t="s">
        <v>411</v>
      </c>
      <c r="CJ46" t="s">
        <v>411</v>
      </c>
      <c r="CK46" t="s">
        <v>411</v>
      </c>
      <c r="CL46" t="s">
        <v>411</v>
      </c>
      <c r="CM46">
        <f t="shared" si="34"/>
        <v>1500.0106451612901</v>
      </c>
      <c r="CN46">
        <f t="shared" si="35"/>
        <v>1261.2200715248573</v>
      </c>
      <c r="CO46">
        <f t="shared" si="36"/>
        <v>0.84080741399621428</v>
      </c>
      <c r="CP46">
        <f t="shared" si="37"/>
        <v>0.16115830901269365</v>
      </c>
      <c r="CQ46">
        <v>6</v>
      </c>
      <c r="CR46">
        <v>0.5</v>
      </c>
      <c r="CS46" t="s">
        <v>412</v>
      </c>
      <c r="CT46">
        <v>2</v>
      </c>
      <c r="CU46">
        <v>1689266107</v>
      </c>
      <c r="CV46">
        <v>409.06116129032262</v>
      </c>
      <c r="CW46">
        <v>422.70248387096768</v>
      </c>
      <c r="CX46">
        <v>25.83860967741936</v>
      </c>
      <c r="CY46">
        <v>22.959364516129039</v>
      </c>
      <c r="CZ46">
        <v>408.16319354838708</v>
      </c>
      <c r="DA46">
        <v>25.619467741935491</v>
      </c>
      <c r="DB46">
        <v>600.13809677419363</v>
      </c>
      <c r="DC46">
        <v>101.48306451612901</v>
      </c>
      <c r="DD46">
        <v>8.0873390322580646E-2</v>
      </c>
      <c r="DE46">
        <v>33.885787096774187</v>
      </c>
      <c r="DF46">
        <v>33.374741935483868</v>
      </c>
      <c r="DG46">
        <v>999.90000000000032</v>
      </c>
      <c r="DH46">
        <v>0</v>
      </c>
      <c r="DI46">
        <v>0</v>
      </c>
      <c r="DJ46">
        <v>10003.266129032259</v>
      </c>
      <c r="DK46">
        <v>0</v>
      </c>
      <c r="DL46">
        <v>1906.7641935483871</v>
      </c>
      <c r="DM46">
        <v>-13.64138709677419</v>
      </c>
      <c r="DN46">
        <v>419.91103225806449</v>
      </c>
      <c r="DO46">
        <v>432.63558064516133</v>
      </c>
      <c r="DP46">
        <v>2.879244193548387</v>
      </c>
      <c r="DQ46">
        <v>422.70248387096768</v>
      </c>
      <c r="DR46">
        <v>22.959364516129039</v>
      </c>
      <c r="DS46">
        <v>2.622183225806451</v>
      </c>
      <c r="DT46">
        <v>2.3299883870967739</v>
      </c>
      <c r="DU46">
        <v>21.80543225806451</v>
      </c>
      <c r="DV46">
        <v>19.88524838709677</v>
      </c>
      <c r="DW46">
        <v>1500.0106451612901</v>
      </c>
      <c r="DX46">
        <v>0.97299422580645156</v>
      </c>
      <c r="DY46">
        <v>2.7005709677419349E-2</v>
      </c>
      <c r="DZ46">
        <v>0</v>
      </c>
      <c r="EA46">
        <v>572.27809677419361</v>
      </c>
      <c r="EB46">
        <v>4.9993100000000013</v>
      </c>
      <c r="EC46">
        <v>11624.1870967742</v>
      </c>
      <c r="ED46">
        <v>13259.316129032261</v>
      </c>
      <c r="EE46">
        <v>40.973580645161277</v>
      </c>
      <c r="EF46">
        <v>42.372967741935483</v>
      </c>
      <c r="EG46">
        <v>41.207322580645148</v>
      </c>
      <c r="EH46">
        <v>41.878999999999998</v>
      </c>
      <c r="EI46">
        <v>42.5</v>
      </c>
      <c r="EJ46">
        <v>1454.6396774193549</v>
      </c>
      <c r="EK46">
        <v>40.370967741935473</v>
      </c>
      <c r="EL46">
        <v>0</v>
      </c>
      <c r="EM46">
        <v>256</v>
      </c>
      <c r="EN46">
        <v>0</v>
      </c>
      <c r="EO46">
        <v>572.19999999999993</v>
      </c>
      <c r="EP46">
        <v>-11.439658137644789</v>
      </c>
      <c r="EQ46">
        <v>-30.601708009277111</v>
      </c>
      <c r="ER46">
        <v>11619.811538461539</v>
      </c>
      <c r="ES46">
        <v>15</v>
      </c>
      <c r="ET46">
        <v>1689265881</v>
      </c>
      <c r="EU46" t="s">
        <v>507</v>
      </c>
      <c r="EV46">
        <v>1689265881</v>
      </c>
      <c r="EW46">
        <v>1689265875.5</v>
      </c>
      <c r="EX46">
        <v>10</v>
      </c>
      <c r="EY46">
        <v>8.2000000000000003E-2</v>
      </c>
      <c r="EZ46">
        <v>-3.0000000000000001E-3</v>
      </c>
      <c r="FA46">
        <v>0.89800000000000002</v>
      </c>
      <c r="FB46">
        <v>0.219</v>
      </c>
      <c r="FC46">
        <v>413</v>
      </c>
      <c r="FD46">
        <v>23</v>
      </c>
      <c r="FE46">
        <v>0.48</v>
      </c>
      <c r="FF46">
        <v>0.14000000000000001</v>
      </c>
      <c r="FG46">
        <v>-13.65820487804878</v>
      </c>
      <c r="FH46">
        <v>0.46722857142854562</v>
      </c>
      <c r="FI46">
        <v>7.6029464606820502E-2</v>
      </c>
      <c r="FJ46">
        <v>1</v>
      </c>
      <c r="FK46">
        <v>409.03464516129031</v>
      </c>
      <c r="FL46">
        <v>3.1858548387083858</v>
      </c>
      <c r="FM46">
        <v>0.2396849475655288</v>
      </c>
      <c r="FN46">
        <v>1</v>
      </c>
      <c r="FO46">
        <v>2.8696617073170732</v>
      </c>
      <c r="FP46">
        <v>0.18027303135888251</v>
      </c>
      <c r="FQ46">
        <v>1.8989046123879541E-2</v>
      </c>
      <c r="FR46">
        <v>1</v>
      </c>
      <c r="FS46">
        <v>25.837880645161292</v>
      </c>
      <c r="FT46">
        <v>0.1212096774192658</v>
      </c>
      <c r="FU46">
        <v>9.7280246761557148E-3</v>
      </c>
      <c r="FV46">
        <v>1</v>
      </c>
      <c r="FW46">
        <v>4</v>
      </c>
      <c r="FX46">
        <v>4</v>
      </c>
      <c r="FY46" t="s">
        <v>414</v>
      </c>
      <c r="FZ46">
        <v>3.1702400000000002</v>
      </c>
      <c r="GA46">
        <v>2.7789600000000001</v>
      </c>
      <c r="GB46">
        <v>0.101672</v>
      </c>
      <c r="GC46">
        <v>0.10491399999999999</v>
      </c>
      <c r="GD46">
        <v>0.12549199999999999</v>
      </c>
      <c r="GE46">
        <v>0.116275</v>
      </c>
      <c r="GF46">
        <v>27763.7</v>
      </c>
      <c r="GG46">
        <v>22083.1</v>
      </c>
      <c r="GH46">
        <v>28916.9</v>
      </c>
      <c r="GI46">
        <v>24194.1</v>
      </c>
      <c r="GJ46">
        <v>32180.400000000001</v>
      </c>
      <c r="GK46">
        <v>31202.400000000001</v>
      </c>
      <c r="GL46">
        <v>39904.199999999997</v>
      </c>
      <c r="GM46">
        <v>39469.5</v>
      </c>
      <c r="GN46">
        <v>2.1004</v>
      </c>
      <c r="GO46">
        <v>1.77708</v>
      </c>
      <c r="GP46">
        <v>5.8561599999999998E-2</v>
      </c>
      <c r="GQ46">
        <v>0</v>
      </c>
      <c r="GR46">
        <v>32.368200000000002</v>
      </c>
      <c r="GS46">
        <v>999.9</v>
      </c>
      <c r="GT46">
        <v>52.6</v>
      </c>
      <c r="GU46">
        <v>35</v>
      </c>
      <c r="GV46">
        <v>29.276499999999999</v>
      </c>
      <c r="GW46">
        <v>62.001800000000003</v>
      </c>
      <c r="GX46">
        <v>32.6282</v>
      </c>
      <c r="GY46">
        <v>1</v>
      </c>
      <c r="GZ46">
        <v>0.48480400000000001</v>
      </c>
      <c r="HA46">
        <v>0</v>
      </c>
      <c r="HB46">
        <v>20.275600000000001</v>
      </c>
      <c r="HC46">
        <v>5.2228300000000001</v>
      </c>
      <c r="HD46">
        <v>11.908099999999999</v>
      </c>
      <c r="HE46">
        <v>4.9637000000000002</v>
      </c>
      <c r="HF46">
        <v>3.2919999999999998</v>
      </c>
      <c r="HG46">
        <v>9999</v>
      </c>
      <c r="HH46">
        <v>9999</v>
      </c>
      <c r="HI46">
        <v>9999</v>
      </c>
      <c r="HJ46">
        <v>999.9</v>
      </c>
      <c r="HK46">
        <v>4.9703200000000001</v>
      </c>
      <c r="HL46">
        <v>1.87531</v>
      </c>
      <c r="HM46">
        <v>1.87408</v>
      </c>
      <c r="HN46">
        <v>1.8731899999999999</v>
      </c>
      <c r="HO46">
        <v>1.87469</v>
      </c>
      <c r="HP46">
        <v>1.8696600000000001</v>
      </c>
      <c r="HQ46">
        <v>1.87378</v>
      </c>
      <c r="HR46">
        <v>1.87887</v>
      </c>
      <c r="HS46">
        <v>0</v>
      </c>
      <c r="HT46">
        <v>0</v>
      </c>
      <c r="HU46">
        <v>0</v>
      </c>
      <c r="HV46">
        <v>0</v>
      </c>
      <c r="HW46" t="s">
        <v>415</v>
      </c>
      <c r="HX46" t="s">
        <v>416</v>
      </c>
      <c r="HY46" t="s">
        <v>417</v>
      </c>
      <c r="HZ46" t="s">
        <v>417</v>
      </c>
      <c r="IA46" t="s">
        <v>417</v>
      </c>
      <c r="IB46" t="s">
        <v>417</v>
      </c>
      <c r="IC46">
        <v>0</v>
      </c>
      <c r="ID46">
        <v>100</v>
      </c>
      <c r="IE46">
        <v>100</v>
      </c>
      <c r="IF46">
        <v>0.89700000000000002</v>
      </c>
      <c r="IG46">
        <v>0.21909999999999999</v>
      </c>
      <c r="IH46">
        <v>0.68815304879529204</v>
      </c>
      <c r="II46">
        <v>1.128014593432906E-3</v>
      </c>
      <c r="IJ46">
        <v>-1.65604436504418E-6</v>
      </c>
      <c r="IK46">
        <v>3.7132907960675708E-10</v>
      </c>
      <c r="IL46">
        <v>0.21914000000000661</v>
      </c>
      <c r="IM46">
        <v>0</v>
      </c>
      <c r="IN46">
        <v>0</v>
      </c>
      <c r="IO46">
        <v>0</v>
      </c>
      <c r="IP46">
        <v>25</v>
      </c>
      <c r="IQ46">
        <v>1932</v>
      </c>
      <c r="IR46">
        <v>-1</v>
      </c>
      <c r="IS46">
        <v>-1</v>
      </c>
      <c r="IT46">
        <v>3.9</v>
      </c>
      <c r="IU46">
        <v>4</v>
      </c>
      <c r="IV46">
        <v>1.1035200000000001</v>
      </c>
      <c r="IW46">
        <v>2.4475099999999999</v>
      </c>
      <c r="IX46">
        <v>1.42578</v>
      </c>
      <c r="IY46">
        <v>2.2644000000000002</v>
      </c>
      <c r="IZ46">
        <v>1.5478499999999999</v>
      </c>
      <c r="JA46">
        <v>2.4426299999999999</v>
      </c>
      <c r="JB46">
        <v>38.427900000000001</v>
      </c>
      <c r="JC46">
        <v>15.051399999999999</v>
      </c>
      <c r="JD46">
        <v>18</v>
      </c>
      <c r="JE46">
        <v>639.125</v>
      </c>
      <c r="JF46">
        <v>410.63</v>
      </c>
      <c r="JG46">
        <v>33.191099999999999</v>
      </c>
      <c r="JH46">
        <v>33.424199999999999</v>
      </c>
      <c r="JI46">
        <v>30.000499999999999</v>
      </c>
      <c r="JJ46">
        <v>33.258400000000002</v>
      </c>
      <c r="JK46">
        <v>33.186700000000002</v>
      </c>
      <c r="JL46">
        <v>22.102499999999999</v>
      </c>
      <c r="JM46">
        <v>21.2316</v>
      </c>
      <c r="JN46">
        <v>51.1083</v>
      </c>
      <c r="JO46">
        <v>-999.9</v>
      </c>
      <c r="JP46">
        <v>422.89800000000002</v>
      </c>
      <c r="JQ46">
        <v>23</v>
      </c>
      <c r="JR46">
        <v>94.241100000000003</v>
      </c>
      <c r="JS46">
        <v>100.422</v>
      </c>
    </row>
    <row r="47" spans="1:279" x14ac:dyDescent="0.2">
      <c r="A47">
        <v>23</v>
      </c>
      <c r="B47">
        <v>1689266316.5</v>
      </c>
      <c r="C47">
        <v>4567.9000000953674</v>
      </c>
      <c r="D47" t="s">
        <v>512</v>
      </c>
      <c r="E47" t="s">
        <v>513</v>
      </c>
      <c r="F47">
        <v>15</v>
      </c>
      <c r="O47" t="s">
        <v>554</v>
      </c>
      <c r="P47">
        <f>DB47*AP47*(CW47-CV47*(1000-AP47*CY47)/(1000-AP47*CX47))/(100*CQ47)</f>
        <v>15.244179025364286</v>
      </c>
      <c r="Q47">
        <v>1689266308.75</v>
      </c>
      <c r="R47">
        <f t="shared" si="0"/>
        <v>3.7256950210192929E-3</v>
      </c>
      <c r="S47">
        <f t="shared" si="1"/>
        <v>3.725695021019293</v>
      </c>
      <c r="T47">
        <f>CV47 - IF(AP47&gt;1, P47*CQ47*100/(AR47*DJ47), 0)</f>
        <v>409.23406666666671</v>
      </c>
      <c r="U47">
        <f>((AA47-R47/2)*T47-P47)/(AA47+R47/2)</f>
        <v>242.21517790354974</v>
      </c>
      <c r="V47">
        <f t="shared" si="2"/>
        <v>24.600665212731652</v>
      </c>
      <c r="W47">
        <f>(CV47 - IF(AP47&gt;1, P47*CQ47*100/(AR47*DJ47), 0))*(DC47+DD47)/1000</f>
        <v>41.563994275041807</v>
      </c>
      <c r="X47">
        <f t="shared" si="3"/>
        <v>0.16175692478242745</v>
      </c>
      <c r="Y47">
        <f t="shared" si="4"/>
        <v>2.9558194987234883</v>
      </c>
      <c r="Z47">
        <f>R47*(1000-(1000*0.61365*EXP(17.502*AD47/(240.97+AD47))/(DC47+DD47)+CX47)/2)/(1000*0.61365*EXP(17.502*AD47/(240.97+AD47))/(DC47+DD47)-CX47)</f>
        <v>0.15699517757454329</v>
      </c>
      <c r="AA47">
        <f t="shared" si="5"/>
        <v>9.8538133924345045E-2</v>
      </c>
      <c r="AB47">
        <f t="shared" si="6"/>
        <v>241.73505140153901</v>
      </c>
      <c r="AC47">
        <f>(DE47+(AB47+2*0.95*0.0000000567*(((DE47+$B$7)+273)^4-(DE47+273)^4)-44100*R47)/(1.84*29.3*Y47+8*0.95*0.0000000567*(DE47+273)^3))</f>
        <v>34.055199962337142</v>
      </c>
      <c r="AD47">
        <f t="shared" si="7"/>
        <v>32.865070000000003</v>
      </c>
      <c r="AE47">
        <f t="shared" si="8"/>
        <v>5.0139307094946926</v>
      </c>
      <c r="AF47">
        <f t="shared" si="9"/>
        <v>51.569184362040247</v>
      </c>
      <c r="AG47">
        <f t="shared" si="10"/>
        <v>2.6951292139485936</v>
      </c>
      <c r="AH47">
        <f t="shared" si="11"/>
        <v>5.2262397540118188</v>
      </c>
      <c r="AI47">
        <f t="shared" si="12"/>
        <v>2.3188014955460989</v>
      </c>
      <c r="AJ47">
        <f>(-R47*44100)</f>
        <v>-164.30315042695082</v>
      </c>
      <c r="AK47">
        <f t="shared" si="13"/>
        <v>117.81901519217332</v>
      </c>
      <c r="AL47">
        <f t="shared" si="14"/>
        <v>9.1498235145257247</v>
      </c>
      <c r="AM47">
        <f t="shared" si="15"/>
        <v>204.40073968128723</v>
      </c>
      <c r="AN47">
        <v>0</v>
      </c>
      <c r="AO47">
        <v>0</v>
      </c>
      <c r="AP47">
        <f t="shared" si="16"/>
        <v>1</v>
      </c>
      <c r="AQ47">
        <f t="shared" si="17"/>
        <v>0</v>
      </c>
      <c r="AR47">
        <f t="shared" si="18"/>
        <v>52516.479635171992</v>
      </c>
      <c r="AS47" t="s">
        <v>408</v>
      </c>
      <c r="AT47">
        <v>12553.4</v>
      </c>
      <c r="AU47">
        <v>632.9008</v>
      </c>
      <c r="AV47">
        <v>3828.41</v>
      </c>
      <c r="AW47">
        <f t="shared" si="19"/>
        <v>0.8346831191016636</v>
      </c>
      <c r="AX47">
        <v>-0.86468857473077609</v>
      </c>
      <c r="AY47" t="s">
        <v>514</v>
      </c>
      <c r="AZ47">
        <v>12500.8</v>
      </c>
      <c r="BA47">
        <v>677.00438461538465</v>
      </c>
      <c r="BB47">
        <v>1014.63</v>
      </c>
      <c r="BC47">
        <f t="shared" si="20"/>
        <v>0.33275737498853308</v>
      </c>
      <c r="BD47">
        <v>0.5</v>
      </c>
      <c r="BE47">
        <f t="shared" si="21"/>
        <v>1261.2022981355126</v>
      </c>
      <c r="BF47">
        <f>P47</f>
        <v>15.244179025364286</v>
      </c>
      <c r="BG47">
        <f t="shared" si="22"/>
        <v>209.83718302853924</v>
      </c>
      <c r="BH47">
        <f t="shared" si="23"/>
        <v>1.2772627851938953E-2</v>
      </c>
      <c r="BI47">
        <f t="shared" si="24"/>
        <v>2.773207967436405</v>
      </c>
      <c r="BJ47">
        <f t="shared" si="25"/>
        <v>433.95199614796866</v>
      </c>
      <c r="BK47" t="s">
        <v>515</v>
      </c>
      <c r="BL47">
        <v>-3119.61</v>
      </c>
      <c r="BM47">
        <f t="shared" si="26"/>
        <v>-3119.61</v>
      </c>
      <c r="BN47">
        <f t="shared" si="27"/>
        <v>4.0746281895863516</v>
      </c>
      <c r="BO47">
        <f t="shared" si="28"/>
        <v>8.166570285823159E-2</v>
      </c>
      <c r="BP47">
        <f t="shared" si="29"/>
        <v>0.40497580605697731</v>
      </c>
      <c r="BQ47">
        <f t="shared" si="30"/>
        <v>0.88446368625878069</v>
      </c>
      <c r="BR47">
        <f t="shared" si="31"/>
        <v>0.88054198060202726</v>
      </c>
      <c r="BS47">
        <f t="shared" si="32"/>
        <v>-0.37631239779680803</v>
      </c>
      <c r="BT47">
        <f t="shared" si="33"/>
        <v>1.3763123977968079</v>
      </c>
      <c r="BU47">
        <v>2417</v>
      </c>
      <c r="BV47">
        <v>300</v>
      </c>
      <c r="BW47">
        <v>300</v>
      </c>
      <c r="BX47">
        <v>300</v>
      </c>
      <c r="BY47">
        <v>12500.8</v>
      </c>
      <c r="BZ47">
        <v>926.02</v>
      </c>
      <c r="CA47">
        <v>-9.05655E-3</v>
      </c>
      <c r="CB47">
        <v>-14.12</v>
      </c>
      <c r="CC47" t="s">
        <v>411</v>
      </c>
      <c r="CD47" t="s">
        <v>411</v>
      </c>
      <c r="CE47" t="s">
        <v>411</v>
      </c>
      <c r="CF47" t="s">
        <v>411</v>
      </c>
      <c r="CG47" t="s">
        <v>411</v>
      </c>
      <c r="CH47" t="s">
        <v>411</v>
      </c>
      <c r="CI47" t="s">
        <v>411</v>
      </c>
      <c r="CJ47" t="s">
        <v>411</v>
      </c>
      <c r="CK47" t="s">
        <v>411</v>
      </c>
      <c r="CL47" t="s">
        <v>411</v>
      </c>
      <c r="CM47">
        <f t="shared" si="34"/>
        <v>1499.99</v>
      </c>
      <c r="CN47">
        <f t="shared" si="35"/>
        <v>1261.2022981355126</v>
      </c>
      <c r="CO47">
        <f t="shared" si="36"/>
        <v>0.84080713747125813</v>
      </c>
      <c r="CP47">
        <f t="shared" si="37"/>
        <v>0.16115777531952813</v>
      </c>
      <c r="CQ47">
        <v>6</v>
      </c>
      <c r="CR47">
        <v>0.5</v>
      </c>
      <c r="CS47" t="s">
        <v>412</v>
      </c>
      <c r="CT47">
        <v>2</v>
      </c>
      <c r="CU47">
        <v>1689266308.75</v>
      </c>
      <c r="CV47">
        <v>409.23406666666671</v>
      </c>
      <c r="CW47">
        <v>425.99709999999988</v>
      </c>
      <c r="CX47">
        <v>26.535916666666669</v>
      </c>
      <c r="CY47">
        <v>22.910346666666669</v>
      </c>
      <c r="CZ47">
        <v>408.33616666666671</v>
      </c>
      <c r="DA47">
        <v>26.316776666666669</v>
      </c>
      <c r="DB47">
        <v>600.20856666666657</v>
      </c>
      <c r="DC47">
        <v>101.48326666666669</v>
      </c>
      <c r="DD47">
        <v>8.206637999999998E-2</v>
      </c>
      <c r="DE47">
        <v>33.604423333333337</v>
      </c>
      <c r="DF47">
        <v>32.865070000000003</v>
      </c>
      <c r="DG47">
        <v>999.9000000000002</v>
      </c>
      <c r="DH47">
        <v>0</v>
      </c>
      <c r="DI47">
        <v>0</v>
      </c>
      <c r="DJ47">
        <v>10002.163666666671</v>
      </c>
      <c r="DK47">
        <v>0</v>
      </c>
      <c r="DL47">
        <v>1953.7803333333341</v>
      </c>
      <c r="DM47">
        <v>-16.762973333333331</v>
      </c>
      <c r="DN47">
        <v>420.38956666666672</v>
      </c>
      <c r="DO47">
        <v>435.98573333333331</v>
      </c>
      <c r="DP47">
        <v>3.6255656666666671</v>
      </c>
      <c r="DQ47">
        <v>425.99709999999988</v>
      </c>
      <c r="DR47">
        <v>22.910346666666669</v>
      </c>
      <c r="DS47">
        <v>2.6929519999999991</v>
      </c>
      <c r="DT47">
        <v>2.3250186666666668</v>
      </c>
      <c r="DU47">
        <v>22.242170000000002</v>
      </c>
      <c r="DV47">
        <v>19.850783333333339</v>
      </c>
      <c r="DW47">
        <v>1499.99</v>
      </c>
      <c r="DX47">
        <v>0.97300616666666717</v>
      </c>
      <c r="DY47">
        <v>2.6993530000000002E-2</v>
      </c>
      <c r="DZ47">
        <v>0</v>
      </c>
      <c r="EA47">
        <v>677.53390000000013</v>
      </c>
      <c r="EB47">
        <v>4.9993100000000004</v>
      </c>
      <c r="EC47">
        <v>12422.50333333333</v>
      </c>
      <c r="ED47">
        <v>13259.186666666659</v>
      </c>
      <c r="EE47">
        <v>41.035133333333327</v>
      </c>
      <c r="EF47">
        <v>42.625</v>
      </c>
      <c r="EG47">
        <v>41.287199999999977</v>
      </c>
      <c r="EH47">
        <v>42.061999999999983</v>
      </c>
      <c r="EI47">
        <v>42.561999999999983</v>
      </c>
      <c r="EJ47">
        <v>1454.6363333333329</v>
      </c>
      <c r="EK47">
        <v>40.356666666666648</v>
      </c>
      <c r="EL47">
        <v>0</v>
      </c>
      <c r="EM47">
        <v>201.20000004768369</v>
      </c>
      <c r="EN47">
        <v>0</v>
      </c>
      <c r="EO47">
        <v>677.00438461538465</v>
      </c>
      <c r="EP47">
        <v>-64.71158972890106</v>
      </c>
      <c r="EQ47">
        <v>-925.34700829820292</v>
      </c>
      <c r="ER47">
        <v>12413.207692307689</v>
      </c>
      <c r="ES47">
        <v>15</v>
      </c>
      <c r="ET47">
        <v>1689265881</v>
      </c>
      <c r="EU47" t="s">
        <v>507</v>
      </c>
      <c r="EV47">
        <v>1689265881</v>
      </c>
      <c r="EW47">
        <v>1689265875.5</v>
      </c>
      <c r="EX47">
        <v>10</v>
      </c>
      <c r="EY47">
        <v>8.2000000000000003E-2</v>
      </c>
      <c r="EZ47">
        <v>-3.0000000000000001E-3</v>
      </c>
      <c r="FA47">
        <v>0.89800000000000002</v>
      </c>
      <c r="FB47">
        <v>0.219</v>
      </c>
      <c r="FC47">
        <v>413</v>
      </c>
      <c r="FD47">
        <v>23</v>
      </c>
      <c r="FE47">
        <v>0.48</v>
      </c>
      <c r="FF47">
        <v>0.14000000000000001</v>
      </c>
      <c r="FG47">
        <v>-16.85127073170732</v>
      </c>
      <c r="FH47">
        <v>1.6571456445992769</v>
      </c>
      <c r="FI47">
        <v>0.17019860743447709</v>
      </c>
      <c r="FJ47">
        <v>1</v>
      </c>
      <c r="FK47">
        <v>409.22164516129038</v>
      </c>
      <c r="FL47">
        <v>2.1217258064512299</v>
      </c>
      <c r="FM47">
        <v>0.16555703595440149</v>
      </c>
      <c r="FN47">
        <v>1</v>
      </c>
      <c r="FO47">
        <v>3.6050278048780489</v>
      </c>
      <c r="FP47">
        <v>0.30778013937282489</v>
      </c>
      <c r="FQ47">
        <v>3.7539705711919703E-2</v>
      </c>
      <c r="FR47">
        <v>1</v>
      </c>
      <c r="FS47">
        <v>26.53492903225807</v>
      </c>
      <c r="FT47">
        <v>0.19293387096768899</v>
      </c>
      <c r="FU47">
        <v>1.4484946436111611E-2</v>
      </c>
      <c r="FV47">
        <v>1</v>
      </c>
      <c r="FW47">
        <v>4</v>
      </c>
      <c r="FX47">
        <v>4</v>
      </c>
      <c r="FY47" t="s">
        <v>414</v>
      </c>
      <c r="FZ47">
        <v>3.1705899999999998</v>
      </c>
      <c r="GA47">
        <v>2.7790499999999998</v>
      </c>
      <c r="GB47">
        <v>0.101641</v>
      </c>
      <c r="GC47">
        <v>0.105478</v>
      </c>
      <c r="GD47">
        <v>0.12789800000000001</v>
      </c>
      <c r="GE47">
        <v>0.116285</v>
      </c>
      <c r="GF47">
        <v>27757.200000000001</v>
      </c>
      <c r="GG47">
        <v>22061.7</v>
      </c>
      <c r="GH47">
        <v>28909.7</v>
      </c>
      <c r="GI47">
        <v>24186.400000000001</v>
      </c>
      <c r="GJ47">
        <v>32084.400000000001</v>
      </c>
      <c r="GK47">
        <v>31191.3</v>
      </c>
      <c r="GL47">
        <v>39895.1</v>
      </c>
      <c r="GM47">
        <v>39455.599999999999</v>
      </c>
      <c r="GN47">
        <v>2.0997699999999999</v>
      </c>
      <c r="GO47">
        <v>1.77223</v>
      </c>
      <c r="GP47">
        <v>5.5041199999999998E-2</v>
      </c>
      <c r="GQ47">
        <v>0</v>
      </c>
      <c r="GR47">
        <v>31.968299999999999</v>
      </c>
      <c r="GS47">
        <v>999.9</v>
      </c>
      <c r="GT47">
        <v>51.3</v>
      </c>
      <c r="GU47">
        <v>35.200000000000003</v>
      </c>
      <c r="GV47">
        <v>28.870899999999999</v>
      </c>
      <c r="GW47">
        <v>62.331800000000001</v>
      </c>
      <c r="GX47">
        <v>32.536099999999998</v>
      </c>
      <c r="GY47">
        <v>1</v>
      </c>
      <c r="GZ47">
        <v>0.496641</v>
      </c>
      <c r="HA47">
        <v>0</v>
      </c>
      <c r="HB47">
        <v>20.275700000000001</v>
      </c>
      <c r="HC47">
        <v>5.2231300000000003</v>
      </c>
      <c r="HD47">
        <v>11.908099999999999</v>
      </c>
      <c r="HE47">
        <v>4.9638</v>
      </c>
      <c r="HF47">
        <v>3.2919999999999998</v>
      </c>
      <c r="HG47">
        <v>9999</v>
      </c>
      <c r="HH47">
        <v>9999</v>
      </c>
      <c r="HI47">
        <v>9999</v>
      </c>
      <c r="HJ47">
        <v>999.9</v>
      </c>
      <c r="HK47">
        <v>4.9703200000000001</v>
      </c>
      <c r="HL47">
        <v>1.87531</v>
      </c>
      <c r="HM47">
        <v>1.87408</v>
      </c>
      <c r="HN47">
        <v>1.87321</v>
      </c>
      <c r="HO47">
        <v>1.87469</v>
      </c>
      <c r="HP47">
        <v>1.8696600000000001</v>
      </c>
      <c r="HQ47">
        <v>1.87378</v>
      </c>
      <c r="HR47">
        <v>1.87883</v>
      </c>
      <c r="HS47">
        <v>0</v>
      </c>
      <c r="HT47">
        <v>0</v>
      </c>
      <c r="HU47">
        <v>0</v>
      </c>
      <c r="HV47">
        <v>0</v>
      </c>
      <c r="HW47" t="s">
        <v>415</v>
      </c>
      <c r="HX47" t="s">
        <v>416</v>
      </c>
      <c r="HY47" t="s">
        <v>417</v>
      </c>
      <c r="HZ47" t="s">
        <v>417</v>
      </c>
      <c r="IA47" t="s">
        <v>417</v>
      </c>
      <c r="IB47" t="s">
        <v>417</v>
      </c>
      <c r="IC47">
        <v>0</v>
      </c>
      <c r="ID47">
        <v>100</v>
      </c>
      <c r="IE47">
        <v>100</v>
      </c>
      <c r="IF47">
        <v>0.89800000000000002</v>
      </c>
      <c r="IG47">
        <v>0.21920000000000001</v>
      </c>
      <c r="IH47">
        <v>0.68815304879529204</v>
      </c>
      <c r="II47">
        <v>1.128014593432906E-3</v>
      </c>
      <c r="IJ47">
        <v>-1.65604436504418E-6</v>
      </c>
      <c r="IK47">
        <v>3.7132907960675708E-10</v>
      </c>
      <c r="IL47">
        <v>0.21914000000000661</v>
      </c>
      <c r="IM47">
        <v>0</v>
      </c>
      <c r="IN47">
        <v>0</v>
      </c>
      <c r="IO47">
        <v>0</v>
      </c>
      <c r="IP47">
        <v>25</v>
      </c>
      <c r="IQ47">
        <v>1932</v>
      </c>
      <c r="IR47">
        <v>-1</v>
      </c>
      <c r="IS47">
        <v>-1</v>
      </c>
      <c r="IT47">
        <v>7.3</v>
      </c>
      <c r="IU47">
        <v>7.3</v>
      </c>
      <c r="IV47">
        <v>1.11084</v>
      </c>
      <c r="IW47">
        <v>2.4523899999999998</v>
      </c>
      <c r="IX47">
        <v>1.42578</v>
      </c>
      <c r="IY47">
        <v>2.2644000000000002</v>
      </c>
      <c r="IZ47">
        <v>1.5478499999999999</v>
      </c>
      <c r="JA47">
        <v>2.4218799999999998</v>
      </c>
      <c r="JB47">
        <v>38.5259</v>
      </c>
      <c r="JC47">
        <v>15.0076</v>
      </c>
      <c r="JD47">
        <v>18</v>
      </c>
      <c r="JE47">
        <v>639.78499999999997</v>
      </c>
      <c r="JF47">
        <v>408.56599999999997</v>
      </c>
      <c r="JG47">
        <v>33.179600000000001</v>
      </c>
      <c r="JH47">
        <v>33.551000000000002</v>
      </c>
      <c r="JI47">
        <v>30.0001</v>
      </c>
      <c r="JJ47">
        <v>33.375100000000003</v>
      </c>
      <c r="JK47">
        <v>33.296999999999997</v>
      </c>
      <c r="JL47">
        <v>22.255299999999998</v>
      </c>
      <c r="JM47">
        <v>19.8307</v>
      </c>
      <c r="JN47">
        <v>48.866300000000003</v>
      </c>
      <c r="JO47">
        <v>-999.9</v>
      </c>
      <c r="JP47">
        <v>426.56799999999998</v>
      </c>
      <c r="JQ47">
        <v>23</v>
      </c>
      <c r="JR47">
        <v>94.218800000000002</v>
      </c>
      <c r="JS47">
        <v>100.387</v>
      </c>
    </row>
    <row r="48" spans="1:279" x14ac:dyDescent="0.2">
      <c r="A48">
        <v>24</v>
      </c>
      <c r="B48">
        <v>1689266484</v>
      </c>
      <c r="C48">
        <v>4735.4000000953674</v>
      </c>
      <c r="D48" t="s">
        <v>516</v>
      </c>
      <c r="E48" t="s">
        <v>517</v>
      </c>
      <c r="F48">
        <v>15</v>
      </c>
      <c r="O48" t="s">
        <v>555</v>
      </c>
      <c r="P48">
        <f>DB48*AP48*(CW48-CV48*(1000-AP48*CY48)/(1000-AP48*CX48))/(100*CQ48)</f>
        <v>17.393906571569119</v>
      </c>
      <c r="Q48">
        <v>1689266476.25</v>
      </c>
      <c r="R48">
        <f t="shared" si="0"/>
        <v>4.5398406701147569E-3</v>
      </c>
      <c r="S48">
        <f t="shared" si="1"/>
        <v>4.5398406701147573</v>
      </c>
      <c r="T48">
        <f>CV48 - IF(AP48&gt;1, P48*CQ48*100/(AR48*DJ48), 0)</f>
        <v>408.69286666666659</v>
      </c>
      <c r="U48">
        <f>((AA48-R48/2)*T48-P48)/(AA48+R48/2)</f>
        <v>246.1926939422664</v>
      </c>
      <c r="V48">
        <f t="shared" si="2"/>
        <v>25.003663202174991</v>
      </c>
      <c r="W48">
        <f>(CV48 - IF(AP48&gt;1, P48*CQ48*100/(AR48*DJ48), 0))*(DC48+DD48)/1000</f>
        <v>41.507400677215514</v>
      </c>
      <c r="X48">
        <f t="shared" si="3"/>
        <v>0.19161950631636093</v>
      </c>
      <c r="Y48">
        <f t="shared" si="4"/>
        <v>2.9553404856455332</v>
      </c>
      <c r="Z48">
        <f>R48*(1000-(1000*0.61365*EXP(17.502*AD48/(240.97+AD48))/(DC48+DD48)+CX48)/2)/(1000*0.61365*EXP(17.502*AD48/(240.97+AD48))/(DC48+DD48)-CX48)</f>
        <v>0.1849751204447212</v>
      </c>
      <c r="AA48">
        <f t="shared" si="5"/>
        <v>0.11618722802684012</v>
      </c>
      <c r="AB48">
        <f t="shared" si="6"/>
        <v>241.73939397491034</v>
      </c>
      <c r="AC48">
        <f>(DE48+(AB48+2*0.95*0.0000000567*(((DE48+$B$7)+273)^4-(DE48+273)^4)-44100*R48)/(1.84*29.3*Y48+8*0.95*0.0000000567*(DE48+273)^3))</f>
        <v>34.017461682714057</v>
      </c>
      <c r="AD48">
        <f t="shared" si="7"/>
        <v>33.432903333333343</v>
      </c>
      <c r="AE48">
        <f t="shared" si="8"/>
        <v>5.1763027125829035</v>
      </c>
      <c r="AF48">
        <f t="shared" si="9"/>
        <v>52.71162297520079</v>
      </c>
      <c r="AG48">
        <f t="shared" si="10"/>
        <v>2.7813365430896675</v>
      </c>
      <c r="AH48">
        <f t="shared" si="11"/>
        <v>5.2765147155461358</v>
      </c>
      <c r="AI48">
        <f t="shared" si="12"/>
        <v>2.394966169493236</v>
      </c>
      <c r="AJ48">
        <f>(-R48*44100)</f>
        <v>-200.20697355206079</v>
      </c>
      <c r="AK48">
        <f t="shared" si="13"/>
        <v>54.61243587078048</v>
      </c>
      <c r="AL48">
        <f t="shared" si="14"/>
        <v>4.257258638440435</v>
      </c>
      <c r="AM48">
        <f t="shared" si="15"/>
        <v>100.40211493207048</v>
      </c>
      <c r="AN48">
        <v>0</v>
      </c>
      <c r="AO48">
        <v>0</v>
      </c>
      <c r="AP48">
        <f t="shared" si="16"/>
        <v>1</v>
      </c>
      <c r="AQ48">
        <f t="shared" si="17"/>
        <v>0</v>
      </c>
      <c r="AR48">
        <f t="shared" si="18"/>
        <v>52473.381402077088</v>
      </c>
      <c r="AS48" t="s">
        <v>408</v>
      </c>
      <c r="AT48">
        <v>12553.4</v>
      </c>
      <c r="AU48">
        <v>632.9008</v>
      </c>
      <c r="AV48">
        <v>3828.41</v>
      </c>
      <c r="AW48">
        <f t="shared" si="19"/>
        <v>0.8346831191016636</v>
      </c>
      <c r="AX48">
        <v>-0.86468857473077609</v>
      </c>
      <c r="AY48" t="s">
        <v>518</v>
      </c>
      <c r="AZ48">
        <v>12520.3</v>
      </c>
      <c r="BA48">
        <v>688.85619230769237</v>
      </c>
      <c r="BB48">
        <v>1142.92</v>
      </c>
      <c r="BC48">
        <f t="shared" si="20"/>
        <v>0.39728398111180807</v>
      </c>
      <c r="BD48">
        <v>0.5</v>
      </c>
      <c r="BE48">
        <f t="shared" si="21"/>
        <v>1261.2244905569482</v>
      </c>
      <c r="BF48">
        <f>P48</f>
        <v>17.393906571569119</v>
      </c>
      <c r="BG48">
        <f t="shared" si="22"/>
        <v>250.5321433420882</v>
      </c>
      <c r="BH48">
        <f t="shared" si="23"/>
        <v>1.4476879638007206E-2</v>
      </c>
      <c r="BI48">
        <f t="shared" si="24"/>
        <v>2.3496745179015153</v>
      </c>
      <c r="BJ48">
        <f t="shared" si="25"/>
        <v>455.83561902250756</v>
      </c>
      <c r="BK48" t="s">
        <v>519</v>
      </c>
      <c r="BL48">
        <v>-1073.51</v>
      </c>
      <c r="BM48">
        <f t="shared" si="26"/>
        <v>-1073.51</v>
      </c>
      <c r="BN48">
        <f t="shared" si="27"/>
        <v>1.9392695901725405</v>
      </c>
      <c r="BO48">
        <f t="shared" si="28"/>
        <v>0.20486268805796151</v>
      </c>
      <c r="BP48">
        <f t="shared" si="29"/>
        <v>0.54784451806639023</v>
      </c>
      <c r="BQ48">
        <f t="shared" si="30"/>
        <v>0.89028767484107985</v>
      </c>
      <c r="BR48">
        <f t="shared" si="31"/>
        <v>0.84039501435326791</v>
      </c>
      <c r="BS48">
        <f t="shared" si="32"/>
        <v>-0.31925697513200157</v>
      </c>
      <c r="BT48">
        <f t="shared" si="33"/>
        <v>1.3192569751320016</v>
      </c>
      <c r="BU48">
        <v>2419</v>
      </c>
      <c r="BV48">
        <v>300</v>
      </c>
      <c r="BW48">
        <v>300</v>
      </c>
      <c r="BX48">
        <v>300</v>
      </c>
      <c r="BY48">
        <v>12520.3</v>
      </c>
      <c r="BZ48">
        <v>990.16</v>
      </c>
      <c r="CA48">
        <v>-9.0697299999999998E-3</v>
      </c>
      <c r="CB48">
        <v>-33.36</v>
      </c>
      <c r="CC48" t="s">
        <v>411</v>
      </c>
      <c r="CD48" t="s">
        <v>411</v>
      </c>
      <c r="CE48" t="s">
        <v>411</v>
      </c>
      <c r="CF48" t="s">
        <v>411</v>
      </c>
      <c r="CG48" t="s">
        <v>411</v>
      </c>
      <c r="CH48" t="s">
        <v>411</v>
      </c>
      <c r="CI48" t="s">
        <v>411</v>
      </c>
      <c r="CJ48" t="s">
        <v>411</v>
      </c>
      <c r="CK48" t="s">
        <v>411</v>
      </c>
      <c r="CL48" t="s">
        <v>411</v>
      </c>
      <c r="CM48">
        <f t="shared" si="34"/>
        <v>1500.016333333333</v>
      </c>
      <c r="CN48">
        <f t="shared" si="35"/>
        <v>1261.2244905569482</v>
      </c>
      <c r="CO48">
        <f t="shared" si="36"/>
        <v>0.84080717158209728</v>
      </c>
      <c r="CP48">
        <f t="shared" si="37"/>
        <v>0.1611578411534477</v>
      </c>
      <c r="CQ48">
        <v>6</v>
      </c>
      <c r="CR48">
        <v>0.5</v>
      </c>
      <c r="CS48" t="s">
        <v>412</v>
      </c>
      <c r="CT48">
        <v>2</v>
      </c>
      <c r="CU48">
        <v>1689266476.25</v>
      </c>
      <c r="CV48">
        <v>408.69286666666659</v>
      </c>
      <c r="CW48">
        <v>427.93563333333333</v>
      </c>
      <c r="CX48">
        <v>27.385776666666668</v>
      </c>
      <c r="CY48">
        <v>22.971763333333332</v>
      </c>
      <c r="CZ48">
        <v>407.79493333333329</v>
      </c>
      <c r="DA48">
        <v>27.166646666666669</v>
      </c>
      <c r="DB48">
        <v>600.20393333333334</v>
      </c>
      <c r="DC48">
        <v>101.47846666666671</v>
      </c>
      <c r="DD48">
        <v>8.2886766666666681E-2</v>
      </c>
      <c r="DE48">
        <v>33.775670000000012</v>
      </c>
      <c r="DF48">
        <v>33.432903333333343</v>
      </c>
      <c r="DG48">
        <v>999.9000000000002</v>
      </c>
      <c r="DH48">
        <v>0</v>
      </c>
      <c r="DI48">
        <v>0</v>
      </c>
      <c r="DJ48">
        <v>9999.9183333333331</v>
      </c>
      <c r="DK48">
        <v>0</v>
      </c>
      <c r="DL48">
        <v>1764.183</v>
      </c>
      <c r="DM48">
        <v>-19.24280666666666</v>
      </c>
      <c r="DN48">
        <v>420.20043333333342</v>
      </c>
      <c r="DO48">
        <v>437.9973</v>
      </c>
      <c r="DP48">
        <v>4.4140119999999996</v>
      </c>
      <c r="DQ48">
        <v>427.93563333333333</v>
      </c>
      <c r="DR48">
        <v>22.971763333333332</v>
      </c>
      <c r="DS48">
        <v>2.779065666666666</v>
      </c>
      <c r="DT48">
        <v>2.3311386666666669</v>
      </c>
      <c r="DU48">
        <v>22.76026666666667</v>
      </c>
      <c r="DV48">
        <v>19.8932</v>
      </c>
      <c r="DW48">
        <v>1500.016333333333</v>
      </c>
      <c r="DX48">
        <v>0.97300500000000034</v>
      </c>
      <c r="DY48">
        <v>2.699461999999999E-2</v>
      </c>
      <c r="DZ48">
        <v>0</v>
      </c>
      <c r="EA48">
        <v>688.9796</v>
      </c>
      <c r="EB48">
        <v>4.9993100000000004</v>
      </c>
      <c r="EC48">
        <v>12702.82666666667</v>
      </c>
      <c r="ED48">
        <v>13259.40333333333</v>
      </c>
      <c r="EE48">
        <v>41</v>
      </c>
      <c r="EF48">
        <v>42.627066666666657</v>
      </c>
      <c r="EG48">
        <v>41.311999999999983</v>
      </c>
      <c r="EH48">
        <v>41.936999999999983</v>
      </c>
      <c r="EI48">
        <v>42.561999999999983</v>
      </c>
      <c r="EJ48">
        <v>1454.657333333334</v>
      </c>
      <c r="EK48">
        <v>40.358999999999988</v>
      </c>
      <c r="EL48">
        <v>0</v>
      </c>
      <c r="EM48">
        <v>167.29999995231631</v>
      </c>
      <c r="EN48">
        <v>0</v>
      </c>
      <c r="EO48">
        <v>688.85619230769237</v>
      </c>
      <c r="EP48">
        <v>-15.9462222020039</v>
      </c>
      <c r="EQ48">
        <v>79.565811968114105</v>
      </c>
      <c r="ER48">
        <v>12702.719230769229</v>
      </c>
      <c r="ES48">
        <v>15</v>
      </c>
      <c r="ET48">
        <v>1689265881</v>
      </c>
      <c r="EU48" t="s">
        <v>507</v>
      </c>
      <c r="EV48">
        <v>1689265881</v>
      </c>
      <c r="EW48">
        <v>1689265875.5</v>
      </c>
      <c r="EX48">
        <v>10</v>
      </c>
      <c r="EY48">
        <v>8.2000000000000003E-2</v>
      </c>
      <c r="EZ48">
        <v>-3.0000000000000001E-3</v>
      </c>
      <c r="FA48">
        <v>0.89800000000000002</v>
      </c>
      <c r="FB48">
        <v>0.219</v>
      </c>
      <c r="FC48">
        <v>413</v>
      </c>
      <c r="FD48">
        <v>23</v>
      </c>
      <c r="FE48">
        <v>0.48</v>
      </c>
      <c r="FF48">
        <v>0.14000000000000001</v>
      </c>
      <c r="FG48">
        <v>-19.373073170731701</v>
      </c>
      <c r="FH48">
        <v>2.0775198606271799</v>
      </c>
      <c r="FI48">
        <v>0.21850778299962181</v>
      </c>
      <c r="FJ48">
        <v>1</v>
      </c>
      <c r="FK48">
        <v>408.63845161290322</v>
      </c>
      <c r="FL48">
        <v>4.3339354838701567</v>
      </c>
      <c r="FM48">
        <v>0.32367534896815647</v>
      </c>
      <c r="FN48">
        <v>1</v>
      </c>
      <c r="FO48">
        <v>4.4086095121951221</v>
      </c>
      <c r="FP48">
        <v>0.1034985365853713</v>
      </c>
      <c r="FQ48">
        <v>1.032074915772496E-2</v>
      </c>
      <c r="FR48">
        <v>1</v>
      </c>
      <c r="FS48">
        <v>27.38412580645161</v>
      </c>
      <c r="FT48">
        <v>0.14303225806452449</v>
      </c>
      <c r="FU48">
        <v>1.074958266982667E-2</v>
      </c>
      <c r="FV48">
        <v>1</v>
      </c>
      <c r="FW48">
        <v>4</v>
      </c>
      <c r="FX48">
        <v>4</v>
      </c>
      <c r="FY48" t="s">
        <v>414</v>
      </c>
      <c r="FZ48">
        <v>3.1706500000000002</v>
      </c>
      <c r="GA48">
        <v>2.77982</v>
      </c>
      <c r="GB48">
        <v>0.101589</v>
      </c>
      <c r="GC48">
        <v>0.105853</v>
      </c>
      <c r="GD48">
        <v>0.13067000000000001</v>
      </c>
      <c r="GE48">
        <v>0.116297</v>
      </c>
      <c r="GF48">
        <v>27758.9</v>
      </c>
      <c r="GG48">
        <v>22050</v>
      </c>
      <c r="GH48">
        <v>28909.8</v>
      </c>
      <c r="GI48">
        <v>24183.8</v>
      </c>
      <c r="GJ48">
        <v>31982.400000000001</v>
      </c>
      <c r="GK48">
        <v>31189</v>
      </c>
      <c r="GL48">
        <v>39895.800000000003</v>
      </c>
      <c r="GM48">
        <v>39453.199999999997</v>
      </c>
      <c r="GN48">
        <v>2.1002000000000001</v>
      </c>
      <c r="GO48">
        <v>1.7689999999999999</v>
      </c>
      <c r="GP48">
        <v>6.5825900000000007E-2</v>
      </c>
      <c r="GQ48">
        <v>0</v>
      </c>
      <c r="GR48">
        <v>32.338999999999999</v>
      </c>
      <c r="GS48">
        <v>999.9</v>
      </c>
      <c r="GT48">
        <v>50.3</v>
      </c>
      <c r="GU48">
        <v>35.4</v>
      </c>
      <c r="GV48">
        <v>28.625900000000001</v>
      </c>
      <c r="GW48">
        <v>61.8217</v>
      </c>
      <c r="GX48">
        <v>32.872599999999998</v>
      </c>
      <c r="GY48">
        <v>1</v>
      </c>
      <c r="GZ48">
        <v>0.49984200000000001</v>
      </c>
      <c r="HA48">
        <v>0</v>
      </c>
      <c r="HB48">
        <v>20.275700000000001</v>
      </c>
      <c r="HC48">
        <v>5.2229799999999997</v>
      </c>
      <c r="HD48">
        <v>11.9086</v>
      </c>
      <c r="HE48">
        <v>4.9635999999999996</v>
      </c>
      <c r="HF48">
        <v>3.2919999999999998</v>
      </c>
      <c r="HG48">
        <v>9999</v>
      </c>
      <c r="HH48">
        <v>9999</v>
      </c>
      <c r="HI48">
        <v>9999</v>
      </c>
      <c r="HJ48">
        <v>999.9</v>
      </c>
      <c r="HK48">
        <v>4.9703099999999996</v>
      </c>
      <c r="HL48">
        <v>1.87531</v>
      </c>
      <c r="HM48">
        <v>1.87408</v>
      </c>
      <c r="HN48">
        <v>1.8732599999999999</v>
      </c>
      <c r="HO48">
        <v>1.87469</v>
      </c>
      <c r="HP48">
        <v>1.8696600000000001</v>
      </c>
      <c r="HQ48">
        <v>1.8737900000000001</v>
      </c>
      <c r="HR48">
        <v>1.87887</v>
      </c>
      <c r="HS48">
        <v>0</v>
      </c>
      <c r="HT48">
        <v>0</v>
      </c>
      <c r="HU48">
        <v>0</v>
      </c>
      <c r="HV48">
        <v>0</v>
      </c>
      <c r="HW48" t="s">
        <v>415</v>
      </c>
      <c r="HX48" t="s">
        <v>416</v>
      </c>
      <c r="HY48" t="s">
        <v>417</v>
      </c>
      <c r="HZ48" t="s">
        <v>417</v>
      </c>
      <c r="IA48" t="s">
        <v>417</v>
      </c>
      <c r="IB48" t="s">
        <v>417</v>
      </c>
      <c r="IC48">
        <v>0</v>
      </c>
      <c r="ID48">
        <v>100</v>
      </c>
      <c r="IE48">
        <v>100</v>
      </c>
      <c r="IF48">
        <v>0.89800000000000002</v>
      </c>
      <c r="IG48">
        <v>0.21920000000000001</v>
      </c>
      <c r="IH48">
        <v>0.68815304879529204</v>
      </c>
      <c r="II48">
        <v>1.128014593432906E-3</v>
      </c>
      <c r="IJ48">
        <v>-1.65604436504418E-6</v>
      </c>
      <c r="IK48">
        <v>3.7132907960675708E-10</v>
      </c>
      <c r="IL48">
        <v>0.21914000000000661</v>
      </c>
      <c r="IM48">
        <v>0</v>
      </c>
      <c r="IN48">
        <v>0</v>
      </c>
      <c r="IO48">
        <v>0</v>
      </c>
      <c r="IP48">
        <v>25</v>
      </c>
      <c r="IQ48">
        <v>1932</v>
      </c>
      <c r="IR48">
        <v>-1</v>
      </c>
      <c r="IS48">
        <v>-1</v>
      </c>
      <c r="IT48">
        <v>10.1</v>
      </c>
      <c r="IU48">
        <v>10.1</v>
      </c>
      <c r="IV48">
        <v>1.11572</v>
      </c>
      <c r="IW48">
        <v>2.4523899999999998</v>
      </c>
      <c r="IX48">
        <v>1.42578</v>
      </c>
      <c r="IY48">
        <v>2.2644000000000002</v>
      </c>
      <c r="IZ48">
        <v>1.5478499999999999</v>
      </c>
      <c r="JA48">
        <v>2.3779300000000001</v>
      </c>
      <c r="JB48">
        <v>38.599499999999999</v>
      </c>
      <c r="JC48">
        <v>14.9726</v>
      </c>
      <c r="JD48">
        <v>18</v>
      </c>
      <c r="JE48">
        <v>640.61199999999997</v>
      </c>
      <c r="JF48">
        <v>407.11200000000002</v>
      </c>
      <c r="JG48">
        <v>33.125799999999998</v>
      </c>
      <c r="JH48">
        <v>33.549500000000002</v>
      </c>
      <c r="JI48">
        <v>30.000800000000002</v>
      </c>
      <c r="JJ48">
        <v>33.426499999999997</v>
      </c>
      <c r="JK48">
        <v>33.357399999999998</v>
      </c>
      <c r="JL48">
        <v>22.3414</v>
      </c>
      <c r="JM48">
        <v>19.5459</v>
      </c>
      <c r="JN48">
        <v>47.752000000000002</v>
      </c>
      <c r="JO48">
        <v>-999.9</v>
      </c>
      <c r="JP48">
        <v>428.43900000000002</v>
      </c>
      <c r="JQ48">
        <v>23</v>
      </c>
      <c r="JR48">
        <v>94.22</v>
      </c>
      <c r="JS48">
        <v>100.38</v>
      </c>
    </row>
    <row r="49" spans="1:279" x14ac:dyDescent="0.2">
      <c r="A49">
        <v>25</v>
      </c>
      <c r="B49">
        <v>1689266639</v>
      </c>
      <c r="C49">
        <v>4890.4000000953674</v>
      </c>
      <c r="D49" t="s">
        <v>520</v>
      </c>
      <c r="E49" t="s">
        <v>521</v>
      </c>
      <c r="F49">
        <v>15</v>
      </c>
      <c r="O49" t="s">
        <v>556</v>
      </c>
      <c r="P49">
        <f>DB49*AP49*(CW49-CV49*(1000-AP49*CY49)/(1000-AP49*CX49))/(100*CQ49)</f>
        <v>10.665123000367835</v>
      </c>
      <c r="Q49">
        <v>1689266631</v>
      </c>
      <c r="R49">
        <f t="shared" si="0"/>
        <v>2.8988516061718254E-3</v>
      </c>
      <c r="S49">
        <f t="shared" si="1"/>
        <v>2.8988516061718252</v>
      </c>
      <c r="T49">
        <f>CV49 - IF(AP49&gt;1, P49*CQ49*100/(AR49*DJ49), 0)</f>
        <v>407.37858064516132</v>
      </c>
      <c r="U49">
        <f>((AA49-R49/2)*T49-P49)/(AA49+R49/2)</f>
        <v>235.77004817842072</v>
      </c>
      <c r="V49">
        <f t="shared" si="2"/>
        <v>23.945961997491761</v>
      </c>
      <c r="W49">
        <f>(CV49 - IF(AP49&gt;1, P49*CQ49*100/(AR49*DJ49), 0))*(DC49+DD49)/1000</f>
        <v>41.375365896091026</v>
      </c>
      <c r="X49">
        <f t="shared" si="3"/>
        <v>0.11003988277789589</v>
      </c>
      <c r="Y49">
        <f t="shared" si="4"/>
        <v>2.9565116357359353</v>
      </c>
      <c r="Z49">
        <f>R49*(1000-(1000*0.61365*EXP(17.502*AD49/(240.97+AD49))/(DC49+DD49)+CX49)/2)/(1000*0.61365*EXP(17.502*AD49/(240.97+AD49))/(DC49+DD49)-CX49)</f>
        <v>0.10781418279829855</v>
      </c>
      <c r="AA49">
        <f t="shared" si="5"/>
        <v>6.7580085042984267E-2</v>
      </c>
      <c r="AB49">
        <f t="shared" si="6"/>
        <v>241.73973126879642</v>
      </c>
      <c r="AC49">
        <f>(DE49+(AB49+2*0.95*0.0000000567*(((DE49+$B$7)+273)^4-(DE49+273)^4)-44100*R49)/(1.84*29.3*Y49+8*0.95*0.0000000567*(DE49+273)^3))</f>
        <v>34.585771426002083</v>
      </c>
      <c r="AD49">
        <f t="shared" si="7"/>
        <v>33.671761290322578</v>
      </c>
      <c r="AE49">
        <f t="shared" si="8"/>
        <v>5.2459590454864244</v>
      </c>
      <c r="AF49">
        <f t="shared" si="9"/>
        <v>49.264018185737143</v>
      </c>
      <c r="AG49">
        <f t="shared" si="10"/>
        <v>2.6208947634821009</v>
      </c>
      <c r="AH49">
        <f t="shared" si="11"/>
        <v>5.3200994559572878</v>
      </c>
      <c r="AI49">
        <f t="shared" si="12"/>
        <v>2.6250642820043235</v>
      </c>
      <c r="AJ49">
        <f>(-R49*44100)</f>
        <v>-127.8393558321775</v>
      </c>
      <c r="AK49">
        <f t="shared" si="13"/>
        <v>40.042732734711208</v>
      </c>
      <c r="AL49">
        <f t="shared" si="14"/>
        <v>3.1261535401076124</v>
      </c>
      <c r="AM49">
        <f t="shared" si="15"/>
        <v>157.06926171143775</v>
      </c>
      <c r="AN49">
        <v>0</v>
      </c>
      <c r="AO49">
        <v>0</v>
      </c>
      <c r="AP49">
        <f t="shared" si="16"/>
        <v>1</v>
      </c>
      <c r="AQ49">
        <f t="shared" si="17"/>
        <v>0</v>
      </c>
      <c r="AR49">
        <f t="shared" si="18"/>
        <v>52481.699844769821</v>
      </c>
      <c r="AS49" t="s">
        <v>408</v>
      </c>
      <c r="AT49">
        <v>12553.4</v>
      </c>
      <c r="AU49">
        <v>632.9008</v>
      </c>
      <c r="AV49">
        <v>3828.41</v>
      </c>
      <c r="AW49">
        <f t="shared" si="19"/>
        <v>0.8346831191016636</v>
      </c>
      <c r="AX49">
        <v>-0.86468857473077609</v>
      </c>
      <c r="AY49" t="s">
        <v>522</v>
      </c>
      <c r="AZ49">
        <v>12498.3</v>
      </c>
      <c r="BA49">
        <v>643.62072000000001</v>
      </c>
      <c r="BB49">
        <v>869.56299999999999</v>
      </c>
      <c r="BC49">
        <f t="shared" si="20"/>
        <v>0.25983428457742563</v>
      </c>
      <c r="BD49">
        <v>0.5</v>
      </c>
      <c r="BE49">
        <f t="shared" si="21"/>
        <v>1261.222800557123</v>
      </c>
      <c r="BF49">
        <f>P49</f>
        <v>10.665123000367835</v>
      </c>
      <c r="BG49">
        <f t="shared" si="22"/>
        <v>163.85446203774862</v>
      </c>
      <c r="BH49">
        <f t="shared" si="23"/>
        <v>9.1417722308901484E-3</v>
      </c>
      <c r="BI49">
        <f t="shared" si="24"/>
        <v>3.4026827268409532</v>
      </c>
      <c r="BJ49">
        <f t="shared" si="25"/>
        <v>405.05109530990217</v>
      </c>
      <c r="BK49" t="s">
        <v>523</v>
      </c>
      <c r="BL49">
        <v>280.43</v>
      </c>
      <c r="BM49">
        <f t="shared" si="26"/>
        <v>280.43</v>
      </c>
      <c r="BN49">
        <f t="shared" si="27"/>
        <v>0.67750467763692801</v>
      </c>
      <c r="BO49">
        <f t="shared" si="28"/>
        <v>0.38351659132997129</v>
      </c>
      <c r="BP49">
        <f t="shared" si="29"/>
        <v>0.83395255892085063</v>
      </c>
      <c r="BQ49">
        <f t="shared" si="30"/>
        <v>0.9547037084925265</v>
      </c>
      <c r="BR49">
        <f t="shared" si="31"/>
        <v>0.92593912732280659</v>
      </c>
      <c r="BS49">
        <f t="shared" si="32"/>
        <v>0.16710083184808569</v>
      </c>
      <c r="BT49">
        <f t="shared" si="33"/>
        <v>0.83289916815191434</v>
      </c>
      <c r="BU49">
        <v>2421</v>
      </c>
      <c r="BV49">
        <v>300</v>
      </c>
      <c r="BW49">
        <v>300</v>
      </c>
      <c r="BX49">
        <v>300</v>
      </c>
      <c r="BY49">
        <v>12498.3</v>
      </c>
      <c r="BZ49">
        <v>824.56</v>
      </c>
      <c r="CA49">
        <v>-9.0531199999999996E-3</v>
      </c>
      <c r="CB49">
        <v>-4.83</v>
      </c>
      <c r="CC49" t="s">
        <v>411</v>
      </c>
      <c r="CD49" t="s">
        <v>411</v>
      </c>
      <c r="CE49" t="s">
        <v>411</v>
      </c>
      <c r="CF49" t="s">
        <v>411</v>
      </c>
      <c r="CG49" t="s">
        <v>411</v>
      </c>
      <c r="CH49" t="s">
        <v>411</v>
      </c>
      <c r="CI49" t="s">
        <v>411</v>
      </c>
      <c r="CJ49" t="s">
        <v>411</v>
      </c>
      <c r="CK49" t="s">
        <v>411</v>
      </c>
      <c r="CL49" t="s">
        <v>411</v>
      </c>
      <c r="CM49">
        <f t="shared" si="34"/>
        <v>1500.0138709677419</v>
      </c>
      <c r="CN49">
        <f t="shared" si="35"/>
        <v>1261.222800557123</v>
      </c>
      <c r="CO49">
        <f t="shared" si="36"/>
        <v>0.84080742516296769</v>
      </c>
      <c r="CP49">
        <f t="shared" si="37"/>
        <v>0.16115833056452789</v>
      </c>
      <c r="CQ49">
        <v>6</v>
      </c>
      <c r="CR49">
        <v>0.5</v>
      </c>
      <c r="CS49" t="s">
        <v>412</v>
      </c>
      <c r="CT49">
        <v>2</v>
      </c>
      <c r="CU49">
        <v>1689266631</v>
      </c>
      <c r="CV49">
        <v>407.37858064516132</v>
      </c>
      <c r="CW49">
        <v>419.22067741935479</v>
      </c>
      <c r="CX49">
        <v>25.805122580645161</v>
      </c>
      <c r="CY49">
        <v>22.982019354838709</v>
      </c>
      <c r="CZ49">
        <v>406.48058064516118</v>
      </c>
      <c r="DA49">
        <v>25.58598709677419</v>
      </c>
      <c r="DB49">
        <v>600.20045161290318</v>
      </c>
      <c r="DC49">
        <v>101.4816774193548</v>
      </c>
      <c r="DD49">
        <v>8.3225258064516125E-2</v>
      </c>
      <c r="DE49">
        <v>33.922983870967748</v>
      </c>
      <c r="DF49">
        <v>33.671761290322578</v>
      </c>
      <c r="DG49">
        <v>999.90000000000032</v>
      </c>
      <c r="DH49">
        <v>0</v>
      </c>
      <c r="DI49">
        <v>0</v>
      </c>
      <c r="DJ49">
        <v>10006.24903225806</v>
      </c>
      <c r="DK49">
        <v>0</v>
      </c>
      <c r="DL49">
        <v>1664.781612903226</v>
      </c>
      <c r="DM49">
        <v>-11.8421</v>
      </c>
      <c r="DN49">
        <v>418.16948387096778</v>
      </c>
      <c r="DO49">
        <v>429.08177419354843</v>
      </c>
      <c r="DP49">
        <v>2.8231054838709668</v>
      </c>
      <c r="DQ49">
        <v>419.22067741935479</v>
      </c>
      <c r="DR49">
        <v>22.982019354838709</v>
      </c>
      <c r="DS49">
        <v>2.6187470967741939</v>
      </c>
      <c r="DT49">
        <v>2.3322548387096771</v>
      </c>
      <c r="DU49">
        <v>21.78394193548387</v>
      </c>
      <c r="DV49">
        <v>19.90092580645161</v>
      </c>
      <c r="DW49">
        <v>1500.0138709677419</v>
      </c>
      <c r="DX49">
        <v>0.97299603225806464</v>
      </c>
      <c r="DY49">
        <v>2.700388064516128E-2</v>
      </c>
      <c r="DZ49">
        <v>0</v>
      </c>
      <c r="EA49">
        <v>644.05099999999993</v>
      </c>
      <c r="EB49">
        <v>4.9993100000000013</v>
      </c>
      <c r="EC49">
        <v>11876.754838709679</v>
      </c>
      <c r="ED49">
        <v>13259.35161290323</v>
      </c>
      <c r="EE49">
        <v>41.320129032258038</v>
      </c>
      <c r="EF49">
        <v>42.910999999999987</v>
      </c>
      <c r="EG49">
        <v>41.664999999999978</v>
      </c>
      <c r="EH49">
        <v>42.239838709677407</v>
      </c>
      <c r="EI49">
        <v>42.811999999999969</v>
      </c>
      <c r="EJ49">
        <v>1454.642258064516</v>
      </c>
      <c r="EK49">
        <v>40.371612903225831</v>
      </c>
      <c r="EL49">
        <v>0</v>
      </c>
      <c r="EM49">
        <v>154.5999999046326</v>
      </c>
      <c r="EN49">
        <v>0</v>
      </c>
      <c r="EO49">
        <v>643.62072000000001</v>
      </c>
      <c r="EP49">
        <v>-26.78607697000373</v>
      </c>
      <c r="EQ49">
        <v>-171.1538470517423</v>
      </c>
      <c r="ER49">
        <v>11863.796</v>
      </c>
      <c r="ES49">
        <v>15</v>
      </c>
      <c r="ET49">
        <v>1689265881</v>
      </c>
      <c r="EU49" t="s">
        <v>507</v>
      </c>
      <c r="EV49">
        <v>1689265881</v>
      </c>
      <c r="EW49">
        <v>1689265875.5</v>
      </c>
      <c r="EX49">
        <v>10</v>
      </c>
      <c r="EY49">
        <v>8.2000000000000003E-2</v>
      </c>
      <c r="EZ49">
        <v>-3.0000000000000001E-3</v>
      </c>
      <c r="FA49">
        <v>0.89800000000000002</v>
      </c>
      <c r="FB49">
        <v>0.219</v>
      </c>
      <c r="FC49">
        <v>413</v>
      </c>
      <c r="FD49">
        <v>23</v>
      </c>
      <c r="FE49">
        <v>0.48</v>
      </c>
      <c r="FF49">
        <v>0.14000000000000001</v>
      </c>
      <c r="FG49">
        <v>-11.8062512195122</v>
      </c>
      <c r="FH49">
        <v>-3.21004181184668</v>
      </c>
      <c r="FI49">
        <v>0.80103138823490394</v>
      </c>
      <c r="FJ49">
        <v>0</v>
      </c>
      <c r="FK49">
        <v>407.36235483870968</v>
      </c>
      <c r="FL49">
        <v>1.7419354838708161</v>
      </c>
      <c r="FM49">
        <v>0.28346582525851638</v>
      </c>
      <c r="FN49">
        <v>1</v>
      </c>
      <c r="FO49">
        <v>2.8028619512195121</v>
      </c>
      <c r="FP49">
        <v>0.42793839721254973</v>
      </c>
      <c r="FQ49">
        <v>4.2496526757332162E-2</v>
      </c>
      <c r="FR49">
        <v>1</v>
      </c>
      <c r="FS49">
        <v>25.800158064516129</v>
      </c>
      <c r="FT49">
        <v>0.60207096774190749</v>
      </c>
      <c r="FU49">
        <v>4.5082696589021733E-2</v>
      </c>
      <c r="FV49">
        <v>1</v>
      </c>
      <c r="FW49">
        <v>3</v>
      </c>
      <c r="FX49">
        <v>4</v>
      </c>
      <c r="FY49" t="s">
        <v>492</v>
      </c>
      <c r="FZ49">
        <v>3.1703600000000001</v>
      </c>
      <c r="GA49">
        <v>2.7800500000000001</v>
      </c>
      <c r="GB49">
        <v>0.10137</v>
      </c>
      <c r="GC49">
        <v>0.104422</v>
      </c>
      <c r="GD49">
        <v>0.125526</v>
      </c>
      <c r="GE49">
        <v>0.11634700000000001</v>
      </c>
      <c r="GF49">
        <v>27756.3</v>
      </c>
      <c r="GG49">
        <v>22082</v>
      </c>
      <c r="GH49">
        <v>28900.5</v>
      </c>
      <c r="GI49">
        <v>24180.400000000001</v>
      </c>
      <c r="GJ49">
        <v>32166.7</v>
      </c>
      <c r="GK49">
        <v>31184.1</v>
      </c>
      <c r="GL49">
        <v>39887.800000000003</v>
      </c>
      <c r="GM49">
        <v>39449.1</v>
      </c>
      <c r="GN49">
        <v>2.0992999999999999</v>
      </c>
      <c r="GO49">
        <v>1.7688699999999999</v>
      </c>
      <c r="GP49">
        <v>7.78586E-2</v>
      </c>
      <c r="GQ49">
        <v>0</v>
      </c>
      <c r="GR49">
        <v>32.443800000000003</v>
      </c>
      <c r="GS49">
        <v>999.9</v>
      </c>
      <c r="GT49">
        <v>49.9</v>
      </c>
      <c r="GU49">
        <v>35.6</v>
      </c>
      <c r="GV49">
        <v>28.7121</v>
      </c>
      <c r="GW49">
        <v>62.4617</v>
      </c>
      <c r="GX49">
        <v>33.008800000000001</v>
      </c>
      <c r="GY49">
        <v>1</v>
      </c>
      <c r="GZ49">
        <v>0.50849800000000001</v>
      </c>
      <c r="HA49">
        <v>0</v>
      </c>
      <c r="HB49">
        <v>20.2758</v>
      </c>
      <c r="HC49">
        <v>5.2226800000000004</v>
      </c>
      <c r="HD49">
        <v>11.9084</v>
      </c>
      <c r="HE49">
        <v>4.9633500000000002</v>
      </c>
      <c r="HF49">
        <v>3.2919999999999998</v>
      </c>
      <c r="HG49">
        <v>9999</v>
      </c>
      <c r="HH49">
        <v>9999</v>
      </c>
      <c r="HI49">
        <v>9999</v>
      </c>
      <c r="HJ49">
        <v>999.9</v>
      </c>
      <c r="HK49">
        <v>4.9703099999999996</v>
      </c>
      <c r="HL49">
        <v>1.8753</v>
      </c>
      <c r="HM49">
        <v>1.87408</v>
      </c>
      <c r="HN49">
        <v>1.8732899999999999</v>
      </c>
      <c r="HO49">
        <v>1.87469</v>
      </c>
      <c r="HP49">
        <v>1.8696600000000001</v>
      </c>
      <c r="HQ49">
        <v>1.8737900000000001</v>
      </c>
      <c r="HR49">
        <v>1.8788899999999999</v>
      </c>
      <c r="HS49">
        <v>0</v>
      </c>
      <c r="HT49">
        <v>0</v>
      </c>
      <c r="HU49">
        <v>0</v>
      </c>
      <c r="HV49">
        <v>0</v>
      </c>
      <c r="HW49" t="s">
        <v>415</v>
      </c>
      <c r="HX49" t="s">
        <v>416</v>
      </c>
      <c r="HY49" t="s">
        <v>417</v>
      </c>
      <c r="HZ49" t="s">
        <v>417</v>
      </c>
      <c r="IA49" t="s">
        <v>417</v>
      </c>
      <c r="IB49" t="s">
        <v>417</v>
      </c>
      <c r="IC49">
        <v>0</v>
      </c>
      <c r="ID49">
        <v>100</v>
      </c>
      <c r="IE49">
        <v>100</v>
      </c>
      <c r="IF49">
        <v>0.89800000000000002</v>
      </c>
      <c r="IG49">
        <v>0.21909999999999999</v>
      </c>
      <c r="IH49">
        <v>0.68815304879529204</v>
      </c>
      <c r="II49">
        <v>1.128014593432906E-3</v>
      </c>
      <c r="IJ49">
        <v>-1.65604436504418E-6</v>
      </c>
      <c r="IK49">
        <v>3.7132907960675708E-10</v>
      </c>
      <c r="IL49">
        <v>0.21914000000000661</v>
      </c>
      <c r="IM49">
        <v>0</v>
      </c>
      <c r="IN49">
        <v>0</v>
      </c>
      <c r="IO49">
        <v>0</v>
      </c>
      <c r="IP49">
        <v>25</v>
      </c>
      <c r="IQ49">
        <v>1932</v>
      </c>
      <c r="IR49">
        <v>-1</v>
      </c>
      <c r="IS49">
        <v>-1</v>
      </c>
      <c r="IT49">
        <v>12.6</v>
      </c>
      <c r="IU49">
        <v>12.7</v>
      </c>
      <c r="IV49">
        <v>1.09985</v>
      </c>
      <c r="IW49">
        <v>2.4328599999999998</v>
      </c>
      <c r="IX49">
        <v>1.42578</v>
      </c>
      <c r="IY49">
        <v>2.2644000000000002</v>
      </c>
      <c r="IZ49">
        <v>1.5478499999999999</v>
      </c>
      <c r="JA49">
        <v>2.47559</v>
      </c>
      <c r="JB49">
        <v>38.722499999999997</v>
      </c>
      <c r="JC49">
        <v>14.9551</v>
      </c>
      <c r="JD49">
        <v>18</v>
      </c>
      <c r="JE49">
        <v>640.67100000000005</v>
      </c>
      <c r="JF49">
        <v>407.52800000000002</v>
      </c>
      <c r="JG49">
        <v>33.154899999999998</v>
      </c>
      <c r="JH49">
        <v>33.632399999999997</v>
      </c>
      <c r="JI49">
        <v>30.000399999999999</v>
      </c>
      <c r="JJ49">
        <v>33.503500000000003</v>
      </c>
      <c r="JK49">
        <v>33.434699999999999</v>
      </c>
      <c r="JL49">
        <v>22.040900000000001</v>
      </c>
      <c r="JM49">
        <v>19.803599999999999</v>
      </c>
      <c r="JN49">
        <v>46.6404</v>
      </c>
      <c r="JO49">
        <v>-999.9</v>
      </c>
      <c r="JP49">
        <v>420.92700000000002</v>
      </c>
      <c r="JQ49">
        <v>23</v>
      </c>
      <c r="JR49">
        <v>94.196200000000005</v>
      </c>
      <c r="JS49">
        <v>100.36799999999999</v>
      </c>
    </row>
    <row r="50" spans="1:279" x14ac:dyDescent="0.2">
      <c r="A50">
        <v>26</v>
      </c>
      <c r="B50">
        <v>1689266818</v>
      </c>
      <c r="C50">
        <v>5069.4000000953674</v>
      </c>
      <c r="D50" t="s">
        <v>524</v>
      </c>
      <c r="E50" t="s">
        <v>525</v>
      </c>
      <c r="F50">
        <v>15</v>
      </c>
      <c r="O50" t="s">
        <v>557</v>
      </c>
      <c r="P50">
        <f>DB50*AP50*(CW50-CV50*(1000-AP50*CY50)/(1000-AP50*CX50))/(100*CQ50)</f>
        <v>10.889357067079043</v>
      </c>
      <c r="Q50">
        <v>1689266810</v>
      </c>
      <c r="R50">
        <f t="shared" si="0"/>
        <v>3.0301310732907035E-3</v>
      </c>
      <c r="S50">
        <f t="shared" si="1"/>
        <v>3.0301310732907036</v>
      </c>
      <c r="T50">
        <f>CV50 - IF(AP50&gt;1, P50*CQ50*100/(AR50*DJ50), 0)</f>
        <v>409.11267741935478</v>
      </c>
      <c r="U50">
        <f>((AA50-R50/2)*T50-P50)/(AA50+R50/2)</f>
        <v>241.00768694877465</v>
      </c>
      <c r="V50">
        <f t="shared" si="2"/>
        <v>24.47790941675553</v>
      </c>
      <c r="W50">
        <f>(CV50 - IF(AP50&gt;1, P50*CQ50*100/(AR50*DJ50), 0))*(DC50+DD50)/1000</f>
        <v>41.551467448612044</v>
      </c>
      <c r="X50">
        <f t="shared" si="3"/>
        <v>0.11510936967284113</v>
      </c>
      <c r="Y50">
        <f t="shared" si="4"/>
        <v>2.9551045410687324</v>
      </c>
      <c r="Z50">
        <f>R50*(1000-(1000*0.61365*EXP(17.502*AD50/(240.97+AD50))/(DC50+DD50)+CX50)/2)/(1000*0.61365*EXP(17.502*AD50/(240.97+AD50))/(DC50+DD50)-CX50)</f>
        <v>0.11267518292311099</v>
      </c>
      <c r="AA50">
        <f t="shared" si="5"/>
        <v>7.0636404026819338E-2</v>
      </c>
      <c r="AB50">
        <f t="shared" si="6"/>
        <v>241.74163971503575</v>
      </c>
      <c r="AC50">
        <f>(DE50+(AB50+2*0.95*0.0000000567*(((DE50+$B$7)+273)^4-(DE50+273)^4)-44100*R50)/(1.84*29.3*Y50+8*0.95*0.0000000567*(DE50+273)^3))</f>
        <v>34.760639902448858</v>
      </c>
      <c r="AD50">
        <f t="shared" si="7"/>
        <v>33.697035483870962</v>
      </c>
      <c r="AE50">
        <f t="shared" si="8"/>
        <v>5.2533770418885011</v>
      </c>
      <c r="AF50">
        <f t="shared" si="9"/>
        <v>48.827027837376853</v>
      </c>
      <c r="AG50">
        <f t="shared" si="10"/>
        <v>2.6280075135739227</v>
      </c>
      <c r="AH50">
        <f t="shared" si="11"/>
        <v>5.3822803270491013</v>
      </c>
      <c r="AI50">
        <f t="shared" si="12"/>
        <v>2.6253695283145784</v>
      </c>
      <c r="AJ50">
        <f>(-R50*44100)</f>
        <v>-133.62878033212002</v>
      </c>
      <c r="AK50">
        <f t="shared" si="13"/>
        <v>69.192305114492498</v>
      </c>
      <c r="AL50">
        <f t="shared" si="14"/>
        <v>5.4106230863579929</v>
      </c>
      <c r="AM50">
        <f t="shared" si="15"/>
        <v>182.7157875837662</v>
      </c>
      <c r="AN50">
        <v>0</v>
      </c>
      <c r="AO50">
        <v>0</v>
      </c>
      <c r="AP50">
        <f t="shared" si="16"/>
        <v>1</v>
      </c>
      <c r="AQ50">
        <f t="shared" si="17"/>
        <v>0</v>
      </c>
      <c r="AR50">
        <f t="shared" si="18"/>
        <v>52405.933850072412</v>
      </c>
      <c r="AS50" t="s">
        <v>408</v>
      </c>
      <c r="AT50">
        <v>12553.4</v>
      </c>
      <c r="AU50">
        <v>632.9008</v>
      </c>
      <c r="AV50">
        <v>3828.41</v>
      </c>
      <c r="AW50">
        <f t="shared" si="19"/>
        <v>0.8346831191016636</v>
      </c>
      <c r="AX50">
        <v>-0.86468857473077609</v>
      </c>
      <c r="AY50" t="s">
        <v>526</v>
      </c>
      <c r="AZ50">
        <v>12511.1</v>
      </c>
      <c r="BA50">
        <v>730.42942307692306</v>
      </c>
      <c r="BB50">
        <v>956.80700000000002</v>
      </c>
      <c r="BC50">
        <f t="shared" si="20"/>
        <v>0.23659690713286685</v>
      </c>
      <c r="BD50">
        <v>0.5</v>
      </c>
      <c r="BE50">
        <f t="shared" si="21"/>
        <v>1261.2325839071714</v>
      </c>
      <c r="BF50">
        <f>P50</f>
        <v>10.889357067079043</v>
      </c>
      <c r="BG50">
        <f t="shared" si="22"/>
        <v>149.20186426381537</v>
      </c>
      <c r="BH50">
        <f t="shared" si="23"/>
        <v>9.3194909422629809E-3</v>
      </c>
      <c r="BI50">
        <f t="shared" si="24"/>
        <v>3.0012353588550251</v>
      </c>
      <c r="BJ50">
        <f t="shared" si="25"/>
        <v>423.01824054516999</v>
      </c>
      <c r="BK50" t="s">
        <v>527</v>
      </c>
      <c r="BL50">
        <v>-2004.01</v>
      </c>
      <c r="BM50">
        <f t="shared" si="26"/>
        <v>-2004.01</v>
      </c>
      <c r="BN50">
        <f t="shared" si="27"/>
        <v>3.0944767335523258</v>
      </c>
      <c r="BO50">
        <f t="shared" si="28"/>
        <v>7.6457807734512787E-2</v>
      </c>
      <c r="BP50">
        <f t="shared" si="29"/>
        <v>0.49235188823850135</v>
      </c>
      <c r="BQ50">
        <f t="shared" si="30"/>
        <v>0.69889856051868393</v>
      </c>
      <c r="BR50">
        <f t="shared" si="31"/>
        <v>0.89863706228728746</v>
      </c>
      <c r="BS50">
        <f t="shared" si="32"/>
        <v>-0.20977004271349678</v>
      </c>
      <c r="BT50">
        <f t="shared" si="33"/>
        <v>1.2097700427134968</v>
      </c>
      <c r="BU50">
        <v>2423</v>
      </c>
      <c r="BV50">
        <v>300</v>
      </c>
      <c r="BW50">
        <v>300</v>
      </c>
      <c r="BX50">
        <v>300</v>
      </c>
      <c r="BY50">
        <v>12511.1</v>
      </c>
      <c r="BZ50">
        <v>930.17</v>
      </c>
      <c r="CA50">
        <v>-9.0689199999999994E-3</v>
      </c>
      <c r="CB50">
        <v>2.52</v>
      </c>
      <c r="CC50" t="s">
        <v>411</v>
      </c>
      <c r="CD50" t="s">
        <v>411</v>
      </c>
      <c r="CE50" t="s">
        <v>411</v>
      </c>
      <c r="CF50" t="s">
        <v>411</v>
      </c>
      <c r="CG50" t="s">
        <v>411</v>
      </c>
      <c r="CH50" t="s">
        <v>411</v>
      </c>
      <c r="CI50" t="s">
        <v>411</v>
      </c>
      <c r="CJ50" t="s">
        <v>411</v>
      </c>
      <c r="CK50" t="s">
        <v>411</v>
      </c>
      <c r="CL50" t="s">
        <v>411</v>
      </c>
      <c r="CM50">
        <f t="shared" si="34"/>
        <v>1500.025483870967</v>
      </c>
      <c r="CN50">
        <f t="shared" si="35"/>
        <v>1261.2325839071714</v>
      </c>
      <c r="CO50">
        <f t="shared" si="36"/>
        <v>0.84080743791927692</v>
      </c>
      <c r="CP50">
        <f t="shared" si="37"/>
        <v>0.16115835518420465</v>
      </c>
      <c r="CQ50">
        <v>6</v>
      </c>
      <c r="CR50">
        <v>0.5</v>
      </c>
      <c r="CS50" t="s">
        <v>412</v>
      </c>
      <c r="CT50">
        <v>2</v>
      </c>
      <c r="CU50">
        <v>1689266810</v>
      </c>
      <c r="CV50">
        <v>409.11267741935478</v>
      </c>
      <c r="CW50">
        <v>421.23748387096782</v>
      </c>
      <c r="CX50">
        <v>25.875167741935488</v>
      </c>
      <c r="CY50">
        <v>22.92446774193548</v>
      </c>
      <c r="CZ50">
        <v>408.21470967741931</v>
      </c>
      <c r="DA50">
        <v>25.656035483870969</v>
      </c>
      <c r="DB50">
        <v>600.2086129032258</v>
      </c>
      <c r="DC50">
        <v>101.4808387096774</v>
      </c>
      <c r="DD50">
        <v>8.4010638709677399E-2</v>
      </c>
      <c r="DE50">
        <v>34.131345161290319</v>
      </c>
      <c r="DF50">
        <v>33.697035483870962</v>
      </c>
      <c r="DG50">
        <v>999.90000000000032</v>
      </c>
      <c r="DH50">
        <v>0</v>
      </c>
      <c r="DI50">
        <v>0</v>
      </c>
      <c r="DJ50">
        <v>9998.3458064516144</v>
      </c>
      <c r="DK50">
        <v>0</v>
      </c>
      <c r="DL50">
        <v>2039.873225806452</v>
      </c>
      <c r="DM50">
        <v>-12.12482258064516</v>
      </c>
      <c r="DN50">
        <v>419.97970967741941</v>
      </c>
      <c r="DO50">
        <v>431.12070967741943</v>
      </c>
      <c r="DP50">
        <v>2.9506938709677422</v>
      </c>
      <c r="DQ50">
        <v>421.23748387096782</v>
      </c>
      <c r="DR50">
        <v>22.92446774193548</v>
      </c>
      <c r="DS50">
        <v>2.625834838709677</v>
      </c>
      <c r="DT50">
        <v>2.3263951612903222</v>
      </c>
      <c r="DU50">
        <v>21.82821612903226</v>
      </c>
      <c r="DV50">
        <v>19.860335483870969</v>
      </c>
      <c r="DW50">
        <v>1500.025483870967</v>
      </c>
      <c r="DX50">
        <v>0.97299358064516117</v>
      </c>
      <c r="DY50">
        <v>2.7006267741935489E-2</v>
      </c>
      <c r="DZ50">
        <v>0</v>
      </c>
      <c r="EA50">
        <v>731.4530322580647</v>
      </c>
      <c r="EB50">
        <v>4.9993100000000013</v>
      </c>
      <c r="EC50">
        <v>13021.370967741939</v>
      </c>
      <c r="ED50">
        <v>13259.43225806452</v>
      </c>
      <c r="EE50">
        <v>41.436999999999983</v>
      </c>
      <c r="EF50">
        <v>43.125</v>
      </c>
      <c r="EG50">
        <v>41.75</v>
      </c>
      <c r="EH50">
        <v>42.5</v>
      </c>
      <c r="EI50">
        <v>43</v>
      </c>
      <c r="EJ50">
        <v>1454.6535483870971</v>
      </c>
      <c r="EK50">
        <v>40.372580645161307</v>
      </c>
      <c r="EL50">
        <v>0</v>
      </c>
      <c r="EM50">
        <v>178.39999985694891</v>
      </c>
      <c r="EN50">
        <v>0</v>
      </c>
      <c r="EO50">
        <v>730.42942307692306</v>
      </c>
      <c r="EP50">
        <v>-128.7032820525076</v>
      </c>
      <c r="EQ50">
        <v>-2380.164103707204</v>
      </c>
      <c r="ER50">
        <v>13006.623076923081</v>
      </c>
      <c r="ES50">
        <v>15</v>
      </c>
      <c r="ET50">
        <v>1689265881</v>
      </c>
      <c r="EU50" t="s">
        <v>507</v>
      </c>
      <c r="EV50">
        <v>1689265881</v>
      </c>
      <c r="EW50">
        <v>1689265875.5</v>
      </c>
      <c r="EX50">
        <v>10</v>
      </c>
      <c r="EY50">
        <v>8.2000000000000003E-2</v>
      </c>
      <c r="EZ50">
        <v>-3.0000000000000001E-3</v>
      </c>
      <c r="FA50">
        <v>0.89800000000000002</v>
      </c>
      <c r="FB50">
        <v>0.219</v>
      </c>
      <c r="FC50">
        <v>413</v>
      </c>
      <c r="FD50">
        <v>23</v>
      </c>
      <c r="FE50">
        <v>0.48</v>
      </c>
      <c r="FF50">
        <v>0.14000000000000001</v>
      </c>
      <c r="FG50">
        <v>-12.11969024390244</v>
      </c>
      <c r="FH50">
        <v>0.25714703832748748</v>
      </c>
      <c r="FI50">
        <v>8.2066337844804563E-2</v>
      </c>
      <c r="FJ50">
        <v>1</v>
      </c>
      <c r="FK50">
        <v>409.08822580645159</v>
      </c>
      <c r="FL50">
        <v>3.231629032257064</v>
      </c>
      <c r="FM50">
        <v>0.24222726061622099</v>
      </c>
      <c r="FN50">
        <v>1</v>
      </c>
      <c r="FO50">
        <v>2.926562682926829</v>
      </c>
      <c r="FP50">
        <v>0.42718390243902232</v>
      </c>
      <c r="FQ50">
        <v>4.5379531489072922E-2</v>
      </c>
      <c r="FR50">
        <v>1</v>
      </c>
      <c r="FS50">
        <v>25.87382580645161</v>
      </c>
      <c r="FT50">
        <v>0.13736129032251279</v>
      </c>
      <c r="FU50">
        <v>1.07596908380439E-2</v>
      </c>
      <c r="FV50">
        <v>1</v>
      </c>
      <c r="FW50">
        <v>4</v>
      </c>
      <c r="FX50">
        <v>4</v>
      </c>
      <c r="FY50" t="s">
        <v>414</v>
      </c>
      <c r="FZ50">
        <v>3.1706699999999999</v>
      </c>
      <c r="GA50">
        <v>2.7809599999999999</v>
      </c>
      <c r="GB50">
        <v>0.101609</v>
      </c>
      <c r="GC50">
        <v>0.104569</v>
      </c>
      <c r="GD50">
        <v>0.125586</v>
      </c>
      <c r="GE50">
        <v>0.11615300000000001</v>
      </c>
      <c r="GF50">
        <v>27754.1</v>
      </c>
      <c r="GG50">
        <v>22082.1</v>
      </c>
      <c r="GH50">
        <v>28906</v>
      </c>
      <c r="GI50">
        <v>24184.5</v>
      </c>
      <c r="GJ50">
        <v>32170</v>
      </c>
      <c r="GK50">
        <v>31196</v>
      </c>
      <c r="GL50">
        <v>39894.5</v>
      </c>
      <c r="GM50">
        <v>39455.5</v>
      </c>
      <c r="GN50">
        <v>2.1010300000000002</v>
      </c>
      <c r="GO50">
        <v>1.7662800000000001</v>
      </c>
      <c r="GP50">
        <v>6.9811899999999996E-2</v>
      </c>
      <c r="GQ50">
        <v>0</v>
      </c>
      <c r="GR50">
        <v>32.578600000000002</v>
      </c>
      <c r="GS50">
        <v>999.9</v>
      </c>
      <c r="GT50">
        <v>49.2</v>
      </c>
      <c r="GU50">
        <v>35.799999999999997</v>
      </c>
      <c r="GV50">
        <v>28.6206</v>
      </c>
      <c r="GW50">
        <v>61.931699999999999</v>
      </c>
      <c r="GX50">
        <v>32.596200000000003</v>
      </c>
      <c r="GY50">
        <v>1</v>
      </c>
      <c r="GZ50">
        <v>0.50359200000000004</v>
      </c>
      <c r="HA50">
        <v>0</v>
      </c>
      <c r="HB50">
        <v>20.2758</v>
      </c>
      <c r="HC50">
        <v>5.2232799999999999</v>
      </c>
      <c r="HD50">
        <v>11.908099999999999</v>
      </c>
      <c r="HE50">
        <v>4.9637500000000001</v>
      </c>
      <c r="HF50">
        <v>3.2919999999999998</v>
      </c>
      <c r="HG50">
        <v>9999</v>
      </c>
      <c r="HH50">
        <v>9999</v>
      </c>
      <c r="HI50">
        <v>9999</v>
      </c>
      <c r="HJ50">
        <v>999.9</v>
      </c>
      <c r="HK50">
        <v>4.9703200000000001</v>
      </c>
      <c r="HL50">
        <v>1.87531</v>
      </c>
      <c r="HM50">
        <v>1.87408</v>
      </c>
      <c r="HN50">
        <v>1.87331</v>
      </c>
      <c r="HO50">
        <v>1.87469</v>
      </c>
      <c r="HP50">
        <v>1.8696600000000001</v>
      </c>
      <c r="HQ50">
        <v>1.8737900000000001</v>
      </c>
      <c r="HR50">
        <v>1.8789400000000001</v>
      </c>
      <c r="HS50">
        <v>0</v>
      </c>
      <c r="HT50">
        <v>0</v>
      </c>
      <c r="HU50">
        <v>0</v>
      </c>
      <c r="HV50">
        <v>0</v>
      </c>
      <c r="HW50" t="s">
        <v>415</v>
      </c>
      <c r="HX50" t="s">
        <v>416</v>
      </c>
      <c r="HY50" t="s">
        <v>417</v>
      </c>
      <c r="HZ50" t="s">
        <v>417</v>
      </c>
      <c r="IA50" t="s">
        <v>417</v>
      </c>
      <c r="IB50" t="s">
        <v>417</v>
      </c>
      <c r="IC50">
        <v>0</v>
      </c>
      <c r="ID50">
        <v>100</v>
      </c>
      <c r="IE50">
        <v>100</v>
      </c>
      <c r="IF50">
        <v>0.89800000000000002</v>
      </c>
      <c r="IG50">
        <v>0.21909999999999999</v>
      </c>
      <c r="IH50">
        <v>0.68815304879529204</v>
      </c>
      <c r="II50">
        <v>1.128014593432906E-3</v>
      </c>
      <c r="IJ50">
        <v>-1.65604436504418E-6</v>
      </c>
      <c r="IK50">
        <v>3.7132907960675708E-10</v>
      </c>
      <c r="IL50">
        <v>0.21914000000000661</v>
      </c>
      <c r="IM50">
        <v>0</v>
      </c>
      <c r="IN50">
        <v>0</v>
      </c>
      <c r="IO50">
        <v>0</v>
      </c>
      <c r="IP50">
        <v>25</v>
      </c>
      <c r="IQ50">
        <v>1932</v>
      </c>
      <c r="IR50">
        <v>-1</v>
      </c>
      <c r="IS50">
        <v>-1</v>
      </c>
      <c r="IT50">
        <v>15.6</v>
      </c>
      <c r="IU50">
        <v>15.7</v>
      </c>
      <c r="IV50">
        <v>1.10107</v>
      </c>
      <c r="IW50">
        <v>2.4365199999999998</v>
      </c>
      <c r="IX50">
        <v>1.42578</v>
      </c>
      <c r="IY50">
        <v>2.2644000000000002</v>
      </c>
      <c r="IZ50">
        <v>1.5478499999999999</v>
      </c>
      <c r="JA50">
        <v>2.4316399999999998</v>
      </c>
      <c r="JB50">
        <v>38.944499999999998</v>
      </c>
      <c r="JC50">
        <v>14.9201</v>
      </c>
      <c r="JD50">
        <v>18</v>
      </c>
      <c r="JE50">
        <v>642.01400000000001</v>
      </c>
      <c r="JF50">
        <v>406.02499999999998</v>
      </c>
      <c r="JG50">
        <v>33.340000000000003</v>
      </c>
      <c r="JH50">
        <v>33.641500000000001</v>
      </c>
      <c r="JI50">
        <v>29.9999</v>
      </c>
      <c r="JJ50">
        <v>33.504300000000001</v>
      </c>
      <c r="JK50">
        <v>33.430399999999999</v>
      </c>
      <c r="JL50">
        <v>22.068100000000001</v>
      </c>
      <c r="JM50">
        <v>19.7972</v>
      </c>
      <c r="JN50">
        <v>45.145200000000003</v>
      </c>
      <c r="JO50">
        <v>-999.9</v>
      </c>
      <c r="JP50">
        <v>421.59899999999999</v>
      </c>
      <c r="JQ50">
        <v>23</v>
      </c>
      <c r="JR50">
        <v>94.212999999999994</v>
      </c>
      <c r="JS50">
        <v>100.384</v>
      </c>
    </row>
    <row r="51" spans="1:279" x14ac:dyDescent="0.2">
      <c r="A51">
        <v>27</v>
      </c>
      <c r="B51">
        <v>1689267013.5</v>
      </c>
      <c r="C51">
        <v>5264.9000000953674</v>
      </c>
      <c r="D51" t="s">
        <v>528</v>
      </c>
      <c r="E51" t="s">
        <v>529</v>
      </c>
      <c r="F51">
        <v>15</v>
      </c>
      <c r="O51" t="s">
        <v>558</v>
      </c>
      <c r="P51">
        <f>DB51*AP51*(CW51-CV51*(1000-AP51*CY51)/(1000-AP51*CX51))/(100*CQ51)</f>
        <v>22.332920304169491</v>
      </c>
      <c r="Q51">
        <v>1689267005.75</v>
      </c>
      <c r="R51">
        <f t="shared" si="0"/>
        <v>7.2506454267845469E-3</v>
      </c>
      <c r="S51">
        <f t="shared" si="1"/>
        <v>7.2506454267845468</v>
      </c>
      <c r="T51">
        <f>CV51 - IF(AP51&gt;1, P51*CQ51*100/(AR51*DJ51), 0)</f>
        <v>409.23096666666657</v>
      </c>
      <c r="U51">
        <f>((AA51-R51/2)*T51-P51)/(AA51+R51/2)</f>
        <v>308.21791296476249</v>
      </c>
      <c r="V51">
        <f t="shared" si="2"/>
        <v>31.304399962811292</v>
      </c>
      <c r="W51">
        <f>(CV51 - IF(AP51&gt;1, P51*CQ51*100/(AR51*DJ51), 0))*(DC51+DD51)/1000</f>
        <v>41.563871919299622</v>
      </c>
      <c r="X51">
        <f t="shared" si="3"/>
        <v>0.4215976762017371</v>
      </c>
      <c r="Y51">
        <f t="shared" si="4"/>
        <v>2.9561030878236441</v>
      </c>
      <c r="Z51">
        <f>R51*(1000-(1000*0.61365*EXP(17.502*AD51/(240.97+AD51))/(DC51+DD51)+CX51)/2)/(1000*0.61365*EXP(17.502*AD51/(240.97+AD51))/(DC51+DD51)-CX51)</f>
        <v>0.39081667629446898</v>
      </c>
      <c r="AA51">
        <f t="shared" si="5"/>
        <v>0.24683843433519681</v>
      </c>
      <c r="AB51">
        <f t="shared" si="6"/>
        <v>241.74958287512464</v>
      </c>
      <c r="AC51">
        <f>(DE51+(AB51+2*0.95*0.0000000567*(((DE51+$B$7)+273)^4-(DE51+273)^4)-44100*R51)/(1.84*29.3*Y51+8*0.95*0.0000000567*(DE51+273)^3))</f>
        <v>33.011542730530373</v>
      </c>
      <c r="AD51">
        <f t="shared" si="7"/>
        <v>32.319373333333338</v>
      </c>
      <c r="AE51">
        <f t="shared" si="8"/>
        <v>4.8620832193956449</v>
      </c>
      <c r="AF51">
        <f t="shared" si="9"/>
        <v>58.837230739233384</v>
      </c>
      <c r="AG51">
        <f t="shared" si="10"/>
        <v>3.0511843441049877</v>
      </c>
      <c r="AH51">
        <f t="shared" si="11"/>
        <v>5.1858054938510572</v>
      </c>
      <c r="AI51">
        <f t="shared" si="12"/>
        <v>1.8108988752906572</v>
      </c>
      <c r="AJ51">
        <f>(-R51*44100)</f>
        <v>-319.75346332119852</v>
      </c>
      <c r="AK51">
        <f t="shared" si="13"/>
        <v>182.6819898429861</v>
      </c>
      <c r="AL51">
        <f t="shared" si="14"/>
        <v>14.138242756859986</v>
      </c>
      <c r="AM51">
        <f t="shared" si="15"/>
        <v>118.81635215377221</v>
      </c>
      <c r="AN51">
        <v>0</v>
      </c>
      <c r="AO51">
        <v>0</v>
      </c>
      <c r="AP51">
        <f t="shared" si="16"/>
        <v>1</v>
      </c>
      <c r="AQ51">
        <f t="shared" si="17"/>
        <v>0</v>
      </c>
      <c r="AR51">
        <f t="shared" si="18"/>
        <v>52548.329959396622</v>
      </c>
      <c r="AS51" t="s">
        <v>408</v>
      </c>
      <c r="AT51">
        <v>12553.4</v>
      </c>
      <c r="AU51">
        <v>632.9008</v>
      </c>
      <c r="AV51">
        <v>3828.41</v>
      </c>
      <c r="AW51">
        <f t="shared" si="19"/>
        <v>0.8346831191016636</v>
      </c>
      <c r="AX51">
        <v>-0.86468857473077609</v>
      </c>
      <c r="AY51" t="s">
        <v>530</v>
      </c>
      <c r="AZ51">
        <v>12513.1</v>
      </c>
      <c r="BA51">
        <v>631.13669230769233</v>
      </c>
      <c r="BB51">
        <v>1046.31</v>
      </c>
      <c r="BC51">
        <f t="shared" si="20"/>
        <v>0.39679761035668937</v>
      </c>
      <c r="BD51">
        <v>0.5</v>
      </c>
      <c r="BE51">
        <f t="shared" si="21"/>
        <v>1261.2754605570597</v>
      </c>
      <c r="BF51">
        <f>P51</f>
        <v>22.332920304169491</v>
      </c>
      <c r="BG51">
        <f t="shared" si="22"/>
        <v>250.23554437528705</v>
      </c>
      <c r="BH51">
        <f t="shared" si="23"/>
        <v>1.8392182837407085E-2</v>
      </c>
      <c r="BI51">
        <f t="shared" si="24"/>
        <v>2.6589634047270887</v>
      </c>
      <c r="BJ51">
        <f t="shared" si="25"/>
        <v>439.64525829827284</v>
      </c>
      <c r="BK51" t="s">
        <v>531</v>
      </c>
      <c r="BL51">
        <v>-1338.43</v>
      </c>
      <c r="BM51">
        <f t="shared" si="26"/>
        <v>-1338.43</v>
      </c>
      <c r="BN51">
        <f t="shared" si="27"/>
        <v>2.2791906796264971</v>
      </c>
      <c r="BO51">
        <f t="shared" si="28"/>
        <v>0.17409583757235911</v>
      </c>
      <c r="BP51">
        <f t="shared" si="29"/>
        <v>0.53845290351549491</v>
      </c>
      <c r="BQ51">
        <f t="shared" si="30"/>
        <v>1.0042672192401807</v>
      </c>
      <c r="BR51">
        <f t="shared" si="31"/>
        <v>0.87062806766445855</v>
      </c>
      <c r="BS51">
        <f t="shared" si="32"/>
        <v>-0.36919908907525989</v>
      </c>
      <c r="BT51">
        <f t="shared" si="33"/>
        <v>1.3691990890752599</v>
      </c>
      <c r="BU51">
        <v>2425</v>
      </c>
      <c r="BV51">
        <v>300</v>
      </c>
      <c r="BW51">
        <v>300</v>
      </c>
      <c r="BX51">
        <v>300</v>
      </c>
      <c r="BY51">
        <v>12513.1</v>
      </c>
      <c r="BZ51">
        <v>907.95</v>
      </c>
      <c r="CA51">
        <v>-9.0588200000000004E-3</v>
      </c>
      <c r="CB51">
        <v>-28.26</v>
      </c>
      <c r="CC51" t="s">
        <v>411</v>
      </c>
      <c r="CD51" t="s">
        <v>411</v>
      </c>
      <c r="CE51" t="s">
        <v>411</v>
      </c>
      <c r="CF51" t="s">
        <v>411</v>
      </c>
      <c r="CG51" t="s">
        <v>411</v>
      </c>
      <c r="CH51" t="s">
        <v>411</v>
      </c>
      <c r="CI51" t="s">
        <v>411</v>
      </c>
      <c r="CJ51" t="s">
        <v>411</v>
      </c>
      <c r="CK51" t="s">
        <v>411</v>
      </c>
      <c r="CL51" t="s">
        <v>411</v>
      </c>
      <c r="CM51">
        <f t="shared" si="34"/>
        <v>1500.0766666666671</v>
      </c>
      <c r="CN51">
        <f t="shared" si="35"/>
        <v>1261.2754605570597</v>
      </c>
      <c r="CO51">
        <f t="shared" si="36"/>
        <v>0.84080733244104811</v>
      </c>
      <c r="CP51">
        <f t="shared" si="37"/>
        <v>0.16115815161122293</v>
      </c>
      <c r="CQ51">
        <v>6</v>
      </c>
      <c r="CR51">
        <v>0.5</v>
      </c>
      <c r="CS51" t="s">
        <v>412</v>
      </c>
      <c r="CT51">
        <v>2</v>
      </c>
      <c r="CU51">
        <v>1689267005.75</v>
      </c>
      <c r="CV51">
        <v>409.23096666666657</v>
      </c>
      <c r="CW51">
        <v>434.52333333333343</v>
      </c>
      <c r="CX51">
        <v>30.04145333333333</v>
      </c>
      <c r="CY51">
        <v>23.01078</v>
      </c>
      <c r="CZ51">
        <v>408.33316666666673</v>
      </c>
      <c r="DA51">
        <v>29.82231333333333</v>
      </c>
      <c r="DB51">
        <v>600.18366666666657</v>
      </c>
      <c r="DC51">
        <v>101.48146666666661</v>
      </c>
      <c r="DD51">
        <v>8.4336766666666688E-2</v>
      </c>
      <c r="DE51">
        <v>33.465653333333343</v>
      </c>
      <c r="DF51">
        <v>32.319373333333338</v>
      </c>
      <c r="DG51">
        <v>999.9000000000002</v>
      </c>
      <c r="DH51">
        <v>0</v>
      </c>
      <c r="DI51">
        <v>0</v>
      </c>
      <c r="DJ51">
        <v>10003.950666666669</v>
      </c>
      <c r="DK51">
        <v>0</v>
      </c>
      <c r="DL51">
        <v>1413.8946666666659</v>
      </c>
      <c r="DM51">
        <v>-25.292343333333339</v>
      </c>
      <c r="DN51">
        <v>421.90573333333339</v>
      </c>
      <c r="DO51">
        <v>444.75749999999999</v>
      </c>
      <c r="DP51">
        <v>7.030668333333332</v>
      </c>
      <c r="DQ51">
        <v>434.52333333333343</v>
      </c>
      <c r="DR51">
        <v>23.01078</v>
      </c>
      <c r="DS51">
        <v>3.048651</v>
      </c>
      <c r="DT51">
        <v>2.3351666666666659</v>
      </c>
      <c r="DU51">
        <v>24.296026666666659</v>
      </c>
      <c r="DV51">
        <v>19.921050000000001</v>
      </c>
      <c r="DW51">
        <v>1500.0766666666671</v>
      </c>
      <c r="DX51">
        <v>0.97299783333333301</v>
      </c>
      <c r="DY51">
        <v>2.700193E-2</v>
      </c>
      <c r="DZ51">
        <v>0</v>
      </c>
      <c r="EA51">
        <v>631.33536666666657</v>
      </c>
      <c r="EB51">
        <v>4.9993100000000004</v>
      </c>
      <c r="EC51">
        <v>12371.47</v>
      </c>
      <c r="ED51">
        <v>13259.90333333333</v>
      </c>
      <c r="EE51">
        <v>41.428733333333319</v>
      </c>
      <c r="EF51">
        <v>42.941333333333333</v>
      </c>
      <c r="EG51">
        <v>41.687133333333328</v>
      </c>
      <c r="EH51">
        <v>42.478999999999978</v>
      </c>
      <c r="EI51">
        <v>42.945466666666647</v>
      </c>
      <c r="EJ51">
        <v>1454.7080000000001</v>
      </c>
      <c r="EK51">
        <v>40.368666666666648</v>
      </c>
      <c r="EL51">
        <v>0</v>
      </c>
      <c r="EM51">
        <v>195.20000004768369</v>
      </c>
      <c r="EN51">
        <v>0</v>
      </c>
      <c r="EO51">
        <v>631.13669230769233</v>
      </c>
      <c r="EP51">
        <v>-23.558153849493198</v>
      </c>
      <c r="EQ51">
        <v>-620.07863190201238</v>
      </c>
      <c r="ER51">
        <v>12376.596153846151</v>
      </c>
      <c r="ES51">
        <v>15</v>
      </c>
      <c r="ET51">
        <v>1689265881</v>
      </c>
      <c r="EU51" t="s">
        <v>507</v>
      </c>
      <c r="EV51">
        <v>1689265881</v>
      </c>
      <c r="EW51">
        <v>1689265875.5</v>
      </c>
      <c r="EX51">
        <v>10</v>
      </c>
      <c r="EY51">
        <v>8.2000000000000003E-2</v>
      </c>
      <c r="EZ51">
        <v>-3.0000000000000001E-3</v>
      </c>
      <c r="FA51">
        <v>0.89800000000000002</v>
      </c>
      <c r="FB51">
        <v>0.219</v>
      </c>
      <c r="FC51">
        <v>413</v>
      </c>
      <c r="FD51">
        <v>23</v>
      </c>
      <c r="FE51">
        <v>0.48</v>
      </c>
      <c r="FF51">
        <v>0.14000000000000001</v>
      </c>
      <c r="FG51">
        <v>-25.343063414634141</v>
      </c>
      <c r="FH51">
        <v>0.77798048780488394</v>
      </c>
      <c r="FI51">
        <v>0.1063340198782225</v>
      </c>
      <c r="FJ51">
        <v>1</v>
      </c>
      <c r="FK51">
        <v>409.22132258064511</v>
      </c>
      <c r="FL51">
        <v>2.318709677419255</v>
      </c>
      <c r="FM51">
        <v>0.17352537921598421</v>
      </c>
      <c r="FN51">
        <v>1</v>
      </c>
      <c r="FO51">
        <v>7.0437443902439023</v>
      </c>
      <c r="FP51">
        <v>-0.16394550522647169</v>
      </c>
      <c r="FQ51">
        <v>2.6136782888300361E-2</v>
      </c>
      <c r="FR51">
        <v>1</v>
      </c>
      <c r="FS51">
        <v>30.040716129032258</v>
      </c>
      <c r="FT51">
        <v>0.22138064516126091</v>
      </c>
      <c r="FU51">
        <v>1.6840276159987379E-2</v>
      </c>
      <c r="FV51">
        <v>1</v>
      </c>
      <c r="FW51">
        <v>4</v>
      </c>
      <c r="FX51">
        <v>4</v>
      </c>
      <c r="FY51" t="s">
        <v>414</v>
      </c>
      <c r="FZ51">
        <v>3.1705999999999999</v>
      </c>
      <c r="GA51">
        <v>2.7810899999999998</v>
      </c>
      <c r="GB51">
        <v>0.10166</v>
      </c>
      <c r="GC51">
        <v>0.10706499999999999</v>
      </c>
      <c r="GD51">
        <v>0.139318</v>
      </c>
      <c r="GE51">
        <v>0.11642</v>
      </c>
      <c r="GF51">
        <v>27742.6</v>
      </c>
      <c r="GG51">
        <v>22019.3</v>
      </c>
      <c r="GH51">
        <v>28895.8</v>
      </c>
      <c r="GI51">
        <v>24183.3</v>
      </c>
      <c r="GJ51">
        <v>31650.2</v>
      </c>
      <c r="GK51">
        <v>31184.7</v>
      </c>
      <c r="GL51">
        <v>39880.1</v>
      </c>
      <c r="GM51">
        <v>39453</v>
      </c>
      <c r="GN51">
        <v>2.10337</v>
      </c>
      <c r="GO51">
        <v>1.7624</v>
      </c>
      <c r="GP51">
        <v>4.85219E-2</v>
      </c>
      <c r="GQ51">
        <v>0</v>
      </c>
      <c r="GR51">
        <v>31.479299999999999</v>
      </c>
      <c r="GS51">
        <v>999.9</v>
      </c>
      <c r="GT51">
        <v>48.5</v>
      </c>
      <c r="GU51">
        <v>36.1</v>
      </c>
      <c r="GV51">
        <v>28.682200000000002</v>
      </c>
      <c r="GW51">
        <v>62.231699999999996</v>
      </c>
      <c r="GX51">
        <v>33.084899999999998</v>
      </c>
      <c r="GY51">
        <v>1</v>
      </c>
      <c r="GZ51">
        <v>0.50742600000000004</v>
      </c>
      <c r="HA51">
        <v>0</v>
      </c>
      <c r="HB51">
        <v>20.2761</v>
      </c>
      <c r="HC51">
        <v>5.2223800000000002</v>
      </c>
      <c r="HD51">
        <v>11.908099999999999</v>
      </c>
      <c r="HE51">
        <v>4.9634499999999999</v>
      </c>
      <c r="HF51">
        <v>3.2919999999999998</v>
      </c>
      <c r="HG51">
        <v>9999</v>
      </c>
      <c r="HH51">
        <v>9999</v>
      </c>
      <c r="HI51">
        <v>9999</v>
      </c>
      <c r="HJ51">
        <v>999.9</v>
      </c>
      <c r="HK51">
        <v>4.9703099999999996</v>
      </c>
      <c r="HL51">
        <v>1.87531</v>
      </c>
      <c r="HM51">
        <v>1.87409</v>
      </c>
      <c r="HN51">
        <v>1.8733200000000001</v>
      </c>
      <c r="HO51">
        <v>1.8747</v>
      </c>
      <c r="HP51">
        <v>1.8696699999999999</v>
      </c>
      <c r="HQ51">
        <v>1.87382</v>
      </c>
      <c r="HR51">
        <v>1.8789499999999999</v>
      </c>
      <c r="HS51">
        <v>0</v>
      </c>
      <c r="HT51">
        <v>0</v>
      </c>
      <c r="HU51">
        <v>0</v>
      </c>
      <c r="HV51">
        <v>0</v>
      </c>
      <c r="HW51" t="s">
        <v>415</v>
      </c>
      <c r="HX51" t="s">
        <v>416</v>
      </c>
      <c r="HY51" t="s">
        <v>417</v>
      </c>
      <c r="HZ51" t="s">
        <v>417</v>
      </c>
      <c r="IA51" t="s">
        <v>417</v>
      </c>
      <c r="IB51" t="s">
        <v>417</v>
      </c>
      <c r="IC51">
        <v>0</v>
      </c>
      <c r="ID51">
        <v>100</v>
      </c>
      <c r="IE51">
        <v>100</v>
      </c>
      <c r="IF51">
        <v>0.89800000000000002</v>
      </c>
      <c r="IG51">
        <v>0.21909999999999999</v>
      </c>
      <c r="IH51">
        <v>0.68815304879529204</v>
      </c>
      <c r="II51">
        <v>1.128014593432906E-3</v>
      </c>
      <c r="IJ51">
        <v>-1.65604436504418E-6</v>
      </c>
      <c r="IK51">
        <v>3.7132907960675708E-10</v>
      </c>
      <c r="IL51">
        <v>0.21914000000000661</v>
      </c>
      <c r="IM51">
        <v>0</v>
      </c>
      <c r="IN51">
        <v>0</v>
      </c>
      <c r="IO51">
        <v>0</v>
      </c>
      <c r="IP51">
        <v>25</v>
      </c>
      <c r="IQ51">
        <v>1932</v>
      </c>
      <c r="IR51">
        <v>-1</v>
      </c>
      <c r="IS51">
        <v>-1</v>
      </c>
      <c r="IT51">
        <v>18.899999999999999</v>
      </c>
      <c r="IU51">
        <v>19</v>
      </c>
      <c r="IV51">
        <v>1.1291500000000001</v>
      </c>
      <c r="IW51">
        <v>2.4450699999999999</v>
      </c>
      <c r="IX51">
        <v>1.42578</v>
      </c>
      <c r="IY51">
        <v>2.2644000000000002</v>
      </c>
      <c r="IZ51">
        <v>1.5478499999999999</v>
      </c>
      <c r="JA51">
        <v>2.4719199999999999</v>
      </c>
      <c r="JB51">
        <v>39.0931</v>
      </c>
      <c r="JC51">
        <v>14.876300000000001</v>
      </c>
      <c r="JD51">
        <v>18</v>
      </c>
      <c r="JE51">
        <v>644.11300000000006</v>
      </c>
      <c r="JF51">
        <v>403.95</v>
      </c>
      <c r="JG51">
        <v>33.206400000000002</v>
      </c>
      <c r="JH51">
        <v>33.663400000000003</v>
      </c>
      <c r="JI51">
        <v>29.999500000000001</v>
      </c>
      <c r="JJ51">
        <v>33.532400000000003</v>
      </c>
      <c r="JK51">
        <v>33.449300000000001</v>
      </c>
      <c r="JL51">
        <v>22.6219</v>
      </c>
      <c r="JM51">
        <v>19.511800000000001</v>
      </c>
      <c r="JN51">
        <v>44.028700000000001</v>
      </c>
      <c r="JO51">
        <v>-999.9</v>
      </c>
      <c r="JP51">
        <v>434.76499999999999</v>
      </c>
      <c r="JQ51">
        <v>23</v>
      </c>
      <c r="JR51">
        <v>94.179199999999994</v>
      </c>
      <c r="JS51">
        <v>100.378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Chaney Hart</cp:lastModifiedBy>
  <dcterms:created xsi:type="dcterms:W3CDTF">2023-07-13T16:55:39Z</dcterms:created>
  <dcterms:modified xsi:type="dcterms:W3CDTF">2023-07-25T19:17:55Z</dcterms:modified>
</cp:coreProperties>
</file>