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<sst xmlns="http://schemas.openxmlformats.org/spreadsheetml/2006/main" count="2375" uniqueCount="637">
  <si>
    <t>File opened</t>
  </si>
  <si>
    <t>2023-06-15 13:44:04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</si>
  <si>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</si>
  <si>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</si>
  <si>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</si>
  <si>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</si>
  <si>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</si>
  <si>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</si>
  <si>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</si>
  <si>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</si>
  <si>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</si>
  <si>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</si>
  <si>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</si>
  <si>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"0.930098", "co2aspan1": "1.00349", "co2aspan2": "-0.0256995", "co2aspan2a": "0.313062", "co2aspan2b": "0.311636", "co2aspanconc1": "2491", "co2aspanconc2": "299.3", "co2bzero": "0.975012", "co2bspan1": "1.00347", "co2bspan2": "-0.0261992", "co2bspan2a": "0.314208", "co2bspan2b": "0.312713", "co2bspanconc1": "2491", "co2bspanconc2": "299.3", "h2oazero": "1.0812", "h2oaspan1": "1.01502", "h2oaspan2": "0", "h2oaspan2a": "0.0712042", "h2oaspan2b": "0.0722739", "h2oaspanconc1": "12.37", "h2oaspanconc2": "0", "h2obzero": "1.11557",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</si>
  <si>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</si>
  <si>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Thu Jul 28 09:05</t>
  </si>
  <si>
    <t>H2O rangematch</t>
  </si>
  <si>
    <t>Thu Jul 28 09:10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</si>
  <si>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</si>
  <si>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</si>
  <si>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</si>
  <si>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</si>
  <si>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</si>
  <si>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</si>
  <si>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</si>
  <si>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</si>
  <si>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</si>
  <si>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13:44:04</t>
  </si>
  <si>
    <t>Stability Definition:	ΔCO2 (Meas2): Slp&lt;2.5 Per=20	ΔH2O (Meas2): Slp&lt;0.5 Per=20	H2O_s (Meas): Slp&lt;1 Per=15	CO2_s (Meas): Slp&lt;5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</si>
  <si>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</si>
  <si>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</si>
  <si>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</si>
  <si>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</si>
  <si>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</si>
  <si>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</si>
  <si>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</si>
  <si>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</si>
  <si>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</si>
  <si>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</si>
  <si>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</si>
  <si>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</si>
  <si>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</si>
  <si>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</si>
  <si>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</si>
  <si>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</si>
  <si>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</si>
  <si>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</si>
  <si>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</si>
  <si>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</si>
  <si>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</si>
  <si>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</si>
  <si>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</si>
  <si>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</si>
  <si>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</si>
  <si>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</si>
  <si>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</si>
  <si>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</si>
  <si>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</si>
  <si>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</si>
  <si>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</si>
  <si>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</si>
  <si>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</si>
  <si>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</si>
  <si>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</si>
  <si>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</si>
  <si>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</si>
  <si>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</si>
  <si>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</si>
  <si>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</si>
  <si>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</si>
  <si>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</si>
  <si>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</si>
  <si>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</si>
  <si>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</si>
  <si>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</si>
  <si>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</si>
  <si>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</si>
  <si>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</si>
  <si>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</si>
  <si>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</si>
  <si>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</si>
  <si>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3.42983 80.8926 372.692 610.999 854.61 1048.84 1231.57 1379.65</t>
  </si>
  <si>
    <t>Fs_true</t>
  </si>
  <si>
    <t>-0.270882 100.066 401.858 601.439 802.642 1001.22 1202.63 1401.26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</si>
  <si>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</si>
  <si>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</si>
  <si>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</si>
  <si>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</si>
  <si>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</si>
  <si>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</si>
  <si>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</si>
  <si>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</si>
  <si>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</si>
  <si>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</si>
  <si>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</si>
  <si>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</si>
  <si>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</si>
  <si>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</si>
  <si>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</si>
  <si>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</si>
  <si>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</si>
  <si>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</si>
  <si>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</si>
  <si>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</si>
  <si>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</si>
  <si>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</si>
  <si>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</si>
  <si>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</si>
  <si>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</si>
  <si>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</si>
  <si>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</si>
  <si>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</si>
  <si>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spad1</t>
  </si>
  <si>
    <t>spad2</t>
  </si>
  <si>
    <t>operator</t>
  </si>
  <si>
    <t>temp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</si>
  <si>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</si>
  <si>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</si>
  <si>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</si>
  <si>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</si>
  <si>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</si>
  <si>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</si>
  <si>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</si>
  <si>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</si>
  <si>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</si>
  <si>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</si>
  <si>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</si>
  <si>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</si>
  <si>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</si>
  <si>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</si>
  <si>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</si>
  <si>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</si>
  <si>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</si>
  <si>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</si>
  <si>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</si>
  <si>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</si>
  <si>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</si>
  <si>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</si>
  <si>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</si>
  <si>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</si>
  <si>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</si>
  <si>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</si>
  <si>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</si>
  <si>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</si>
  <si>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</si>
  <si>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</si>
  <si>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</si>
  <si>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</si>
  <si>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</si>
  <si>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</si>
  <si>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</si>
  <si>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</si>
  <si>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</si>
  <si>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</si>
  <si>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</si>
  <si>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</si>
  <si>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</si>
  <si>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</si>
  <si>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</si>
  <si>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</si>
  <si>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</si>
  <si>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</si>
  <si>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</si>
  <si>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</si>
  <si>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</si>
  <si>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</si>
  <si>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</si>
  <si>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</si>
  <si>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</si>
  <si>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</si>
  <si>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</si>
  <si>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</si>
  <si>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</si>
  <si>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</si>
  <si>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</si>
  <si>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</si>
  <si>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</si>
  <si>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</si>
  <si>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</si>
  <si>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</si>
  <si>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</si>
  <si>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</si>
  <si>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</si>
  <si>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</si>
  <si>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</si>
  <si>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</si>
  <si>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</si>
  <si>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</si>
  <si>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</si>
  <si>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</si>
  <si>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</si>
  <si>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</si>
  <si>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</si>
  <si>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</si>
  <si>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</si>
  <si>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</si>
  <si>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</si>
  <si>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</si>
  <si>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</si>
  <si>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</si>
  <si>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</si>
  <si>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</si>
  <si>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</si>
  <si>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</si>
  <si>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</si>
  <si>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</si>
  <si>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</si>
  <si>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</si>
  <si>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</si>
  <si>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</si>
  <si>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</si>
  <si>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</si>
  <si>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</si>
  <si>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</si>
  <si>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</si>
  <si>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</si>
  <si>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</si>
  <si>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</si>
  <si>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</si>
  <si>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</si>
  <si>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</si>
  <si>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</si>
  <si>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</si>
  <si>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</si>
  <si>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</si>
  <si>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</si>
  <si>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</si>
  <si>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</si>
  <si>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</si>
  <si>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</si>
  <si>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</si>
  <si>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</si>
  <si>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</si>
  <si>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</si>
  <si>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</si>
  <si>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</si>
  <si>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</si>
  <si>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</si>
  <si>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</si>
  <si>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</si>
  <si>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</si>
  <si>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</si>
  <si>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</si>
  <si>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</si>
  <si>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</si>
  <si>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</si>
  <si>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</si>
  <si>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</si>
  <si>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</si>
  <si>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</si>
  <si>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</si>
  <si>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</si>
  <si>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</si>
  <si>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</si>
  <si>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</si>
  <si>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</si>
  <si>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</si>
  <si>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</si>
  <si>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</si>
  <si>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</si>
  <si>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</si>
  <si>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</si>
  <si>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</si>
  <si>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</si>
  <si>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</si>
  <si>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CO2_s:MN</t>
  </si>
  <si>
    <t>CO2_s:SLP</t>
  </si>
  <si>
    <t>CO2_s:SD</t>
  </si>
  <si>
    <t>CO2_s:OK</t>
  </si>
  <si>
    <t>ΔH2O:MN</t>
  </si>
  <si>
    <t>ΔH2O:SLP</t>
  </si>
  <si>
    <t>ΔH2O:SD</t>
  </si>
  <si>
    <t>ΔH2O:OK</t>
  </si>
  <si>
    <t>H2O_s:MN</t>
  </si>
  <si>
    <t>H2O_s:SLP</t>
  </si>
  <si>
    <t>H2O_s:SD</t>
  </si>
  <si>
    <t>H2O_s:OK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</si>
  <si>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</si>
  <si>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</si>
  <si>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</si>
  <si>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</si>
  <si>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</si>
  <si>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</si>
  <si>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</si>
  <si>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</si>
  <si>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</si>
  <si>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</si>
  <si>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</si>
  <si>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</si>
  <si>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</si>
  <si>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</si>
  <si>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</si>
  <si>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</si>
  <si>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</si>
  <si>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</si>
  <si>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</si>
  <si>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</si>
  <si>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</si>
  <si>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</si>
  <si>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</si>
  <si>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</si>
  <si>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</si>
  <si>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</si>
  <si>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</si>
  <si>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</si>
  <si>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</si>
  <si>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</si>
  <si>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</si>
  <si>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</si>
  <si>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</si>
  <si>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</si>
  <si>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</si>
  <si>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</si>
  <si>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</si>
  <si>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</si>
  <si>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</si>
  <si>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</si>
  <si>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</si>
  <si>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</si>
  <si>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</si>
  <si>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</si>
  <si>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</si>
  <si>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</si>
  <si>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</si>
  <si>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</si>
  <si>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</si>
  <si>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</si>
  <si>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</si>
  <si>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</si>
  <si>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</si>
  <si>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</si>
  <si>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</si>
  <si>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</si>
  <si>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</si>
  <si>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</si>
  <si>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</si>
  <si>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</si>
  <si>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</si>
  <si>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</si>
  <si>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</si>
  <si>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</si>
  <si>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</si>
  <si>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</si>
  <si>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</si>
  <si>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</si>
  <si>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</si>
  <si>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</si>
  <si>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</si>
  <si>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</si>
  <si>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</si>
  <si>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</si>
  <si>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</si>
  <si>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</si>
  <si>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</si>
  <si>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</si>
  <si>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</si>
  <si>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</si>
  <si>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</si>
  <si>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</si>
  <si>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</si>
  <si>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</si>
  <si>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</si>
  <si>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</si>
  <si>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</si>
  <si>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</si>
  <si>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</si>
  <si>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</si>
  <si>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</si>
  <si>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</si>
  <si>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</si>
  <si>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</si>
  <si>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</si>
  <si>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</si>
  <si>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</si>
  <si>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</si>
  <si>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</si>
  <si>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</si>
  <si>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</si>
  <si>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</si>
  <si>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</si>
  <si>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</si>
  <si>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</si>
  <si>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</si>
  <si>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</si>
  <si>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</si>
  <si>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</si>
  <si>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</si>
  <si>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</si>
  <si>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</si>
  <si>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</si>
  <si>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</si>
  <si>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</si>
  <si>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</si>
  <si>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</si>
  <si>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</si>
  <si>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</si>
  <si>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</si>
  <si>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</si>
  <si>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</si>
  <si>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</si>
  <si>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</si>
  <si>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</si>
  <si>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</si>
  <si>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</si>
  <si>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</si>
  <si>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</si>
  <si>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20230615 13:45:14</t>
  </si>
  <si>
    <t>13:45:14</t>
  </si>
  <si>
    <t>ch</t>
  </si>
  <si>
    <t>28</t>
  </si>
  <si>
    <t>10</t>
  </si>
  <si>
    <t>lcor-268</t>
  </si>
  <si>
    <t>MPF-1106-20230614-15_39_39</t>
  </si>
  <si>
    <t>MPF-1155-20230615-13_45_14</t>
  </si>
  <si>
    <t>DARK-1156-20230615-13_45_21</t>
  </si>
  <si>
    <t>-</t>
  </si>
  <si>
    <t>0: Broadleaf</t>
  </si>
  <si>
    <t>13:45:44</t>
  </si>
  <si>
    <t>4/4</t>
  </si>
  <si>
    <t>11111111</t>
  </si>
  <si>
    <t>oooooooo</t>
  </si>
  <si>
    <t>on</t>
  </si>
  <si>
    <t>20230615 13:46:55</t>
  </si>
  <si>
    <t>13:46:55</t>
  </si>
  <si>
    <t>MPF-1157-20230615-13_46_55</t>
  </si>
  <si>
    <t>DARK-1158-20230615-13_47_02</t>
  </si>
  <si>
    <t>13:47:31</t>
  </si>
  <si>
    <t>20230615 13:48:40</t>
  </si>
  <si>
    <t>13:48:40</t>
  </si>
  <si>
    <t>MPF-1159-20230615-13_48_40</t>
  </si>
  <si>
    <t>DARK-1160-20230615-13_48_47</t>
  </si>
  <si>
    <t>13:49:06</t>
  </si>
  <si>
    <t>20230615 13:50:07</t>
  </si>
  <si>
    <t>13:50:07</t>
  </si>
  <si>
    <t>MPF-1161-20230615-13_50_08</t>
  </si>
  <si>
    <t>DARK-1162-20230615-13_50_15</t>
  </si>
  <si>
    <t>13:50:35</t>
  </si>
  <si>
    <t>20230615 13:51:50</t>
  </si>
  <si>
    <t>13:51:50</t>
  </si>
  <si>
    <t>MPF-1163-20230615-13_51_51</t>
  </si>
  <si>
    <t>DARK-1164-20230615-13_51_58</t>
  </si>
  <si>
    <t>13:52:31</t>
  </si>
  <si>
    <t>20230615 13:53:52</t>
  </si>
  <si>
    <t>13:53:52</t>
  </si>
  <si>
    <t>MPF-1165-20230615-13_53_52</t>
  </si>
  <si>
    <t>DARK-1166-20230615-13_53_59</t>
  </si>
  <si>
    <t>13:54:32</t>
  </si>
  <si>
    <t>20230615 13:55:33</t>
  </si>
  <si>
    <t>13:55:33</t>
  </si>
  <si>
    <t>MPF-1167-20230615-13_55_34</t>
  </si>
  <si>
    <t>DARK-1168-20230615-13_55_41</t>
  </si>
  <si>
    <t>13:56:14</t>
  </si>
  <si>
    <t>2/4</t>
  </si>
  <si>
    <t>20230615 13:57:25</t>
  </si>
  <si>
    <t>13:57:25</t>
  </si>
  <si>
    <t>MPF-1169-20230615-13_57_26</t>
  </si>
  <si>
    <t>13:57:42</t>
  </si>
  <si>
    <t>20230615 14:05:53</t>
  </si>
  <si>
    <t>14:05:53</t>
  </si>
  <si>
    <t>MPF-1170-20230615-14_05_53</t>
  </si>
  <si>
    <t>DARK-1171-20230615-14_06_00</t>
  </si>
  <si>
    <t>14:06:18</t>
  </si>
  <si>
    <t>20230615 14:07:43</t>
  </si>
  <si>
    <t>14:07:43</t>
  </si>
  <si>
    <t>MPF-1172-20230615-14_07_43</t>
  </si>
  <si>
    <t>DARK-1173-20230615-14_07_50</t>
  </si>
  <si>
    <t>14:08:07</t>
  </si>
  <si>
    <t>20230615 14:09:27</t>
  </si>
  <si>
    <t>14:09:27</t>
  </si>
  <si>
    <t>MPF-1174-20230615-14_09_27</t>
  </si>
  <si>
    <t>DARK-1175-20230615-14_09_34</t>
  </si>
  <si>
    <t>14:09:51</t>
  </si>
  <si>
    <t>20230615 14:11:10</t>
  </si>
  <si>
    <t>14:11:10</t>
  </si>
  <si>
    <t>MPF-1176-20230615-14_11_11</t>
  </si>
  <si>
    <t>DARK-1177-20230615-14_11_18</t>
  </si>
  <si>
    <t>14:11:29</t>
  </si>
  <si>
    <t>20230615 14:12:45</t>
  </si>
  <si>
    <t>14:12:45</t>
  </si>
  <si>
    <t>MPF-1178-20230615-14_12_45</t>
  </si>
  <si>
    <t>DARK-1179-20230615-14_12_52</t>
  </si>
  <si>
    <t>14:13:06</t>
  </si>
  <si>
    <t>20230615 14:15:01</t>
  </si>
  <si>
    <t>14:15:01</t>
  </si>
  <si>
    <t>MPF-1180-20230615-14_15_01</t>
  </si>
  <si>
    <t>DARK-1181-20230615-14_15_09</t>
  </si>
  <si>
    <t>14:14:28</t>
  </si>
  <si>
    <t>20230615 14:16:59</t>
  </si>
  <si>
    <t>14:16:59</t>
  </si>
  <si>
    <t>MPF-1182-20230615-14_16_59</t>
  </si>
  <si>
    <t>DARK-1183-20230615-14_17_07</t>
  </si>
  <si>
    <t>14:17:37</t>
  </si>
  <si>
    <t>20230615 14:18:53</t>
  </si>
  <si>
    <t>14:18:53</t>
  </si>
  <si>
    <t>MPF-1184-20230615-14_18_54</t>
  </si>
  <si>
    <t>DARK-1185-20230615-14_19_01</t>
  </si>
  <si>
    <t>14:19:34</t>
  </si>
  <si>
    <t>20230615 14:21:05</t>
  </si>
  <si>
    <t>14:21:05</t>
  </si>
  <si>
    <t>MPF-1186-20230615-14_21_05</t>
  </si>
  <si>
    <t>DARK-1187-20230615-14_21_13</t>
  </si>
  <si>
    <t>14:21:45</t>
  </si>
  <si>
    <t>20230615 14:23:20</t>
  </si>
  <si>
    <t>14:23:20</t>
  </si>
  <si>
    <t>MPF-1188-20230615-14_23_20</t>
  </si>
  <si>
    <t>DARK-1189-20230615-14_23_28</t>
  </si>
  <si>
    <t>14:23:55</t>
  </si>
  <si>
    <t>20230615 14:25:34</t>
  </si>
  <si>
    <t>14:25:34</t>
  </si>
  <si>
    <t>MPF-1190-20230615-14_25_34</t>
  </si>
  <si>
    <t>DARK-1191-20230615-14_25_42</t>
  </si>
  <si>
    <t>14:26:12</t>
  </si>
  <si>
    <t>20230615 14:27:42</t>
  </si>
  <si>
    <t>14:27:42</t>
  </si>
  <si>
    <t>MPF-1192-20230615-14_27_43</t>
  </si>
  <si>
    <t>DARK-1193-20230615-14_27_50</t>
  </si>
  <si>
    <t>14:28:17</t>
  </si>
  <si>
    <t>20230615 14:29:54</t>
  </si>
  <si>
    <t>14:29:54</t>
  </si>
  <si>
    <t>MPF-1194-20230615-14_29_55</t>
  </si>
  <si>
    <t>DARK-1195-20230615-14_30_02</t>
  </si>
  <si>
    <t>14:30:14</t>
  </si>
  <si>
    <t>20230615 14:31:53</t>
  </si>
  <si>
    <t>14:31:53</t>
  </si>
  <si>
    <t>MPF-1196-20230615-14_31_53</t>
  </si>
  <si>
    <t>DARK-1197-20230615-14_32_01</t>
  </si>
  <si>
    <t>14:32:28</t>
  </si>
  <si>
    <t>20230615 16:07:42</t>
  </si>
  <si>
    <t>16:07:42</t>
  </si>
  <si>
    <t>lcor-155</t>
  </si>
  <si>
    <t>MPF-1198-20230615-16_07_43</t>
  </si>
  <si>
    <t>DARK-1199-20230615-16_07_50</t>
  </si>
  <si>
    <t>16:08:07</t>
  </si>
  <si>
    <t>20230615 16:09:08</t>
  </si>
  <si>
    <t>16:09:08</t>
  </si>
  <si>
    <t>MPF-1200-20230615-16_09_08</t>
  </si>
  <si>
    <t>DARK-1201-20230615-16_09_16</t>
  </si>
  <si>
    <t>16:09:34</t>
  </si>
  <si>
    <t>20230615 16:10:37</t>
  </si>
  <si>
    <t>16:10:37</t>
  </si>
  <si>
    <t>MPF-1202-20230615-16_10_38</t>
  </si>
  <si>
    <t>DARK-1203-20230615-16_10_45</t>
  </si>
  <si>
    <t>16:11:04</t>
  </si>
  <si>
    <t>20230615 16:12:13</t>
  </si>
  <si>
    <t>16:12:13</t>
  </si>
  <si>
    <t>MPF-1204-20230615-16_12_13</t>
  </si>
  <si>
    <t>DARK-1205-20230615-16_12_21</t>
  </si>
  <si>
    <t>16:12:48</t>
  </si>
  <si>
    <t>20230615 16:14:09</t>
  </si>
  <si>
    <t>16:14:09</t>
  </si>
  <si>
    <t>MPF-1206-20230615-16_14_09</t>
  </si>
  <si>
    <t>DARK-1207-20230615-16_14_17</t>
  </si>
  <si>
    <t>16:14:29</t>
  </si>
  <si>
    <t>20230615 16:15:30</t>
  </si>
  <si>
    <t>16:15:30</t>
  </si>
  <si>
    <t>MPF-1208-20230615-16_15_30</t>
  </si>
  <si>
    <t>DARK-1209-20230615-16_15_38</t>
  </si>
  <si>
    <t>16:16:05</t>
  </si>
  <si>
    <t>20230615 16:17:06</t>
  </si>
  <si>
    <t>16:17:06</t>
  </si>
  <si>
    <t>MPF-1210-20230615-16_17_07</t>
  </si>
  <si>
    <t>DARK-1211-20230615-16_17_14</t>
  </si>
  <si>
    <t>16:17:45</t>
  </si>
  <si>
    <t>20230615 16:19:23</t>
  </si>
  <si>
    <t>16:19:23</t>
  </si>
  <si>
    <t>MPF-1212-20230615-16_19_24</t>
  </si>
  <si>
    <t>16:19:53</t>
  </si>
  <si>
    <t>20230615 16:27:44</t>
  </si>
  <si>
    <t>16:27:44</t>
  </si>
  <si>
    <t>MPF-1213-20230615-16_27_45</t>
  </si>
  <si>
    <t>DARK-1214-20230615-16_27_52</t>
  </si>
  <si>
    <t>16:27:09</t>
  </si>
  <si>
    <t>3/4</t>
  </si>
  <si>
    <t>20230615 16:29:12</t>
  </si>
  <si>
    <t>16:29:12</t>
  </si>
  <si>
    <t>MPF-1215-20230615-16_29_12</t>
  </si>
  <si>
    <t>DARK-1216-20230615-16_29_20</t>
  </si>
  <si>
    <t>16:29:42</t>
  </si>
  <si>
    <t>20230615 16:31:02</t>
  </si>
  <si>
    <t>16:31:02</t>
  </si>
  <si>
    <t>MPF-1217-20230615-16_31_03</t>
  </si>
  <si>
    <t>DARK-1218-20230615-16_31_10</t>
  </si>
  <si>
    <t>16:31:35</t>
  </si>
  <si>
    <t>20230615 16:33:00</t>
  </si>
  <si>
    <t>16:33:00</t>
  </si>
  <si>
    <t>MPF-1219-20230615-16_33_00</t>
  </si>
  <si>
    <t>DARK-1220-20230615-16_33_08</t>
  </si>
  <si>
    <t>16:33:26</t>
  </si>
  <si>
    <t>20230615 16:34:42</t>
  </si>
  <si>
    <t>16:34:42</t>
  </si>
  <si>
    <t>MPF-1221-20230615-16_34_42</t>
  </si>
  <si>
    <t>DARK-1222-20230615-16_34_50</t>
  </si>
  <si>
    <t>16:35:03</t>
  </si>
  <si>
    <t>20230615 16:36:39</t>
  </si>
  <si>
    <t>16:36:39</t>
  </si>
  <si>
    <t>MPF-1223-20230615-16_36_40</t>
  </si>
  <si>
    <t>DARK-1224-20230615-16_36_47</t>
  </si>
  <si>
    <t>16:36:06</t>
  </si>
  <si>
    <t>20230615 16:38:37</t>
  </si>
  <si>
    <t>16:38:37</t>
  </si>
  <si>
    <t>MPF-1225-20230615-16_38_37</t>
  </si>
  <si>
    <t>DARK-1226-20230615-16_38_45</t>
  </si>
  <si>
    <t>16:39:17</t>
  </si>
  <si>
    <t>20230615 16:40:33</t>
  </si>
  <si>
    <t>16:40:33</t>
  </si>
  <si>
    <t>MPF-1227-20230615-16_40_34</t>
  </si>
  <si>
    <t>DARK-1228-20230615-16_40_41</t>
  </si>
  <si>
    <t>16:41:00</t>
  </si>
  <si>
    <t>20230615 16:42:33</t>
  </si>
  <si>
    <t>16:42:33</t>
  </si>
  <si>
    <t>MPF-1229-20230615-16_42_33</t>
  </si>
  <si>
    <t>DARK-1230-20230615-16_42_41</t>
  </si>
  <si>
    <t>16:43:13</t>
  </si>
  <si>
    <t>20230615 16:44:52</t>
  </si>
  <si>
    <t>16:44:52</t>
  </si>
  <si>
    <t>MPF-1231-20230615-16_44_52</t>
  </si>
  <si>
    <t>DARK-1232-20230615-16_45_00</t>
  </si>
  <si>
    <t>16:45:25</t>
  </si>
  <si>
    <t>20230615 16:46:54</t>
  </si>
  <si>
    <t>16:46:54</t>
  </si>
  <si>
    <t>MPF-1233-20230615-16_46_54</t>
  </si>
  <si>
    <t>DARK-1234-20230615-16_47_02</t>
  </si>
  <si>
    <t>16:47:30</t>
  </si>
  <si>
    <t>20230615 16:49:00</t>
  </si>
  <si>
    <t>16:49:00</t>
  </si>
  <si>
    <t>MPF-1235-20230615-16_49_01</t>
  </si>
  <si>
    <t>DARK-1236-20230615-16_49_08</t>
  </si>
  <si>
    <t>20230615 16:51:22</t>
  </si>
  <si>
    <t>16:51:22</t>
  </si>
  <si>
    <t>MPF-1237-20230615-16_51_23</t>
  </si>
  <si>
    <t>DARK-1238-20230615-16_51_30</t>
  </si>
  <si>
    <t>16:52:03</t>
  </si>
  <si>
    <t>20230615 16:54:04</t>
  </si>
  <si>
    <t>16:54:04</t>
  </si>
  <si>
    <t>MPF-1239-20230615-16_54_04</t>
  </si>
  <si>
    <t>DARK-1240-20230615-16_54_12</t>
  </si>
  <si>
    <t>16:54:44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</si>
</sst>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R60"/>
  <sheetViews>
    <sheetView tabSelected="1" workbookViewId="0"/>
  </sheetViews>
  <sheetFormatPr defaultRowHeight="15"/>
  <sheetData>
    <row r="2" spans="1:278">
      <c r="A2" t="s">
        <v>29</v>
      </c>
      <c r="B2" t="s">
        <v>30</v>
      </c>
      <c r="C2" t="s">
        <v>32</v>
      </c>
    </row>
    <row r="3" spans="1:278">
      <c r="B3" t="s">
        <v>31</v>
      </c>
      <c r="C3">
        <v>21</v>
      </c>
    </row>
    <row r="4" spans="1:278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78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78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78">
      <c r="B7">
        <v>0</v>
      </c>
      <c r="C7">
        <v>1</v>
      </c>
      <c r="D7">
        <v>0</v>
      </c>
      <c r="E7">
        <v>0</v>
      </c>
    </row>
    <row r="8" spans="1:278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78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8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78">
      <c r="B11">
        <v>0</v>
      </c>
      <c r="C11">
        <v>0</v>
      </c>
      <c r="D11">
        <v>0</v>
      </c>
      <c r="E11">
        <v>0</v>
      </c>
      <c r="F11">
        <v>1</v>
      </c>
    </row>
    <row r="12" spans="1:278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78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78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92</v>
      </c>
      <c r="CM14" t="s">
        <v>92</v>
      </c>
      <c r="CN14" t="s">
        <v>92</v>
      </c>
      <c r="CO14" t="s">
        <v>92</v>
      </c>
      <c r="CP14" t="s">
        <v>93</v>
      </c>
      <c r="CQ14" t="s">
        <v>93</v>
      </c>
      <c r="CR14" t="s">
        <v>93</v>
      </c>
      <c r="CS14" t="s">
        <v>93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</row>
    <row r="15" spans="1:278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88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176</v>
      </c>
      <c r="CC15" t="s">
        <v>184</v>
      </c>
      <c r="CD15" t="s">
        <v>150</v>
      </c>
      <c r="CE15" t="s">
        <v>185</v>
      </c>
      <c r="CF15" t="s">
        <v>186</v>
      </c>
      <c r="CG15" t="s">
        <v>187</v>
      </c>
      <c r="CH15" t="s">
        <v>188</v>
      </c>
      <c r="CI15" t="s">
        <v>189</v>
      </c>
      <c r="CJ15" t="s">
        <v>190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120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107</v>
      </c>
      <c r="ET15" t="s">
        <v>110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</row>
    <row r="16" spans="1:278">
      <c r="B16" t="s">
        <v>378</v>
      </c>
      <c r="C16" t="s">
        <v>378</v>
      </c>
      <c r="F16" t="s">
        <v>378</v>
      </c>
      <c r="O16" t="s">
        <v>378</v>
      </c>
      <c r="P16" t="s">
        <v>379</v>
      </c>
      <c r="Q16" t="s">
        <v>380</v>
      </c>
      <c r="R16" t="s">
        <v>381</v>
      </c>
      <c r="S16" t="s">
        <v>382</v>
      </c>
      <c r="T16" t="s">
        <v>382</v>
      </c>
      <c r="U16" t="s">
        <v>207</v>
      </c>
      <c r="V16" t="s">
        <v>207</v>
      </c>
      <c r="W16" t="s">
        <v>379</v>
      </c>
      <c r="X16" t="s">
        <v>379</v>
      </c>
      <c r="Y16" t="s">
        <v>379</v>
      </c>
      <c r="Z16" t="s">
        <v>379</v>
      </c>
      <c r="AA16" t="s">
        <v>383</v>
      </c>
      <c r="AB16" t="s">
        <v>384</v>
      </c>
      <c r="AC16" t="s">
        <v>384</v>
      </c>
      <c r="AD16" t="s">
        <v>385</v>
      </c>
      <c r="AE16" t="s">
        <v>386</v>
      </c>
      <c r="AF16" t="s">
        <v>385</v>
      </c>
      <c r="AG16" t="s">
        <v>385</v>
      </c>
      <c r="AH16" t="s">
        <v>385</v>
      </c>
      <c r="AI16" t="s">
        <v>383</v>
      </c>
      <c r="AJ16" t="s">
        <v>383</v>
      </c>
      <c r="AK16" t="s">
        <v>383</v>
      </c>
      <c r="AL16" t="s">
        <v>383</v>
      </c>
      <c r="AM16" t="s">
        <v>387</v>
      </c>
      <c r="AN16" t="s">
        <v>386</v>
      </c>
      <c r="AP16" t="s">
        <v>386</v>
      </c>
      <c r="AQ16" t="s">
        <v>387</v>
      </c>
      <c r="AW16" t="s">
        <v>381</v>
      </c>
      <c r="BD16" t="s">
        <v>381</v>
      </c>
      <c r="BE16" t="s">
        <v>381</v>
      </c>
      <c r="BF16" t="s">
        <v>381</v>
      </c>
      <c r="BG16" t="s">
        <v>388</v>
      </c>
      <c r="BU16" t="s">
        <v>389</v>
      </c>
      <c r="BV16" t="s">
        <v>389</v>
      </c>
      <c r="BW16" t="s">
        <v>389</v>
      </c>
      <c r="BX16" t="s">
        <v>381</v>
      </c>
      <c r="BZ16" t="s">
        <v>390</v>
      </c>
      <c r="CC16" t="s">
        <v>389</v>
      </c>
      <c r="CH16" t="s">
        <v>378</v>
      </c>
      <c r="CI16" t="s">
        <v>378</v>
      </c>
      <c r="CJ16" t="s">
        <v>378</v>
      </c>
      <c r="CK16" t="s">
        <v>378</v>
      </c>
      <c r="CL16" t="s">
        <v>381</v>
      </c>
      <c r="CM16" t="s">
        <v>381</v>
      </c>
      <c r="CO16" t="s">
        <v>391</v>
      </c>
      <c r="CP16" t="s">
        <v>392</v>
      </c>
      <c r="CS16" t="s">
        <v>379</v>
      </c>
      <c r="CT16" t="s">
        <v>378</v>
      </c>
      <c r="CU16" t="s">
        <v>382</v>
      </c>
      <c r="CV16" t="s">
        <v>382</v>
      </c>
      <c r="CW16" t="s">
        <v>393</v>
      </c>
      <c r="CX16" t="s">
        <v>393</v>
      </c>
      <c r="CY16" t="s">
        <v>382</v>
      </c>
      <c r="CZ16" t="s">
        <v>393</v>
      </c>
      <c r="DA16" t="s">
        <v>387</v>
      </c>
      <c r="DB16" t="s">
        <v>385</v>
      </c>
      <c r="DC16" t="s">
        <v>385</v>
      </c>
      <c r="DD16" t="s">
        <v>384</v>
      </c>
      <c r="DE16" t="s">
        <v>384</v>
      </c>
      <c r="DF16" t="s">
        <v>384</v>
      </c>
      <c r="DG16" t="s">
        <v>384</v>
      </c>
      <c r="DH16" t="s">
        <v>384</v>
      </c>
      <c r="DI16" t="s">
        <v>394</v>
      </c>
      <c r="DJ16" t="s">
        <v>381</v>
      </c>
      <c r="DK16" t="s">
        <v>381</v>
      </c>
      <c r="DL16" t="s">
        <v>382</v>
      </c>
      <c r="DM16" t="s">
        <v>382</v>
      </c>
      <c r="DN16" t="s">
        <v>382</v>
      </c>
      <c r="DO16" t="s">
        <v>393</v>
      </c>
      <c r="DP16" t="s">
        <v>382</v>
      </c>
      <c r="DQ16" t="s">
        <v>393</v>
      </c>
      <c r="DR16" t="s">
        <v>385</v>
      </c>
      <c r="DS16" t="s">
        <v>385</v>
      </c>
      <c r="DT16" t="s">
        <v>384</v>
      </c>
      <c r="DU16" t="s">
        <v>384</v>
      </c>
      <c r="DV16" t="s">
        <v>381</v>
      </c>
      <c r="EA16" t="s">
        <v>381</v>
      </c>
      <c r="ED16" t="s">
        <v>384</v>
      </c>
      <c r="EE16" t="s">
        <v>384</v>
      </c>
      <c r="EF16" t="s">
        <v>384</v>
      </c>
      <c r="EG16" t="s">
        <v>384</v>
      </c>
      <c r="EH16" t="s">
        <v>384</v>
      </c>
      <c r="EI16" t="s">
        <v>381</v>
      </c>
      <c r="EJ16" t="s">
        <v>381</v>
      </c>
      <c r="EK16" t="s">
        <v>381</v>
      </c>
      <c r="EL16" t="s">
        <v>378</v>
      </c>
      <c r="EO16" t="s">
        <v>395</v>
      </c>
      <c r="EP16" t="s">
        <v>395</v>
      </c>
      <c r="ER16" t="s">
        <v>378</v>
      </c>
      <c r="ES16" t="s">
        <v>396</v>
      </c>
      <c r="EU16" t="s">
        <v>378</v>
      </c>
      <c r="EV16" t="s">
        <v>378</v>
      </c>
      <c r="EX16" t="s">
        <v>397</v>
      </c>
      <c r="EY16" t="s">
        <v>398</v>
      </c>
      <c r="EZ16" t="s">
        <v>397</v>
      </c>
      <c r="FA16" t="s">
        <v>398</v>
      </c>
      <c r="FB16" t="s">
        <v>397</v>
      </c>
      <c r="FC16" t="s">
        <v>398</v>
      </c>
      <c r="FD16" t="s">
        <v>386</v>
      </c>
      <c r="FE16" t="s">
        <v>386</v>
      </c>
      <c r="FF16" t="s">
        <v>382</v>
      </c>
      <c r="FG16" t="s">
        <v>399</v>
      </c>
      <c r="FH16" t="s">
        <v>382</v>
      </c>
      <c r="FJ16" t="s">
        <v>382</v>
      </c>
      <c r="FK16" t="s">
        <v>399</v>
      </c>
      <c r="FL16" t="s">
        <v>382</v>
      </c>
      <c r="FN16" t="s">
        <v>393</v>
      </c>
      <c r="FO16" t="s">
        <v>400</v>
      </c>
      <c r="FP16" t="s">
        <v>393</v>
      </c>
      <c r="FR16" t="s">
        <v>393</v>
      </c>
      <c r="FS16" t="s">
        <v>400</v>
      </c>
      <c r="FT16" t="s">
        <v>393</v>
      </c>
      <c r="FY16" t="s">
        <v>401</v>
      </c>
      <c r="FZ16" t="s">
        <v>401</v>
      </c>
      <c r="GM16" t="s">
        <v>401</v>
      </c>
      <c r="GN16" t="s">
        <v>401</v>
      </c>
      <c r="GO16" t="s">
        <v>402</v>
      </c>
      <c r="GP16" t="s">
        <v>402</v>
      </c>
      <c r="GQ16" t="s">
        <v>384</v>
      </c>
      <c r="GR16" t="s">
        <v>384</v>
      </c>
      <c r="GS16" t="s">
        <v>386</v>
      </c>
      <c r="GT16" t="s">
        <v>384</v>
      </c>
      <c r="GU16" t="s">
        <v>393</v>
      </c>
      <c r="GV16" t="s">
        <v>386</v>
      </c>
      <c r="GW16" t="s">
        <v>386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401</v>
      </c>
      <c r="HE16" t="s">
        <v>401</v>
      </c>
      <c r="HF16" t="s">
        <v>403</v>
      </c>
      <c r="HG16" t="s">
        <v>403</v>
      </c>
      <c r="HH16" t="s">
        <v>403</v>
      </c>
      <c r="HI16" t="s">
        <v>404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T16" t="s">
        <v>401</v>
      </c>
      <c r="HU16" t="s">
        <v>401</v>
      </c>
      <c r="IB16" t="s">
        <v>401</v>
      </c>
      <c r="IC16" t="s">
        <v>386</v>
      </c>
      <c r="ID16" t="s">
        <v>386</v>
      </c>
      <c r="IE16" t="s">
        <v>397</v>
      </c>
      <c r="IF16" t="s">
        <v>398</v>
      </c>
      <c r="IG16" t="s">
        <v>398</v>
      </c>
      <c r="IK16" t="s">
        <v>398</v>
      </c>
      <c r="IO16" t="s">
        <v>382</v>
      </c>
      <c r="IP16" t="s">
        <v>382</v>
      </c>
      <c r="IQ16" t="s">
        <v>393</v>
      </c>
      <c r="IR16" t="s">
        <v>393</v>
      </c>
      <c r="IS16" t="s">
        <v>405</v>
      </c>
      <c r="IT16" t="s">
        <v>405</v>
      </c>
      <c r="IU16" t="s">
        <v>401</v>
      </c>
      <c r="IV16" t="s">
        <v>401</v>
      </c>
      <c r="IW16" t="s">
        <v>401</v>
      </c>
      <c r="IX16" t="s">
        <v>401</v>
      </c>
      <c r="IY16" t="s">
        <v>401</v>
      </c>
      <c r="IZ16" t="s">
        <v>401</v>
      </c>
      <c r="JA16" t="s">
        <v>384</v>
      </c>
      <c r="JB16" t="s">
        <v>401</v>
      </c>
      <c r="JD16" t="s">
        <v>387</v>
      </c>
      <c r="JE16" t="s">
        <v>387</v>
      </c>
      <c r="JF16" t="s">
        <v>384</v>
      </c>
      <c r="JG16" t="s">
        <v>384</v>
      </c>
      <c r="JH16" t="s">
        <v>384</v>
      </c>
      <c r="JI16" t="s">
        <v>384</v>
      </c>
      <c r="JJ16" t="s">
        <v>384</v>
      </c>
      <c r="JK16" t="s">
        <v>386</v>
      </c>
      <c r="JL16" t="s">
        <v>386</v>
      </c>
      <c r="JM16" t="s">
        <v>386</v>
      </c>
      <c r="JN16" t="s">
        <v>384</v>
      </c>
      <c r="JO16" t="s">
        <v>382</v>
      </c>
      <c r="JP16" t="s">
        <v>393</v>
      </c>
      <c r="JQ16" t="s">
        <v>386</v>
      </c>
      <c r="JR16" t="s">
        <v>386</v>
      </c>
    </row>
    <row r="17" spans="1:278">
      <c r="A17">
        <v>1</v>
      </c>
      <c r="B17">
        <v>1686854714</v>
      </c>
      <c r="C17">
        <v>0</v>
      </c>
      <c r="D17" t="s">
        <v>406</v>
      </c>
      <c r="E17" t="s">
        <v>407</v>
      </c>
      <c r="F17">
        <v>15</v>
      </c>
      <c r="I17" t="s">
        <v>408</v>
      </c>
      <c r="J17" t="s">
        <v>409</v>
      </c>
      <c r="M17" t="s">
        <v>410</v>
      </c>
      <c r="N17" t="s">
        <v>411</v>
      </c>
      <c r="O17">
        <v>1686854706</v>
      </c>
      <c r="P17">
        <f>(Q17)/1000</f>
        <v>0</v>
      </c>
      <c r="Q17">
        <f>1000*DA17*AO17*(CW17-CX17)/(100*CP17*(1000-AO17*CW17))</f>
        <v>0</v>
      </c>
      <c r="R17">
        <f>DA17*AO17*(CV17-CU17*(1000-AO17*CX17)/(1000-AO17*CW17))/(100*CP17)</f>
        <v>0</v>
      </c>
      <c r="S17">
        <f>CU17 - IF(AO17&gt;1, R17*CP17*100.0/(AQ17*DI17), 0)</f>
        <v>0</v>
      </c>
      <c r="T17">
        <f>((Z17-P17/2)*S17-R17)/(Z17+P17/2)</f>
        <v>0</v>
      </c>
      <c r="U17">
        <f>T17*(DB17+DC17)/1000.0</f>
        <v>0</v>
      </c>
      <c r="V17">
        <f>(CU17 - IF(AO17&gt;1, R17*CP17*100.0/(AQ17*DI17), 0))*(DB17+DC17)/1000.0</f>
        <v>0</v>
      </c>
      <c r="W17">
        <f>2.0/((1/Y17-1/X17)+SIGN(Y17)*SQRT((1/Y17-1/X17)*(1/Y17-1/X17) + 4*CQ17/((CQ17+1)*(CQ17+1))*(2*1/Y17*1/X17-1/X17*1/X17)))</f>
        <v>0</v>
      </c>
      <c r="X17">
        <f>IF(LEFT(CR17,1)&lt;&gt;"0",IF(LEFT(CR17,1)="1",3.0,CS17),$D$5+$E$5*(DI17*DB17/($K$5*1000))+$F$5*(DI17*DB17/($K$5*1000))*MAX(MIN(CP17,$J$5),$I$5)*MAX(MIN(CP17,$J$5),$I$5)+$G$5*MAX(MIN(CP17,$J$5),$I$5)*(DI17*DB17/($K$5*1000))+$H$5*(DI17*DB17/($K$5*1000))*(DI17*DB17/($K$5*1000)))</f>
        <v>0</v>
      </c>
      <c r="Y17">
        <f>P17*(1000-(1000*0.61365*exp(17.502*AC17/(240.97+AC17))/(DB17+DC17)+CW17)/2)/(1000*0.61365*exp(17.502*AC17/(240.97+AC17))/(DB17+DC17)-CW17)</f>
        <v>0</v>
      </c>
      <c r="Z17">
        <f>1/((CQ17+1)/(W17/1.6)+1/(X17/1.37)) + CQ17/((CQ17+1)/(W17/1.6) + CQ17/(X17/1.37))</f>
        <v>0</v>
      </c>
      <c r="AA17">
        <f>(CL17*CO17)</f>
        <v>0</v>
      </c>
      <c r="AB17">
        <f>(DD17+(AA17+2*0.95*5.67E-8*(((DD17+$B$7)+273)^4-(DD17+273)^4)-44100*P17)/(1.84*29.3*X17+8*0.95*5.67E-8*(DD17+273)^3))</f>
        <v>0</v>
      </c>
      <c r="AC17">
        <f>($C$7*DE17+$D$7*DF17+$E$7*AB17)</f>
        <v>0</v>
      </c>
      <c r="AD17">
        <f>0.61365*exp(17.502*AC17/(240.97+AC17))</f>
        <v>0</v>
      </c>
      <c r="AE17">
        <f>(AF17/AG17*100)</f>
        <v>0</v>
      </c>
      <c r="AF17">
        <f>CW17*(DB17+DC17)/1000</f>
        <v>0</v>
      </c>
      <c r="AG17">
        <f>0.61365*exp(17.502*DD17/(240.97+DD17))</f>
        <v>0</v>
      </c>
      <c r="AH17">
        <f>(AD17-CW17*(DB17+DC17)/1000)</f>
        <v>0</v>
      </c>
      <c r="AI17">
        <f>(-P17*44100)</f>
        <v>0</v>
      </c>
      <c r="AJ17">
        <f>2*29.3*X17*0.92*(DD17-AC17)</f>
        <v>0</v>
      </c>
      <c r="AK17">
        <f>2*0.95*5.67E-8*(((DD17+$B$7)+273)^4-(AC17+273)^4)</f>
        <v>0</v>
      </c>
      <c r="AL17">
        <f>AA17+AK17+AI17+AJ17</f>
        <v>0</v>
      </c>
      <c r="AM17">
        <v>0</v>
      </c>
      <c r="AN17">
        <v>0</v>
      </c>
      <c r="AO17">
        <f>IF(AM17*$H$13&gt;=AQ17,1.0,(AQ17/(AQ17-AM17*$H$13)))</f>
        <v>0</v>
      </c>
      <c r="AP17">
        <f>(AO17-1)*100</f>
        <v>0</v>
      </c>
      <c r="AQ17">
        <f>MAX(0,($B$13+$C$13*DI17)/(1+$D$13*DI17)*DB17/(DD17+273)*$E$13)</f>
        <v>0</v>
      </c>
      <c r="AR17" t="s">
        <v>412</v>
      </c>
      <c r="AS17">
        <v>12490</v>
      </c>
      <c r="AT17">
        <v>621.4399999999999</v>
      </c>
      <c r="AU17">
        <v>2858.75</v>
      </c>
      <c r="AV17">
        <f>1-AT17/AU17</f>
        <v>0</v>
      </c>
      <c r="AW17">
        <v>-1.226258601200839</v>
      </c>
      <c r="AX17" t="s">
        <v>413</v>
      </c>
      <c r="AY17">
        <v>12474.2</v>
      </c>
      <c r="AZ17">
        <v>689.1117600000001</v>
      </c>
      <c r="BA17">
        <v>942.213</v>
      </c>
      <c r="BB17">
        <f>1-AZ17/BA17</f>
        <v>0</v>
      </c>
      <c r="BC17">
        <v>0.5</v>
      </c>
      <c r="BD17">
        <f>CM17</f>
        <v>0</v>
      </c>
      <c r="BE17">
        <f>R17</f>
        <v>0</v>
      </c>
      <c r="BF17">
        <f>BB17*BC17*BD17</f>
        <v>0</v>
      </c>
      <c r="BG17">
        <f>(BE17-AW17)/BD17</f>
        <v>0</v>
      </c>
      <c r="BH17">
        <f>(AU17-BA17)/BA17</f>
        <v>0</v>
      </c>
      <c r="BI17">
        <f>AT17/(AV17+AT17/BA17)</f>
        <v>0</v>
      </c>
      <c r="BJ17" t="s">
        <v>414</v>
      </c>
      <c r="BK17">
        <v>495.31</v>
      </c>
      <c r="BL17">
        <f>IF(BK17&lt;&gt;0, BK17, BI17)</f>
        <v>0</v>
      </c>
      <c r="BM17">
        <f>1-BL17/BA17</f>
        <v>0</v>
      </c>
      <c r="BN17">
        <f>(BA17-AZ17)/(BA17-BL17)</f>
        <v>0</v>
      </c>
      <c r="BO17">
        <f>(AU17-BA17)/(AU17-BL17)</f>
        <v>0</v>
      </c>
      <c r="BP17">
        <f>(BA17-AZ17)/(BA17-AT17)</f>
        <v>0</v>
      </c>
      <c r="BQ17">
        <f>(AU17-BA17)/(AU17-AT17)</f>
        <v>0</v>
      </c>
      <c r="BR17">
        <f>(BN17*BL17/AZ17)</f>
        <v>0</v>
      </c>
      <c r="BS17">
        <f>(1-BR17)</f>
        <v>0</v>
      </c>
      <c r="BT17">
        <v>1155</v>
      </c>
      <c r="BU17">
        <v>300</v>
      </c>
      <c r="BV17">
        <v>300</v>
      </c>
      <c r="BW17">
        <v>300</v>
      </c>
      <c r="BX17">
        <v>12474.2</v>
      </c>
      <c r="BY17">
        <v>888.36</v>
      </c>
      <c r="BZ17">
        <v>-0.008781250000000001</v>
      </c>
      <c r="CA17">
        <v>-2.76</v>
      </c>
      <c r="CB17" t="s">
        <v>415</v>
      </c>
      <c r="CC17" t="s">
        <v>415</v>
      </c>
      <c r="CD17" t="s">
        <v>415</v>
      </c>
      <c r="CE17" t="s">
        <v>415</v>
      </c>
      <c r="CF17" t="s">
        <v>415</v>
      </c>
      <c r="CG17" t="s">
        <v>415</v>
      </c>
      <c r="CH17" t="s">
        <v>415</v>
      </c>
      <c r="CI17" t="s">
        <v>415</v>
      </c>
      <c r="CJ17" t="s">
        <v>415</v>
      </c>
      <c r="CK17" t="s">
        <v>415</v>
      </c>
      <c r="CL17">
        <f>$B$11*DJ17+$C$11*DK17+$F$11*DV17*(1-DY17)</f>
        <v>0</v>
      </c>
      <c r="CM17">
        <f>CL17*CN17</f>
        <v>0</v>
      </c>
      <c r="CN17">
        <f>($B$11*$D$9+$C$11*$D$9+$F$11*((EI17+EA17)/MAX(EI17+EA17+EJ17, 0.1)*$I$9+EJ17/MAX(EI17+EA17+EJ17, 0.1)*$J$9))/($B$11+$C$11+$F$11)</f>
        <v>0</v>
      </c>
      <c r="CO17">
        <f>($B$11*$K$9+$C$11*$K$9+$F$11*((EI17+EA17)/MAX(EI17+EA17+EJ17, 0.1)*$P$9+EJ17/MAX(EI17+EA17+EJ17, 0.1)*$Q$9))/($B$11+$C$11+$F$11)</f>
        <v>0</v>
      </c>
      <c r="CP17">
        <v>6</v>
      </c>
      <c r="CQ17">
        <v>0.5</v>
      </c>
      <c r="CR17" t="s">
        <v>416</v>
      </c>
      <c r="CS17">
        <v>2</v>
      </c>
      <c r="CT17">
        <v>1686854706</v>
      </c>
      <c r="CU17">
        <v>412.4400967741936</v>
      </c>
      <c r="CV17">
        <v>431.73</v>
      </c>
      <c r="CW17">
        <v>24.58368064516129</v>
      </c>
      <c r="CX17">
        <v>22.82653225806451</v>
      </c>
      <c r="CY17">
        <v>411.4660967741936</v>
      </c>
      <c r="CZ17">
        <v>24.47868064516129</v>
      </c>
      <c r="DA17">
        <v>600.2561290322581</v>
      </c>
      <c r="DB17">
        <v>101.6894838709677</v>
      </c>
      <c r="DC17">
        <v>0.1000397580645161</v>
      </c>
      <c r="DD17">
        <v>27.93595483870968</v>
      </c>
      <c r="DE17">
        <v>28.06130322580645</v>
      </c>
      <c r="DF17">
        <v>999.9000000000003</v>
      </c>
      <c r="DG17">
        <v>0</v>
      </c>
      <c r="DH17">
        <v>0</v>
      </c>
      <c r="DI17">
        <v>9996.811612903224</v>
      </c>
      <c r="DJ17">
        <v>0</v>
      </c>
      <c r="DK17">
        <v>1655.627419354839</v>
      </c>
      <c r="DL17">
        <v>-21.59483870967742</v>
      </c>
      <c r="DM17">
        <v>420.4717741935484</v>
      </c>
      <c r="DN17">
        <v>441.8150322580644</v>
      </c>
      <c r="DO17">
        <v>1.757154838709678</v>
      </c>
      <c r="DP17">
        <v>431.73</v>
      </c>
      <c r="DQ17">
        <v>22.82653225806451</v>
      </c>
      <c r="DR17">
        <v>2.499902258064517</v>
      </c>
      <c r="DS17">
        <v>2.32121870967742</v>
      </c>
      <c r="DT17">
        <v>21.02586774193549</v>
      </c>
      <c r="DU17">
        <v>19.82440967741935</v>
      </c>
      <c r="DV17">
        <v>1799.991290322581</v>
      </c>
      <c r="DW17">
        <v>0.9780001612903226</v>
      </c>
      <c r="DX17">
        <v>0.02199981290322582</v>
      </c>
      <c r="DY17">
        <v>0</v>
      </c>
      <c r="DZ17">
        <v>689.2539677419355</v>
      </c>
      <c r="EA17">
        <v>4.999310000000001</v>
      </c>
      <c r="EB17">
        <v>16684.92903225807</v>
      </c>
      <c r="EC17">
        <v>15947.52580645161</v>
      </c>
      <c r="ED17">
        <v>37.69316129032258</v>
      </c>
      <c r="EE17">
        <v>39.15900000000001</v>
      </c>
      <c r="EF17">
        <v>37.90499999999999</v>
      </c>
      <c r="EG17">
        <v>38.37674193548385</v>
      </c>
      <c r="EH17">
        <v>39.05799999999999</v>
      </c>
      <c r="EI17">
        <v>1755.501290322581</v>
      </c>
      <c r="EJ17">
        <v>39.49</v>
      </c>
      <c r="EK17">
        <v>0</v>
      </c>
      <c r="EL17">
        <v>1686854714.9</v>
      </c>
      <c r="EM17">
        <v>0</v>
      </c>
      <c r="EN17">
        <v>689.1117600000001</v>
      </c>
      <c r="EO17">
        <v>-8.853538429058153</v>
      </c>
      <c r="EP17">
        <v>-365.6615391783761</v>
      </c>
      <c r="EQ17">
        <v>16679.268</v>
      </c>
      <c r="ER17">
        <v>15</v>
      </c>
      <c r="ES17">
        <v>1686854744</v>
      </c>
      <c r="ET17" t="s">
        <v>417</v>
      </c>
      <c r="EU17">
        <v>1686854744</v>
      </c>
      <c r="EV17">
        <v>1686778463</v>
      </c>
      <c r="EW17">
        <v>1</v>
      </c>
      <c r="EX17">
        <v>2.305</v>
      </c>
      <c r="EY17">
        <v>-0.008</v>
      </c>
      <c r="EZ17">
        <v>0.974</v>
      </c>
      <c r="FA17">
        <v>0.105</v>
      </c>
      <c r="FB17">
        <v>428</v>
      </c>
      <c r="FC17">
        <v>15</v>
      </c>
      <c r="FD17">
        <v>0.11</v>
      </c>
      <c r="FE17">
        <v>0.02</v>
      </c>
      <c r="FF17">
        <v>-21.59150731707317</v>
      </c>
      <c r="FG17">
        <v>0.3193986062717468</v>
      </c>
      <c r="FH17">
        <v>0.0738114948753156</v>
      </c>
      <c r="FI17">
        <v>1</v>
      </c>
      <c r="FJ17">
        <v>410.1350967741936</v>
      </c>
      <c r="FK17">
        <v>0.05046774193392051</v>
      </c>
      <c r="FL17">
        <v>0.0255347389416857</v>
      </c>
      <c r="FM17">
        <v>1</v>
      </c>
      <c r="FN17">
        <v>1.74924487804878</v>
      </c>
      <c r="FO17">
        <v>0.1599955400696892</v>
      </c>
      <c r="FP17">
        <v>0.01644401546147788</v>
      </c>
      <c r="FQ17">
        <v>1</v>
      </c>
      <c r="FR17">
        <v>24.58368064516129</v>
      </c>
      <c r="FS17">
        <v>0.0357338709676716</v>
      </c>
      <c r="FT17">
        <v>0.004413645947684151</v>
      </c>
      <c r="FU17">
        <v>1</v>
      </c>
      <c r="FV17">
        <v>4</v>
      </c>
      <c r="FW17">
        <v>4</v>
      </c>
      <c r="FX17" t="s">
        <v>418</v>
      </c>
      <c r="FY17">
        <v>3.17673</v>
      </c>
      <c r="FZ17">
        <v>2.79699</v>
      </c>
      <c r="GA17">
        <v>0.103701</v>
      </c>
      <c r="GB17">
        <v>0.108075</v>
      </c>
      <c r="GC17">
        <v>0.12319</v>
      </c>
      <c r="GD17">
        <v>0.117325</v>
      </c>
      <c r="GE17">
        <v>28092.8</v>
      </c>
      <c r="GF17">
        <v>22207.5</v>
      </c>
      <c r="GG17">
        <v>29299.3</v>
      </c>
      <c r="GH17">
        <v>24395.4</v>
      </c>
      <c r="GI17">
        <v>32653.8</v>
      </c>
      <c r="GJ17">
        <v>31407.3</v>
      </c>
      <c r="GK17">
        <v>40406.1</v>
      </c>
      <c r="GL17">
        <v>39788.9</v>
      </c>
      <c r="GM17">
        <v>2.1633</v>
      </c>
      <c r="GN17">
        <v>1.86618</v>
      </c>
      <c r="GO17">
        <v>0.120278</v>
      </c>
      <c r="GP17">
        <v>0</v>
      </c>
      <c r="GQ17">
        <v>26.0695</v>
      </c>
      <c r="GR17">
        <v>999.9</v>
      </c>
      <c r="GS17">
        <v>53.6</v>
      </c>
      <c r="GT17">
        <v>34</v>
      </c>
      <c r="GU17">
        <v>28.1618</v>
      </c>
      <c r="GV17">
        <v>62.3801</v>
      </c>
      <c r="GW17">
        <v>34.2668</v>
      </c>
      <c r="GX17">
        <v>1</v>
      </c>
      <c r="GY17">
        <v>0.0790981</v>
      </c>
      <c r="GZ17">
        <v>1.34894</v>
      </c>
      <c r="HA17">
        <v>20.2585</v>
      </c>
      <c r="HB17">
        <v>5.22702</v>
      </c>
      <c r="HC17">
        <v>11.9081</v>
      </c>
      <c r="HD17">
        <v>4.96375</v>
      </c>
      <c r="HE17">
        <v>3.292</v>
      </c>
      <c r="HF17">
        <v>9999</v>
      </c>
      <c r="HG17">
        <v>9999</v>
      </c>
      <c r="HH17">
        <v>9999</v>
      </c>
      <c r="HI17">
        <v>999.9</v>
      </c>
      <c r="HJ17">
        <v>4.97025</v>
      </c>
      <c r="HK17">
        <v>1.87519</v>
      </c>
      <c r="HL17">
        <v>1.87402</v>
      </c>
      <c r="HM17">
        <v>1.87317</v>
      </c>
      <c r="HN17">
        <v>1.87459</v>
      </c>
      <c r="HO17">
        <v>1.86963</v>
      </c>
      <c r="HP17">
        <v>1.87378</v>
      </c>
      <c r="HQ17">
        <v>1.87881</v>
      </c>
      <c r="HR17">
        <v>0</v>
      </c>
      <c r="HS17">
        <v>0</v>
      </c>
      <c r="HT17">
        <v>0</v>
      </c>
      <c r="HU17">
        <v>0</v>
      </c>
      <c r="HV17" t="s">
        <v>419</v>
      </c>
      <c r="HW17" t="s">
        <v>420</v>
      </c>
      <c r="HX17" t="s">
        <v>421</v>
      </c>
      <c r="HY17" t="s">
        <v>421</v>
      </c>
      <c r="HZ17" t="s">
        <v>421</v>
      </c>
      <c r="IA17" t="s">
        <v>421</v>
      </c>
      <c r="IB17">
        <v>0</v>
      </c>
      <c r="IC17">
        <v>100</v>
      </c>
      <c r="ID17">
        <v>100</v>
      </c>
      <c r="IE17">
        <v>0.974</v>
      </c>
      <c r="IF17">
        <v>0.105</v>
      </c>
      <c r="IG17">
        <v>-1.331</v>
      </c>
      <c r="IH17">
        <v>0</v>
      </c>
      <c r="II17">
        <v>0</v>
      </c>
      <c r="IJ17">
        <v>0</v>
      </c>
      <c r="IK17">
        <v>0.105</v>
      </c>
      <c r="IL17">
        <v>0</v>
      </c>
      <c r="IM17">
        <v>0</v>
      </c>
      <c r="IN17">
        <v>0</v>
      </c>
      <c r="IO17">
        <v>-1</v>
      </c>
      <c r="IP17">
        <v>-1</v>
      </c>
      <c r="IQ17">
        <v>-1</v>
      </c>
      <c r="IR17">
        <v>-1</v>
      </c>
      <c r="IS17">
        <v>1263.9</v>
      </c>
      <c r="IT17">
        <v>1270.8</v>
      </c>
      <c r="IU17">
        <v>1.1084</v>
      </c>
      <c r="IV17">
        <v>2.44873</v>
      </c>
      <c r="IW17">
        <v>1.42578</v>
      </c>
      <c r="IX17">
        <v>2.26685</v>
      </c>
      <c r="IY17">
        <v>1.54785</v>
      </c>
      <c r="IZ17">
        <v>2.42432</v>
      </c>
      <c r="JA17">
        <v>37.1941</v>
      </c>
      <c r="JB17">
        <v>15.9358</v>
      </c>
      <c r="JC17">
        <v>18</v>
      </c>
      <c r="JD17">
        <v>636.688</v>
      </c>
      <c r="JE17">
        <v>427.985</v>
      </c>
      <c r="JF17">
        <v>25.4571</v>
      </c>
      <c r="JG17">
        <v>28.3569</v>
      </c>
      <c r="JH17">
        <v>29.9997</v>
      </c>
      <c r="JI17">
        <v>28.3229</v>
      </c>
      <c r="JJ17">
        <v>28.2577</v>
      </c>
      <c r="JK17">
        <v>22.1979</v>
      </c>
      <c r="JL17">
        <v>27.2073</v>
      </c>
      <c r="JM17">
        <v>90.459</v>
      </c>
      <c r="JN17">
        <v>25.435</v>
      </c>
      <c r="JO17">
        <v>431.866</v>
      </c>
      <c r="JP17">
        <v>22.8434</v>
      </c>
      <c r="JQ17">
        <v>95.452</v>
      </c>
      <c r="JR17">
        <v>101.243</v>
      </c>
    </row>
    <row r="18" spans="1:278">
      <c r="A18">
        <v>2</v>
      </c>
      <c r="B18">
        <v>1686854815</v>
      </c>
      <c r="C18">
        <v>101</v>
      </c>
      <c r="D18" t="s">
        <v>422</v>
      </c>
      <c r="E18" t="s">
        <v>423</v>
      </c>
      <c r="F18">
        <v>15</v>
      </c>
      <c r="I18" t="s">
        <v>408</v>
      </c>
      <c r="J18" t="s">
        <v>409</v>
      </c>
      <c r="M18" t="s">
        <v>410</v>
      </c>
      <c r="N18" t="s">
        <v>411</v>
      </c>
      <c r="O18">
        <v>1686854807</v>
      </c>
      <c r="P18">
        <f>(Q18)/1000</f>
        <v>0</v>
      </c>
      <c r="Q18">
        <f>1000*DA18*AO18*(CW18-CX18)/(100*CP18*(1000-AO18*CW18))</f>
        <v>0</v>
      </c>
      <c r="R18">
        <f>DA18*AO18*(CV18-CU18*(1000-AO18*CX18)/(1000-AO18*CW18))/(100*CP18)</f>
        <v>0</v>
      </c>
      <c r="S18">
        <f>CU18 - IF(AO18&gt;1, R18*CP18*100.0/(AQ18*DI18), 0)</f>
        <v>0</v>
      </c>
      <c r="T18">
        <f>((Z18-P18/2)*S18-R18)/(Z18+P18/2)</f>
        <v>0</v>
      </c>
      <c r="U18">
        <f>T18*(DB18+DC18)/1000.0</f>
        <v>0</v>
      </c>
      <c r="V18">
        <f>(CU18 - IF(AO18&gt;1, R18*CP18*100.0/(AQ18*DI18), 0))*(DB18+DC18)/1000.0</f>
        <v>0</v>
      </c>
      <c r="W18">
        <f>2.0/((1/Y18-1/X18)+SIGN(Y18)*SQRT((1/Y18-1/X18)*(1/Y18-1/X18) + 4*CQ18/((CQ18+1)*(CQ18+1))*(2*1/Y18*1/X18-1/X18*1/X18)))</f>
        <v>0</v>
      </c>
      <c r="X18">
        <f>IF(LEFT(CR18,1)&lt;&gt;"0",IF(LEFT(CR18,1)="1",3.0,CS18),$D$5+$E$5*(DI18*DB18/($K$5*1000))+$F$5*(DI18*DB18/($K$5*1000))*MAX(MIN(CP18,$J$5),$I$5)*MAX(MIN(CP18,$J$5),$I$5)+$G$5*MAX(MIN(CP18,$J$5),$I$5)*(DI18*DB18/($K$5*1000))+$H$5*(DI18*DB18/($K$5*1000))*(DI18*DB18/($K$5*1000)))</f>
        <v>0</v>
      </c>
      <c r="Y18">
        <f>P18*(1000-(1000*0.61365*exp(17.502*AC18/(240.97+AC18))/(DB18+DC18)+CW18)/2)/(1000*0.61365*exp(17.502*AC18/(240.97+AC18))/(DB18+DC18)-CW18)</f>
        <v>0</v>
      </c>
      <c r="Z18">
        <f>1/((CQ18+1)/(W18/1.6)+1/(X18/1.37)) + CQ18/((CQ18+1)/(W18/1.6) + CQ18/(X18/1.37))</f>
        <v>0</v>
      </c>
      <c r="AA18">
        <f>(CL18*CO18)</f>
        <v>0</v>
      </c>
      <c r="AB18">
        <f>(DD18+(AA18+2*0.95*5.67E-8*(((DD18+$B$7)+273)^4-(DD18+273)^4)-44100*P18)/(1.84*29.3*X18+8*0.95*5.67E-8*(DD18+273)^3))</f>
        <v>0</v>
      </c>
      <c r="AC18">
        <f>($C$7*DE18+$D$7*DF18+$E$7*AB18)</f>
        <v>0</v>
      </c>
      <c r="AD18">
        <f>0.61365*exp(17.502*AC18/(240.97+AC18))</f>
        <v>0</v>
      </c>
      <c r="AE18">
        <f>(AF18/AG18*100)</f>
        <v>0</v>
      </c>
      <c r="AF18">
        <f>CW18*(DB18+DC18)/1000</f>
        <v>0</v>
      </c>
      <c r="AG18">
        <f>0.61365*exp(17.502*DD18/(240.97+DD18))</f>
        <v>0</v>
      </c>
      <c r="AH18">
        <f>(AD18-CW18*(DB18+DC18)/1000)</f>
        <v>0</v>
      </c>
      <c r="AI18">
        <f>(-P18*44100)</f>
        <v>0</v>
      </c>
      <c r="AJ18">
        <f>2*29.3*X18*0.92*(DD18-AC18)</f>
        <v>0</v>
      </c>
      <c r="AK18">
        <f>2*0.95*5.67E-8*(((DD18+$B$7)+273)^4-(AC18+273)^4)</f>
        <v>0</v>
      </c>
      <c r="AL18">
        <f>AA18+AK18+AI18+AJ18</f>
        <v>0</v>
      </c>
      <c r="AM18">
        <v>0</v>
      </c>
      <c r="AN18">
        <v>0</v>
      </c>
      <c r="AO18">
        <f>IF(AM18*$H$13&gt;=AQ18,1.0,(AQ18/(AQ18-AM18*$H$13)))</f>
        <v>0</v>
      </c>
      <c r="AP18">
        <f>(AO18-1)*100</f>
        <v>0</v>
      </c>
      <c r="AQ18">
        <f>MAX(0,($B$13+$C$13*DI18)/(1+$D$13*DI18)*DB18/(DD18+273)*$E$13)</f>
        <v>0</v>
      </c>
      <c r="AR18" t="s">
        <v>412</v>
      </c>
      <c r="AS18">
        <v>12490</v>
      </c>
      <c r="AT18">
        <v>621.4399999999999</v>
      </c>
      <c r="AU18">
        <v>2858.75</v>
      </c>
      <c r="AV18">
        <f>1-AT18/AU18</f>
        <v>0</v>
      </c>
      <c r="AW18">
        <v>-1.226258601200839</v>
      </c>
      <c r="AX18" t="s">
        <v>424</v>
      </c>
      <c r="AY18">
        <v>12481.8</v>
      </c>
      <c r="AZ18">
        <v>666.1051538461538</v>
      </c>
      <c r="BA18">
        <v>983.008</v>
      </c>
      <c r="BB18">
        <f>1-AZ18/BA18</f>
        <v>0</v>
      </c>
      <c r="BC18">
        <v>0.5</v>
      </c>
      <c r="BD18">
        <f>CM18</f>
        <v>0</v>
      </c>
      <c r="BE18">
        <f>R18</f>
        <v>0</v>
      </c>
      <c r="BF18">
        <f>BB18*BC18*BD18</f>
        <v>0</v>
      </c>
      <c r="BG18">
        <f>(BE18-AW18)/BD18</f>
        <v>0</v>
      </c>
      <c r="BH18">
        <f>(AU18-BA18)/BA18</f>
        <v>0</v>
      </c>
      <c r="BI18">
        <f>AT18/(AV18+AT18/BA18)</f>
        <v>0</v>
      </c>
      <c r="BJ18" t="s">
        <v>425</v>
      </c>
      <c r="BK18">
        <v>488.27</v>
      </c>
      <c r="BL18">
        <f>IF(BK18&lt;&gt;0, BK18, BI18)</f>
        <v>0</v>
      </c>
      <c r="BM18">
        <f>1-BL18/BA18</f>
        <v>0</v>
      </c>
      <c r="BN18">
        <f>(BA18-AZ18)/(BA18-BL18)</f>
        <v>0</v>
      </c>
      <c r="BO18">
        <f>(AU18-BA18)/(AU18-BL18)</f>
        <v>0</v>
      </c>
      <c r="BP18">
        <f>(BA18-AZ18)/(BA18-AT18)</f>
        <v>0</v>
      </c>
      <c r="BQ18">
        <f>(AU18-BA18)/(AU18-AT18)</f>
        <v>0</v>
      </c>
      <c r="BR18">
        <f>(BN18*BL18/AZ18)</f>
        <v>0</v>
      </c>
      <c r="BS18">
        <f>(1-BR18)</f>
        <v>0</v>
      </c>
      <c r="BT18">
        <v>1157</v>
      </c>
      <c r="BU18">
        <v>300</v>
      </c>
      <c r="BV18">
        <v>300</v>
      </c>
      <c r="BW18">
        <v>300</v>
      </c>
      <c r="BX18">
        <v>12481.8</v>
      </c>
      <c r="BY18">
        <v>911.66</v>
      </c>
      <c r="BZ18">
        <v>-0.009044200000000001</v>
      </c>
      <c r="CA18">
        <v>-7.62</v>
      </c>
      <c r="CB18" t="s">
        <v>415</v>
      </c>
      <c r="CC18" t="s">
        <v>415</v>
      </c>
      <c r="CD18" t="s">
        <v>415</v>
      </c>
      <c r="CE18" t="s">
        <v>415</v>
      </c>
      <c r="CF18" t="s">
        <v>415</v>
      </c>
      <c r="CG18" t="s">
        <v>415</v>
      </c>
      <c r="CH18" t="s">
        <v>415</v>
      </c>
      <c r="CI18" t="s">
        <v>415</v>
      </c>
      <c r="CJ18" t="s">
        <v>415</v>
      </c>
      <c r="CK18" t="s">
        <v>415</v>
      </c>
      <c r="CL18">
        <f>$B$11*DJ18+$C$11*DK18+$F$11*DV18*(1-DY18)</f>
        <v>0</v>
      </c>
      <c r="CM18">
        <f>CL18*CN18</f>
        <v>0</v>
      </c>
      <c r="CN18">
        <f>($B$11*$D$9+$C$11*$D$9+$F$11*((EI18+EA18)/MAX(EI18+EA18+EJ18, 0.1)*$I$9+EJ18/MAX(EI18+EA18+EJ18, 0.1)*$J$9))/($B$11+$C$11+$F$11)</f>
        <v>0</v>
      </c>
      <c r="CO18">
        <f>($B$11*$K$9+$C$11*$K$9+$F$11*((EI18+EA18)/MAX(EI18+EA18+EJ18, 0.1)*$P$9+EJ18/MAX(EI18+EA18+EJ18, 0.1)*$Q$9))/($B$11+$C$11+$F$11)</f>
        <v>0</v>
      </c>
      <c r="CP18">
        <v>6</v>
      </c>
      <c r="CQ18">
        <v>0.5</v>
      </c>
      <c r="CR18" t="s">
        <v>416</v>
      </c>
      <c r="CS18">
        <v>2</v>
      </c>
      <c r="CT18">
        <v>1686854807</v>
      </c>
      <c r="CU18">
        <v>410.0681935483869</v>
      </c>
      <c r="CV18">
        <v>428.7693225806451</v>
      </c>
      <c r="CW18">
        <v>24.2423935483871</v>
      </c>
      <c r="CX18">
        <v>22.40935806451613</v>
      </c>
      <c r="CY18">
        <v>409.062193548387</v>
      </c>
      <c r="CZ18">
        <v>24.1373935483871</v>
      </c>
      <c r="DA18">
        <v>600.217935483871</v>
      </c>
      <c r="DB18">
        <v>101.6852580645161</v>
      </c>
      <c r="DC18">
        <v>0.0999972129032258</v>
      </c>
      <c r="DD18">
        <v>27.85541612903226</v>
      </c>
      <c r="DE18">
        <v>27.89581290322581</v>
      </c>
      <c r="DF18">
        <v>999.9000000000003</v>
      </c>
      <c r="DG18">
        <v>0</v>
      </c>
      <c r="DH18">
        <v>0</v>
      </c>
      <c r="DI18">
        <v>9996.417096774194</v>
      </c>
      <c r="DJ18">
        <v>0</v>
      </c>
      <c r="DK18">
        <v>1642.399032258065</v>
      </c>
      <c r="DL18">
        <v>-18.73317741935484</v>
      </c>
      <c r="DM18">
        <v>420.2233225806452</v>
      </c>
      <c r="DN18">
        <v>438.5979677419356</v>
      </c>
      <c r="DO18">
        <v>1.833019354838709</v>
      </c>
      <c r="DP18">
        <v>428.7693225806451</v>
      </c>
      <c r="DQ18">
        <v>22.40935806451613</v>
      </c>
      <c r="DR18">
        <v>2.465092903225806</v>
      </c>
      <c r="DS18">
        <v>2.278701612903226</v>
      </c>
      <c r="DT18">
        <v>20.79783225806451</v>
      </c>
      <c r="DU18">
        <v>19.52661612903226</v>
      </c>
      <c r="DV18">
        <v>1499.984838709677</v>
      </c>
      <c r="DW18">
        <v>0.9729993870967742</v>
      </c>
      <c r="DX18">
        <v>0.02700046129032257</v>
      </c>
      <c r="DY18">
        <v>0</v>
      </c>
      <c r="DZ18">
        <v>666.162129032258</v>
      </c>
      <c r="EA18">
        <v>4.999310000000001</v>
      </c>
      <c r="EB18">
        <v>14086.25161290323</v>
      </c>
      <c r="EC18">
        <v>13259.11290322581</v>
      </c>
      <c r="ED18">
        <v>37.22358064516128</v>
      </c>
      <c r="EE18">
        <v>38.915</v>
      </c>
      <c r="EF18">
        <v>37.57825806451612</v>
      </c>
      <c r="EG18">
        <v>38.125</v>
      </c>
      <c r="EH18">
        <v>38.68699999999998</v>
      </c>
      <c r="EI18">
        <v>1454.619354838709</v>
      </c>
      <c r="EJ18">
        <v>40.36548387096776</v>
      </c>
      <c r="EK18">
        <v>0</v>
      </c>
      <c r="EL18">
        <v>100.4000000953674</v>
      </c>
      <c r="EM18">
        <v>0</v>
      </c>
      <c r="EN18">
        <v>666.1051538461538</v>
      </c>
      <c r="EO18">
        <v>-1.39576069114563</v>
      </c>
      <c r="EP18">
        <v>269.2888868943177</v>
      </c>
      <c r="EQ18">
        <v>14078.97307692308</v>
      </c>
      <c r="ER18">
        <v>15</v>
      </c>
      <c r="ES18">
        <v>1686854851</v>
      </c>
      <c r="ET18" t="s">
        <v>426</v>
      </c>
      <c r="EU18">
        <v>1686854851</v>
      </c>
      <c r="EV18">
        <v>1686778463</v>
      </c>
      <c r="EW18">
        <v>2</v>
      </c>
      <c r="EX18">
        <v>0.032</v>
      </c>
      <c r="EY18">
        <v>-0.008</v>
      </c>
      <c r="EZ18">
        <v>1.006</v>
      </c>
      <c r="FA18">
        <v>0.105</v>
      </c>
      <c r="FB18">
        <v>427</v>
      </c>
      <c r="FC18">
        <v>15</v>
      </c>
      <c r="FD18">
        <v>0.05</v>
      </c>
      <c r="FE18">
        <v>0.02</v>
      </c>
      <c r="FF18">
        <v>-18.8412375</v>
      </c>
      <c r="FG18">
        <v>0.6160176360225535</v>
      </c>
      <c r="FH18">
        <v>0.3593655713110954</v>
      </c>
      <c r="FI18">
        <v>1</v>
      </c>
      <c r="FJ18">
        <v>410.0398999999999</v>
      </c>
      <c r="FK18">
        <v>-2.562340378197887</v>
      </c>
      <c r="FL18">
        <v>0.1980566164846097</v>
      </c>
      <c r="FM18">
        <v>1</v>
      </c>
      <c r="FN18">
        <v>1.826453</v>
      </c>
      <c r="FO18">
        <v>0.1365777861163231</v>
      </c>
      <c r="FP18">
        <v>0.01333515245507153</v>
      </c>
      <c r="FQ18">
        <v>1</v>
      </c>
      <c r="FR18">
        <v>24.24241333333334</v>
      </c>
      <c r="FS18">
        <v>0.02499844271410954</v>
      </c>
      <c r="FT18">
        <v>0.002421395373654749</v>
      </c>
      <c r="FU18">
        <v>1</v>
      </c>
      <c r="FV18">
        <v>4</v>
      </c>
      <c r="FW18">
        <v>4</v>
      </c>
      <c r="FX18" t="s">
        <v>418</v>
      </c>
      <c r="FY18">
        <v>3.17677</v>
      </c>
      <c r="FZ18">
        <v>2.79678</v>
      </c>
      <c r="GA18">
        <v>0.103243</v>
      </c>
      <c r="GB18">
        <v>0.107587</v>
      </c>
      <c r="GC18">
        <v>0.12202</v>
      </c>
      <c r="GD18">
        <v>0.115854</v>
      </c>
      <c r="GE18">
        <v>28109.7</v>
      </c>
      <c r="GF18">
        <v>22220.8</v>
      </c>
      <c r="GG18">
        <v>29301.4</v>
      </c>
      <c r="GH18">
        <v>24396.2</v>
      </c>
      <c r="GI18">
        <v>32699.9</v>
      </c>
      <c r="GJ18">
        <v>31461.5</v>
      </c>
      <c r="GK18">
        <v>40408.5</v>
      </c>
      <c r="GL18">
        <v>39790.6</v>
      </c>
      <c r="GM18">
        <v>2.16458</v>
      </c>
      <c r="GN18">
        <v>1.86583</v>
      </c>
      <c r="GO18">
        <v>0.112444</v>
      </c>
      <c r="GP18">
        <v>0</v>
      </c>
      <c r="GQ18">
        <v>26.0813</v>
      </c>
      <c r="GR18">
        <v>999.9</v>
      </c>
      <c r="GS18">
        <v>54.4</v>
      </c>
      <c r="GT18">
        <v>34</v>
      </c>
      <c r="GU18">
        <v>28.5855</v>
      </c>
      <c r="GV18">
        <v>61.8501</v>
      </c>
      <c r="GW18">
        <v>33.6258</v>
      </c>
      <c r="GX18">
        <v>1</v>
      </c>
      <c r="GY18">
        <v>0.071283</v>
      </c>
      <c r="GZ18">
        <v>-0.115174</v>
      </c>
      <c r="HA18">
        <v>20.266</v>
      </c>
      <c r="HB18">
        <v>5.22313</v>
      </c>
      <c r="HC18">
        <v>11.9081</v>
      </c>
      <c r="HD18">
        <v>4.9632</v>
      </c>
      <c r="HE18">
        <v>3.29133</v>
      </c>
      <c r="HF18">
        <v>9999</v>
      </c>
      <c r="HG18">
        <v>9999</v>
      </c>
      <c r="HH18">
        <v>9999</v>
      </c>
      <c r="HI18">
        <v>999.9</v>
      </c>
      <c r="HJ18">
        <v>4.97026</v>
      </c>
      <c r="HK18">
        <v>1.87523</v>
      </c>
      <c r="HL18">
        <v>1.87398</v>
      </c>
      <c r="HM18">
        <v>1.87317</v>
      </c>
      <c r="HN18">
        <v>1.87467</v>
      </c>
      <c r="HO18">
        <v>1.86965</v>
      </c>
      <c r="HP18">
        <v>1.87378</v>
      </c>
      <c r="HQ18">
        <v>1.87881</v>
      </c>
      <c r="HR18">
        <v>0</v>
      </c>
      <c r="HS18">
        <v>0</v>
      </c>
      <c r="HT18">
        <v>0</v>
      </c>
      <c r="HU18">
        <v>0</v>
      </c>
      <c r="HV18" t="s">
        <v>419</v>
      </c>
      <c r="HW18" t="s">
        <v>420</v>
      </c>
      <c r="HX18" t="s">
        <v>421</v>
      </c>
      <c r="HY18" t="s">
        <v>421</v>
      </c>
      <c r="HZ18" t="s">
        <v>421</v>
      </c>
      <c r="IA18" t="s">
        <v>421</v>
      </c>
      <c r="IB18">
        <v>0</v>
      </c>
      <c r="IC18">
        <v>100</v>
      </c>
      <c r="ID18">
        <v>100</v>
      </c>
      <c r="IE18">
        <v>1.006</v>
      </c>
      <c r="IF18">
        <v>0.105</v>
      </c>
      <c r="IG18">
        <v>0.9738500000000272</v>
      </c>
      <c r="IH18">
        <v>0</v>
      </c>
      <c r="II18">
        <v>0</v>
      </c>
      <c r="IJ18">
        <v>0</v>
      </c>
      <c r="IK18">
        <v>0.105</v>
      </c>
      <c r="IL18">
        <v>0</v>
      </c>
      <c r="IM18">
        <v>0</v>
      </c>
      <c r="IN18">
        <v>0</v>
      </c>
      <c r="IO18">
        <v>-1</v>
      </c>
      <c r="IP18">
        <v>-1</v>
      </c>
      <c r="IQ18">
        <v>-1</v>
      </c>
      <c r="IR18">
        <v>-1</v>
      </c>
      <c r="IS18">
        <v>1.2</v>
      </c>
      <c r="IT18">
        <v>1272.5</v>
      </c>
      <c r="IU18">
        <v>1.10718</v>
      </c>
      <c r="IV18">
        <v>2.45605</v>
      </c>
      <c r="IW18">
        <v>1.42578</v>
      </c>
      <c r="IX18">
        <v>2.26929</v>
      </c>
      <c r="IY18">
        <v>1.54785</v>
      </c>
      <c r="IZ18">
        <v>2.33154</v>
      </c>
      <c r="JA18">
        <v>37.1225</v>
      </c>
      <c r="JB18">
        <v>15.927</v>
      </c>
      <c r="JC18">
        <v>18</v>
      </c>
      <c r="JD18">
        <v>636.5170000000001</v>
      </c>
      <c r="JE18">
        <v>427.023</v>
      </c>
      <c r="JF18">
        <v>26.4833</v>
      </c>
      <c r="JG18">
        <v>28.2638</v>
      </c>
      <c r="JH18">
        <v>29.9999</v>
      </c>
      <c r="JI18">
        <v>28.2168</v>
      </c>
      <c r="JJ18">
        <v>28.1535</v>
      </c>
      <c r="JK18">
        <v>22.1654</v>
      </c>
      <c r="JL18">
        <v>30.4082</v>
      </c>
      <c r="JM18">
        <v>99.6271</v>
      </c>
      <c r="JN18">
        <v>26.5004</v>
      </c>
      <c r="JO18">
        <v>429.167</v>
      </c>
      <c r="JP18">
        <v>22.4195</v>
      </c>
      <c r="JQ18">
        <v>95.45829999999999</v>
      </c>
      <c r="JR18">
        <v>101.247</v>
      </c>
    </row>
    <row r="19" spans="1:278">
      <c r="A19">
        <v>3</v>
      </c>
      <c r="B19">
        <v>1686854920</v>
      </c>
      <c r="C19">
        <v>206</v>
      </c>
      <c r="D19" t="s">
        <v>427</v>
      </c>
      <c r="E19" t="s">
        <v>428</v>
      </c>
      <c r="F19">
        <v>15</v>
      </c>
      <c r="I19" t="s">
        <v>408</v>
      </c>
      <c r="J19" t="s">
        <v>409</v>
      </c>
      <c r="M19" t="s">
        <v>410</v>
      </c>
      <c r="N19" t="s">
        <v>411</v>
      </c>
      <c r="O19">
        <v>1686854912</v>
      </c>
      <c r="P19">
        <f>(Q19)/1000</f>
        <v>0</v>
      </c>
      <c r="Q19">
        <f>1000*DA19*AO19*(CW19-CX19)/(100*CP19*(1000-AO19*CW19))</f>
        <v>0</v>
      </c>
      <c r="R19">
        <f>DA19*AO19*(CV19-CU19*(1000-AO19*CX19)/(1000-AO19*CW19))/(100*CP19)</f>
        <v>0</v>
      </c>
      <c r="S19">
        <f>CU19 - IF(AO19&gt;1, R19*CP19*100.0/(AQ19*DI19), 0)</f>
        <v>0</v>
      </c>
      <c r="T19">
        <f>((Z19-P19/2)*S19-R19)/(Z19+P19/2)</f>
        <v>0</v>
      </c>
      <c r="U19">
        <f>T19*(DB19+DC19)/1000.0</f>
        <v>0</v>
      </c>
      <c r="V19">
        <f>(CU19 - IF(AO19&gt;1, R19*CP19*100.0/(AQ19*DI19), 0))*(DB19+DC19)/1000.0</f>
        <v>0</v>
      </c>
      <c r="W19">
        <f>2.0/((1/Y19-1/X19)+SIGN(Y19)*SQRT((1/Y19-1/X19)*(1/Y19-1/X19) + 4*CQ19/((CQ19+1)*(CQ19+1))*(2*1/Y19*1/X19-1/X19*1/X19)))</f>
        <v>0</v>
      </c>
      <c r="X19">
        <f>IF(LEFT(CR19,1)&lt;&gt;"0",IF(LEFT(CR19,1)="1",3.0,CS19),$D$5+$E$5*(DI19*DB19/($K$5*1000))+$F$5*(DI19*DB19/($K$5*1000))*MAX(MIN(CP19,$J$5),$I$5)*MAX(MIN(CP19,$J$5),$I$5)+$G$5*MAX(MIN(CP19,$J$5),$I$5)*(DI19*DB19/($K$5*1000))+$H$5*(DI19*DB19/($K$5*1000))*(DI19*DB19/($K$5*1000)))</f>
        <v>0</v>
      </c>
      <c r="Y19">
        <f>P19*(1000-(1000*0.61365*exp(17.502*AC19/(240.97+AC19))/(DB19+DC19)+CW19)/2)/(1000*0.61365*exp(17.502*AC19/(240.97+AC19))/(DB19+DC19)-CW19)</f>
        <v>0</v>
      </c>
      <c r="Z19">
        <f>1/((CQ19+1)/(W19/1.6)+1/(X19/1.37)) + CQ19/((CQ19+1)/(W19/1.6) + CQ19/(X19/1.37))</f>
        <v>0</v>
      </c>
      <c r="AA19">
        <f>(CL19*CO19)</f>
        <v>0</v>
      </c>
      <c r="AB19">
        <f>(DD19+(AA19+2*0.95*5.67E-8*(((DD19+$B$7)+273)^4-(DD19+273)^4)-44100*P19)/(1.84*29.3*X19+8*0.95*5.67E-8*(DD19+273)^3))</f>
        <v>0</v>
      </c>
      <c r="AC19">
        <f>($C$7*DE19+$D$7*DF19+$E$7*AB19)</f>
        <v>0</v>
      </c>
      <c r="AD19">
        <f>0.61365*exp(17.502*AC19/(240.97+AC19))</f>
        <v>0</v>
      </c>
      <c r="AE19">
        <f>(AF19/AG19*100)</f>
        <v>0</v>
      </c>
      <c r="AF19">
        <f>CW19*(DB19+DC19)/1000</f>
        <v>0</v>
      </c>
      <c r="AG19">
        <f>0.61365*exp(17.502*DD19/(240.97+DD19))</f>
        <v>0</v>
      </c>
      <c r="AH19">
        <f>(AD19-CW19*(DB19+DC19)/1000)</f>
        <v>0</v>
      </c>
      <c r="AI19">
        <f>(-P19*44100)</f>
        <v>0</v>
      </c>
      <c r="AJ19">
        <f>2*29.3*X19*0.92*(DD19-AC19)</f>
        <v>0</v>
      </c>
      <c r="AK19">
        <f>2*0.95*5.67E-8*(((DD19+$B$7)+273)^4-(AC19+273)^4)</f>
        <v>0</v>
      </c>
      <c r="AL19">
        <f>AA19+AK19+AI19+AJ19</f>
        <v>0</v>
      </c>
      <c r="AM19">
        <v>0</v>
      </c>
      <c r="AN19">
        <v>0</v>
      </c>
      <c r="AO19">
        <f>IF(AM19*$H$13&gt;=AQ19,1.0,(AQ19/(AQ19-AM19*$H$13)))</f>
        <v>0</v>
      </c>
      <c r="AP19">
        <f>(AO19-1)*100</f>
        <v>0</v>
      </c>
      <c r="AQ19">
        <f>MAX(0,($B$13+$C$13*DI19)/(1+$D$13*DI19)*DB19/(DD19+273)*$E$13)</f>
        <v>0</v>
      </c>
      <c r="AR19" t="s">
        <v>412</v>
      </c>
      <c r="AS19">
        <v>12490</v>
      </c>
      <c r="AT19">
        <v>621.4399999999999</v>
      </c>
      <c r="AU19">
        <v>2858.75</v>
      </c>
      <c r="AV19">
        <f>1-AT19/AU19</f>
        <v>0</v>
      </c>
      <c r="AW19">
        <v>-1.226258601200839</v>
      </c>
      <c r="AX19" t="s">
        <v>429</v>
      </c>
      <c r="AY19">
        <v>12488.8</v>
      </c>
      <c r="AZ19">
        <v>684.5693599999998</v>
      </c>
      <c r="BA19">
        <v>1256.96</v>
      </c>
      <c r="BB19">
        <f>1-AZ19/BA19</f>
        <v>0</v>
      </c>
      <c r="BC19">
        <v>0.5</v>
      </c>
      <c r="BD19">
        <f>CM19</f>
        <v>0</v>
      </c>
      <c r="BE19">
        <f>R19</f>
        <v>0</v>
      </c>
      <c r="BF19">
        <f>BB19*BC19*BD19</f>
        <v>0</v>
      </c>
      <c r="BG19">
        <f>(BE19-AW19)/BD19</f>
        <v>0</v>
      </c>
      <c r="BH19">
        <f>(AU19-BA19)/BA19</f>
        <v>0</v>
      </c>
      <c r="BI19">
        <f>AT19/(AV19+AT19/BA19)</f>
        <v>0</v>
      </c>
      <c r="BJ19" t="s">
        <v>430</v>
      </c>
      <c r="BK19">
        <v>506.14</v>
      </c>
      <c r="BL19">
        <f>IF(BK19&lt;&gt;0, BK19, BI19)</f>
        <v>0</v>
      </c>
      <c r="BM19">
        <f>1-BL19/BA19</f>
        <v>0</v>
      </c>
      <c r="BN19">
        <f>(BA19-AZ19)/(BA19-BL19)</f>
        <v>0</v>
      </c>
      <c r="BO19">
        <f>(AU19-BA19)/(AU19-BL19)</f>
        <v>0</v>
      </c>
      <c r="BP19">
        <f>(BA19-AZ19)/(BA19-AT19)</f>
        <v>0</v>
      </c>
      <c r="BQ19">
        <f>(AU19-BA19)/(AU19-AT19)</f>
        <v>0</v>
      </c>
      <c r="BR19">
        <f>(BN19*BL19/AZ19)</f>
        <v>0</v>
      </c>
      <c r="BS19">
        <f>(1-BR19)</f>
        <v>0</v>
      </c>
      <c r="BT19">
        <v>1159</v>
      </c>
      <c r="BU19">
        <v>300</v>
      </c>
      <c r="BV19">
        <v>300</v>
      </c>
      <c r="BW19">
        <v>300</v>
      </c>
      <c r="BX19">
        <v>12488.8</v>
      </c>
      <c r="BY19">
        <v>1117.36</v>
      </c>
      <c r="BZ19">
        <v>-0.00947804</v>
      </c>
      <c r="CA19">
        <v>-26.65</v>
      </c>
      <c r="CB19" t="s">
        <v>415</v>
      </c>
      <c r="CC19" t="s">
        <v>415</v>
      </c>
      <c r="CD19" t="s">
        <v>415</v>
      </c>
      <c r="CE19" t="s">
        <v>415</v>
      </c>
      <c r="CF19" t="s">
        <v>415</v>
      </c>
      <c r="CG19" t="s">
        <v>415</v>
      </c>
      <c r="CH19" t="s">
        <v>415</v>
      </c>
      <c r="CI19" t="s">
        <v>415</v>
      </c>
      <c r="CJ19" t="s">
        <v>415</v>
      </c>
      <c r="CK19" t="s">
        <v>415</v>
      </c>
      <c r="CL19">
        <f>$B$11*DJ19+$C$11*DK19+$F$11*DV19*(1-DY19)</f>
        <v>0</v>
      </c>
      <c r="CM19">
        <f>CL19*CN19</f>
        <v>0</v>
      </c>
      <c r="CN19">
        <f>($B$11*$D$9+$C$11*$D$9+$F$11*((EI19+EA19)/MAX(EI19+EA19+EJ19, 0.1)*$I$9+EJ19/MAX(EI19+EA19+EJ19, 0.1)*$J$9))/($B$11+$C$11+$F$11)</f>
        <v>0</v>
      </c>
      <c r="CO19">
        <f>($B$11*$K$9+$C$11*$K$9+$F$11*((EI19+EA19)/MAX(EI19+EA19+EJ19, 0.1)*$P$9+EJ19/MAX(EI19+EA19+EJ19, 0.1)*$Q$9))/($B$11+$C$11+$F$11)</f>
        <v>0</v>
      </c>
      <c r="CP19">
        <v>6</v>
      </c>
      <c r="CQ19">
        <v>0.5</v>
      </c>
      <c r="CR19" t="s">
        <v>416</v>
      </c>
      <c r="CS19">
        <v>2</v>
      </c>
      <c r="CT19">
        <v>1686854912</v>
      </c>
      <c r="CU19">
        <v>410.057</v>
      </c>
      <c r="CV19">
        <v>428.4230322580644</v>
      </c>
      <c r="CW19">
        <v>24.38523225806452</v>
      </c>
      <c r="CX19">
        <v>22.59955483870968</v>
      </c>
      <c r="CY19">
        <v>409.019</v>
      </c>
      <c r="CZ19">
        <v>24.28023225806452</v>
      </c>
      <c r="DA19">
        <v>600.254</v>
      </c>
      <c r="DB19">
        <v>101.689129032258</v>
      </c>
      <c r="DC19">
        <v>0.09997927741935485</v>
      </c>
      <c r="DD19">
        <v>28.19589677419355</v>
      </c>
      <c r="DE19">
        <v>28.04947096774194</v>
      </c>
      <c r="DF19">
        <v>999.9000000000003</v>
      </c>
      <c r="DG19">
        <v>0</v>
      </c>
      <c r="DH19">
        <v>0</v>
      </c>
      <c r="DI19">
        <v>10005.4464516129</v>
      </c>
      <c r="DJ19">
        <v>0</v>
      </c>
      <c r="DK19">
        <v>1625.970322580645</v>
      </c>
      <c r="DL19">
        <v>-18.39775483870968</v>
      </c>
      <c r="DM19">
        <v>420.2736451612903</v>
      </c>
      <c r="DN19">
        <v>438.3289032258064</v>
      </c>
      <c r="DO19">
        <v>1.78566064516129</v>
      </c>
      <c r="DP19">
        <v>428.4230322580644</v>
      </c>
      <c r="DQ19">
        <v>22.59955483870968</v>
      </c>
      <c r="DR19">
        <v>2.47970935483871</v>
      </c>
      <c r="DS19">
        <v>2.298128064516129</v>
      </c>
      <c r="DT19">
        <v>20.89394516129032</v>
      </c>
      <c r="DU19">
        <v>19.66328064516129</v>
      </c>
      <c r="DV19">
        <v>999.9961935483871</v>
      </c>
      <c r="DW19">
        <v>0.9599965483870965</v>
      </c>
      <c r="DX19">
        <v>0.04000351935483869</v>
      </c>
      <c r="DY19">
        <v>0</v>
      </c>
      <c r="DZ19">
        <v>684.5067741935486</v>
      </c>
      <c r="EA19">
        <v>4.999310000000001</v>
      </c>
      <c r="EB19">
        <v>10969.81612903225</v>
      </c>
      <c r="EC19">
        <v>8784.821935483871</v>
      </c>
      <c r="ED19">
        <v>36.651</v>
      </c>
      <c r="EE19">
        <v>38.81199999999998</v>
      </c>
      <c r="EF19">
        <v>37.268</v>
      </c>
      <c r="EG19">
        <v>38.22561290322579</v>
      </c>
      <c r="EH19">
        <v>38.36887096774192</v>
      </c>
      <c r="EI19">
        <v>955.1935483870968</v>
      </c>
      <c r="EJ19">
        <v>39.80354838709676</v>
      </c>
      <c r="EK19">
        <v>0</v>
      </c>
      <c r="EL19">
        <v>104.6000001430511</v>
      </c>
      <c r="EM19">
        <v>0</v>
      </c>
      <c r="EN19">
        <v>684.5693599999998</v>
      </c>
      <c r="EO19">
        <v>5.914923061570909</v>
      </c>
      <c r="EP19">
        <v>525.284615005963</v>
      </c>
      <c r="EQ19">
        <v>10968.724</v>
      </c>
      <c r="ER19">
        <v>15</v>
      </c>
      <c r="ES19">
        <v>1686854946.5</v>
      </c>
      <c r="ET19" t="s">
        <v>431</v>
      </c>
      <c r="EU19">
        <v>1686854946.5</v>
      </c>
      <c r="EV19">
        <v>1686778463</v>
      </c>
      <c r="EW19">
        <v>3</v>
      </c>
      <c r="EX19">
        <v>0.031</v>
      </c>
      <c r="EY19">
        <v>-0.008</v>
      </c>
      <c r="EZ19">
        <v>1.038</v>
      </c>
      <c r="FA19">
        <v>0.105</v>
      </c>
      <c r="FB19">
        <v>428</v>
      </c>
      <c r="FC19">
        <v>15</v>
      </c>
      <c r="FD19">
        <v>0.12</v>
      </c>
      <c r="FE19">
        <v>0.02</v>
      </c>
      <c r="FF19">
        <v>-18.5580275</v>
      </c>
      <c r="FG19">
        <v>1.98172345215766</v>
      </c>
      <c r="FH19">
        <v>0.3350198993996473</v>
      </c>
      <c r="FI19">
        <v>1</v>
      </c>
      <c r="FJ19">
        <v>410.0297</v>
      </c>
      <c r="FK19">
        <v>-1.735608453837243</v>
      </c>
      <c r="FL19">
        <v>0.1326743255745685</v>
      </c>
      <c r="FM19">
        <v>1</v>
      </c>
      <c r="FN19">
        <v>1.77472</v>
      </c>
      <c r="FO19">
        <v>0.2220175609756113</v>
      </c>
      <c r="FP19">
        <v>0.0256951332940695</v>
      </c>
      <c r="FQ19">
        <v>1</v>
      </c>
      <c r="FR19">
        <v>24.38443333333333</v>
      </c>
      <c r="FS19">
        <v>0.2002865406006767</v>
      </c>
      <c r="FT19">
        <v>0.01507484291423588</v>
      </c>
      <c r="FU19">
        <v>1</v>
      </c>
      <c r="FV19">
        <v>4</v>
      </c>
      <c r="FW19">
        <v>4</v>
      </c>
      <c r="FX19" t="s">
        <v>418</v>
      </c>
      <c r="FY19">
        <v>3.17663</v>
      </c>
      <c r="FZ19">
        <v>2.79706</v>
      </c>
      <c r="GA19">
        <v>0.103252</v>
      </c>
      <c r="GB19">
        <v>0.107492</v>
      </c>
      <c r="GC19">
        <v>0.12264</v>
      </c>
      <c r="GD19">
        <v>0.116891</v>
      </c>
      <c r="GE19">
        <v>28108.7</v>
      </c>
      <c r="GF19">
        <v>22222.7</v>
      </c>
      <c r="GG19">
        <v>29300.5</v>
      </c>
      <c r="GH19">
        <v>24395.6</v>
      </c>
      <c r="GI19">
        <v>32675.2</v>
      </c>
      <c r="GJ19">
        <v>31423.4</v>
      </c>
      <c r="GK19">
        <v>40407.4</v>
      </c>
      <c r="GL19">
        <v>39789.8</v>
      </c>
      <c r="GM19">
        <v>2.1645</v>
      </c>
      <c r="GN19">
        <v>1.86633</v>
      </c>
      <c r="GO19">
        <v>0.08787590000000001</v>
      </c>
      <c r="GP19">
        <v>0</v>
      </c>
      <c r="GQ19">
        <v>26.6395</v>
      </c>
      <c r="GR19">
        <v>999.9</v>
      </c>
      <c r="GS19">
        <v>54.2</v>
      </c>
      <c r="GT19">
        <v>34</v>
      </c>
      <c r="GU19">
        <v>28.4794</v>
      </c>
      <c r="GV19">
        <v>61.7601</v>
      </c>
      <c r="GW19">
        <v>34.2308</v>
      </c>
      <c r="GX19">
        <v>1</v>
      </c>
      <c r="GY19">
        <v>0.0704548</v>
      </c>
      <c r="GZ19">
        <v>0.217484</v>
      </c>
      <c r="HA19">
        <v>20.2698</v>
      </c>
      <c r="HB19">
        <v>5.22298</v>
      </c>
      <c r="HC19">
        <v>11.9081</v>
      </c>
      <c r="HD19">
        <v>4.96325</v>
      </c>
      <c r="HE19">
        <v>3.29125</v>
      </c>
      <c r="HF19">
        <v>9999</v>
      </c>
      <c r="HG19">
        <v>9999</v>
      </c>
      <c r="HH19">
        <v>9999</v>
      </c>
      <c r="HI19">
        <v>999.9</v>
      </c>
      <c r="HJ19">
        <v>4.97028</v>
      </c>
      <c r="HK19">
        <v>1.87524</v>
      </c>
      <c r="HL19">
        <v>1.87401</v>
      </c>
      <c r="HM19">
        <v>1.8732</v>
      </c>
      <c r="HN19">
        <v>1.87469</v>
      </c>
      <c r="HO19">
        <v>1.86966</v>
      </c>
      <c r="HP19">
        <v>1.8738</v>
      </c>
      <c r="HQ19">
        <v>1.87882</v>
      </c>
      <c r="HR19">
        <v>0</v>
      </c>
      <c r="HS19">
        <v>0</v>
      </c>
      <c r="HT19">
        <v>0</v>
      </c>
      <c r="HU19">
        <v>0</v>
      </c>
      <c r="HV19" t="s">
        <v>419</v>
      </c>
      <c r="HW19" t="s">
        <v>420</v>
      </c>
      <c r="HX19" t="s">
        <v>421</v>
      </c>
      <c r="HY19" t="s">
        <v>421</v>
      </c>
      <c r="HZ19" t="s">
        <v>421</v>
      </c>
      <c r="IA19" t="s">
        <v>421</v>
      </c>
      <c r="IB19">
        <v>0</v>
      </c>
      <c r="IC19">
        <v>100</v>
      </c>
      <c r="ID19">
        <v>100</v>
      </c>
      <c r="IE19">
        <v>1.038</v>
      </c>
      <c r="IF19">
        <v>0.105</v>
      </c>
      <c r="IG19">
        <v>1.006250000000023</v>
      </c>
      <c r="IH19">
        <v>0</v>
      </c>
      <c r="II19">
        <v>0</v>
      </c>
      <c r="IJ19">
        <v>0</v>
      </c>
      <c r="IK19">
        <v>0.105</v>
      </c>
      <c r="IL19">
        <v>0</v>
      </c>
      <c r="IM19">
        <v>0</v>
      </c>
      <c r="IN19">
        <v>0</v>
      </c>
      <c r="IO19">
        <v>-1</v>
      </c>
      <c r="IP19">
        <v>-1</v>
      </c>
      <c r="IQ19">
        <v>-1</v>
      </c>
      <c r="IR19">
        <v>-1</v>
      </c>
      <c r="IS19">
        <v>1.1</v>
      </c>
      <c r="IT19">
        <v>1274.3</v>
      </c>
      <c r="IU19">
        <v>1.11206</v>
      </c>
      <c r="IV19">
        <v>2.45361</v>
      </c>
      <c r="IW19">
        <v>1.42578</v>
      </c>
      <c r="IX19">
        <v>2.26929</v>
      </c>
      <c r="IY19">
        <v>1.54785</v>
      </c>
      <c r="IZ19">
        <v>2.37305</v>
      </c>
      <c r="JA19">
        <v>37.2181</v>
      </c>
      <c r="JB19">
        <v>15.9182</v>
      </c>
      <c r="JC19">
        <v>18</v>
      </c>
      <c r="JD19">
        <v>635.894</v>
      </c>
      <c r="JE19">
        <v>426.926</v>
      </c>
      <c r="JF19">
        <v>27.101</v>
      </c>
      <c r="JG19">
        <v>28.2315</v>
      </c>
      <c r="JH19">
        <v>30.0004</v>
      </c>
      <c r="JI19">
        <v>28.1633</v>
      </c>
      <c r="JJ19">
        <v>28.1011</v>
      </c>
      <c r="JK19">
        <v>22.2683</v>
      </c>
      <c r="JL19">
        <v>28.985</v>
      </c>
      <c r="JM19">
        <v>99.62609999999999</v>
      </c>
      <c r="JN19">
        <v>27.0347</v>
      </c>
      <c r="JO19">
        <v>428.825</v>
      </c>
      <c r="JP19">
        <v>22.8477</v>
      </c>
      <c r="JQ19">
        <v>95.4554</v>
      </c>
      <c r="JR19">
        <v>101.245</v>
      </c>
    </row>
    <row r="20" spans="1:278">
      <c r="A20">
        <v>4</v>
      </c>
      <c r="B20">
        <v>1686855007.5</v>
      </c>
      <c r="C20">
        <v>293.5</v>
      </c>
      <c r="D20" t="s">
        <v>432</v>
      </c>
      <c r="E20" t="s">
        <v>433</v>
      </c>
      <c r="F20">
        <v>15</v>
      </c>
      <c r="I20" t="s">
        <v>408</v>
      </c>
      <c r="J20" t="s">
        <v>409</v>
      </c>
      <c r="M20" t="s">
        <v>410</v>
      </c>
      <c r="N20" t="s">
        <v>411</v>
      </c>
      <c r="O20">
        <v>1686854999.5</v>
      </c>
      <c r="P20">
        <f>(Q20)/1000</f>
        <v>0</v>
      </c>
      <c r="Q20">
        <f>1000*DA20*AO20*(CW20-CX20)/(100*CP20*(1000-AO20*CW20))</f>
        <v>0</v>
      </c>
      <c r="R20">
        <f>DA20*AO20*(CV20-CU20*(1000-AO20*CX20)/(1000-AO20*CW20))/(100*CP20)</f>
        <v>0</v>
      </c>
      <c r="S20">
        <f>CU20 - IF(AO20&gt;1, R20*CP20*100.0/(AQ20*DI20), 0)</f>
        <v>0</v>
      </c>
      <c r="T20">
        <f>((Z20-P20/2)*S20-R20)/(Z20+P20/2)</f>
        <v>0</v>
      </c>
      <c r="U20">
        <f>T20*(DB20+DC20)/1000.0</f>
        <v>0</v>
      </c>
      <c r="V20">
        <f>(CU20 - IF(AO20&gt;1, R20*CP20*100.0/(AQ20*DI20), 0))*(DB20+DC20)/1000.0</f>
        <v>0</v>
      </c>
      <c r="W20">
        <f>2.0/((1/Y20-1/X20)+SIGN(Y20)*SQRT((1/Y20-1/X20)*(1/Y20-1/X20) + 4*CQ20/((CQ20+1)*(CQ20+1))*(2*1/Y20*1/X20-1/X20*1/X20)))</f>
        <v>0</v>
      </c>
      <c r="X20">
        <f>IF(LEFT(CR20,1)&lt;&gt;"0",IF(LEFT(CR20,1)="1",3.0,CS20),$D$5+$E$5*(DI20*DB20/($K$5*1000))+$F$5*(DI20*DB20/($K$5*1000))*MAX(MIN(CP20,$J$5),$I$5)*MAX(MIN(CP20,$J$5),$I$5)+$G$5*MAX(MIN(CP20,$J$5),$I$5)*(DI20*DB20/($K$5*1000))+$H$5*(DI20*DB20/($K$5*1000))*(DI20*DB20/($K$5*1000)))</f>
        <v>0</v>
      </c>
      <c r="Y20">
        <f>P20*(1000-(1000*0.61365*exp(17.502*AC20/(240.97+AC20))/(DB20+DC20)+CW20)/2)/(1000*0.61365*exp(17.502*AC20/(240.97+AC20))/(DB20+DC20)-CW20)</f>
        <v>0</v>
      </c>
      <c r="Z20">
        <f>1/((CQ20+1)/(W20/1.6)+1/(X20/1.37)) + CQ20/((CQ20+1)/(W20/1.6) + CQ20/(X20/1.37))</f>
        <v>0</v>
      </c>
      <c r="AA20">
        <f>(CL20*CO20)</f>
        <v>0</v>
      </c>
      <c r="AB20">
        <f>(DD20+(AA20+2*0.95*5.67E-8*(((DD20+$B$7)+273)^4-(DD20+273)^4)-44100*P20)/(1.84*29.3*X20+8*0.95*5.67E-8*(DD20+273)^3))</f>
        <v>0</v>
      </c>
      <c r="AC20">
        <f>($C$7*DE20+$D$7*DF20+$E$7*AB20)</f>
        <v>0</v>
      </c>
      <c r="AD20">
        <f>0.61365*exp(17.502*AC20/(240.97+AC20))</f>
        <v>0</v>
      </c>
      <c r="AE20">
        <f>(AF20/AG20*100)</f>
        <v>0</v>
      </c>
      <c r="AF20">
        <f>CW20*(DB20+DC20)/1000</f>
        <v>0</v>
      </c>
      <c r="AG20">
        <f>0.61365*exp(17.502*DD20/(240.97+DD20))</f>
        <v>0</v>
      </c>
      <c r="AH20">
        <f>(AD20-CW20*(DB20+DC20)/1000)</f>
        <v>0</v>
      </c>
      <c r="AI20">
        <f>(-P20*44100)</f>
        <v>0</v>
      </c>
      <c r="AJ20">
        <f>2*29.3*X20*0.92*(DD20-AC20)</f>
        <v>0</v>
      </c>
      <c r="AK20">
        <f>2*0.95*5.67E-8*(((DD20+$B$7)+273)^4-(AC20+273)^4)</f>
        <v>0</v>
      </c>
      <c r="AL20">
        <f>AA20+AK20+AI20+AJ20</f>
        <v>0</v>
      </c>
      <c r="AM20">
        <v>0</v>
      </c>
      <c r="AN20">
        <v>0</v>
      </c>
      <c r="AO20">
        <f>IF(AM20*$H$13&gt;=AQ20,1.0,(AQ20/(AQ20-AM20*$H$13)))</f>
        <v>0</v>
      </c>
      <c r="AP20">
        <f>(AO20-1)*100</f>
        <v>0</v>
      </c>
      <c r="AQ20">
        <f>MAX(0,($B$13+$C$13*DI20)/(1+$D$13*DI20)*DB20/(DD20+273)*$E$13)</f>
        <v>0</v>
      </c>
      <c r="AR20" t="s">
        <v>412</v>
      </c>
      <c r="AS20">
        <v>12490</v>
      </c>
      <c r="AT20">
        <v>621.4399999999999</v>
      </c>
      <c r="AU20">
        <v>2858.75</v>
      </c>
      <c r="AV20">
        <f>1-AT20/AU20</f>
        <v>0</v>
      </c>
      <c r="AW20">
        <v>-1.226258601200839</v>
      </c>
      <c r="AX20" t="s">
        <v>434</v>
      </c>
      <c r="AY20">
        <v>12498.4</v>
      </c>
      <c r="AZ20">
        <v>778.5236538461539</v>
      </c>
      <c r="BA20">
        <v>1807.83</v>
      </c>
      <c r="BB20">
        <f>1-AZ20/BA20</f>
        <v>0</v>
      </c>
      <c r="BC20">
        <v>0.5</v>
      </c>
      <c r="BD20">
        <f>CM20</f>
        <v>0</v>
      </c>
      <c r="BE20">
        <f>R20</f>
        <v>0</v>
      </c>
      <c r="BF20">
        <f>BB20*BC20*BD20</f>
        <v>0</v>
      </c>
      <c r="BG20">
        <f>(BE20-AW20)/BD20</f>
        <v>0</v>
      </c>
      <c r="BH20">
        <f>(AU20-BA20)/BA20</f>
        <v>0</v>
      </c>
      <c r="BI20">
        <f>AT20/(AV20+AT20/BA20)</f>
        <v>0</v>
      </c>
      <c r="BJ20" t="s">
        <v>435</v>
      </c>
      <c r="BK20">
        <v>563.5700000000001</v>
      </c>
      <c r="BL20">
        <f>IF(BK20&lt;&gt;0, BK20, BI20)</f>
        <v>0</v>
      </c>
      <c r="BM20">
        <f>1-BL20/BA20</f>
        <v>0</v>
      </c>
      <c r="BN20">
        <f>(BA20-AZ20)/(BA20-BL20)</f>
        <v>0</v>
      </c>
      <c r="BO20">
        <f>(AU20-BA20)/(AU20-BL20)</f>
        <v>0</v>
      </c>
      <c r="BP20">
        <f>(BA20-AZ20)/(BA20-AT20)</f>
        <v>0</v>
      </c>
      <c r="BQ20">
        <f>(AU20-BA20)/(AU20-AT20)</f>
        <v>0</v>
      </c>
      <c r="BR20">
        <f>(BN20*BL20/AZ20)</f>
        <v>0</v>
      </c>
      <c r="BS20">
        <f>(1-BR20)</f>
        <v>0</v>
      </c>
      <c r="BT20">
        <v>1161</v>
      </c>
      <c r="BU20">
        <v>300</v>
      </c>
      <c r="BV20">
        <v>300</v>
      </c>
      <c r="BW20">
        <v>300</v>
      </c>
      <c r="BX20">
        <v>12498.4</v>
      </c>
      <c r="BY20">
        <v>1603.95</v>
      </c>
      <c r="BZ20">
        <v>-0.009829289999999999</v>
      </c>
      <c r="CA20">
        <v>-40.5</v>
      </c>
      <c r="CB20" t="s">
        <v>415</v>
      </c>
      <c r="CC20" t="s">
        <v>415</v>
      </c>
      <c r="CD20" t="s">
        <v>415</v>
      </c>
      <c r="CE20" t="s">
        <v>415</v>
      </c>
      <c r="CF20" t="s">
        <v>415</v>
      </c>
      <c r="CG20" t="s">
        <v>415</v>
      </c>
      <c r="CH20" t="s">
        <v>415</v>
      </c>
      <c r="CI20" t="s">
        <v>415</v>
      </c>
      <c r="CJ20" t="s">
        <v>415</v>
      </c>
      <c r="CK20" t="s">
        <v>415</v>
      </c>
      <c r="CL20">
        <f>$B$11*DJ20+$C$11*DK20+$F$11*DV20*(1-DY20)</f>
        <v>0</v>
      </c>
      <c r="CM20">
        <f>CL20*CN20</f>
        <v>0</v>
      </c>
      <c r="CN20">
        <f>($B$11*$D$9+$C$11*$D$9+$F$11*((EI20+EA20)/MAX(EI20+EA20+EJ20, 0.1)*$I$9+EJ20/MAX(EI20+EA20+EJ20, 0.1)*$J$9))/($B$11+$C$11+$F$11)</f>
        <v>0</v>
      </c>
      <c r="CO20">
        <f>($B$11*$K$9+$C$11*$K$9+$F$11*((EI20+EA20)/MAX(EI20+EA20+EJ20, 0.1)*$P$9+EJ20/MAX(EI20+EA20+EJ20, 0.1)*$Q$9))/($B$11+$C$11+$F$11)</f>
        <v>0</v>
      </c>
      <c r="CP20">
        <v>6</v>
      </c>
      <c r="CQ20">
        <v>0.5</v>
      </c>
      <c r="CR20" t="s">
        <v>416</v>
      </c>
      <c r="CS20">
        <v>2</v>
      </c>
      <c r="CT20">
        <v>1686854999.5</v>
      </c>
      <c r="CU20">
        <v>410.1306129032258</v>
      </c>
      <c r="CV20">
        <v>426.5035483870967</v>
      </c>
      <c r="CW20">
        <v>24.35417096774193</v>
      </c>
      <c r="CX20">
        <v>22.57075806451613</v>
      </c>
      <c r="CY20">
        <v>409.0006129032258</v>
      </c>
      <c r="CZ20">
        <v>24.24917096774194</v>
      </c>
      <c r="DA20">
        <v>600.3018709677419</v>
      </c>
      <c r="DB20">
        <v>101.6878387096775</v>
      </c>
      <c r="DC20">
        <v>0.1005022161290322</v>
      </c>
      <c r="DD20">
        <v>28.19836774193549</v>
      </c>
      <c r="DE20">
        <v>27.87762580645161</v>
      </c>
      <c r="DF20">
        <v>999.9000000000003</v>
      </c>
      <c r="DG20">
        <v>0</v>
      </c>
      <c r="DH20">
        <v>0</v>
      </c>
      <c r="DI20">
        <v>9999.032903225805</v>
      </c>
      <c r="DJ20">
        <v>0</v>
      </c>
      <c r="DK20">
        <v>1620.879032258064</v>
      </c>
      <c r="DL20">
        <v>-16.46521290322581</v>
      </c>
      <c r="DM20">
        <v>420.2737096774194</v>
      </c>
      <c r="DN20">
        <v>436.3522580645161</v>
      </c>
      <c r="DO20">
        <v>1.783416129032258</v>
      </c>
      <c r="DP20">
        <v>426.5035483870967</v>
      </c>
      <c r="DQ20">
        <v>22.57075806451613</v>
      </c>
      <c r="DR20">
        <v>2.476523870967742</v>
      </c>
      <c r="DS20">
        <v>2.295172580645162</v>
      </c>
      <c r="DT20">
        <v>20.87302258064516</v>
      </c>
      <c r="DU20">
        <v>19.64255483870967</v>
      </c>
      <c r="DV20">
        <v>600.0084516129033</v>
      </c>
      <c r="DW20">
        <v>0.9330011935483867</v>
      </c>
      <c r="DX20">
        <v>0.06699846451612902</v>
      </c>
      <c r="DY20">
        <v>0</v>
      </c>
      <c r="DZ20">
        <v>778.419129032258</v>
      </c>
      <c r="EA20">
        <v>4.999310000000001</v>
      </c>
      <c r="EB20">
        <v>8442.483548387096</v>
      </c>
      <c r="EC20">
        <v>5203.844838709678</v>
      </c>
      <c r="ED20">
        <v>35.98564516129031</v>
      </c>
      <c r="EE20">
        <v>38.68699999999998</v>
      </c>
      <c r="EF20">
        <v>36.95125806451613</v>
      </c>
      <c r="EG20">
        <v>38.06025806451613</v>
      </c>
      <c r="EH20">
        <v>37.94338709677419</v>
      </c>
      <c r="EI20">
        <v>555.143870967742</v>
      </c>
      <c r="EJ20">
        <v>39.86451612903224</v>
      </c>
      <c r="EK20">
        <v>0</v>
      </c>
      <c r="EL20">
        <v>87.20000004768372</v>
      </c>
      <c r="EM20">
        <v>0</v>
      </c>
      <c r="EN20">
        <v>778.5236538461539</v>
      </c>
      <c r="EO20">
        <v>7.413914507424604</v>
      </c>
      <c r="EP20">
        <v>-1412.494016687281</v>
      </c>
      <c r="EQ20">
        <v>8430.913461538461</v>
      </c>
      <c r="ER20">
        <v>15</v>
      </c>
      <c r="ES20">
        <v>1686855035</v>
      </c>
      <c r="ET20" t="s">
        <v>436</v>
      </c>
      <c r="EU20">
        <v>1686855035</v>
      </c>
      <c r="EV20">
        <v>1686778463</v>
      </c>
      <c r="EW20">
        <v>4</v>
      </c>
      <c r="EX20">
        <v>0.092</v>
      </c>
      <c r="EY20">
        <v>-0.008</v>
      </c>
      <c r="EZ20">
        <v>1.13</v>
      </c>
      <c r="FA20">
        <v>0.105</v>
      </c>
      <c r="FB20">
        <v>428</v>
      </c>
      <c r="FC20">
        <v>15</v>
      </c>
      <c r="FD20">
        <v>0.44</v>
      </c>
      <c r="FE20">
        <v>0.02</v>
      </c>
      <c r="FF20">
        <v>-16.4664475</v>
      </c>
      <c r="FG20">
        <v>-0.1680596622888985</v>
      </c>
      <c r="FH20">
        <v>0.05732783786041454</v>
      </c>
      <c r="FI20">
        <v>1</v>
      </c>
      <c r="FJ20">
        <v>410.0434000000001</v>
      </c>
      <c r="FK20">
        <v>-0.3446496106790917</v>
      </c>
      <c r="FL20">
        <v>0.03113690200817943</v>
      </c>
      <c r="FM20">
        <v>1</v>
      </c>
      <c r="FN20">
        <v>1.795369</v>
      </c>
      <c r="FO20">
        <v>-0.2161445403377124</v>
      </c>
      <c r="FP20">
        <v>0.02085348433715576</v>
      </c>
      <c r="FQ20">
        <v>1</v>
      </c>
      <c r="FR20">
        <v>24.35773333333333</v>
      </c>
      <c r="FS20">
        <v>-0.2521147942158367</v>
      </c>
      <c r="FT20">
        <v>0.01829583437713503</v>
      </c>
      <c r="FU20">
        <v>1</v>
      </c>
      <c r="FV20">
        <v>4</v>
      </c>
      <c r="FW20">
        <v>4</v>
      </c>
      <c r="FX20" t="s">
        <v>418</v>
      </c>
      <c r="FY20">
        <v>3.17656</v>
      </c>
      <c r="FZ20">
        <v>2.79593</v>
      </c>
      <c r="GA20">
        <v>0.103256</v>
      </c>
      <c r="GB20">
        <v>0.107127</v>
      </c>
      <c r="GC20">
        <v>0.122291</v>
      </c>
      <c r="GD20">
        <v>0.11644</v>
      </c>
      <c r="GE20">
        <v>28104.9</v>
      </c>
      <c r="GF20">
        <v>22229.4</v>
      </c>
      <c r="GG20">
        <v>29296.8</v>
      </c>
      <c r="GH20">
        <v>24393.1</v>
      </c>
      <c r="GI20">
        <v>32684.6</v>
      </c>
      <c r="GJ20">
        <v>31436.6</v>
      </c>
      <c r="GK20">
        <v>40402.3</v>
      </c>
      <c r="GL20">
        <v>39785.9</v>
      </c>
      <c r="GM20">
        <v>2.1639</v>
      </c>
      <c r="GN20">
        <v>1.86443</v>
      </c>
      <c r="GO20">
        <v>0.0636056</v>
      </c>
      <c r="GP20">
        <v>0</v>
      </c>
      <c r="GQ20">
        <v>26.7712</v>
      </c>
      <c r="GR20">
        <v>999.9</v>
      </c>
      <c r="GS20">
        <v>55.8</v>
      </c>
      <c r="GT20">
        <v>34.1</v>
      </c>
      <c r="GU20">
        <v>29.4835</v>
      </c>
      <c r="GV20">
        <v>61.7901</v>
      </c>
      <c r="GW20">
        <v>33.2091</v>
      </c>
      <c r="GX20">
        <v>1</v>
      </c>
      <c r="GY20">
        <v>0.07292940000000001</v>
      </c>
      <c r="GZ20">
        <v>-0.6992159999999999</v>
      </c>
      <c r="HA20">
        <v>20.272</v>
      </c>
      <c r="HB20">
        <v>5.22687</v>
      </c>
      <c r="HC20">
        <v>11.9081</v>
      </c>
      <c r="HD20">
        <v>4.9638</v>
      </c>
      <c r="HE20">
        <v>3.292</v>
      </c>
      <c r="HF20">
        <v>9999</v>
      </c>
      <c r="HG20">
        <v>9999</v>
      </c>
      <c r="HH20">
        <v>9999</v>
      </c>
      <c r="HI20">
        <v>999.9</v>
      </c>
      <c r="HJ20">
        <v>4.97027</v>
      </c>
      <c r="HK20">
        <v>1.87531</v>
      </c>
      <c r="HL20">
        <v>1.87407</v>
      </c>
      <c r="HM20">
        <v>1.87318</v>
      </c>
      <c r="HN20">
        <v>1.87469</v>
      </c>
      <c r="HO20">
        <v>1.86966</v>
      </c>
      <c r="HP20">
        <v>1.87379</v>
      </c>
      <c r="HQ20">
        <v>1.87885</v>
      </c>
      <c r="HR20">
        <v>0</v>
      </c>
      <c r="HS20">
        <v>0</v>
      </c>
      <c r="HT20">
        <v>0</v>
      </c>
      <c r="HU20">
        <v>0</v>
      </c>
      <c r="HV20" t="s">
        <v>419</v>
      </c>
      <c r="HW20" t="s">
        <v>420</v>
      </c>
      <c r="HX20" t="s">
        <v>421</v>
      </c>
      <c r="HY20" t="s">
        <v>421</v>
      </c>
      <c r="HZ20" t="s">
        <v>421</v>
      </c>
      <c r="IA20" t="s">
        <v>421</v>
      </c>
      <c r="IB20">
        <v>0</v>
      </c>
      <c r="IC20">
        <v>100</v>
      </c>
      <c r="ID20">
        <v>100</v>
      </c>
      <c r="IE20">
        <v>1.13</v>
      </c>
      <c r="IF20">
        <v>0.105</v>
      </c>
      <c r="IG20">
        <v>1.037619047618989</v>
      </c>
      <c r="IH20">
        <v>0</v>
      </c>
      <c r="II20">
        <v>0</v>
      </c>
      <c r="IJ20">
        <v>0</v>
      </c>
      <c r="IK20">
        <v>0.105</v>
      </c>
      <c r="IL20">
        <v>0</v>
      </c>
      <c r="IM20">
        <v>0</v>
      </c>
      <c r="IN20">
        <v>0</v>
      </c>
      <c r="IO20">
        <v>-1</v>
      </c>
      <c r="IP20">
        <v>-1</v>
      </c>
      <c r="IQ20">
        <v>-1</v>
      </c>
      <c r="IR20">
        <v>-1</v>
      </c>
      <c r="IS20">
        <v>1</v>
      </c>
      <c r="IT20">
        <v>1275.7</v>
      </c>
      <c r="IU20">
        <v>1.11084</v>
      </c>
      <c r="IV20">
        <v>2.44629</v>
      </c>
      <c r="IW20">
        <v>1.42578</v>
      </c>
      <c r="IX20">
        <v>2.26929</v>
      </c>
      <c r="IY20">
        <v>1.54785</v>
      </c>
      <c r="IZ20">
        <v>2.37305</v>
      </c>
      <c r="JA20">
        <v>37.3858</v>
      </c>
      <c r="JB20">
        <v>15.9182</v>
      </c>
      <c r="JC20">
        <v>18</v>
      </c>
      <c r="JD20">
        <v>635.4450000000001</v>
      </c>
      <c r="JE20">
        <v>425.839</v>
      </c>
      <c r="JF20">
        <v>27.5411</v>
      </c>
      <c r="JG20">
        <v>28.2613</v>
      </c>
      <c r="JH20">
        <v>30.0003</v>
      </c>
      <c r="JI20">
        <v>28.1633</v>
      </c>
      <c r="JJ20">
        <v>28.1011</v>
      </c>
      <c r="JK20">
        <v>22.2619</v>
      </c>
      <c r="JL20">
        <v>30.2877</v>
      </c>
      <c r="JM20">
        <v>98.4949</v>
      </c>
      <c r="JN20">
        <v>27.5866</v>
      </c>
      <c r="JO20">
        <v>426.761</v>
      </c>
      <c r="JP20">
        <v>22.5934</v>
      </c>
      <c r="JQ20">
        <v>95.4435</v>
      </c>
      <c r="JR20">
        <v>101.234</v>
      </c>
    </row>
    <row r="21" spans="1:278">
      <c r="A21">
        <v>5</v>
      </c>
      <c r="B21">
        <v>1686855110.5</v>
      </c>
      <c r="C21">
        <v>396.5</v>
      </c>
      <c r="D21" t="s">
        <v>437</v>
      </c>
      <c r="E21" t="s">
        <v>438</v>
      </c>
      <c r="F21">
        <v>15</v>
      </c>
      <c r="I21" t="s">
        <v>408</v>
      </c>
      <c r="J21" t="s">
        <v>409</v>
      </c>
      <c r="M21" t="s">
        <v>410</v>
      </c>
      <c r="N21" t="s">
        <v>411</v>
      </c>
      <c r="O21">
        <v>1686855102.75</v>
      </c>
      <c r="P21">
        <f>(Q21)/1000</f>
        <v>0</v>
      </c>
      <c r="Q21">
        <f>1000*DA21*AO21*(CW21-CX21)/(100*CP21*(1000-AO21*CW21))</f>
        <v>0</v>
      </c>
      <c r="R21">
        <f>DA21*AO21*(CV21-CU21*(1000-AO21*CX21)/(1000-AO21*CW21))/(100*CP21)</f>
        <v>0</v>
      </c>
      <c r="S21">
        <f>CU21 - IF(AO21&gt;1, R21*CP21*100.0/(AQ21*DI21), 0)</f>
        <v>0</v>
      </c>
      <c r="T21">
        <f>((Z21-P21/2)*S21-R21)/(Z21+P21/2)</f>
        <v>0</v>
      </c>
      <c r="U21">
        <f>T21*(DB21+DC21)/1000.0</f>
        <v>0</v>
      </c>
      <c r="V21">
        <f>(CU21 - IF(AO21&gt;1, R21*CP21*100.0/(AQ21*DI21), 0))*(DB21+DC21)/1000.0</f>
        <v>0</v>
      </c>
      <c r="W21">
        <f>2.0/((1/Y21-1/X21)+SIGN(Y21)*SQRT((1/Y21-1/X21)*(1/Y21-1/X21) + 4*CQ21/((CQ21+1)*(CQ21+1))*(2*1/Y21*1/X21-1/X21*1/X21)))</f>
        <v>0</v>
      </c>
      <c r="X21">
        <f>IF(LEFT(CR21,1)&lt;&gt;"0",IF(LEFT(CR21,1)="1",3.0,CS21),$D$5+$E$5*(DI21*DB21/($K$5*1000))+$F$5*(DI21*DB21/($K$5*1000))*MAX(MIN(CP21,$J$5),$I$5)*MAX(MIN(CP21,$J$5),$I$5)+$G$5*MAX(MIN(CP21,$J$5),$I$5)*(DI21*DB21/($K$5*1000))+$H$5*(DI21*DB21/($K$5*1000))*(DI21*DB21/($K$5*1000)))</f>
        <v>0</v>
      </c>
      <c r="Y21">
        <f>P21*(1000-(1000*0.61365*exp(17.502*AC21/(240.97+AC21))/(DB21+DC21)+CW21)/2)/(1000*0.61365*exp(17.502*AC21/(240.97+AC21))/(DB21+DC21)-CW21)</f>
        <v>0</v>
      </c>
      <c r="Z21">
        <f>1/((CQ21+1)/(W21/1.6)+1/(X21/1.37)) + CQ21/((CQ21+1)/(W21/1.6) + CQ21/(X21/1.37))</f>
        <v>0</v>
      </c>
      <c r="AA21">
        <f>(CL21*CO21)</f>
        <v>0</v>
      </c>
      <c r="AB21">
        <f>(DD21+(AA21+2*0.95*5.67E-8*(((DD21+$B$7)+273)^4-(DD21+273)^4)-44100*P21)/(1.84*29.3*X21+8*0.95*5.67E-8*(DD21+273)^3))</f>
        <v>0</v>
      </c>
      <c r="AC21">
        <f>($C$7*DE21+$D$7*DF21+$E$7*AB21)</f>
        <v>0</v>
      </c>
      <c r="AD21">
        <f>0.61365*exp(17.502*AC21/(240.97+AC21))</f>
        <v>0</v>
      </c>
      <c r="AE21">
        <f>(AF21/AG21*100)</f>
        <v>0</v>
      </c>
      <c r="AF21">
        <f>CW21*(DB21+DC21)/1000</f>
        <v>0</v>
      </c>
      <c r="AG21">
        <f>0.61365*exp(17.502*DD21/(240.97+DD21))</f>
        <v>0</v>
      </c>
      <c r="AH21">
        <f>(AD21-CW21*(DB21+DC21)/1000)</f>
        <v>0</v>
      </c>
      <c r="AI21">
        <f>(-P21*44100)</f>
        <v>0</v>
      </c>
      <c r="AJ21">
        <f>2*29.3*X21*0.92*(DD21-AC21)</f>
        <v>0</v>
      </c>
      <c r="AK21">
        <f>2*0.95*5.67E-8*(((DD21+$B$7)+273)^4-(AC21+273)^4)</f>
        <v>0</v>
      </c>
      <c r="AL21">
        <f>AA21+AK21+AI21+AJ21</f>
        <v>0</v>
      </c>
      <c r="AM21">
        <v>0</v>
      </c>
      <c r="AN21">
        <v>0</v>
      </c>
      <c r="AO21">
        <f>IF(AM21*$H$13&gt;=AQ21,1.0,(AQ21/(AQ21-AM21*$H$13)))</f>
        <v>0</v>
      </c>
      <c r="AP21">
        <f>(AO21-1)*100</f>
        <v>0</v>
      </c>
      <c r="AQ21">
        <f>MAX(0,($B$13+$C$13*DI21)/(1+$D$13*DI21)*DB21/(DD21+273)*$E$13)</f>
        <v>0</v>
      </c>
      <c r="AR21" t="s">
        <v>412</v>
      </c>
      <c r="AS21">
        <v>12490</v>
      </c>
      <c r="AT21">
        <v>621.4399999999999</v>
      </c>
      <c r="AU21">
        <v>2858.75</v>
      </c>
      <c r="AV21">
        <f>1-AT21/AU21</f>
        <v>0</v>
      </c>
      <c r="AW21">
        <v>-1.226258601200839</v>
      </c>
      <c r="AX21" t="s">
        <v>439</v>
      </c>
      <c r="AY21">
        <v>12496.1</v>
      </c>
      <c r="AZ21">
        <v>806.5656</v>
      </c>
      <c r="BA21">
        <v>2112.56</v>
      </c>
      <c r="BB21">
        <f>1-AZ21/BA21</f>
        <v>0</v>
      </c>
      <c r="BC21">
        <v>0.5</v>
      </c>
      <c r="BD21">
        <f>CM21</f>
        <v>0</v>
      </c>
      <c r="BE21">
        <f>R21</f>
        <v>0</v>
      </c>
      <c r="BF21">
        <f>BB21*BC21*BD21</f>
        <v>0</v>
      </c>
      <c r="BG21">
        <f>(BE21-AW21)/BD21</f>
        <v>0</v>
      </c>
      <c r="BH21">
        <f>(AU21-BA21)/BA21</f>
        <v>0</v>
      </c>
      <c r="BI21">
        <f>AT21/(AV21+AT21/BA21)</f>
        <v>0</v>
      </c>
      <c r="BJ21" t="s">
        <v>440</v>
      </c>
      <c r="BK21">
        <v>639.1900000000001</v>
      </c>
      <c r="BL21">
        <f>IF(BK21&lt;&gt;0, BK21, BI21)</f>
        <v>0</v>
      </c>
      <c r="BM21">
        <f>1-BL21/BA21</f>
        <v>0</v>
      </c>
      <c r="BN21">
        <f>(BA21-AZ21)/(BA21-BL21)</f>
        <v>0</v>
      </c>
      <c r="BO21">
        <f>(AU21-BA21)/(AU21-BL21)</f>
        <v>0</v>
      </c>
      <c r="BP21">
        <f>(BA21-AZ21)/(BA21-AT21)</f>
        <v>0</v>
      </c>
      <c r="BQ21">
        <f>(AU21-BA21)/(AU21-AT21)</f>
        <v>0</v>
      </c>
      <c r="BR21">
        <f>(BN21*BL21/AZ21)</f>
        <v>0</v>
      </c>
      <c r="BS21">
        <f>(1-BR21)</f>
        <v>0</v>
      </c>
      <c r="BT21">
        <v>1163</v>
      </c>
      <c r="BU21">
        <v>300</v>
      </c>
      <c r="BV21">
        <v>300</v>
      </c>
      <c r="BW21">
        <v>300</v>
      </c>
      <c r="BX21">
        <v>12496.1</v>
      </c>
      <c r="BY21">
        <v>1968.95</v>
      </c>
      <c r="BZ21">
        <v>-0.0100825</v>
      </c>
      <c r="CA21">
        <v>-13.09</v>
      </c>
      <c r="CB21" t="s">
        <v>415</v>
      </c>
      <c r="CC21" t="s">
        <v>415</v>
      </c>
      <c r="CD21" t="s">
        <v>415</v>
      </c>
      <c r="CE21" t="s">
        <v>415</v>
      </c>
      <c r="CF21" t="s">
        <v>415</v>
      </c>
      <c r="CG21" t="s">
        <v>415</v>
      </c>
      <c r="CH21" t="s">
        <v>415</v>
      </c>
      <c r="CI21" t="s">
        <v>415</v>
      </c>
      <c r="CJ21" t="s">
        <v>415</v>
      </c>
      <c r="CK21" t="s">
        <v>415</v>
      </c>
      <c r="CL21">
        <f>$B$11*DJ21+$C$11*DK21+$F$11*DV21*(1-DY21)</f>
        <v>0</v>
      </c>
      <c r="CM21">
        <f>CL21*CN21</f>
        <v>0</v>
      </c>
      <c r="CN21">
        <f>($B$11*$D$9+$C$11*$D$9+$F$11*((EI21+EA21)/MAX(EI21+EA21+EJ21, 0.1)*$I$9+EJ21/MAX(EI21+EA21+EJ21, 0.1)*$J$9))/($B$11+$C$11+$F$11)</f>
        <v>0</v>
      </c>
      <c r="CO21">
        <f>($B$11*$K$9+$C$11*$K$9+$F$11*((EI21+EA21)/MAX(EI21+EA21+EJ21, 0.1)*$P$9+EJ21/MAX(EI21+EA21+EJ21, 0.1)*$Q$9))/($B$11+$C$11+$F$11)</f>
        <v>0</v>
      </c>
      <c r="CP21">
        <v>6</v>
      </c>
      <c r="CQ21">
        <v>0.5</v>
      </c>
      <c r="CR21" t="s">
        <v>416</v>
      </c>
      <c r="CS21">
        <v>2</v>
      </c>
      <c r="CT21">
        <v>1686855102.75</v>
      </c>
      <c r="CU21">
        <v>410.0234666666667</v>
      </c>
      <c r="CV21">
        <v>420.7182333333333</v>
      </c>
      <c r="CW21">
        <v>24.49947666666667</v>
      </c>
      <c r="CX21">
        <v>22.91155333333334</v>
      </c>
      <c r="CY21">
        <v>408.9974666666667</v>
      </c>
      <c r="CZ21">
        <v>24.39447666666667</v>
      </c>
      <c r="DA21">
        <v>600.2555</v>
      </c>
      <c r="DB21">
        <v>101.6889</v>
      </c>
      <c r="DC21">
        <v>0.1001874533333334</v>
      </c>
      <c r="DD21">
        <v>28.43208</v>
      </c>
      <c r="DE21">
        <v>27.96579</v>
      </c>
      <c r="DF21">
        <v>999.9000000000002</v>
      </c>
      <c r="DG21">
        <v>0</v>
      </c>
      <c r="DH21">
        <v>0</v>
      </c>
      <c r="DI21">
        <v>9995.048333333334</v>
      </c>
      <c r="DJ21">
        <v>0</v>
      </c>
      <c r="DK21">
        <v>1560.398666666667</v>
      </c>
      <c r="DL21">
        <v>-10.59074333333333</v>
      </c>
      <c r="DM21">
        <v>420.4277333333334</v>
      </c>
      <c r="DN21">
        <v>430.5835333333334</v>
      </c>
      <c r="DO21">
        <v>1.587924</v>
      </c>
      <c r="DP21">
        <v>420.7182333333333</v>
      </c>
      <c r="DQ21">
        <v>22.91155333333334</v>
      </c>
      <c r="DR21">
        <v>2.491323</v>
      </c>
      <c r="DS21">
        <v>2.329849333333333</v>
      </c>
      <c r="DT21">
        <v>20.96986666666666</v>
      </c>
      <c r="DU21">
        <v>19.88422</v>
      </c>
      <c r="DV21">
        <v>299.9764666666667</v>
      </c>
      <c r="DW21">
        <v>0.8999794000000001</v>
      </c>
      <c r="DX21">
        <v>0.1000205766666667</v>
      </c>
      <c r="DY21">
        <v>0</v>
      </c>
      <c r="DZ21">
        <v>806.3999333333334</v>
      </c>
      <c r="EA21">
        <v>4.99931</v>
      </c>
      <c r="EB21">
        <v>6458.536333333333</v>
      </c>
      <c r="EC21">
        <v>2549.81</v>
      </c>
      <c r="ED21">
        <v>35.15393333333333</v>
      </c>
      <c r="EE21">
        <v>38.32039999999999</v>
      </c>
      <c r="EF21">
        <v>36.3874</v>
      </c>
      <c r="EG21">
        <v>37.8708</v>
      </c>
      <c r="EH21">
        <v>37.37073333333333</v>
      </c>
      <c r="EI21">
        <v>265.4726666666667</v>
      </c>
      <c r="EJ21">
        <v>29.50233333333333</v>
      </c>
      <c r="EK21">
        <v>0</v>
      </c>
      <c r="EL21">
        <v>102.2000000476837</v>
      </c>
      <c r="EM21">
        <v>0</v>
      </c>
      <c r="EN21">
        <v>806.5656</v>
      </c>
      <c r="EO21">
        <v>24.90838458211154</v>
      </c>
      <c r="EP21">
        <v>-976.2684648066306</v>
      </c>
      <c r="EQ21">
        <v>6464.2064</v>
      </c>
      <c r="ER21">
        <v>15</v>
      </c>
      <c r="ES21">
        <v>1686855151</v>
      </c>
      <c r="ET21" t="s">
        <v>441</v>
      </c>
      <c r="EU21">
        <v>1686855151</v>
      </c>
      <c r="EV21">
        <v>1686778463</v>
      </c>
      <c r="EW21">
        <v>5</v>
      </c>
      <c r="EX21">
        <v>-0.104</v>
      </c>
      <c r="EY21">
        <v>-0.008</v>
      </c>
      <c r="EZ21">
        <v>1.026</v>
      </c>
      <c r="FA21">
        <v>0.105</v>
      </c>
      <c r="FB21">
        <v>423</v>
      </c>
      <c r="FC21">
        <v>15</v>
      </c>
      <c r="FD21">
        <v>0.3</v>
      </c>
      <c r="FE21">
        <v>0.02</v>
      </c>
      <c r="FF21">
        <v>-10.50178048780488</v>
      </c>
      <c r="FG21">
        <v>-1.481751219512191</v>
      </c>
      <c r="FH21">
        <v>0.1533648164878353</v>
      </c>
      <c r="FI21">
        <v>1</v>
      </c>
      <c r="FJ21">
        <v>410.1352258064515</v>
      </c>
      <c r="FK21">
        <v>-0.3841935483895091</v>
      </c>
      <c r="FL21">
        <v>0.04107327023229737</v>
      </c>
      <c r="FM21">
        <v>1</v>
      </c>
      <c r="FN21">
        <v>1.581613414634146</v>
      </c>
      <c r="FO21">
        <v>0.2025004181184688</v>
      </c>
      <c r="FP21">
        <v>0.05272329348727327</v>
      </c>
      <c r="FQ21">
        <v>1</v>
      </c>
      <c r="FR21">
        <v>24.48757419354839</v>
      </c>
      <c r="FS21">
        <v>0.9895887096773169</v>
      </c>
      <c r="FT21">
        <v>0.07419736960706662</v>
      </c>
      <c r="FU21">
        <v>1</v>
      </c>
      <c r="FV21">
        <v>4</v>
      </c>
      <c r="FW21">
        <v>4</v>
      </c>
      <c r="FX21" t="s">
        <v>418</v>
      </c>
      <c r="FY21">
        <v>3.17708</v>
      </c>
      <c r="FZ21">
        <v>2.79758</v>
      </c>
      <c r="GA21">
        <v>0.103265</v>
      </c>
      <c r="GB21">
        <v>0.106063</v>
      </c>
      <c r="GC21">
        <v>0.123236</v>
      </c>
      <c r="GD21">
        <v>0.117384</v>
      </c>
      <c r="GE21">
        <v>28100.4</v>
      </c>
      <c r="GF21">
        <v>22253.6</v>
      </c>
      <c r="GG21">
        <v>29292.7</v>
      </c>
      <c r="GH21">
        <v>24390.8</v>
      </c>
      <c r="GI21">
        <v>32644.2</v>
      </c>
      <c r="GJ21">
        <v>31399.8</v>
      </c>
      <c r="GK21">
        <v>40396.7</v>
      </c>
      <c r="GL21">
        <v>39782.4</v>
      </c>
      <c r="GM21">
        <v>2.16405</v>
      </c>
      <c r="GN21">
        <v>1.86297</v>
      </c>
      <c r="GO21">
        <v>0.0606254</v>
      </c>
      <c r="GP21">
        <v>0</v>
      </c>
      <c r="GQ21">
        <v>26.9356</v>
      </c>
      <c r="GR21">
        <v>999.9</v>
      </c>
      <c r="GS21">
        <v>55.1</v>
      </c>
      <c r="GT21">
        <v>34.2</v>
      </c>
      <c r="GU21">
        <v>29.2756</v>
      </c>
      <c r="GV21">
        <v>62.3201</v>
      </c>
      <c r="GW21">
        <v>34.1867</v>
      </c>
      <c r="GX21">
        <v>1</v>
      </c>
      <c r="GY21">
        <v>0.0767531</v>
      </c>
      <c r="GZ21">
        <v>-0.901373</v>
      </c>
      <c r="HA21">
        <v>20.2739</v>
      </c>
      <c r="HB21">
        <v>5.22358</v>
      </c>
      <c r="HC21">
        <v>11.9081</v>
      </c>
      <c r="HD21">
        <v>4.96375</v>
      </c>
      <c r="HE21">
        <v>3.29192</v>
      </c>
      <c r="HF21">
        <v>9999</v>
      </c>
      <c r="HG21">
        <v>9999</v>
      </c>
      <c r="HH21">
        <v>9999</v>
      </c>
      <c r="HI21">
        <v>999.9</v>
      </c>
      <c r="HJ21">
        <v>4.97031</v>
      </c>
      <c r="HK21">
        <v>1.8753</v>
      </c>
      <c r="HL21">
        <v>1.87407</v>
      </c>
      <c r="HM21">
        <v>1.87323</v>
      </c>
      <c r="HN21">
        <v>1.87469</v>
      </c>
      <c r="HO21">
        <v>1.86966</v>
      </c>
      <c r="HP21">
        <v>1.87378</v>
      </c>
      <c r="HQ21">
        <v>1.87889</v>
      </c>
      <c r="HR21">
        <v>0</v>
      </c>
      <c r="HS21">
        <v>0</v>
      </c>
      <c r="HT21">
        <v>0</v>
      </c>
      <c r="HU21">
        <v>0</v>
      </c>
      <c r="HV21" t="s">
        <v>419</v>
      </c>
      <c r="HW21" t="s">
        <v>420</v>
      </c>
      <c r="HX21" t="s">
        <v>421</v>
      </c>
      <c r="HY21" t="s">
        <v>421</v>
      </c>
      <c r="HZ21" t="s">
        <v>421</v>
      </c>
      <c r="IA21" t="s">
        <v>421</v>
      </c>
      <c r="IB21">
        <v>0</v>
      </c>
      <c r="IC21">
        <v>100</v>
      </c>
      <c r="ID21">
        <v>100</v>
      </c>
      <c r="IE21">
        <v>1.026</v>
      </c>
      <c r="IF21">
        <v>0.105</v>
      </c>
      <c r="IG21">
        <v>1.129952380952318</v>
      </c>
      <c r="IH21">
        <v>0</v>
      </c>
      <c r="II21">
        <v>0</v>
      </c>
      <c r="IJ21">
        <v>0</v>
      </c>
      <c r="IK21">
        <v>0.105</v>
      </c>
      <c r="IL21">
        <v>0</v>
      </c>
      <c r="IM21">
        <v>0</v>
      </c>
      <c r="IN21">
        <v>0</v>
      </c>
      <c r="IO21">
        <v>-1</v>
      </c>
      <c r="IP21">
        <v>-1</v>
      </c>
      <c r="IQ21">
        <v>-1</v>
      </c>
      <c r="IR21">
        <v>-1</v>
      </c>
      <c r="IS21">
        <v>1.3</v>
      </c>
      <c r="IT21">
        <v>1277.5</v>
      </c>
      <c r="IU21">
        <v>1.10229</v>
      </c>
      <c r="IV21">
        <v>2.44385</v>
      </c>
      <c r="IW21">
        <v>1.42578</v>
      </c>
      <c r="IX21">
        <v>2.26929</v>
      </c>
      <c r="IY21">
        <v>1.54785</v>
      </c>
      <c r="IZ21">
        <v>2.47437</v>
      </c>
      <c r="JA21">
        <v>37.4819</v>
      </c>
      <c r="JB21">
        <v>15.9095</v>
      </c>
      <c r="JC21">
        <v>18</v>
      </c>
      <c r="JD21">
        <v>635.78</v>
      </c>
      <c r="JE21">
        <v>425.133</v>
      </c>
      <c r="JF21">
        <v>28.1841</v>
      </c>
      <c r="JG21">
        <v>28.3005</v>
      </c>
      <c r="JH21">
        <v>30.0003</v>
      </c>
      <c r="JI21">
        <v>28.1844</v>
      </c>
      <c r="JJ21">
        <v>28.1177</v>
      </c>
      <c r="JK21">
        <v>22.0753</v>
      </c>
      <c r="JL21">
        <v>29.3694</v>
      </c>
      <c r="JM21">
        <v>99.1951</v>
      </c>
      <c r="JN21">
        <v>28.2348</v>
      </c>
      <c r="JO21">
        <v>420.739</v>
      </c>
      <c r="JP21">
        <v>22.6395</v>
      </c>
      <c r="JQ21">
        <v>95.4302</v>
      </c>
      <c r="JR21">
        <v>101.225</v>
      </c>
    </row>
    <row r="22" spans="1:278">
      <c r="A22">
        <v>6</v>
      </c>
      <c r="B22">
        <v>1686855232</v>
      </c>
      <c r="C22">
        <v>518</v>
      </c>
      <c r="D22" t="s">
        <v>442</v>
      </c>
      <c r="E22" t="s">
        <v>443</v>
      </c>
      <c r="F22">
        <v>15</v>
      </c>
      <c r="I22" t="s">
        <v>408</v>
      </c>
      <c r="J22" t="s">
        <v>409</v>
      </c>
      <c r="M22" t="s">
        <v>410</v>
      </c>
      <c r="N22" t="s">
        <v>411</v>
      </c>
      <c r="O22">
        <v>1686855224</v>
      </c>
      <c r="P22">
        <f>(Q22)/1000</f>
        <v>0</v>
      </c>
      <c r="Q22">
        <f>1000*DA22*AO22*(CW22-CX22)/(100*CP22*(1000-AO22*CW22))</f>
        <v>0</v>
      </c>
      <c r="R22">
        <f>DA22*AO22*(CV22-CU22*(1000-AO22*CX22)/(1000-AO22*CW22))/(100*CP22)</f>
        <v>0</v>
      </c>
      <c r="S22">
        <f>CU22 - IF(AO22&gt;1, R22*CP22*100.0/(AQ22*DI22), 0)</f>
        <v>0</v>
      </c>
      <c r="T22">
        <f>((Z22-P22/2)*S22-R22)/(Z22+P22/2)</f>
        <v>0</v>
      </c>
      <c r="U22">
        <f>T22*(DB22+DC22)/1000.0</f>
        <v>0</v>
      </c>
      <c r="V22">
        <f>(CU22 - IF(AO22&gt;1, R22*CP22*100.0/(AQ22*DI22), 0))*(DB22+DC22)/1000.0</f>
        <v>0</v>
      </c>
      <c r="W22">
        <f>2.0/((1/Y22-1/X22)+SIGN(Y22)*SQRT((1/Y22-1/X22)*(1/Y22-1/X22) + 4*CQ22/((CQ22+1)*(CQ22+1))*(2*1/Y22*1/X22-1/X22*1/X22)))</f>
        <v>0</v>
      </c>
      <c r="X22">
        <f>IF(LEFT(CR22,1)&lt;&gt;"0",IF(LEFT(CR22,1)="1",3.0,CS22),$D$5+$E$5*(DI22*DB22/($K$5*1000))+$F$5*(DI22*DB22/($K$5*1000))*MAX(MIN(CP22,$J$5),$I$5)*MAX(MIN(CP22,$J$5),$I$5)+$G$5*MAX(MIN(CP22,$J$5),$I$5)*(DI22*DB22/($K$5*1000))+$H$5*(DI22*DB22/($K$5*1000))*(DI22*DB22/($K$5*1000)))</f>
        <v>0</v>
      </c>
      <c r="Y22">
        <f>P22*(1000-(1000*0.61365*exp(17.502*AC22/(240.97+AC22))/(DB22+DC22)+CW22)/2)/(1000*0.61365*exp(17.502*AC22/(240.97+AC22))/(DB22+DC22)-CW22)</f>
        <v>0</v>
      </c>
      <c r="Z22">
        <f>1/((CQ22+1)/(W22/1.6)+1/(X22/1.37)) + CQ22/((CQ22+1)/(W22/1.6) + CQ22/(X22/1.37))</f>
        <v>0</v>
      </c>
      <c r="AA22">
        <f>(CL22*CO22)</f>
        <v>0</v>
      </c>
      <c r="AB22">
        <f>(DD22+(AA22+2*0.95*5.67E-8*(((DD22+$B$7)+273)^4-(DD22+273)^4)-44100*P22)/(1.84*29.3*X22+8*0.95*5.67E-8*(DD22+273)^3))</f>
        <v>0</v>
      </c>
      <c r="AC22">
        <f>($C$7*DE22+$D$7*DF22+$E$7*AB22)</f>
        <v>0</v>
      </c>
      <c r="AD22">
        <f>0.61365*exp(17.502*AC22/(240.97+AC22))</f>
        <v>0</v>
      </c>
      <c r="AE22">
        <f>(AF22/AG22*100)</f>
        <v>0</v>
      </c>
      <c r="AF22">
        <f>CW22*(DB22+DC22)/1000</f>
        <v>0</v>
      </c>
      <c r="AG22">
        <f>0.61365*exp(17.502*DD22/(240.97+DD22))</f>
        <v>0</v>
      </c>
      <c r="AH22">
        <f>(AD22-CW22*(DB22+DC22)/1000)</f>
        <v>0</v>
      </c>
      <c r="AI22">
        <f>(-P22*44100)</f>
        <v>0</v>
      </c>
      <c r="AJ22">
        <f>2*29.3*X22*0.92*(DD22-AC22)</f>
        <v>0</v>
      </c>
      <c r="AK22">
        <f>2*0.95*5.67E-8*(((DD22+$B$7)+273)^4-(AC22+273)^4)</f>
        <v>0</v>
      </c>
      <c r="AL22">
        <f>AA22+AK22+AI22+AJ22</f>
        <v>0</v>
      </c>
      <c r="AM22">
        <v>0</v>
      </c>
      <c r="AN22">
        <v>0</v>
      </c>
      <c r="AO22">
        <f>IF(AM22*$H$13&gt;=AQ22,1.0,(AQ22/(AQ22-AM22*$H$13)))</f>
        <v>0</v>
      </c>
      <c r="AP22">
        <f>(AO22-1)*100</f>
        <v>0</v>
      </c>
      <c r="AQ22">
        <f>MAX(0,($B$13+$C$13*DI22)/(1+$D$13*DI22)*DB22/(DD22+273)*$E$13)</f>
        <v>0</v>
      </c>
      <c r="AR22" t="s">
        <v>412</v>
      </c>
      <c r="AS22">
        <v>12490</v>
      </c>
      <c r="AT22">
        <v>621.4399999999999</v>
      </c>
      <c r="AU22">
        <v>2858.75</v>
      </c>
      <c r="AV22">
        <f>1-AT22/AU22</f>
        <v>0</v>
      </c>
      <c r="AW22">
        <v>-1.226258601200839</v>
      </c>
      <c r="AX22" t="s">
        <v>444</v>
      </c>
      <c r="AY22">
        <v>12480.3</v>
      </c>
      <c r="AZ22">
        <v>797.6165599999999</v>
      </c>
      <c r="BA22">
        <v>2282.56</v>
      </c>
      <c r="BB22">
        <f>1-AZ22/BA22</f>
        <v>0</v>
      </c>
      <c r="BC22">
        <v>0.5</v>
      </c>
      <c r="BD22">
        <f>CM22</f>
        <v>0</v>
      </c>
      <c r="BE22">
        <f>R22</f>
        <v>0</v>
      </c>
      <c r="BF22">
        <f>BB22*BC22*BD22</f>
        <v>0</v>
      </c>
      <c r="BG22">
        <f>(BE22-AW22)/BD22</f>
        <v>0</v>
      </c>
      <c r="BH22">
        <f>(AU22-BA22)/BA22</f>
        <v>0</v>
      </c>
      <c r="BI22">
        <f>AT22/(AV22+AT22/BA22)</f>
        <v>0</v>
      </c>
      <c r="BJ22" t="s">
        <v>445</v>
      </c>
      <c r="BK22">
        <v>672.97</v>
      </c>
      <c r="BL22">
        <f>IF(BK22&lt;&gt;0, BK22, BI22)</f>
        <v>0</v>
      </c>
      <c r="BM22">
        <f>1-BL22/BA22</f>
        <v>0</v>
      </c>
      <c r="BN22">
        <f>(BA22-AZ22)/(BA22-BL22)</f>
        <v>0</v>
      </c>
      <c r="BO22">
        <f>(AU22-BA22)/(AU22-BL22)</f>
        <v>0</v>
      </c>
      <c r="BP22">
        <f>(BA22-AZ22)/(BA22-AT22)</f>
        <v>0</v>
      </c>
      <c r="BQ22">
        <f>(AU22-BA22)/(AU22-AT22)</f>
        <v>0</v>
      </c>
      <c r="BR22">
        <f>(BN22*BL22/AZ22)</f>
        <v>0</v>
      </c>
      <c r="BS22">
        <f>(1-BR22)</f>
        <v>0</v>
      </c>
      <c r="BT22">
        <v>1165</v>
      </c>
      <c r="BU22">
        <v>300</v>
      </c>
      <c r="BV22">
        <v>300</v>
      </c>
      <c r="BW22">
        <v>300</v>
      </c>
      <c r="BX22">
        <v>12480.3</v>
      </c>
      <c r="BY22">
        <v>2140.38</v>
      </c>
      <c r="BZ22">
        <v>-0.0102012</v>
      </c>
      <c r="CA22">
        <v>-17.16</v>
      </c>
      <c r="CB22" t="s">
        <v>415</v>
      </c>
      <c r="CC22" t="s">
        <v>415</v>
      </c>
      <c r="CD22" t="s">
        <v>415</v>
      </c>
      <c r="CE22" t="s">
        <v>415</v>
      </c>
      <c r="CF22" t="s">
        <v>415</v>
      </c>
      <c r="CG22" t="s">
        <v>415</v>
      </c>
      <c r="CH22" t="s">
        <v>415</v>
      </c>
      <c r="CI22" t="s">
        <v>415</v>
      </c>
      <c r="CJ22" t="s">
        <v>415</v>
      </c>
      <c r="CK22" t="s">
        <v>415</v>
      </c>
      <c r="CL22">
        <f>$B$11*DJ22+$C$11*DK22+$F$11*DV22*(1-DY22)</f>
        <v>0</v>
      </c>
      <c r="CM22">
        <f>CL22*CN22</f>
        <v>0</v>
      </c>
      <c r="CN22">
        <f>($B$11*$D$9+$C$11*$D$9+$F$11*((EI22+EA22)/MAX(EI22+EA22+EJ22, 0.1)*$I$9+EJ22/MAX(EI22+EA22+EJ22, 0.1)*$J$9))/($B$11+$C$11+$F$11)</f>
        <v>0</v>
      </c>
      <c r="CO22">
        <f>($B$11*$K$9+$C$11*$K$9+$F$11*((EI22+EA22)/MAX(EI22+EA22+EJ22, 0.1)*$P$9+EJ22/MAX(EI22+EA22+EJ22, 0.1)*$Q$9))/($B$11+$C$11+$F$11)</f>
        <v>0</v>
      </c>
      <c r="CP22">
        <v>6</v>
      </c>
      <c r="CQ22">
        <v>0.5</v>
      </c>
      <c r="CR22" t="s">
        <v>416</v>
      </c>
      <c r="CS22">
        <v>2</v>
      </c>
      <c r="CT22">
        <v>1686855224</v>
      </c>
      <c r="CU22">
        <v>409.9994838709677</v>
      </c>
      <c r="CV22">
        <v>415.7454516129032</v>
      </c>
      <c r="CW22">
        <v>24.23774516129032</v>
      </c>
      <c r="CX22">
        <v>22.64519354838709</v>
      </c>
      <c r="CY22">
        <v>409.0114838709677</v>
      </c>
      <c r="CZ22">
        <v>24.13274516129032</v>
      </c>
      <c r="DA22">
        <v>600.2339032258063</v>
      </c>
      <c r="DB22">
        <v>101.6877096774193</v>
      </c>
      <c r="DC22">
        <v>0.09994035483870971</v>
      </c>
      <c r="DD22">
        <v>28.57337096774193</v>
      </c>
      <c r="DE22">
        <v>28.01394516129032</v>
      </c>
      <c r="DF22">
        <v>999.9000000000003</v>
      </c>
      <c r="DG22">
        <v>0</v>
      </c>
      <c r="DH22">
        <v>0</v>
      </c>
      <c r="DI22">
        <v>10004.05</v>
      </c>
      <c r="DJ22">
        <v>0</v>
      </c>
      <c r="DK22">
        <v>1076.326064516129</v>
      </c>
      <c r="DL22">
        <v>-5.707730645161293</v>
      </c>
      <c r="DM22">
        <v>420.2230000000001</v>
      </c>
      <c r="DN22">
        <v>425.3783548387096</v>
      </c>
      <c r="DO22">
        <v>1.592558387096774</v>
      </c>
      <c r="DP22">
        <v>415.7454516129032</v>
      </c>
      <c r="DQ22">
        <v>22.64519354838709</v>
      </c>
      <c r="DR22">
        <v>2.46468129032258</v>
      </c>
      <c r="DS22">
        <v>2.302737741935484</v>
      </c>
      <c r="DT22">
        <v>20.79508064516129</v>
      </c>
      <c r="DU22">
        <v>19.69545161290322</v>
      </c>
      <c r="DV22">
        <v>149.9959677419355</v>
      </c>
      <c r="DW22">
        <v>0.8999823548387097</v>
      </c>
      <c r="DX22">
        <v>0.1000176516129032</v>
      </c>
      <c r="DY22">
        <v>0</v>
      </c>
      <c r="DZ22">
        <v>797.5705483870969</v>
      </c>
      <c r="EA22">
        <v>4.999310000000001</v>
      </c>
      <c r="EB22">
        <v>4820.09</v>
      </c>
      <c r="EC22">
        <v>1253.366129032258</v>
      </c>
      <c r="ED22">
        <v>35.04799999999999</v>
      </c>
      <c r="EE22">
        <v>39.51183870967741</v>
      </c>
      <c r="EF22">
        <v>36.71138709677419</v>
      </c>
      <c r="EG22">
        <v>39.34454838709676</v>
      </c>
      <c r="EH22">
        <v>37.96951612903224</v>
      </c>
      <c r="EI22">
        <v>130.4948387096774</v>
      </c>
      <c r="EJ22">
        <v>14.50290322580645</v>
      </c>
      <c r="EK22">
        <v>0</v>
      </c>
      <c r="EL22">
        <v>121</v>
      </c>
      <c r="EM22">
        <v>0</v>
      </c>
      <c r="EN22">
        <v>797.6165599999999</v>
      </c>
      <c r="EO22">
        <v>1.09892310568277</v>
      </c>
      <c r="EP22">
        <v>5391.560782880475</v>
      </c>
      <c r="EQ22">
        <v>4878.9032</v>
      </c>
      <c r="ER22">
        <v>15</v>
      </c>
      <c r="ES22">
        <v>1686855272.5</v>
      </c>
      <c r="ET22" t="s">
        <v>446</v>
      </c>
      <c r="EU22">
        <v>1686855272.5</v>
      </c>
      <c r="EV22">
        <v>1686778463</v>
      </c>
      <c r="EW22">
        <v>6</v>
      </c>
      <c r="EX22">
        <v>-0.038</v>
      </c>
      <c r="EY22">
        <v>-0.008</v>
      </c>
      <c r="EZ22">
        <v>0.988</v>
      </c>
      <c r="FA22">
        <v>0.105</v>
      </c>
      <c r="FB22">
        <v>419</v>
      </c>
      <c r="FC22">
        <v>15</v>
      </c>
      <c r="FD22">
        <v>0.6899999999999999</v>
      </c>
      <c r="FE22">
        <v>0.02</v>
      </c>
      <c r="FF22">
        <v>-5.654394</v>
      </c>
      <c r="FG22">
        <v>-0.8773654784240124</v>
      </c>
      <c r="FH22">
        <v>0.1042092826191602</v>
      </c>
      <c r="FI22">
        <v>1</v>
      </c>
      <c r="FJ22">
        <v>410.0362333333333</v>
      </c>
      <c r="FK22">
        <v>0.2358620689669441</v>
      </c>
      <c r="FL22">
        <v>0.02951461031798216</v>
      </c>
      <c r="FM22">
        <v>1</v>
      </c>
      <c r="FN22">
        <v>1.61611325</v>
      </c>
      <c r="FO22">
        <v>-0.4301377485928735</v>
      </c>
      <c r="FP22">
        <v>0.04543194561030268</v>
      </c>
      <c r="FQ22">
        <v>1</v>
      </c>
      <c r="FR22">
        <v>24.23442333333333</v>
      </c>
      <c r="FS22">
        <v>0.8663199110122045</v>
      </c>
      <c r="FT22">
        <v>0.06317298306150249</v>
      </c>
      <c r="FU22">
        <v>1</v>
      </c>
      <c r="FV22">
        <v>4</v>
      </c>
      <c r="FW22">
        <v>4</v>
      </c>
      <c r="FX22" t="s">
        <v>418</v>
      </c>
      <c r="FY22">
        <v>3.17676</v>
      </c>
      <c r="FZ22">
        <v>2.79629</v>
      </c>
      <c r="GA22">
        <v>0.103284</v>
      </c>
      <c r="GB22">
        <v>0.105094</v>
      </c>
      <c r="GC22">
        <v>0.122407</v>
      </c>
      <c r="GD22">
        <v>0.11731</v>
      </c>
      <c r="GE22">
        <v>28099.7</v>
      </c>
      <c r="GF22">
        <v>22278.4</v>
      </c>
      <c r="GG22">
        <v>29292.2</v>
      </c>
      <c r="GH22">
        <v>24391.2</v>
      </c>
      <c r="GI22">
        <v>32675.7</v>
      </c>
      <c r="GJ22">
        <v>31403.1</v>
      </c>
      <c r="GK22">
        <v>40397</v>
      </c>
      <c r="GL22">
        <v>39783.4</v>
      </c>
      <c r="GM22">
        <v>2.16398</v>
      </c>
      <c r="GN22">
        <v>1.863</v>
      </c>
      <c r="GO22">
        <v>0.0997297</v>
      </c>
      <c r="GP22">
        <v>0</v>
      </c>
      <c r="GQ22">
        <v>26.2923</v>
      </c>
      <c r="GR22">
        <v>999.9</v>
      </c>
      <c r="GS22">
        <v>54.4</v>
      </c>
      <c r="GT22">
        <v>34.3</v>
      </c>
      <c r="GU22">
        <v>29.0637</v>
      </c>
      <c r="GV22">
        <v>62.0301</v>
      </c>
      <c r="GW22">
        <v>34.403</v>
      </c>
      <c r="GX22">
        <v>1</v>
      </c>
      <c r="GY22">
        <v>0.0747968</v>
      </c>
      <c r="GZ22">
        <v>-0.630888</v>
      </c>
      <c r="HA22">
        <v>20.2783</v>
      </c>
      <c r="HB22">
        <v>5.22598</v>
      </c>
      <c r="HC22">
        <v>11.9081</v>
      </c>
      <c r="HD22">
        <v>4.96365</v>
      </c>
      <c r="HE22">
        <v>3.29178</v>
      </c>
      <c r="HF22">
        <v>9999</v>
      </c>
      <c r="HG22">
        <v>9999</v>
      </c>
      <c r="HH22">
        <v>9999</v>
      </c>
      <c r="HI22">
        <v>999.9</v>
      </c>
      <c r="HJ22">
        <v>4.97028</v>
      </c>
      <c r="HK22">
        <v>1.87527</v>
      </c>
      <c r="HL22">
        <v>1.87403</v>
      </c>
      <c r="HM22">
        <v>1.8732</v>
      </c>
      <c r="HN22">
        <v>1.87469</v>
      </c>
      <c r="HO22">
        <v>1.86966</v>
      </c>
      <c r="HP22">
        <v>1.87378</v>
      </c>
      <c r="HQ22">
        <v>1.87883</v>
      </c>
      <c r="HR22">
        <v>0</v>
      </c>
      <c r="HS22">
        <v>0</v>
      </c>
      <c r="HT22">
        <v>0</v>
      </c>
      <c r="HU22">
        <v>0</v>
      </c>
      <c r="HV22" t="s">
        <v>419</v>
      </c>
      <c r="HW22" t="s">
        <v>420</v>
      </c>
      <c r="HX22" t="s">
        <v>421</v>
      </c>
      <c r="HY22" t="s">
        <v>421</v>
      </c>
      <c r="HZ22" t="s">
        <v>421</v>
      </c>
      <c r="IA22" t="s">
        <v>421</v>
      </c>
      <c r="IB22">
        <v>0</v>
      </c>
      <c r="IC22">
        <v>100</v>
      </c>
      <c r="ID22">
        <v>100</v>
      </c>
      <c r="IE22">
        <v>0.988</v>
      </c>
      <c r="IF22">
        <v>0.105</v>
      </c>
      <c r="IG22">
        <v>1.026333333333298</v>
      </c>
      <c r="IH22">
        <v>0</v>
      </c>
      <c r="II22">
        <v>0</v>
      </c>
      <c r="IJ22">
        <v>0</v>
      </c>
      <c r="IK22">
        <v>0.105</v>
      </c>
      <c r="IL22">
        <v>0</v>
      </c>
      <c r="IM22">
        <v>0</v>
      </c>
      <c r="IN22">
        <v>0</v>
      </c>
      <c r="IO22">
        <v>-1</v>
      </c>
      <c r="IP22">
        <v>-1</v>
      </c>
      <c r="IQ22">
        <v>-1</v>
      </c>
      <c r="IR22">
        <v>-1</v>
      </c>
      <c r="IS22">
        <v>1.4</v>
      </c>
      <c r="IT22">
        <v>1279.5</v>
      </c>
      <c r="IU22">
        <v>1.09375</v>
      </c>
      <c r="IV22">
        <v>2.44995</v>
      </c>
      <c r="IW22">
        <v>1.42578</v>
      </c>
      <c r="IX22">
        <v>2.26807</v>
      </c>
      <c r="IY22">
        <v>1.54785</v>
      </c>
      <c r="IZ22">
        <v>2.41821</v>
      </c>
      <c r="JA22">
        <v>37.3378</v>
      </c>
      <c r="JB22">
        <v>15.892</v>
      </c>
      <c r="JC22">
        <v>18</v>
      </c>
      <c r="JD22">
        <v>635.3390000000001</v>
      </c>
      <c r="JE22">
        <v>424.847</v>
      </c>
      <c r="JF22">
        <v>29.4985</v>
      </c>
      <c r="JG22">
        <v>28.2314</v>
      </c>
      <c r="JH22">
        <v>29.9961</v>
      </c>
      <c r="JI22">
        <v>28.1479</v>
      </c>
      <c r="JJ22">
        <v>28.0764</v>
      </c>
      <c r="JK22">
        <v>21.9096</v>
      </c>
      <c r="JL22">
        <v>28.2605</v>
      </c>
      <c r="JM22">
        <v>99.2409</v>
      </c>
      <c r="JN22">
        <v>29.7323</v>
      </c>
      <c r="JO22">
        <v>415.692</v>
      </c>
      <c r="JP22">
        <v>22.7426</v>
      </c>
      <c r="JQ22">
        <v>95.4298</v>
      </c>
      <c r="JR22">
        <v>101.228</v>
      </c>
    </row>
    <row r="23" spans="1:278">
      <c r="A23">
        <v>7</v>
      </c>
      <c r="B23">
        <v>1686855333.5</v>
      </c>
      <c r="C23">
        <v>619.5</v>
      </c>
      <c r="D23" t="s">
        <v>447</v>
      </c>
      <c r="E23" t="s">
        <v>448</v>
      </c>
      <c r="F23">
        <v>15</v>
      </c>
      <c r="I23" t="s">
        <v>408</v>
      </c>
      <c r="J23" t="s">
        <v>409</v>
      </c>
      <c r="M23" t="s">
        <v>410</v>
      </c>
      <c r="N23" t="s">
        <v>411</v>
      </c>
      <c r="O23">
        <v>1686855325.5</v>
      </c>
      <c r="P23">
        <f>(Q23)/1000</f>
        <v>0</v>
      </c>
      <c r="Q23">
        <f>1000*DA23*AO23*(CW23-CX23)/(100*CP23*(1000-AO23*CW23))</f>
        <v>0</v>
      </c>
      <c r="R23">
        <f>DA23*AO23*(CV23-CU23*(1000-AO23*CX23)/(1000-AO23*CW23))/(100*CP23)</f>
        <v>0</v>
      </c>
      <c r="S23">
        <f>CU23 - IF(AO23&gt;1, R23*CP23*100.0/(AQ23*DI23), 0)</f>
        <v>0</v>
      </c>
      <c r="T23">
        <f>((Z23-P23/2)*S23-R23)/(Z23+P23/2)</f>
        <v>0</v>
      </c>
      <c r="U23">
        <f>T23*(DB23+DC23)/1000.0</f>
        <v>0</v>
      </c>
      <c r="V23">
        <f>(CU23 - IF(AO23&gt;1, R23*CP23*100.0/(AQ23*DI23), 0))*(DB23+DC23)/1000.0</f>
        <v>0</v>
      </c>
      <c r="W23">
        <f>2.0/((1/Y23-1/X23)+SIGN(Y23)*SQRT((1/Y23-1/X23)*(1/Y23-1/X23) + 4*CQ23/((CQ23+1)*(CQ23+1))*(2*1/Y23*1/X23-1/X23*1/X23)))</f>
        <v>0</v>
      </c>
      <c r="X23">
        <f>IF(LEFT(CR23,1)&lt;&gt;"0",IF(LEFT(CR23,1)="1",3.0,CS23),$D$5+$E$5*(DI23*DB23/($K$5*1000))+$F$5*(DI23*DB23/($K$5*1000))*MAX(MIN(CP23,$J$5),$I$5)*MAX(MIN(CP23,$J$5),$I$5)+$G$5*MAX(MIN(CP23,$J$5),$I$5)*(DI23*DB23/($K$5*1000))+$H$5*(DI23*DB23/($K$5*1000))*(DI23*DB23/($K$5*1000)))</f>
        <v>0</v>
      </c>
      <c r="Y23">
        <f>P23*(1000-(1000*0.61365*exp(17.502*AC23/(240.97+AC23))/(DB23+DC23)+CW23)/2)/(1000*0.61365*exp(17.502*AC23/(240.97+AC23))/(DB23+DC23)-CW23)</f>
        <v>0</v>
      </c>
      <c r="Z23">
        <f>1/((CQ23+1)/(W23/1.6)+1/(X23/1.37)) + CQ23/((CQ23+1)/(W23/1.6) + CQ23/(X23/1.37))</f>
        <v>0</v>
      </c>
      <c r="AA23">
        <f>(CL23*CO23)</f>
        <v>0</v>
      </c>
      <c r="AB23">
        <f>(DD23+(AA23+2*0.95*5.67E-8*(((DD23+$B$7)+273)^4-(DD23+273)^4)-44100*P23)/(1.84*29.3*X23+8*0.95*5.67E-8*(DD23+273)^3))</f>
        <v>0</v>
      </c>
      <c r="AC23">
        <f>($C$7*DE23+$D$7*DF23+$E$7*AB23)</f>
        <v>0</v>
      </c>
      <c r="AD23">
        <f>0.61365*exp(17.502*AC23/(240.97+AC23))</f>
        <v>0</v>
      </c>
      <c r="AE23">
        <f>(AF23/AG23*100)</f>
        <v>0</v>
      </c>
      <c r="AF23">
        <f>CW23*(DB23+DC23)/1000</f>
        <v>0</v>
      </c>
      <c r="AG23">
        <f>0.61365*exp(17.502*DD23/(240.97+DD23))</f>
        <v>0</v>
      </c>
      <c r="AH23">
        <f>(AD23-CW23*(DB23+DC23)/1000)</f>
        <v>0</v>
      </c>
      <c r="AI23">
        <f>(-P23*44100)</f>
        <v>0</v>
      </c>
      <c r="AJ23">
        <f>2*29.3*X23*0.92*(DD23-AC23)</f>
        <v>0</v>
      </c>
      <c r="AK23">
        <f>2*0.95*5.67E-8*(((DD23+$B$7)+273)^4-(AC23+273)^4)</f>
        <v>0</v>
      </c>
      <c r="AL23">
        <f>AA23+AK23+AI23+AJ23</f>
        <v>0</v>
      </c>
      <c r="AM23">
        <v>0</v>
      </c>
      <c r="AN23">
        <v>0</v>
      </c>
      <c r="AO23">
        <f>IF(AM23*$H$13&gt;=AQ23,1.0,(AQ23/(AQ23-AM23*$H$13)))</f>
        <v>0</v>
      </c>
      <c r="AP23">
        <f>(AO23-1)*100</f>
        <v>0</v>
      </c>
      <c r="AQ23">
        <f>MAX(0,($B$13+$C$13*DI23)/(1+$D$13*DI23)*DB23/(DD23+273)*$E$13)</f>
        <v>0</v>
      </c>
      <c r="AR23" t="s">
        <v>412</v>
      </c>
      <c r="AS23">
        <v>12490</v>
      </c>
      <c r="AT23">
        <v>621.4399999999999</v>
      </c>
      <c r="AU23">
        <v>2858.75</v>
      </c>
      <c r="AV23">
        <f>1-AT23/AU23</f>
        <v>0</v>
      </c>
      <c r="AW23">
        <v>-1.226258601200839</v>
      </c>
      <c r="AX23" t="s">
        <v>449</v>
      </c>
      <c r="AY23">
        <v>12472.2</v>
      </c>
      <c r="AZ23">
        <v>765.52224</v>
      </c>
      <c r="BA23">
        <v>2371.62</v>
      </c>
      <c r="BB23">
        <f>1-AZ23/BA23</f>
        <v>0</v>
      </c>
      <c r="BC23">
        <v>0.5</v>
      </c>
      <c r="BD23">
        <f>CM23</f>
        <v>0</v>
      </c>
      <c r="BE23">
        <f>R23</f>
        <v>0</v>
      </c>
      <c r="BF23">
        <f>BB23*BC23*BD23</f>
        <v>0</v>
      </c>
      <c r="BG23">
        <f>(BE23-AW23)/BD23</f>
        <v>0</v>
      </c>
      <c r="BH23">
        <f>(AU23-BA23)/BA23</f>
        <v>0</v>
      </c>
      <c r="BI23">
        <f>AT23/(AV23+AT23/BA23)</f>
        <v>0</v>
      </c>
      <c r="BJ23" t="s">
        <v>450</v>
      </c>
      <c r="BK23">
        <v>669.95</v>
      </c>
      <c r="BL23">
        <f>IF(BK23&lt;&gt;0, BK23, BI23)</f>
        <v>0</v>
      </c>
      <c r="BM23">
        <f>1-BL23/BA23</f>
        <v>0</v>
      </c>
      <c r="BN23">
        <f>(BA23-AZ23)/(BA23-BL23)</f>
        <v>0</v>
      </c>
      <c r="BO23">
        <f>(AU23-BA23)/(AU23-BL23)</f>
        <v>0</v>
      </c>
      <c r="BP23">
        <f>(BA23-AZ23)/(BA23-AT23)</f>
        <v>0</v>
      </c>
      <c r="BQ23">
        <f>(AU23-BA23)/(AU23-AT23)</f>
        <v>0</v>
      </c>
      <c r="BR23">
        <f>(BN23*BL23/AZ23)</f>
        <v>0</v>
      </c>
      <c r="BS23">
        <f>(1-BR23)</f>
        <v>0</v>
      </c>
      <c r="BT23">
        <v>1167</v>
      </c>
      <c r="BU23">
        <v>300</v>
      </c>
      <c r="BV23">
        <v>300</v>
      </c>
      <c r="BW23">
        <v>300</v>
      </c>
      <c r="BX23">
        <v>12472.2</v>
      </c>
      <c r="BY23">
        <v>2262.12</v>
      </c>
      <c r="BZ23">
        <v>-0.0102826</v>
      </c>
      <c r="CA23">
        <v>-7.55</v>
      </c>
      <c r="CB23" t="s">
        <v>415</v>
      </c>
      <c r="CC23" t="s">
        <v>415</v>
      </c>
      <c r="CD23" t="s">
        <v>415</v>
      </c>
      <c r="CE23" t="s">
        <v>415</v>
      </c>
      <c r="CF23" t="s">
        <v>415</v>
      </c>
      <c r="CG23" t="s">
        <v>415</v>
      </c>
      <c r="CH23" t="s">
        <v>415</v>
      </c>
      <c r="CI23" t="s">
        <v>415</v>
      </c>
      <c r="CJ23" t="s">
        <v>415</v>
      </c>
      <c r="CK23" t="s">
        <v>415</v>
      </c>
      <c r="CL23">
        <f>$B$11*DJ23+$C$11*DK23+$F$11*DV23*(1-DY23)</f>
        <v>0</v>
      </c>
      <c r="CM23">
        <f>CL23*CN23</f>
        <v>0</v>
      </c>
      <c r="CN23">
        <f>($B$11*$D$9+$C$11*$D$9+$F$11*((EI23+EA23)/MAX(EI23+EA23+EJ23, 0.1)*$I$9+EJ23/MAX(EI23+EA23+EJ23, 0.1)*$J$9))/($B$11+$C$11+$F$11)</f>
        <v>0</v>
      </c>
      <c r="CO23">
        <f>($B$11*$K$9+$C$11*$K$9+$F$11*((EI23+EA23)/MAX(EI23+EA23+EJ23, 0.1)*$P$9+EJ23/MAX(EI23+EA23+EJ23, 0.1)*$Q$9))/($B$11+$C$11+$F$11)</f>
        <v>0</v>
      </c>
      <c r="CP23">
        <v>6</v>
      </c>
      <c r="CQ23">
        <v>0.5</v>
      </c>
      <c r="CR23" t="s">
        <v>416</v>
      </c>
      <c r="CS23">
        <v>2</v>
      </c>
      <c r="CT23">
        <v>1686855325.5</v>
      </c>
      <c r="CU23">
        <v>410.4424193548386</v>
      </c>
      <c r="CV23">
        <v>411.7116451612903</v>
      </c>
      <c r="CW23">
        <v>24.69634516129032</v>
      </c>
      <c r="CX23">
        <v>23.16413548387097</v>
      </c>
      <c r="CY23">
        <v>409.3364193548387</v>
      </c>
      <c r="CZ23">
        <v>24.59134516129032</v>
      </c>
      <c r="DA23">
        <v>600.2985806451613</v>
      </c>
      <c r="DB23">
        <v>101.6826129032258</v>
      </c>
      <c r="DC23">
        <v>0.1003889903225806</v>
      </c>
      <c r="DD23">
        <v>28.77612580645161</v>
      </c>
      <c r="DE23">
        <v>28.12639677419355</v>
      </c>
      <c r="DF23">
        <v>999.9000000000003</v>
      </c>
      <c r="DG23">
        <v>0</v>
      </c>
      <c r="DH23">
        <v>0</v>
      </c>
      <c r="DI23">
        <v>10003.2270967742</v>
      </c>
      <c r="DJ23">
        <v>0</v>
      </c>
      <c r="DK23">
        <v>1148.134580645161</v>
      </c>
      <c r="DL23">
        <v>-1.386956419354838</v>
      </c>
      <c r="DM23">
        <v>420.7148064516128</v>
      </c>
      <c r="DN23">
        <v>421.4748387096774</v>
      </c>
      <c r="DO23">
        <v>1.532200322580645</v>
      </c>
      <c r="DP23">
        <v>411.7116451612903</v>
      </c>
      <c r="DQ23">
        <v>23.16413548387097</v>
      </c>
      <c r="DR23">
        <v>2.511190322580645</v>
      </c>
      <c r="DS23">
        <v>2.355391935483871</v>
      </c>
      <c r="DT23">
        <v>21.09920967741935</v>
      </c>
      <c r="DU23">
        <v>20.06027096774194</v>
      </c>
      <c r="DV23">
        <v>49.99551290322581</v>
      </c>
      <c r="DW23">
        <v>0.9001977096774195</v>
      </c>
      <c r="DX23">
        <v>0.09980238064516127</v>
      </c>
      <c r="DY23">
        <v>0</v>
      </c>
      <c r="DZ23">
        <v>765.9110322580647</v>
      </c>
      <c r="EA23">
        <v>4.999310000000001</v>
      </c>
      <c r="EB23">
        <v>4290.084193548388</v>
      </c>
      <c r="EC23">
        <v>388.9814193548386</v>
      </c>
      <c r="ED23">
        <v>35.78399999999998</v>
      </c>
      <c r="EE23">
        <v>41.26590322580643</v>
      </c>
      <c r="EF23">
        <v>37.79</v>
      </c>
      <c r="EG23">
        <v>41.75577419354837</v>
      </c>
      <c r="EH23">
        <v>38.97154838709677</v>
      </c>
      <c r="EI23">
        <v>40.50483870967741</v>
      </c>
      <c r="EJ23">
        <v>4.491935483870968</v>
      </c>
      <c r="EK23">
        <v>0</v>
      </c>
      <c r="EL23">
        <v>101</v>
      </c>
      <c r="EM23">
        <v>0</v>
      </c>
      <c r="EN23">
        <v>765.52224</v>
      </c>
      <c r="EO23">
        <v>-29.48207696403039</v>
      </c>
      <c r="EP23">
        <v>-2128.696161667614</v>
      </c>
      <c r="EQ23">
        <v>4280.0264</v>
      </c>
      <c r="ER23">
        <v>15</v>
      </c>
      <c r="ES23">
        <v>1686855374</v>
      </c>
      <c r="ET23" t="s">
        <v>451</v>
      </c>
      <c r="EU23">
        <v>1686855374</v>
      </c>
      <c r="EV23">
        <v>1686778463</v>
      </c>
      <c r="EW23">
        <v>7</v>
      </c>
      <c r="EX23">
        <v>0.118</v>
      </c>
      <c r="EY23">
        <v>-0.008</v>
      </c>
      <c r="EZ23">
        <v>1.106</v>
      </c>
      <c r="FA23">
        <v>0.105</v>
      </c>
      <c r="FB23">
        <v>415</v>
      </c>
      <c r="FC23">
        <v>15</v>
      </c>
      <c r="FD23">
        <v>0.63</v>
      </c>
      <c r="FE23">
        <v>0.02</v>
      </c>
      <c r="FF23">
        <v>-1.485677975</v>
      </c>
      <c r="FG23">
        <v>3.782658382739214</v>
      </c>
      <c r="FH23">
        <v>0.4317914850367298</v>
      </c>
      <c r="FI23">
        <v>0</v>
      </c>
      <c r="FJ23">
        <v>410.3422</v>
      </c>
      <c r="FK23">
        <v>1.545450500555374</v>
      </c>
      <c r="FL23">
        <v>0.1727636921732501</v>
      </c>
      <c r="FM23">
        <v>1</v>
      </c>
      <c r="FN23">
        <v>1.54196325</v>
      </c>
      <c r="FO23">
        <v>-0.5183548592870554</v>
      </c>
      <c r="FP23">
        <v>0.06063279695789648</v>
      </c>
      <c r="FQ23">
        <v>0</v>
      </c>
      <c r="FR23">
        <v>24.69639</v>
      </c>
      <c r="FS23">
        <v>-0.1089130144604604</v>
      </c>
      <c r="FT23">
        <v>0.00915639485095868</v>
      </c>
      <c r="FU23">
        <v>1</v>
      </c>
      <c r="FV23">
        <v>2</v>
      </c>
      <c r="FW23">
        <v>4</v>
      </c>
      <c r="FX23" t="s">
        <v>452</v>
      </c>
      <c r="FY23">
        <v>3.17719</v>
      </c>
      <c r="FZ23">
        <v>2.79659</v>
      </c>
      <c r="GA23">
        <v>0.103351</v>
      </c>
      <c r="GB23">
        <v>0.104247</v>
      </c>
      <c r="GC23">
        <v>0.123635</v>
      </c>
      <c r="GD23">
        <v>0.119001</v>
      </c>
      <c r="GE23">
        <v>28103.1</v>
      </c>
      <c r="GF23">
        <v>22302.7</v>
      </c>
      <c r="GG23">
        <v>29297.5</v>
      </c>
      <c r="GH23">
        <v>24394.4</v>
      </c>
      <c r="GI23">
        <v>32633.6</v>
      </c>
      <c r="GJ23">
        <v>31345.9</v>
      </c>
      <c r="GK23">
        <v>40403</v>
      </c>
      <c r="GL23">
        <v>39788.6</v>
      </c>
      <c r="GM23">
        <v>2.16485</v>
      </c>
      <c r="GN23">
        <v>1.86472</v>
      </c>
      <c r="GO23">
        <v>0.0841543</v>
      </c>
      <c r="GP23">
        <v>0</v>
      </c>
      <c r="GQ23">
        <v>26.6356</v>
      </c>
      <c r="GR23">
        <v>999.9</v>
      </c>
      <c r="GS23">
        <v>53.5</v>
      </c>
      <c r="GT23">
        <v>34.3</v>
      </c>
      <c r="GU23">
        <v>28.5851</v>
      </c>
      <c r="GV23">
        <v>61.9502</v>
      </c>
      <c r="GW23">
        <v>33.3894</v>
      </c>
      <c r="GX23">
        <v>1</v>
      </c>
      <c r="GY23">
        <v>0.0671418</v>
      </c>
      <c r="GZ23">
        <v>-0.15424</v>
      </c>
      <c r="HA23">
        <v>20.2805</v>
      </c>
      <c r="HB23">
        <v>5.22058</v>
      </c>
      <c r="HC23">
        <v>11.9081</v>
      </c>
      <c r="HD23">
        <v>4.9632</v>
      </c>
      <c r="HE23">
        <v>3.29125</v>
      </c>
      <c r="HF23">
        <v>9999</v>
      </c>
      <c r="HG23">
        <v>9999</v>
      </c>
      <c r="HH23">
        <v>9999</v>
      </c>
      <c r="HI23">
        <v>999.9</v>
      </c>
      <c r="HJ23">
        <v>4.9703</v>
      </c>
      <c r="HK23">
        <v>1.87522</v>
      </c>
      <c r="HL23">
        <v>1.87405</v>
      </c>
      <c r="HM23">
        <v>1.87317</v>
      </c>
      <c r="HN23">
        <v>1.87465</v>
      </c>
      <c r="HO23">
        <v>1.86964</v>
      </c>
      <c r="HP23">
        <v>1.87378</v>
      </c>
      <c r="HQ23">
        <v>1.87882</v>
      </c>
      <c r="HR23">
        <v>0</v>
      </c>
      <c r="HS23">
        <v>0</v>
      </c>
      <c r="HT23">
        <v>0</v>
      </c>
      <c r="HU23">
        <v>0</v>
      </c>
      <c r="HV23" t="s">
        <v>419</v>
      </c>
      <c r="HW23" t="s">
        <v>420</v>
      </c>
      <c r="HX23" t="s">
        <v>421</v>
      </c>
      <c r="HY23" t="s">
        <v>421</v>
      </c>
      <c r="HZ23" t="s">
        <v>421</v>
      </c>
      <c r="IA23" t="s">
        <v>421</v>
      </c>
      <c r="IB23">
        <v>0</v>
      </c>
      <c r="IC23">
        <v>100</v>
      </c>
      <c r="ID23">
        <v>100</v>
      </c>
      <c r="IE23">
        <v>1.106</v>
      </c>
      <c r="IF23">
        <v>0.105</v>
      </c>
      <c r="IG23">
        <v>0.9882380952380458</v>
      </c>
      <c r="IH23">
        <v>0</v>
      </c>
      <c r="II23">
        <v>0</v>
      </c>
      <c r="IJ23">
        <v>0</v>
      </c>
      <c r="IK23">
        <v>0.105</v>
      </c>
      <c r="IL23">
        <v>0</v>
      </c>
      <c r="IM23">
        <v>0</v>
      </c>
      <c r="IN23">
        <v>0</v>
      </c>
      <c r="IO23">
        <v>-1</v>
      </c>
      <c r="IP23">
        <v>-1</v>
      </c>
      <c r="IQ23">
        <v>-1</v>
      </c>
      <c r="IR23">
        <v>-1</v>
      </c>
      <c r="IS23">
        <v>1</v>
      </c>
      <c r="IT23">
        <v>1281.2</v>
      </c>
      <c r="IU23">
        <v>1.08521</v>
      </c>
      <c r="IV23">
        <v>2.43286</v>
      </c>
      <c r="IW23">
        <v>1.42578</v>
      </c>
      <c r="IX23">
        <v>2.26807</v>
      </c>
      <c r="IY23">
        <v>1.54785</v>
      </c>
      <c r="IZ23">
        <v>2.46948</v>
      </c>
      <c r="JA23">
        <v>37.0986</v>
      </c>
      <c r="JB23">
        <v>15.892</v>
      </c>
      <c r="JC23">
        <v>18</v>
      </c>
      <c r="JD23">
        <v>635.268</v>
      </c>
      <c r="JE23">
        <v>425.363</v>
      </c>
      <c r="JF23">
        <v>28.671</v>
      </c>
      <c r="JG23">
        <v>28.1686</v>
      </c>
      <c r="JH23">
        <v>30</v>
      </c>
      <c r="JI23">
        <v>28.0797</v>
      </c>
      <c r="JJ23">
        <v>28.012</v>
      </c>
      <c r="JK23">
        <v>21.7586</v>
      </c>
      <c r="JL23">
        <v>26.5638</v>
      </c>
      <c r="JM23">
        <v>100</v>
      </c>
      <c r="JN23">
        <v>28.6525</v>
      </c>
      <c r="JO23">
        <v>411.278</v>
      </c>
      <c r="JP23">
        <v>23.2364</v>
      </c>
      <c r="JQ23">
        <v>95.44540000000001</v>
      </c>
      <c r="JR23">
        <v>101.241</v>
      </c>
    </row>
    <row r="24" spans="1:278">
      <c r="A24">
        <v>8</v>
      </c>
      <c r="B24">
        <v>1686855445</v>
      </c>
      <c r="C24">
        <v>731</v>
      </c>
      <c r="D24" t="s">
        <v>453</v>
      </c>
      <c r="E24" t="s">
        <v>454</v>
      </c>
      <c r="F24">
        <v>15</v>
      </c>
      <c r="I24" t="s">
        <v>408</v>
      </c>
      <c r="J24" t="s">
        <v>409</v>
      </c>
      <c r="M24" t="s">
        <v>410</v>
      </c>
      <c r="N24" t="s">
        <v>411</v>
      </c>
      <c r="O24">
        <v>1686855437</v>
      </c>
      <c r="P24">
        <f>(Q24)/1000</f>
        <v>0</v>
      </c>
      <c r="Q24">
        <f>1000*DA24*AO24*(CW24-CX24)/(100*CP24*(1000-AO24*CW24))</f>
        <v>0</v>
      </c>
      <c r="R24">
        <f>DA24*AO24*(CV24-CU24*(1000-AO24*CX24)/(1000-AO24*CW24))/(100*CP24)</f>
        <v>0</v>
      </c>
      <c r="S24">
        <f>CU24 - IF(AO24&gt;1, R24*CP24*100.0/(AQ24*DI24), 0)</f>
        <v>0</v>
      </c>
      <c r="T24">
        <f>((Z24-P24/2)*S24-R24)/(Z24+P24/2)</f>
        <v>0</v>
      </c>
      <c r="U24">
        <f>T24*(DB24+DC24)/1000.0</f>
        <v>0</v>
      </c>
      <c r="V24">
        <f>(CU24 - IF(AO24&gt;1, R24*CP24*100.0/(AQ24*DI24), 0))*(DB24+DC24)/1000.0</f>
        <v>0</v>
      </c>
      <c r="W24">
        <f>2.0/((1/Y24-1/X24)+SIGN(Y24)*SQRT((1/Y24-1/X24)*(1/Y24-1/X24) + 4*CQ24/((CQ24+1)*(CQ24+1))*(2*1/Y24*1/X24-1/X24*1/X24)))</f>
        <v>0</v>
      </c>
      <c r="X24">
        <f>IF(LEFT(CR24,1)&lt;&gt;"0",IF(LEFT(CR24,1)="1",3.0,CS24),$D$5+$E$5*(DI24*DB24/($K$5*1000))+$F$5*(DI24*DB24/($K$5*1000))*MAX(MIN(CP24,$J$5),$I$5)*MAX(MIN(CP24,$J$5),$I$5)+$G$5*MAX(MIN(CP24,$J$5),$I$5)*(DI24*DB24/($K$5*1000))+$H$5*(DI24*DB24/($K$5*1000))*(DI24*DB24/($K$5*1000)))</f>
        <v>0</v>
      </c>
      <c r="Y24">
        <f>P24*(1000-(1000*0.61365*exp(17.502*AC24/(240.97+AC24))/(DB24+DC24)+CW24)/2)/(1000*0.61365*exp(17.502*AC24/(240.97+AC24))/(DB24+DC24)-CW24)</f>
        <v>0</v>
      </c>
      <c r="Z24">
        <f>1/((CQ24+1)/(W24/1.6)+1/(X24/1.37)) + CQ24/((CQ24+1)/(W24/1.6) + CQ24/(X24/1.37))</f>
        <v>0</v>
      </c>
      <c r="AA24">
        <f>(CL24*CO24)</f>
        <v>0</v>
      </c>
      <c r="AB24">
        <f>(DD24+(AA24+2*0.95*5.67E-8*(((DD24+$B$7)+273)^4-(DD24+273)^4)-44100*P24)/(1.84*29.3*X24+8*0.95*5.67E-8*(DD24+273)^3))</f>
        <v>0</v>
      </c>
      <c r="AC24">
        <f>($C$7*DE24+$D$7*DF24+$E$7*AB24)</f>
        <v>0</v>
      </c>
      <c r="AD24">
        <f>0.61365*exp(17.502*AC24/(240.97+AC24))</f>
        <v>0</v>
      </c>
      <c r="AE24">
        <f>(AF24/AG24*100)</f>
        <v>0</v>
      </c>
      <c r="AF24">
        <f>CW24*(DB24+DC24)/1000</f>
        <v>0</v>
      </c>
      <c r="AG24">
        <f>0.61365*exp(17.502*DD24/(240.97+DD24))</f>
        <v>0</v>
      </c>
      <c r="AH24">
        <f>(AD24-CW24*(DB24+DC24)/1000)</f>
        <v>0</v>
      </c>
      <c r="AI24">
        <f>(-P24*44100)</f>
        <v>0</v>
      </c>
      <c r="AJ24">
        <f>2*29.3*X24*0.92*(DD24-AC24)</f>
        <v>0</v>
      </c>
      <c r="AK24">
        <f>2*0.95*5.67E-8*(((DD24+$B$7)+273)^4-(AC24+273)^4)</f>
        <v>0</v>
      </c>
      <c r="AL24">
        <f>AA24+AK24+AI24+AJ24</f>
        <v>0</v>
      </c>
      <c r="AM24">
        <v>0</v>
      </c>
      <c r="AN24">
        <v>0</v>
      </c>
      <c r="AO24">
        <f>IF(AM24*$H$13&gt;=AQ24,1.0,(AQ24/(AQ24-AM24*$H$13)))</f>
        <v>0</v>
      </c>
      <c r="AP24">
        <f>(AO24-1)*100</f>
        <v>0</v>
      </c>
      <c r="AQ24">
        <f>MAX(0,($B$13+$C$13*DI24)/(1+$D$13*DI24)*DB24/(DD24+273)*$E$13)</f>
        <v>0</v>
      </c>
      <c r="AR24" t="s">
        <v>455</v>
      </c>
      <c r="AS24">
        <v>12477.1</v>
      </c>
      <c r="AT24">
        <v>655.9903999999999</v>
      </c>
      <c r="AU24">
        <v>2661.93</v>
      </c>
      <c r="AV24">
        <f>1-AT24/AU24</f>
        <v>0</v>
      </c>
      <c r="AW24">
        <v>-2.345781120240788</v>
      </c>
      <c r="AX24" t="s">
        <v>415</v>
      </c>
      <c r="AY24" t="s">
        <v>415</v>
      </c>
      <c r="AZ24">
        <v>0</v>
      </c>
      <c r="BA24">
        <v>0</v>
      </c>
      <c r="BB24">
        <f>1-AZ24/BA24</f>
        <v>0</v>
      </c>
      <c r="BC24">
        <v>0.5</v>
      </c>
      <c r="BD24">
        <f>CM24</f>
        <v>0</v>
      </c>
      <c r="BE24">
        <f>R24</f>
        <v>0</v>
      </c>
      <c r="BF24">
        <f>BB24*BC24*BD24</f>
        <v>0</v>
      </c>
      <c r="BG24">
        <f>(BE24-AW24)/BD24</f>
        <v>0</v>
      </c>
      <c r="BH24">
        <f>(AU24-BA24)/BA24</f>
        <v>0</v>
      </c>
      <c r="BI24">
        <f>AT24/(AV24+AT24/BA24)</f>
        <v>0</v>
      </c>
      <c r="BJ24" t="s">
        <v>415</v>
      </c>
      <c r="BK24">
        <v>0</v>
      </c>
      <c r="BL24">
        <f>IF(BK24&lt;&gt;0, BK24, BI24)</f>
        <v>0</v>
      </c>
      <c r="BM24">
        <f>1-BL24/BA24</f>
        <v>0</v>
      </c>
      <c r="BN24">
        <f>(BA24-AZ24)/(BA24-BL24)</f>
        <v>0</v>
      </c>
      <c r="BO24">
        <f>(AU24-BA24)/(AU24-BL24)</f>
        <v>0</v>
      </c>
      <c r="BP24">
        <f>(BA24-AZ24)/(BA24-AT24)</f>
        <v>0</v>
      </c>
      <c r="BQ24">
        <f>(AU24-BA24)/(AU24-AT24)</f>
        <v>0</v>
      </c>
      <c r="BR24">
        <f>(BN24*BL24/AZ24)</f>
        <v>0</v>
      </c>
      <c r="BS24">
        <f>(1-BR24)</f>
        <v>0</v>
      </c>
      <c r="BT24">
        <v>1169</v>
      </c>
      <c r="BU24">
        <v>300</v>
      </c>
      <c r="BV24">
        <v>300</v>
      </c>
      <c r="BW24">
        <v>300</v>
      </c>
      <c r="BX24">
        <v>12477.1</v>
      </c>
      <c r="BY24">
        <v>2497.55</v>
      </c>
      <c r="BZ24">
        <v>-0.0103245</v>
      </c>
      <c r="CA24">
        <v>-31.88</v>
      </c>
      <c r="CB24" t="s">
        <v>415</v>
      </c>
      <c r="CC24" t="s">
        <v>415</v>
      </c>
      <c r="CD24" t="s">
        <v>415</v>
      </c>
      <c r="CE24" t="s">
        <v>415</v>
      </c>
      <c r="CF24" t="s">
        <v>415</v>
      </c>
      <c r="CG24" t="s">
        <v>415</v>
      </c>
      <c r="CH24" t="s">
        <v>415</v>
      </c>
      <c r="CI24" t="s">
        <v>415</v>
      </c>
      <c r="CJ24" t="s">
        <v>415</v>
      </c>
      <c r="CK24" t="s">
        <v>415</v>
      </c>
      <c r="CL24">
        <f>$B$11*DJ24+$C$11*DK24+$F$11*DV24*(1-DY24)</f>
        <v>0</v>
      </c>
      <c r="CM24">
        <f>CL24*CN24</f>
        <v>0</v>
      </c>
      <c r="CN24">
        <f>($B$11*$D$9+$C$11*$D$9+$F$11*((EI24+EA24)/MAX(EI24+EA24+EJ24, 0.1)*$I$9+EJ24/MAX(EI24+EA24+EJ24, 0.1)*$J$9))/($B$11+$C$11+$F$11)</f>
        <v>0</v>
      </c>
      <c r="CO24">
        <f>($B$11*$K$9+$C$11*$K$9+$F$11*((EI24+EA24)/MAX(EI24+EA24+EJ24, 0.1)*$P$9+EJ24/MAX(EI24+EA24+EJ24, 0.1)*$Q$9))/($B$11+$C$11+$F$11)</f>
        <v>0</v>
      </c>
      <c r="CP24">
        <v>6</v>
      </c>
      <c r="CQ24">
        <v>0.5</v>
      </c>
      <c r="CR24" t="s">
        <v>416</v>
      </c>
      <c r="CS24">
        <v>2</v>
      </c>
      <c r="CT24">
        <v>1686855437</v>
      </c>
      <c r="CU24">
        <v>410.2515483870968</v>
      </c>
      <c r="CV24">
        <v>408.5130967741936</v>
      </c>
      <c r="CW24">
        <v>24.30644193548387</v>
      </c>
      <c r="CX24">
        <v>22.86421290322581</v>
      </c>
      <c r="CY24">
        <v>409.2405483870967</v>
      </c>
      <c r="CZ24">
        <v>24.20144516129032</v>
      </c>
      <c r="DA24">
        <v>600.2336129032258</v>
      </c>
      <c r="DB24">
        <v>101.6653870967742</v>
      </c>
      <c r="DC24">
        <v>0.1000454677419355</v>
      </c>
      <c r="DD24">
        <v>28.51649677419355</v>
      </c>
      <c r="DE24">
        <v>27.88097741935484</v>
      </c>
      <c r="DF24">
        <v>999.9000000000003</v>
      </c>
      <c r="DG24">
        <v>0</v>
      </c>
      <c r="DH24">
        <v>0</v>
      </c>
      <c r="DI24">
        <v>10002.35612903226</v>
      </c>
      <c r="DJ24">
        <v>0</v>
      </c>
      <c r="DK24">
        <v>1595.781935483871</v>
      </c>
      <c r="DL24">
        <v>1.833461290322581</v>
      </c>
      <c r="DM24">
        <v>420.5691612903225</v>
      </c>
      <c r="DN24">
        <v>418.072</v>
      </c>
      <c r="DO24">
        <v>1.442229032258065</v>
      </c>
      <c r="DP24">
        <v>408.5130967741936</v>
      </c>
      <c r="DQ24">
        <v>22.86421290322581</v>
      </c>
      <c r="DR24">
        <v>2.471123548387097</v>
      </c>
      <c r="DS24">
        <v>2.324499677419355</v>
      </c>
      <c r="DT24">
        <v>20.83755483870968</v>
      </c>
      <c r="DU24">
        <v>19.84719032258064</v>
      </c>
      <c r="DV24">
        <v>0.0499931</v>
      </c>
      <c r="DW24">
        <v>0</v>
      </c>
      <c r="DX24">
        <v>0</v>
      </c>
      <c r="DY24">
        <v>0</v>
      </c>
      <c r="DZ24">
        <v>655.4296774193549</v>
      </c>
      <c r="EA24">
        <v>0.0499931</v>
      </c>
      <c r="EB24">
        <v>3847.231612903226</v>
      </c>
      <c r="EC24">
        <v>1.91258064516129</v>
      </c>
      <c r="ED24">
        <v>34.68122580645161</v>
      </c>
      <c r="EE24">
        <v>38.64090322580645</v>
      </c>
      <c r="EF24">
        <v>36.52190322580644</v>
      </c>
      <c r="EG24">
        <v>38.12064516129031</v>
      </c>
      <c r="EH24">
        <v>37.15496774193547</v>
      </c>
      <c r="EI24">
        <v>0</v>
      </c>
      <c r="EJ24">
        <v>0</v>
      </c>
      <c r="EK24">
        <v>0</v>
      </c>
      <c r="EL24">
        <v>110.6000001430511</v>
      </c>
      <c r="EM24">
        <v>0</v>
      </c>
      <c r="EN24">
        <v>655.9903999999999</v>
      </c>
      <c r="EO24">
        <v>60.07076907356426</v>
      </c>
      <c r="EP24">
        <v>-463.0230759678014</v>
      </c>
      <c r="EQ24">
        <v>3848.61</v>
      </c>
      <c r="ER24">
        <v>15</v>
      </c>
      <c r="ES24">
        <v>1686855462.5</v>
      </c>
      <c r="ET24" t="s">
        <v>456</v>
      </c>
      <c r="EU24">
        <v>1686855462.5</v>
      </c>
      <c r="EV24">
        <v>1686778463</v>
      </c>
      <c r="EW24">
        <v>8</v>
      </c>
      <c r="EX24">
        <v>-0.095</v>
      </c>
      <c r="EY24">
        <v>-0.008</v>
      </c>
      <c r="EZ24">
        <v>1.011</v>
      </c>
      <c r="FA24">
        <v>0.105</v>
      </c>
      <c r="FB24">
        <v>407</v>
      </c>
      <c r="FC24">
        <v>15</v>
      </c>
      <c r="FD24">
        <v>0.99</v>
      </c>
      <c r="FE24">
        <v>0.02</v>
      </c>
      <c r="FF24">
        <v>1.685654375</v>
      </c>
      <c r="FG24">
        <v>1.972230382739211</v>
      </c>
      <c r="FH24">
        <v>0.3056435337395254</v>
      </c>
      <c r="FI24">
        <v>1</v>
      </c>
      <c r="FJ24">
        <v>410.3507666666667</v>
      </c>
      <c r="FK24">
        <v>-2.080044493881599</v>
      </c>
      <c r="FL24">
        <v>0.15646313374793</v>
      </c>
      <c r="FM24">
        <v>1</v>
      </c>
      <c r="FN24">
        <v>1.4184075</v>
      </c>
      <c r="FO24">
        <v>0.4420016510318965</v>
      </c>
      <c r="FP24">
        <v>0.04681843075915725</v>
      </c>
      <c r="FQ24">
        <v>1</v>
      </c>
      <c r="FR24">
        <v>24.30659666666667</v>
      </c>
      <c r="FS24">
        <v>0.02120489432706033</v>
      </c>
      <c r="FT24">
        <v>0.008300099731662857</v>
      </c>
      <c r="FU24">
        <v>1</v>
      </c>
      <c r="FV24">
        <v>4</v>
      </c>
      <c r="FW24">
        <v>4</v>
      </c>
      <c r="FX24" t="s">
        <v>418</v>
      </c>
      <c r="FY24">
        <v>3.17725</v>
      </c>
      <c r="FZ24">
        <v>2.79837</v>
      </c>
      <c r="GA24">
        <v>0.103313</v>
      </c>
      <c r="GB24">
        <v>0.103704</v>
      </c>
      <c r="GC24">
        <v>0.122266</v>
      </c>
      <c r="GD24">
        <v>0.117495</v>
      </c>
      <c r="GE24">
        <v>28109.9</v>
      </c>
      <c r="GF24">
        <v>22320.7</v>
      </c>
      <c r="GG24">
        <v>29302.7</v>
      </c>
      <c r="GH24">
        <v>24398.8</v>
      </c>
      <c r="GI24">
        <v>32691.1</v>
      </c>
      <c r="GJ24">
        <v>31405.9</v>
      </c>
      <c r="GK24">
        <v>40410.2</v>
      </c>
      <c r="GL24">
        <v>39796.1</v>
      </c>
      <c r="GM24">
        <v>2.1672</v>
      </c>
      <c r="GN24">
        <v>1.8649</v>
      </c>
      <c r="GO24">
        <v>0.111595</v>
      </c>
      <c r="GP24">
        <v>0</v>
      </c>
      <c r="GQ24">
        <v>26.0246</v>
      </c>
      <c r="GR24">
        <v>999.9</v>
      </c>
      <c r="GS24">
        <v>53.7</v>
      </c>
      <c r="GT24">
        <v>34.2</v>
      </c>
      <c r="GU24">
        <v>28.5373</v>
      </c>
      <c r="GV24">
        <v>61.7301</v>
      </c>
      <c r="GW24">
        <v>33.6258</v>
      </c>
      <c r="GX24">
        <v>1</v>
      </c>
      <c r="GY24">
        <v>0.0601982</v>
      </c>
      <c r="GZ24">
        <v>-2.27632</v>
      </c>
      <c r="HA24">
        <v>20.2647</v>
      </c>
      <c r="HB24">
        <v>5.22418</v>
      </c>
      <c r="HC24">
        <v>11.9081</v>
      </c>
      <c r="HD24">
        <v>4.96325</v>
      </c>
      <c r="HE24">
        <v>3.29125</v>
      </c>
      <c r="HF24">
        <v>9999</v>
      </c>
      <c r="HG24">
        <v>9999</v>
      </c>
      <c r="HH24">
        <v>9999</v>
      </c>
      <c r="HI24">
        <v>999.9</v>
      </c>
      <c r="HJ24">
        <v>4.97028</v>
      </c>
      <c r="HK24">
        <v>1.87515</v>
      </c>
      <c r="HL24">
        <v>1.87398</v>
      </c>
      <c r="HM24">
        <v>1.87317</v>
      </c>
      <c r="HN24">
        <v>1.87461</v>
      </c>
      <c r="HO24">
        <v>1.86965</v>
      </c>
      <c r="HP24">
        <v>1.87378</v>
      </c>
      <c r="HQ24">
        <v>1.87881</v>
      </c>
      <c r="HR24">
        <v>0</v>
      </c>
      <c r="HS24">
        <v>0</v>
      </c>
      <c r="HT24">
        <v>0</v>
      </c>
      <c r="HU24">
        <v>0</v>
      </c>
      <c r="HV24" t="s">
        <v>419</v>
      </c>
      <c r="HW24" t="s">
        <v>420</v>
      </c>
      <c r="HX24" t="s">
        <v>421</v>
      </c>
      <c r="HY24" t="s">
        <v>421</v>
      </c>
      <c r="HZ24" t="s">
        <v>421</v>
      </c>
      <c r="IA24" t="s">
        <v>421</v>
      </c>
      <c r="IB24">
        <v>0</v>
      </c>
      <c r="IC24">
        <v>100</v>
      </c>
      <c r="ID24">
        <v>100</v>
      </c>
      <c r="IE24">
        <v>1.011</v>
      </c>
      <c r="IF24">
        <v>0.105</v>
      </c>
      <c r="IG24">
        <v>1.106095238095179</v>
      </c>
      <c r="IH24">
        <v>0</v>
      </c>
      <c r="II24">
        <v>0</v>
      </c>
      <c r="IJ24">
        <v>0</v>
      </c>
      <c r="IK24">
        <v>0.105</v>
      </c>
      <c r="IL24">
        <v>0</v>
      </c>
      <c r="IM24">
        <v>0</v>
      </c>
      <c r="IN24">
        <v>0</v>
      </c>
      <c r="IO24">
        <v>-1</v>
      </c>
      <c r="IP24">
        <v>-1</v>
      </c>
      <c r="IQ24">
        <v>-1</v>
      </c>
      <c r="IR24">
        <v>-1</v>
      </c>
      <c r="IS24">
        <v>1.2</v>
      </c>
      <c r="IT24">
        <v>1283</v>
      </c>
      <c r="IU24">
        <v>1.08032</v>
      </c>
      <c r="IV24">
        <v>2.45239</v>
      </c>
      <c r="IW24">
        <v>1.42578</v>
      </c>
      <c r="IX24">
        <v>2.26807</v>
      </c>
      <c r="IY24">
        <v>1.54785</v>
      </c>
      <c r="IZ24">
        <v>2.31812</v>
      </c>
      <c r="JA24">
        <v>36.8604</v>
      </c>
      <c r="JB24">
        <v>15.8482</v>
      </c>
      <c r="JC24">
        <v>18</v>
      </c>
      <c r="JD24">
        <v>635.943</v>
      </c>
      <c r="JE24">
        <v>424.692</v>
      </c>
      <c r="JF24">
        <v>30.5855</v>
      </c>
      <c r="JG24">
        <v>28.0381</v>
      </c>
      <c r="JH24">
        <v>29.9997</v>
      </c>
      <c r="JI24">
        <v>27.9777</v>
      </c>
      <c r="JJ24">
        <v>27.9062</v>
      </c>
      <c r="JK24">
        <v>21.6528</v>
      </c>
      <c r="JL24">
        <v>27.9022</v>
      </c>
      <c r="JM24">
        <v>100</v>
      </c>
      <c r="JN24">
        <v>30.6963</v>
      </c>
      <c r="JO24">
        <v>408.456</v>
      </c>
      <c r="JP24">
        <v>22.805</v>
      </c>
      <c r="JQ24">
        <v>95.4623</v>
      </c>
      <c r="JR24">
        <v>101.259</v>
      </c>
    </row>
    <row r="25" spans="1:278">
      <c r="A25">
        <v>9</v>
      </c>
      <c r="B25">
        <v>1686855953</v>
      </c>
      <c r="C25">
        <v>1239</v>
      </c>
      <c r="D25" t="s">
        <v>457</v>
      </c>
      <c r="E25" t="s">
        <v>458</v>
      </c>
      <c r="F25">
        <v>15</v>
      </c>
      <c r="I25" t="s">
        <v>408</v>
      </c>
      <c r="J25" t="s">
        <v>409</v>
      </c>
      <c r="M25" t="s">
        <v>410</v>
      </c>
      <c r="N25" t="s">
        <v>411</v>
      </c>
      <c r="O25">
        <v>1686855945.25</v>
      </c>
      <c r="P25">
        <f>(Q25)/1000</f>
        <v>0</v>
      </c>
      <c r="Q25">
        <f>1000*DA25*AO25*(CW25-CX25)/(100*CP25*(1000-AO25*CW25))</f>
        <v>0</v>
      </c>
      <c r="R25">
        <f>DA25*AO25*(CV25-CU25*(1000-AO25*CX25)/(1000-AO25*CW25))/(100*CP25)</f>
        <v>0</v>
      </c>
      <c r="S25">
        <f>CU25 - IF(AO25&gt;1, R25*CP25*100.0/(AQ25*DI25), 0)</f>
        <v>0</v>
      </c>
      <c r="T25">
        <f>((Z25-P25/2)*S25-R25)/(Z25+P25/2)</f>
        <v>0</v>
      </c>
      <c r="U25">
        <f>T25*(DB25+DC25)/1000.0</f>
        <v>0</v>
      </c>
      <c r="V25">
        <f>(CU25 - IF(AO25&gt;1, R25*CP25*100.0/(AQ25*DI25), 0))*(DB25+DC25)/1000.0</f>
        <v>0</v>
      </c>
      <c r="W25">
        <f>2.0/((1/Y25-1/X25)+SIGN(Y25)*SQRT((1/Y25-1/X25)*(1/Y25-1/X25) + 4*CQ25/((CQ25+1)*(CQ25+1))*(2*1/Y25*1/X25-1/X25*1/X25)))</f>
        <v>0</v>
      </c>
      <c r="X25">
        <f>IF(LEFT(CR25,1)&lt;&gt;"0",IF(LEFT(CR25,1)="1",3.0,CS25),$D$5+$E$5*(DI25*DB25/($K$5*1000))+$F$5*(DI25*DB25/($K$5*1000))*MAX(MIN(CP25,$J$5),$I$5)*MAX(MIN(CP25,$J$5),$I$5)+$G$5*MAX(MIN(CP25,$J$5),$I$5)*(DI25*DB25/($K$5*1000))+$H$5*(DI25*DB25/($K$5*1000))*(DI25*DB25/($K$5*1000)))</f>
        <v>0</v>
      </c>
      <c r="Y25">
        <f>P25*(1000-(1000*0.61365*exp(17.502*AC25/(240.97+AC25))/(DB25+DC25)+CW25)/2)/(1000*0.61365*exp(17.502*AC25/(240.97+AC25))/(DB25+DC25)-CW25)</f>
        <v>0</v>
      </c>
      <c r="Z25">
        <f>1/((CQ25+1)/(W25/1.6)+1/(X25/1.37)) + CQ25/((CQ25+1)/(W25/1.6) + CQ25/(X25/1.37))</f>
        <v>0</v>
      </c>
      <c r="AA25">
        <f>(CL25*CO25)</f>
        <v>0</v>
      </c>
      <c r="AB25">
        <f>(DD25+(AA25+2*0.95*5.67E-8*(((DD25+$B$7)+273)^4-(DD25+273)^4)-44100*P25)/(1.84*29.3*X25+8*0.95*5.67E-8*(DD25+273)^3))</f>
        <v>0</v>
      </c>
      <c r="AC25">
        <f>($C$7*DE25+$D$7*DF25+$E$7*AB25)</f>
        <v>0</v>
      </c>
      <c r="AD25">
        <f>0.61365*exp(17.502*AC25/(240.97+AC25))</f>
        <v>0</v>
      </c>
      <c r="AE25">
        <f>(AF25/AG25*100)</f>
        <v>0</v>
      </c>
      <c r="AF25">
        <f>CW25*(DB25+DC25)/1000</f>
        <v>0</v>
      </c>
      <c r="AG25">
        <f>0.61365*exp(17.502*DD25/(240.97+DD25))</f>
        <v>0</v>
      </c>
      <c r="AH25">
        <f>(AD25-CW25*(DB25+DC25)/1000)</f>
        <v>0</v>
      </c>
      <c r="AI25">
        <f>(-P25*44100)</f>
        <v>0</v>
      </c>
      <c r="AJ25">
        <f>2*29.3*X25*0.92*(DD25-AC25)</f>
        <v>0</v>
      </c>
      <c r="AK25">
        <f>2*0.95*5.67E-8*(((DD25+$B$7)+273)^4-(AC25+273)^4)</f>
        <v>0</v>
      </c>
      <c r="AL25">
        <f>AA25+AK25+AI25+AJ25</f>
        <v>0</v>
      </c>
      <c r="AM25">
        <v>0</v>
      </c>
      <c r="AN25">
        <v>0</v>
      </c>
      <c r="AO25">
        <f>IF(AM25*$H$13&gt;=AQ25,1.0,(AQ25/(AQ25-AM25*$H$13)))</f>
        <v>0</v>
      </c>
      <c r="AP25">
        <f>(AO25-1)*100</f>
        <v>0</v>
      </c>
      <c r="AQ25">
        <f>MAX(0,($B$13+$C$13*DI25)/(1+$D$13*DI25)*DB25/(DD25+273)*$E$13)</f>
        <v>0</v>
      </c>
      <c r="AR25" t="s">
        <v>455</v>
      </c>
      <c r="AS25">
        <v>12477.1</v>
      </c>
      <c r="AT25">
        <v>655.9903999999999</v>
      </c>
      <c r="AU25">
        <v>2661.93</v>
      </c>
      <c r="AV25">
        <f>1-AT25/AU25</f>
        <v>0</v>
      </c>
      <c r="AW25">
        <v>-2.345781120240788</v>
      </c>
      <c r="AX25" t="s">
        <v>459</v>
      </c>
      <c r="AY25">
        <v>12486.2</v>
      </c>
      <c r="AZ25">
        <v>657.52948</v>
      </c>
      <c r="BA25">
        <v>954.395</v>
      </c>
      <c r="BB25">
        <f>1-AZ25/BA25</f>
        <v>0</v>
      </c>
      <c r="BC25">
        <v>0.5</v>
      </c>
      <c r="BD25">
        <f>CM25</f>
        <v>0</v>
      </c>
      <c r="BE25">
        <f>R25</f>
        <v>0</v>
      </c>
      <c r="BF25">
        <f>BB25*BC25*BD25</f>
        <v>0</v>
      </c>
      <c r="BG25">
        <f>(BE25-AW25)/BD25</f>
        <v>0</v>
      </c>
      <c r="BH25">
        <f>(AU25-BA25)/BA25</f>
        <v>0</v>
      </c>
      <c r="BI25">
        <f>AT25/(AV25+AT25/BA25)</f>
        <v>0</v>
      </c>
      <c r="BJ25" t="s">
        <v>460</v>
      </c>
      <c r="BK25">
        <v>480.63</v>
      </c>
      <c r="BL25">
        <f>IF(BK25&lt;&gt;0, BK25, BI25)</f>
        <v>0</v>
      </c>
      <c r="BM25">
        <f>1-BL25/BA25</f>
        <v>0</v>
      </c>
      <c r="BN25">
        <f>(BA25-AZ25)/(BA25-BL25)</f>
        <v>0</v>
      </c>
      <c r="BO25">
        <f>(AU25-BA25)/(AU25-BL25)</f>
        <v>0</v>
      </c>
      <c r="BP25">
        <f>(BA25-AZ25)/(BA25-AT25)</f>
        <v>0</v>
      </c>
      <c r="BQ25">
        <f>(AU25-BA25)/(AU25-AT25)</f>
        <v>0</v>
      </c>
      <c r="BR25">
        <f>(BN25*BL25/AZ25)</f>
        <v>0</v>
      </c>
      <c r="BS25">
        <f>(1-BR25)</f>
        <v>0</v>
      </c>
      <c r="BT25">
        <v>1170</v>
      </c>
      <c r="BU25">
        <v>300</v>
      </c>
      <c r="BV25">
        <v>300</v>
      </c>
      <c r="BW25">
        <v>300</v>
      </c>
      <c r="BX25">
        <v>12486.2</v>
      </c>
      <c r="BY25">
        <v>893.66</v>
      </c>
      <c r="BZ25">
        <v>-0.00904752</v>
      </c>
      <c r="CA25">
        <v>-6.2</v>
      </c>
      <c r="CB25" t="s">
        <v>415</v>
      </c>
      <c r="CC25" t="s">
        <v>415</v>
      </c>
      <c r="CD25" t="s">
        <v>415</v>
      </c>
      <c r="CE25" t="s">
        <v>415</v>
      </c>
      <c r="CF25" t="s">
        <v>415</v>
      </c>
      <c r="CG25" t="s">
        <v>415</v>
      </c>
      <c r="CH25" t="s">
        <v>415</v>
      </c>
      <c r="CI25" t="s">
        <v>415</v>
      </c>
      <c r="CJ25" t="s">
        <v>415</v>
      </c>
      <c r="CK25" t="s">
        <v>415</v>
      </c>
      <c r="CL25">
        <f>$B$11*DJ25+$C$11*DK25+$F$11*DV25*(1-DY25)</f>
        <v>0</v>
      </c>
      <c r="CM25">
        <f>CL25*CN25</f>
        <v>0</v>
      </c>
      <c r="CN25">
        <f>($B$11*$D$9+$C$11*$D$9+$F$11*((EI25+EA25)/MAX(EI25+EA25+EJ25, 0.1)*$I$9+EJ25/MAX(EI25+EA25+EJ25, 0.1)*$J$9))/($B$11+$C$11+$F$11)</f>
        <v>0</v>
      </c>
      <c r="CO25">
        <f>($B$11*$K$9+$C$11*$K$9+$F$11*((EI25+EA25)/MAX(EI25+EA25+EJ25, 0.1)*$P$9+EJ25/MAX(EI25+EA25+EJ25, 0.1)*$Q$9))/($B$11+$C$11+$F$11)</f>
        <v>0</v>
      </c>
      <c r="CP25">
        <v>6</v>
      </c>
      <c r="CQ25">
        <v>0.5</v>
      </c>
      <c r="CR25" t="s">
        <v>416</v>
      </c>
      <c r="CS25">
        <v>2</v>
      </c>
      <c r="CT25">
        <v>1686855945.25</v>
      </c>
      <c r="CU25">
        <v>410.0447</v>
      </c>
      <c r="CV25">
        <v>430.3433333333333</v>
      </c>
      <c r="CW25">
        <v>22.16378333333333</v>
      </c>
      <c r="CX25">
        <v>19.47535666666667</v>
      </c>
      <c r="CY25">
        <v>408.9317</v>
      </c>
      <c r="CZ25">
        <v>22.05878333333333</v>
      </c>
      <c r="DA25">
        <v>600.2423333333335</v>
      </c>
      <c r="DB25">
        <v>101.6626333333333</v>
      </c>
      <c r="DC25">
        <v>0.1000362966666666</v>
      </c>
      <c r="DD25">
        <v>27.63345333333333</v>
      </c>
      <c r="DE25">
        <v>27.91094333333333</v>
      </c>
      <c r="DF25">
        <v>999.9000000000002</v>
      </c>
      <c r="DG25">
        <v>0</v>
      </c>
      <c r="DH25">
        <v>0</v>
      </c>
      <c r="DI25">
        <v>10006.06033333333</v>
      </c>
      <c r="DJ25">
        <v>0</v>
      </c>
      <c r="DK25">
        <v>1559.536333333333</v>
      </c>
      <c r="DL25">
        <v>-20.40103666666667</v>
      </c>
      <c r="DM25">
        <v>419.2341333333333</v>
      </c>
      <c r="DN25">
        <v>438.8908666666666</v>
      </c>
      <c r="DO25">
        <v>2.688411333333334</v>
      </c>
      <c r="DP25">
        <v>430.3433333333333</v>
      </c>
      <c r="DQ25">
        <v>19.47535666666667</v>
      </c>
      <c r="DR25">
        <v>2.253228666666666</v>
      </c>
      <c r="DS25">
        <v>1.979917</v>
      </c>
      <c r="DT25">
        <v>19.34585666666667</v>
      </c>
      <c r="DU25">
        <v>17.28462333333334</v>
      </c>
      <c r="DV25">
        <v>1500.055666666667</v>
      </c>
      <c r="DW25">
        <v>0.9730016666666665</v>
      </c>
      <c r="DX25">
        <v>0.02699814</v>
      </c>
      <c r="DY25">
        <v>0</v>
      </c>
      <c r="DZ25">
        <v>657.5221</v>
      </c>
      <c r="EA25">
        <v>4.99931</v>
      </c>
      <c r="EB25">
        <v>13769.07</v>
      </c>
      <c r="EC25">
        <v>13259.73333333333</v>
      </c>
      <c r="ED25">
        <v>36.84139999999999</v>
      </c>
      <c r="EE25">
        <v>38.65393333333333</v>
      </c>
      <c r="EF25">
        <v>37.22479999999999</v>
      </c>
      <c r="EG25">
        <v>38.0956</v>
      </c>
      <c r="EH25">
        <v>38.42873333333333</v>
      </c>
      <c r="EI25">
        <v>1454.692666666667</v>
      </c>
      <c r="EJ25">
        <v>40.36366666666665</v>
      </c>
      <c r="EK25">
        <v>0</v>
      </c>
      <c r="EL25">
        <v>507.2999999523163</v>
      </c>
      <c r="EM25">
        <v>0</v>
      </c>
      <c r="EN25">
        <v>657.52948</v>
      </c>
      <c r="EO25">
        <v>1.287846162458052</v>
      </c>
      <c r="EP25">
        <v>-363.184616164597</v>
      </c>
      <c r="EQ25">
        <v>13770.404</v>
      </c>
      <c r="ER25">
        <v>15</v>
      </c>
      <c r="ES25">
        <v>1686855978.5</v>
      </c>
      <c r="ET25" t="s">
        <v>461</v>
      </c>
      <c r="EU25">
        <v>1686855978.5</v>
      </c>
      <c r="EV25">
        <v>1686778463</v>
      </c>
      <c r="EW25">
        <v>9</v>
      </c>
      <c r="EX25">
        <v>0.103</v>
      </c>
      <c r="EY25">
        <v>-0.008</v>
      </c>
      <c r="EZ25">
        <v>1.113</v>
      </c>
      <c r="FA25">
        <v>0.105</v>
      </c>
      <c r="FB25">
        <v>433</v>
      </c>
      <c r="FC25">
        <v>15</v>
      </c>
      <c r="FD25">
        <v>0.43</v>
      </c>
      <c r="FE25">
        <v>0.02</v>
      </c>
      <c r="FF25">
        <v>-20.39600731707317</v>
      </c>
      <c r="FG25">
        <v>0.02467108013934129</v>
      </c>
      <c r="FH25">
        <v>0.02639356342676906</v>
      </c>
      <c r="FI25">
        <v>1</v>
      </c>
      <c r="FJ25">
        <v>409.9408064516128</v>
      </c>
      <c r="FK25">
        <v>0.2026935483867611</v>
      </c>
      <c r="FL25">
        <v>0.02628923409581362</v>
      </c>
      <c r="FM25">
        <v>1</v>
      </c>
      <c r="FN25">
        <v>2.684839512195122</v>
      </c>
      <c r="FO25">
        <v>0.06162146341463071</v>
      </c>
      <c r="FP25">
        <v>0.009307105324328538</v>
      </c>
      <c r="FQ25">
        <v>1</v>
      </c>
      <c r="FR25">
        <v>22.16441935483871</v>
      </c>
      <c r="FS25">
        <v>-0.1827387096775117</v>
      </c>
      <c r="FT25">
        <v>0.0139046852014533</v>
      </c>
      <c r="FU25">
        <v>1</v>
      </c>
      <c r="FV25">
        <v>4</v>
      </c>
      <c r="FW25">
        <v>4</v>
      </c>
      <c r="FX25" t="s">
        <v>418</v>
      </c>
      <c r="FY25">
        <v>3.17683</v>
      </c>
      <c r="FZ25">
        <v>2.79725</v>
      </c>
      <c r="GA25">
        <v>0.103233</v>
      </c>
      <c r="GB25">
        <v>0.107827</v>
      </c>
      <c r="GC25">
        <v>0.114486</v>
      </c>
      <c r="GD25">
        <v>0.105139</v>
      </c>
      <c r="GE25">
        <v>28100.2</v>
      </c>
      <c r="GF25">
        <v>22209.5</v>
      </c>
      <c r="GG25">
        <v>29290.9</v>
      </c>
      <c r="GH25">
        <v>24390.2</v>
      </c>
      <c r="GI25">
        <v>32977.6</v>
      </c>
      <c r="GJ25">
        <v>31842.6</v>
      </c>
      <c r="GK25">
        <v>40397.7</v>
      </c>
      <c r="GL25">
        <v>39783.5</v>
      </c>
      <c r="GM25">
        <v>2.1663</v>
      </c>
      <c r="GN25">
        <v>1.85417</v>
      </c>
      <c r="GO25">
        <v>0.113316</v>
      </c>
      <c r="GP25">
        <v>0</v>
      </c>
      <c r="GQ25">
        <v>26.0788</v>
      </c>
      <c r="GR25">
        <v>999.9</v>
      </c>
      <c r="GS25">
        <v>55.3</v>
      </c>
      <c r="GT25">
        <v>33.8</v>
      </c>
      <c r="GU25">
        <v>28.7432</v>
      </c>
      <c r="GV25">
        <v>61.4501</v>
      </c>
      <c r="GW25">
        <v>34.4752</v>
      </c>
      <c r="GX25">
        <v>1</v>
      </c>
      <c r="GY25">
        <v>0.0710595</v>
      </c>
      <c r="GZ25">
        <v>-0.462459</v>
      </c>
      <c r="HA25">
        <v>20.2663</v>
      </c>
      <c r="HB25">
        <v>5.22792</v>
      </c>
      <c r="HC25">
        <v>11.9081</v>
      </c>
      <c r="HD25">
        <v>4.96365</v>
      </c>
      <c r="HE25">
        <v>3.292</v>
      </c>
      <c r="HF25">
        <v>9999</v>
      </c>
      <c r="HG25">
        <v>9999</v>
      </c>
      <c r="HH25">
        <v>9999</v>
      </c>
      <c r="HI25">
        <v>999.9</v>
      </c>
      <c r="HJ25">
        <v>4.9702</v>
      </c>
      <c r="HK25">
        <v>1.87517</v>
      </c>
      <c r="HL25">
        <v>1.87394</v>
      </c>
      <c r="HM25">
        <v>1.87317</v>
      </c>
      <c r="HN25">
        <v>1.87461</v>
      </c>
      <c r="HO25">
        <v>1.86961</v>
      </c>
      <c r="HP25">
        <v>1.87378</v>
      </c>
      <c r="HQ25">
        <v>1.87881</v>
      </c>
      <c r="HR25">
        <v>0</v>
      </c>
      <c r="HS25">
        <v>0</v>
      </c>
      <c r="HT25">
        <v>0</v>
      </c>
      <c r="HU25">
        <v>0</v>
      </c>
      <c r="HV25" t="s">
        <v>419</v>
      </c>
      <c r="HW25" t="s">
        <v>420</v>
      </c>
      <c r="HX25" t="s">
        <v>421</v>
      </c>
      <c r="HY25" t="s">
        <v>421</v>
      </c>
      <c r="HZ25" t="s">
        <v>421</v>
      </c>
      <c r="IA25" t="s">
        <v>421</v>
      </c>
      <c r="IB25">
        <v>0</v>
      </c>
      <c r="IC25">
        <v>100</v>
      </c>
      <c r="ID25">
        <v>100</v>
      </c>
      <c r="IE25">
        <v>1.113</v>
      </c>
      <c r="IF25">
        <v>0.105</v>
      </c>
      <c r="IG25">
        <v>1.01066666666668</v>
      </c>
      <c r="IH25">
        <v>0</v>
      </c>
      <c r="II25">
        <v>0</v>
      </c>
      <c r="IJ25">
        <v>0</v>
      </c>
      <c r="IK25">
        <v>0.105</v>
      </c>
      <c r="IL25">
        <v>0</v>
      </c>
      <c r="IM25">
        <v>0</v>
      </c>
      <c r="IN25">
        <v>0</v>
      </c>
      <c r="IO25">
        <v>-1</v>
      </c>
      <c r="IP25">
        <v>-1</v>
      </c>
      <c r="IQ25">
        <v>-1</v>
      </c>
      <c r="IR25">
        <v>-1</v>
      </c>
      <c r="IS25">
        <v>8.199999999999999</v>
      </c>
      <c r="IT25">
        <v>1291.5</v>
      </c>
      <c r="IU25">
        <v>1.12793</v>
      </c>
      <c r="IV25">
        <v>2.45239</v>
      </c>
      <c r="IW25">
        <v>1.42578</v>
      </c>
      <c r="IX25">
        <v>2.2644</v>
      </c>
      <c r="IY25">
        <v>1.54785</v>
      </c>
      <c r="IZ25">
        <v>2.36938</v>
      </c>
      <c r="JA25">
        <v>36.5051</v>
      </c>
      <c r="JB25">
        <v>15.7256</v>
      </c>
      <c r="JC25">
        <v>18</v>
      </c>
      <c r="JD25">
        <v>635.973</v>
      </c>
      <c r="JE25">
        <v>419.063</v>
      </c>
      <c r="JF25">
        <v>27.07</v>
      </c>
      <c r="JG25">
        <v>28.2311</v>
      </c>
      <c r="JH25">
        <v>29.9999</v>
      </c>
      <c r="JI25">
        <v>28.044</v>
      </c>
      <c r="JJ25">
        <v>27.9682</v>
      </c>
      <c r="JK25">
        <v>22.5925</v>
      </c>
      <c r="JL25">
        <v>33.3158</v>
      </c>
      <c r="JM25">
        <v>86.9766</v>
      </c>
      <c r="JN25">
        <v>27.1131</v>
      </c>
      <c r="JO25">
        <v>430.418</v>
      </c>
      <c r="JP25">
        <v>19.8102</v>
      </c>
      <c r="JQ25">
        <v>95.42910000000001</v>
      </c>
      <c r="JR25">
        <v>101.226</v>
      </c>
    </row>
    <row r="26" spans="1:278">
      <c r="A26">
        <v>10</v>
      </c>
      <c r="B26">
        <v>1686856063</v>
      </c>
      <c r="C26">
        <v>1349</v>
      </c>
      <c r="D26" t="s">
        <v>462</v>
      </c>
      <c r="E26" t="s">
        <v>463</v>
      </c>
      <c r="F26">
        <v>15</v>
      </c>
      <c r="I26" t="s">
        <v>408</v>
      </c>
      <c r="J26" t="s">
        <v>409</v>
      </c>
      <c r="M26" t="s">
        <v>410</v>
      </c>
      <c r="N26" t="s">
        <v>411</v>
      </c>
      <c r="O26">
        <v>1686856055.25</v>
      </c>
      <c r="P26">
        <f>(Q26)/1000</f>
        <v>0</v>
      </c>
      <c r="Q26">
        <f>1000*DA26*AO26*(CW26-CX26)/(100*CP26*(1000-AO26*CW26))</f>
        <v>0</v>
      </c>
      <c r="R26">
        <f>DA26*AO26*(CV26-CU26*(1000-AO26*CX26)/(1000-AO26*CW26))/(100*CP26)</f>
        <v>0</v>
      </c>
      <c r="S26">
        <f>CU26 - IF(AO26&gt;1, R26*CP26*100.0/(AQ26*DI26), 0)</f>
        <v>0</v>
      </c>
      <c r="T26">
        <f>((Z26-P26/2)*S26-R26)/(Z26+P26/2)</f>
        <v>0</v>
      </c>
      <c r="U26">
        <f>T26*(DB26+DC26)/1000.0</f>
        <v>0</v>
      </c>
      <c r="V26">
        <f>(CU26 - IF(AO26&gt;1, R26*CP26*100.0/(AQ26*DI26), 0))*(DB26+DC26)/1000.0</f>
        <v>0</v>
      </c>
      <c r="W26">
        <f>2.0/((1/Y26-1/X26)+SIGN(Y26)*SQRT((1/Y26-1/X26)*(1/Y26-1/X26) + 4*CQ26/((CQ26+1)*(CQ26+1))*(2*1/Y26*1/X26-1/X26*1/X26)))</f>
        <v>0</v>
      </c>
      <c r="X26">
        <f>IF(LEFT(CR26,1)&lt;&gt;"0",IF(LEFT(CR26,1)="1",3.0,CS26),$D$5+$E$5*(DI26*DB26/($K$5*1000))+$F$5*(DI26*DB26/($K$5*1000))*MAX(MIN(CP26,$J$5),$I$5)*MAX(MIN(CP26,$J$5),$I$5)+$G$5*MAX(MIN(CP26,$J$5),$I$5)*(DI26*DB26/($K$5*1000))+$H$5*(DI26*DB26/($K$5*1000))*(DI26*DB26/($K$5*1000)))</f>
        <v>0</v>
      </c>
      <c r="Y26">
        <f>P26*(1000-(1000*0.61365*exp(17.502*AC26/(240.97+AC26))/(DB26+DC26)+CW26)/2)/(1000*0.61365*exp(17.502*AC26/(240.97+AC26))/(DB26+DC26)-CW26)</f>
        <v>0</v>
      </c>
      <c r="Z26">
        <f>1/((CQ26+1)/(W26/1.6)+1/(X26/1.37)) + CQ26/((CQ26+1)/(W26/1.6) + CQ26/(X26/1.37))</f>
        <v>0</v>
      </c>
      <c r="AA26">
        <f>(CL26*CO26)</f>
        <v>0</v>
      </c>
      <c r="AB26">
        <f>(DD26+(AA26+2*0.95*5.67E-8*(((DD26+$B$7)+273)^4-(DD26+273)^4)-44100*P26)/(1.84*29.3*X26+8*0.95*5.67E-8*(DD26+273)^3))</f>
        <v>0</v>
      </c>
      <c r="AC26">
        <f>($C$7*DE26+$D$7*DF26+$E$7*AB26)</f>
        <v>0</v>
      </c>
      <c r="AD26">
        <f>0.61365*exp(17.502*AC26/(240.97+AC26))</f>
        <v>0</v>
      </c>
      <c r="AE26">
        <f>(AF26/AG26*100)</f>
        <v>0</v>
      </c>
      <c r="AF26">
        <f>CW26*(DB26+DC26)/1000</f>
        <v>0</v>
      </c>
      <c r="AG26">
        <f>0.61365*exp(17.502*DD26/(240.97+DD26))</f>
        <v>0</v>
      </c>
      <c r="AH26">
        <f>(AD26-CW26*(DB26+DC26)/1000)</f>
        <v>0</v>
      </c>
      <c r="AI26">
        <f>(-P26*44100)</f>
        <v>0</v>
      </c>
      <c r="AJ26">
        <f>2*29.3*X26*0.92*(DD26-AC26)</f>
        <v>0</v>
      </c>
      <c r="AK26">
        <f>2*0.95*5.67E-8*(((DD26+$B$7)+273)^4-(AC26+273)^4)</f>
        <v>0</v>
      </c>
      <c r="AL26">
        <f>AA26+AK26+AI26+AJ26</f>
        <v>0</v>
      </c>
      <c r="AM26">
        <v>0</v>
      </c>
      <c r="AN26">
        <v>0</v>
      </c>
      <c r="AO26">
        <f>IF(AM26*$H$13&gt;=AQ26,1.0,(AQ26/(AQ26-AM26*$H$13)))</f>
        <v>0</v>
      </c>
      <c r="AP26">
        <f>(AO26-1)*100</f>
        <v>0</v>
      </c>
      <c r="AQ26">
        <f>MAX(0,($B$13+$C$13*DI26)/(1+$D$13*DI26)*DB26/(DD26+273)*$E$13)</f>
        <v>0</v>
      </c>
      <c r="AR26" t="s">
        <v>455</v>
      </c>
      <c r="AS26">
        <v>12477.1</v>
      </c>
      <c r="AT26">
        <v>655.9903999999999</v>
      </c>
      <c r="AU26">
        <v>2661.93</v>
      </c>
      <c r="AV26">
        <f>1-AT26/AU26</f>
        <v>0</v>
      </c>
      <c r="AW26">
        <v>-2.345781120240788</v>
      </c>
      <c r="AX26" t="s">
        <v>464</v>
      </c>
      <c r="AY26">
        <v>12487.7</v>
      </c>
      <c r="AZ26">
        <v>644.7584615384616</v>
      </c>
      <c r="BA26">
        <v>907.252</v>
      </c>
      <c r="BB26">
        <f>1-AZ26/BA26</f>
        <v>0</v>
      </c>
      <c r="BC26">
        <v>0.5</v>
      </c>
      <c r="BD26">
        <f>CM26</f>
        <v>0</v>
      </c>
      <c r="BE26">
        <f>R26</f>
        <v>0</v>
      </c>
      <c r="BF26">
        <f>BB26*BC26*BD26</f>
        <v>0</v>
      </c>
      <c r="BG26">
        <f>(BE26-AW26)/BD26</f>
        <v>0</v>
      </c>
      <c r="BH26">
        <f>(AU26-BA26)/BA26</f>
        <v>0</v>
      </c>
      <c r="BI26">
        <f>AT26/(AV26+AT26/BA26)</f>
        <v>0</v>
      </c>
      <c r="BJ26" t="s">
        <v>465</v>
      </c>
      <c r="BK26">
        <v>478.77</v>
      </c>
      <c r="BL26">
        <f>IF(BK26&lt;&gt;0, BK26, BI26)</f>
        <v>0</v>
      </c>
      <c r="BM26">
        <f>1-BL26/BA26</f>
        <v>0</v>
      </c>
      <c r="BN26">
        <f>(BA26-AZ26)/(BA26-BL26)</f>
        <v>0</v>
      </c>
      <c r="BO26">
        <f>(AU26-BA26)/(AU26-BL26)</f>
        <v>0</v>
      </c>
      <c r="BP26">
        <f>(BA26-AZ26)/(BA26-AT26)</f>
        <v>0</v>
      </c>
      <c r="BQ26">
        <f>(AU26-BA26)/(AU26-AT26)</f>
        <v>0</v>
      </c>
      <c r="BR26">
        <f>(BN26*BL26/AZ26)</f>
        <v>0</v>
      </c>
      <c r="BS26">
        <f>(1-BR26)</f>
        <v>0</v>
      </c>
      <c r="BT26">
        <v>1172</v>
      </c>
      <c r="BU26">
        <v>300</v>
      </c>
      <c r="BV26">
        <v>300</v>
      </c>
      <c r="BW26">
        <v>300</v>
      </c>
      <c r="BX26">
        <v>12487.7</v>
      </c>
      <c r="BY26">
        <v>849.34</v>
      </c>
      <c r="BZ26">
        <v>-0.009048179999999999</v>
      </c>
      <c r="CA26">
        <v>-6.98</v>
      </c>
      <c r="CB26" t="s">
        <v>415</v>
      </c>
      <c r="CC26" t="s">
        <v>415</v>
      </c>
      <c r="CD26" t="s">
        <v>415</v>
      </c>
      <c r="CE26" t="s">
        <v>415</v>
      </c>
      <c r="CF26" t="s">
        <v>415</v>
      </c>
      <c r="CG26" t="s">
        <v>415</v>
      </c>
      <c r="CH26" t="s">
        <v>415</v>
      </c>
      <c r="CI26" t="s">
        <v>415</v>
      </c>
      <c r="CJ26" t="s">
        <v>415</v>
      </c>
      <c r="CK26" t="s">
        <v>415</v>
      </c>
      <c r="CL26">
        <f>$B$11*DJ26+$C$11*DK26+$F$11*DV26*(1-DY26)</f>
        <v>0</v>
      </c>
      <c r="CM26">
        <f>CL26*CN26</f>
        <v>0</v>
      </c>
      <c r="CN26">
        <f>($B$11*$D$9+$C$11*$D$9+$F$11*((EI26+EA26)/MAX(EI26+EA26+EJ26, 0.1)*$I$9+EJ26/MAX(EI26+EA26+EJ26, 0.1)*$J$9))/($B$11+$C$11+$F$11)</f>
        <v>0</v>
      </c>
      <c r="CO26">
        <f>($B$11*$K$9+$C$11*$K$9+$F$11*((EI26+EA26)/MAX(EI26+EA26+EJ26, 0.1)*$P$9+EJ26/MAX(EI26+EA26+EJ26, 0.1)*$Q$9))/($B$11+$C$11+$F$11)</f>
        <v>0</v>
      </c>
      <c r="CP26">
        <v>6</v>
      </c>
      <c r="CQ26">
        <v>0.5</v>
      </c>
      <c r="CR26" t="s">
        <v>416</v>
      </c>
      <c r="CS26">
        <v>2</v>
      </c>
      <c r="CT26">
        <v>1686856055.25</v>
      </c>
      <c r="CU26">
        <v>301.1520333333333</v>
      </c>
      <c r="CV26">
        <v>315.1791</v>
      </c>
      <c r="CW26">
        <v>22.76290666666666</v>
      </c>
      <c r="CX26">
        <v>20.16049</v>
      </c>
      <c r="CY26">
        <v>300.0920333333333</v>
      </c>
      <c r="CZ26">
        <v>22.65790666666666</v>
      </c>
      <c r="DA26">
        <v>600.2035666666667</v>
      </c>
      <c r="DB26">
        <v>101.6624</v>
      </c>
      <c r="DC26">
        <v>0.09978024000000001</v>
      </c>
      <c r="DD26">
        <v>27.73236</v>
      </c>
      <c r="DE26">
        <v>27.9968</v>
      </c>
      <c r="DF26">
        <v>999.9000000000002</v>
      </c>
      <c r="DG26">
        <v>0</v>
      </c>
      <c r="DH26">
        <v>0</v>
      </c>
      <c r="DI26">
        <v>10006.313</v>
      </c>
      <c r="DJ26">
        <v>0</v>
      </c>
      <c r="DK26">
        <v>1239.7117</v>
      </c>
      <c r="DL26">
        <v>-13.97383</v>
      </c>
      <c r="DM26">
        <v>308.2212666666667</v>
      </c>
      <c r="DN26">
        <v>321.6640333333333</v>
      </c>
      <c r="DO26">
        <v>2.602412666666666</v>
      </c>
      <c r="DP26">
        <v>315.1791</v>
      </c>
      <c r="DQ26">
        <v>20.16049</v>
      </c>
      <c r="DR26">
        <v>2.314131333333334</v>
      </c>
      <c r="DS26">
        <v>2.049563333333333</v>
      </c>
      <c r="DT26">
        <v>19.77507666666667</v>
      </c>
      <c r="DU26">
        <v>17.83251666666666</v>
      </c>
      <c r="DV26">
        <v>1499.975666666667</v>
      </c>
      <c r="DW26">
        <v>0.9729946666666663</v>
      </c>
      <c r="DX26">
        <v>0.02700525999999999</v>
      </c>
      <c r="DY26">
        <v>0</v>
      </c>
      <c r="DZ26">
        <v>644.7702333333332</v>
      </c>
      <c r="EA26">
        <v>4.99931</v>
      </c>
      <c r="EB26">
        <v>13615.58666666667</v>
      </c>
      <c r="EC26">
        <v>13258.99</v>
      </c>
      <c r="ED26">
        <v>36.51446666666666</v>
      </c>
      <c r="EE26">
        <v>38.32669999999999</v>
      </c>
      <c r="EF26">
        <v>36.93699999999999</v>
      </c>
      <c r="EG26">
        <v>37.63120000000001</v>
      </c>
      <c r="EH26">
        <v>38.00620000000001</v>
      </c>
      <c r="EI26">
        <v>1454.604666666667</v>
      </c>
      <c r="EJ26">
        <v>40.37099999999998</v>
      </c>
      <c r="EK26">
        <v>0</v>
      </c>
      <c r="EL26">
        <v>109.6000001430511</v>
      </c>
      <c r="EM26">
        <v>0</v>
      </c>
      <c r="EN26">
        <v>644.7584615384616</v>
      </c>
      <c r="EO26">
        <v>1.327726488049422</v>
      </c>
      <c r="EP26">
        <v>2113.852988375004</v>
      </c>
      <c r="EQ26">
        <v>13629.01538461539</v>
      </c>
      <c r="ER26">
        <v>15</v>
      </c>
      <c r="ES26">
        <v>1686856087.5</v>
      </c>
      <c r="ET26" t="s">
        <v>466</v>
      </c>
      <c r="EU26">
        <v>1686856087.5</v>
      </c>
      <c r="EV26">
        <v>1686778463</v>
      </c>
      <c r="EW26">
        <v>10</v>
      </c>
      <c r="EX26">
        <v>-0.053</v>
      </c>
      <c r="EY26">
        <v>-0.008</v>
      </c>
      <c r="EZ26">
        <v>1.06</v>
      </c>
      <c r="FA26">
        <v>0.105</v>
      </c>
      <c r="FB26">
        <v>315</v>
      </c>
      <c r="FC26">
        <v>15</v>
      </c>
      <c r="FD26">
        <v>0.09</v>
      </c>
      <c r="FE26">
        <v>0.02</v>
      </c>
      <c r="FF26">
        <v>-13.8848</v>
      </c>
      <c r="FG26">
        <v>-1.710684427767309</v>
      </c>
      <c r="FH26">
        <v>0.1676071224620242</v>
      </c>
      <c r="FI26">
        <v>1</v>
      </c>
      <c r="FJ26">
        <v>301.2379666666667</v>
      </c>
      <c r="FK26">
        <v>-3.685615127920399</v>
      </c>
      <c r="FL26">
        <v>0.2695954355861573</v>
      </c>
      <c r="FM26">
        <v>1</v>
      </c>
      <c r="FN26">
        <v>2.6258665</v>
      </c>
      <c r="FO26">
        <v>-0.4577002626641725</v>
      </c>
      <c r="FP26">
        <v>0.04462138817596333</v>
      </c>
      <c r="FQ26">
        <v>1</v>
      </c>
      <c r="FR26">
        <v>22.76763333333333</v>
      </c>
      <c r="FS26">
        <v>-0.6065833147942077</v>
      </c>
      <c r="FT26">
        <v>0.04413182776888143</v>
      </c>
      <c r="FU26">
        <v>1</v>
      </c>
      <c r="FV26">
        <v>4</v>
      </c>
      <c r="FW26">
        <v>4</v>
      </c>
      <c r="FX26" t="s">
        <v>418</v>
      </c>
      <c r="FY26">
        <v>3.17645</v>
      </c>
      <c r="FZ26">
        <v>2.79642</v>
      </c>
      <c r="GA26">
        <v>0.080703</v>
      </c>
      <c r="GB26">
        <v>0.08446480000000001</v>
      </c>
      <c r="GC26">
        <v>0.11655</v>
      </c>
      <c r="GD26">
        <v>0.107562</v>
      </c>
      <c r="GE26">
        <v>28808.1</v>
      </c>
      <c r="GF26">
        <v>22792.1</v>
      </c>
      <c r="GG26">
        <v>29292.6</v>
      </c>
      <c r="GH26">
        <v>24391</v>
      </c>
      <c r="GI26">
        <v>32899.7</v>
      </c>
      <c r="GJ26">
        <v>31755.4</v>
      </c>
      <c r="GK26">
        <v>40399.7</v>
      </c>
      <c r="GL26">
        <v>39785</v>
      </c>
      <c r="GM26">
        <v>2.16587</v>
      </c>
      <c r="GN26">
        <v>1.85613</v>
      </c>
      <c r="GO26">
        <v>0.124574</v>
      </c>
      <c r="GP26">
        <v>0</v>
      </c>
      <c r="GQ26">
        <v>25.9127</v>
      </c>
      <c r="GR26">
        <v>999.9</v>
      </c>
      <c r="GS26">
        <v>54.7</v>
      </c>
      <c r="GT26">
        <v>33.8</v>
      </c>
      <c r="GU26">
        <v>28.4294</v>
      </c>
      <c r="GV26">
        <v>62.2701</v>
      </c>
      <c r="GW26">
        <v>34.4872</v>
      </c>
      <c r="GX26">
        <v>1</v>
      </c>
      <c r="GY26">
        <v>0.06948169999999999</v>
      </c>
      <c r="GZ26">
        <v>-1.0312</v>
      </c>
      <c r="HA26">
        <v>20.2567</v>
      </c>
      <c r="HB26">
        <v>5.22343</v>
      </c>
      <c r="HC26">
        <v>11.9081</v>
      </c>
      <c r="HD26">
        <v>4.9634</v>
      </c>
      <c r="HE26">
        <v>3.29133</v>
      </c>
      <c r="HF26">
        <v>9999</v>
      </c>
      <c r="HG26">
        <v>9999</v>
      </c>
      <c r="HH26">
        <v>9999</v>
      </c>
      <c r="HI26">
        <v>999.9</v>
      </c>
      <c r="HJ26">
        <v>4.97023</v>
      </c>
      <c r="HK26">
        <v>1.87515</v>
      </c>
      <c r="HL26">
        <v>1.87394</v>
      </c>
      <c r="HM26">
        <v>1.87317</v>
      </c>
      <c r="HN26">
        <v>1.87464</v>
      </c>
      <c r="HO26">
        <v>1.86963</v>
      </c>
      <c r="HP26">
        <v>1.87378</v>
      </c>
      <c r="HQ26">
        <v>1.87881</v>
      </c>
      <c r="HR26">
        <v>0</v>
      </c>
      <c r="HS26">
        <v>0</v>
      </c>
      <c r="HT26">
        <v>0</v>
      </c>
      <c r="HU26">
        <v>0</v>
      </c>
      <c r="HV26" t="s">
        <v>419</v>
      </c>
      <c r="HW26" t="s">
        <v>420</v>
      </c>
      <c r="HX26" t="s">
        <v>421</v>
      </c>
      <c r="HY26" t="s">
        <v>421</v>
      </c>
      <c r="HZ26" t="s">
        <v>421</v>
      </c>
      <c r="IA26" t="s">
        <v>421</v>
      </c>
      <c r="IB26">
        <v>0</v>
      </c>
      <c r="IC26">
        <v>100</v>
      </c>
      <c r="ID26">
        <v>100</v>
      </c>
      <c r="IE26">
        <v>1.06</v>
      </c>
      <c r="IF26">
        <v>0.105</v>
      </c>
      <c r="IG26">
        <v>1.113190476190482</v>
      </c>
      <c r="IH26">
        <v>0</v>
      </c>
      <c r="II26">
        <v>0</v>
      </c>
      <c r="IJ26">
        <v>0</v>
      </c>
      <c r="IK26">
        <v>0.105</v>
      </c>
      <c r="IL26">
        <v>0</v>
      </c>
      <c r="IM26">
        <v>0</v>
      </c>
      <c r="IN26">
        <v>0</v>
      </c>
      <c r="IO26">
        <v>-1</v>
      </c>
      <c r="IP26">
        <v>-1</v>
      </c>
      <c r="IQ26">
        <v>-1</v>
      </c>
      <c r="IR26">
        <v>-1</v>
      </c>
      <c r="IS26">
        <v>1.4</v>
      </c>
      <c r="IT26">
        <v>1293.3</v>
      </c>
      <c r="IU26">
        <v>0.878906</v>
      </c>
      <c r="IV26">
        <v>2.45728</v>
      </c>
      <c r="IW26">
        <v>1.42578</v>
      </c>
      <c r="IX26">
        <v>2.2644</v>
      </c>
      <c r="IY26">
        <v>1.54785</v>
      </c>
      <c r="IZ26">
        <v>2.36084</v>
      </c>
      <c r="JA26">
        <v>36.6469</v>
      </c>
      <c r="JB26">
        <v>15.6906</v>
      </c>
      <c r="JC26">
        <v>18</v>
      </c>
      <c r="JD26">
        <v>635.63</v>
      </c>
      <c r="JE26">
        <v>420.181</v>
      </c>
      <c r="JF26">
        <v>26.2264</v>
      </c>
      <c r="JG26">
        <v>28.1881</v>
      </c>
      <c r="JH26">
        <v>29.9999</v>
      </c>
      <c r="JI26">
        <v>28.0416</v>
      </c>
      <c r="JJ26">
        <v>27.9706</v>
      </c>
      <c r="JK26">
        <v>17.5899</v>
      </c>
      <c r="JL26">
        <v>34.2454</v>
      </c>
      <c r="JM26">
        <v>89.3943</v>
      </c>
      <c r="JN26">
        <v>26.7584</v>
      </c>
      <c r="JO26">
        <v>314.797</v>
      </c>
      <c r="JP26">
        <v>20.0021</v>
      </c>
      <c r="JQ26">
        <v>95.4341</v>
      </c>
      <c r="JR26">
        <v>101.23</v>
      </c>
    </row>
    <row r="27" spans="1:278">
      <c r="A27">
        <v>11</v>
      </c>
      <c r="B27">
        <v>1686856167</v>
      </c>
      <c r="C27">
        <v>1453</v>
      </c>
      <c r="D27" t="s">
        <v>467</v>
      </c>
      <c r="E27" t="s">
        <v>468</v>
      </c>
      <c r="F27">
        <v>15</v>
      </c>
      <c r="I27" t="s">
        <v>408</v>
      </c>
      <c r="J27" t="s">
        <v>409</v>
      </c>
      <c r="M27" t="s">
        <v>410</v>
      </c>
      <c r="N27" t="s">
        <v>411</v>
      </c>
      <c r="O27">
        <v>1686856159.25</v>
      </c>
      <c r="P27">
        <f>(Q27)/1000</f>
        <v>0</v>
      </c>
      <c r="Q27">
        <f>1000*DA27*AO27*(CW27-CX27)/(100*CP27*(1000-AO27*CW27))</f>
        <v>0</v>
      </c>
      <c r="R27">
        <f>DA27*AO27*(CV27-CU27*(1000-AO27*CX27)/(1000-AO27*CW27))/(100*CP27)</f>
        <v>0</v>
      </c>
      <c r="S27">
        <f>CU27 - IF(AO27&gt;1, R27*CP27*100.0/(AQ27*DI27), 0)</f>
        <v>0</v>
      </c>
      <c r="T27">
        <f>((Z27-P27/2)*S27-R27)/(Z27+P27/2)</f>
        <v>0</v>
      </c>
      <c r="U27">
        <f>T27*(DB27+DC27)/1000.0</f>
        <v>0</v>
      </c>
      <c r="V27">
        <f>(CU27 - IF(AO27&gt;1, R27*CP27*100.0/(AQ27*DI27), 0))*(DB27+DC27)/1000.0</f>
        <v>0</v>
      </c>
      <c r="W27">
        <f>2.0/((1/Y27-1/X27)+SIGN(Y27)*SQRT((1/Y27-1/X27)*(1/Y27-1/X27) + 4*CQ27/((CQ27+1)*(CQ27+1))*(2*1/Y27*1/X27-1/X27*1/X27)))</f>
        <v>0</v>
      </c>
      <c r="X27">
        <f>IF(LEFT(CR27,1)&lt;&gt;"0",IF(LEFT(CR27,1)="1",3.0,CS27),$D$5+$E$5*(DI27*DB27/($K$5*1000))+$F$5*(DI27*DB27/($K$5*1000))*MAX(MIN(CP27,$J$5),$I$5)*MAX(MIN(CP27,$J$5),$I$5)+$G$5*MAX(MIN(CP27,$J$5),$I$5)*(DI27*DB27/($K$5*1000))+$H$5*(DI27*DB27/($K$5*1000))*(DI27*DB27/($K$5*1000)))</f>
        <v>0</v>
      </c>
      <c r="Y27">
        <f>P27*(1000-(1000*0.61365*exp(17.502*AC27/(240.97+AC27))/(DB27+DC27)+CW27)/2)/(1000*0.61365*exp(17.502*AC27/(240.97+AC27))/(DB27+DC27)-CW27)</f>
        <v>0</v>
      </c>
      <c r="Z27">
        <f>1/((CQ27+1)/(W27/1.6)+1/(X27/1.37)) + CQ27/((CQ27+1)/(W27/1.6) + CQ27/(X27/1.37))</f>
        <v>0</v>
      </c>
      <c r="AA27">
        <f>(CL27*CO27)</f>
        <v>0</v>
      </c>
      <c r="AB27">
        <f>(DD27+(AA27+2*0.95*5.67E-8*(((DD27+$B$7)+273)^4-(DD27+273)^4)-44100*P27)/(1.84*29.3*X27+8*0.95*5.67E-8*(DD27+273)^3))</f>
        <v>0</v>
      </c>
      <c r="AC27">
        <f>($C$7*DE27+$D$7*DF27+$E$7*AB27)</f>
        <v>0</v>
      </c>
      <c r="AD27">
        <f>0.61365*exp(17.502*AC27/(240.97+AC27))</f>
        <v>0</v>
      </c>
      <c r="AE27">
        <f>(AF27/AG27*100)</f>
        <v>0</v>
      </c>
      <c r="AF27">
        <f>CW27*(DB27+DC27)/1000</f>
        <v>0</v>
      </c>
      <c r="AG27">
        <f>0.61365*exp(17.502*DD27/(240.97+DD27))</f>
        <v>0</v>
      </c>
      <c r="AH27">
        <f>(AD27-CW27*(DB27+DC27)/1000)</f>
        <v>0</v>
      </c>
      <c r="AI27">
        <f>(-P27*44100)</f>
        <v>0</v>
      </c>
      <c r="AJ27">
        <f>2*29.3*X27*0.92*(DD27-AC27)</f>
        <v>0</v>
      </c>
      <c r="AK27">
        <f>2*0.95*5.67E-8*(((DD27+$B$7)+273)^4-(AC27+273)^4)</f>
        <v>0</v>
      </c>
      <c r="AL27">
        <f>AA27+AK27+AI27+AJ27</f>
        <v>0</v>
      </c>
      <c r="AM27">
        <v>0</v>
      </c>
      <c r="AN27">
        <v>0</v>
      </c>
      <c r="AO27">
        <f>IF(AM27*$H$13&gt;=AQ27,1.0,(AQ27/(AQ27-AM27*$H$13)))</f>
        <v>0</v>
      </c>
      <c r="AP27">
        <f>(AO27-1)*100</f>
        <v>0</v>
      </c>
      <c r="AQ27">
        <f>MAX(0,($B$13+$C$13*DI27)/(1+$D$13*DI27)*DB27/(DD27+273)*$E$13)</f>
        <v>0</v>
      </c>
      <c r="AR27" t="s">
        <v>455</v>
      </c>
      <c r="AS27">
        <v>12477.1</v>
      </c>
      <c r="AT27">
        <v>655.9903999999999</v>
      </c>
      <c r="AU27">
        <v>2661.93</v>
      </c>
      <c r="AV27">
        <f>1-AT27/AU27</f>
        <v>0</v>
      </c>
      <c r="AW27">
        <v>-2.345781120240788</v>
      </c>
      <c r="AX27" t="s">
        <v>469</v>
      </c>
      <c r="AY27">
        <v>12486</v>
      </c>
      <c r="AZ27">
        <v>639.2486</v>
      </c>
      <c r="BA27">
        <v>858.753</v>
      </c>
      <c r="BB27">
        <f>1-AZ27/BA27</f>
        <v>0</v>
      </c>
      <c r="BC27">
        <v>0.5</v>
      </c>
      <c r="BD27">
        <f>CM27</f>
        <v>0</v>
      </c>
      <c r="BE27">
        <f>R27</f>
        <v>0</v>
      </c>
      <c r="BF27">
        <f>BB27*BC27*BD27</f>
        <v>0</v>
      </c>
      <c r="BG27">
        <f>(BE27-AW27)/BD27</f>
        <v>0</v>
      </c>
      <c r="BH27">
        <f>(AU27-BA27)/BA27</f>
        <v>0</v>
      </c>
      <c r="BI27">
        <f>AT27/(AV27+AT27/BA27)</f>
        <v>0</v>
      </c>
      <c r="BJ27" t="s">
        <v>470</v>
      </c>
      <c r="BK27">
        <v>480.91</v>
      </c>
      <c r="BL27">
        <f>IF(BK27&lt;&gt;0, BK27, BI27)</f>
        <v>0</v>
      </c>
      <c r="BM27">
        <f>1-BL27/BA27</f>
        <v>0</v>
      </c>
      <c r="BN27">
        <f>(BA27-AZ27)/(BA27-BL27)</f>
        <v>0</v>
      </c>
      <c r="BO27">
        <f>(AU27-BA27)/(AU27-BL27)</f>
        <v>0</v>
      </c>
      <c r="BP27">
        <f>(BA27-AZ27)/(BA27-AT27)</f>
        <v>0</v>
      </c>
      <c r="BQ27">
        <f>(AU27-BA27)/(AU27-AT27)</f>
        <v>0</v>
      </c>
      <c r="BR27">
        <f>(BN27*BL27/AZ27)</f>
        <v>0</v>
      </c>
      <c r="BS27">
        <f>(1-BR27)</f>
        <v>0</v>
      </c>
      <c r="BT27">
        <v>1174</v>
      </c>
      <c r="BU27">
        <v>300</v>
      </c>
      <c r="BV27">
        <v>300</v>
      </c>
      <c r="BW27">
        <v>300</v>
      </c>
      <c r="BX27">
        <v>12486</v>
      </c>
      <c r="BY27">
        <v>813.45</v>
      </c>
      <c r="BZ27">
        <v>-0.009048540000000001</v>
      </c>
      <c r="CA27">
        <v>-4.3</v>
      </c>
      <c r="CB27" t="s">
        <v>415</v>
      </c>
      <c r="CC27" t="s">
        <v>415</v>
      </c>
      <c r="CD27" t="s">
        <v>415</v>
      </c>
      <c r="CE27" t="s">
        <v>415</v>
      </c>
      <c r="CF27" t="s">
        <v>415</v>
      </c>
      <c r="CG27" t="s">
        <v>415</v>
      </c>
      <c r="CH27" t="s">
        <v>415</v>
      </c>
      <c r="CI27" t="s">
        <v>415</v>
      </c>
      <c r="CJ27" t="s">
        <v>415</v>
      </c>
      <c r="CK27" t="s">
        <v>415</v>
      </c>
      <c r="CL27">
        <f>$B$11*DJ27+$C$11*DK27+$F$11*DV27*(1-DY27)</f>
        <v>0</v>
      </c>
      <c r="CM27">
        <f>CL27*CN27</f>
        <v>0</v>
      </c>
      <c r="CN27">
        <f>($B$11*$D$9+$C$11*$D$9+$F$11*((EI27+EA27)/MAX(EI27+EA27+EJ27, 0.1)*$I$9+EJ27/MAX(EI27+EA27+EJ27, 0.1)*$J$9))/($B$11+$C$11+$F$11)</f>
        <v>0</v>
      </c>
      <c r="CO27">
        <f>($B$11*$K$9+$C$11*$K$9+$F$11*((EI27+EA27)/MAX(EI27+EA27+EJ27, 0.1)*$P$9+EJ27/MAX(EI27+EA27+EJ27, 0.1)*$Q$9))/($B$11+$C$11+$F$11)</f>
        <v>0</v>
      </c>
      <c r="CP27">
        <v>6</v>
      </c>
      <c r="CQ27">
        <v>0.5</v>
      </c>
      <c r="CR27" t="s">
        <v>416</v>
      </c>
      <c r="CS27">
        <v>2</v>
      </c>
      <c r="CT27">
        <v>1686856159.25</v>
      </c>
      <c r="CU27">
        <v>201.5440333333333</v>
      </c>
      <c r="CV27">
        <v>209.6692</v>
      </c>
      <c r="CW27">
        <v>22.64645333333333</v>
      </c>
      <c r="CX27">
        <v>20.08723333333333</v>
      </c>
      <c r="CY27">
        <v>200.4010333333333</v>
      </c>
      <c r="CZ27">
        <v>22.54145333333334</v>
      </c>
      <c r="DA27">
        <v>600.2616000000002</v>
      </c>
      <c r="DB27">
        <v>101.6591333333333</v>
      </c>
      <c r="DC27">
        <v>0.09994265000000001</v>
      </c>
      <c r="DD27">
        <v>27.77185666666666</v>
      </c>
      <c r="DE27">
        <v>28.07797333333333</v>
      </c>
      <c r="DF27">
        <v>999.9000000000002</v>
      </c>
      <c r="DG27">
        <v>0</v>
      </c>
      <c r="DH27">
        <v>0</v>
      </c>
      <c r="DI27">
        <v>9999.746999999999</v>
      </c>
      <c r="DJ27">
        <v>0</v>
      </c>
      <c r="DK27">
        <v>1536.330333333333</v>
      </c>
      <c r="DL27">
        <v>-8.207762333333333</v>
      </c>
      <c r="DM27">
        <v>206.1294666666667</v>
      </c>
      <c r="DN27">
        <v>213.9671666666667</v>
      </c>
      <c r="DO27">
        <v>2.559226333333334</v>
      </c>
      <c r="DP27">
        <v>209.6692</v>
      </c>
      <c r="DQ27">
        <v>20.08723333333333</v>
      </c>
      <c r="DR27">
        <v>2.302218</v>
      </c>
      <c r="DS27">
        <v>2.042049666666666</v>
      </c>
      <c r="DT27">
        <v>19.69193333333333</v>
      </c>
      <c r="DU27">
        <v>17.77421333333333</v>
      </c>
      <c r="DV27">
        <v>1499.972</v>
      </c>
      <c r="DW27">
        <v>0.9729971666666664</v>
      </c>
      <c r="DX27">
        <v>0.02700271</v>
      </c>
      <c r="DY27">
        <v>0</v>
      </c>
      <c r="DZ27">
        <v>639.2445</v>
      </c>
      <c r="EA27">
        <v>4.99931</v>
      </c>
      <c r="EB27">
        <v>13657.92666666667</v>
      </c>
      <c r="EC27">
        <v>13258.99</v>
      </c>
      <c r="ED27">
        <v>36.437</v>
      </c>
      <c r="EE27">
        <v>38.18699999999999</v>
      </c>
      <c r="EF27">
        <v>36.81619999999999</v>
      </c>
      <c r="EG27">
        <v>37.62913333333334</v>
      </c>
      <c r="EH27">
        <v>37.89773333333333</v>
      </c>
      <c r="EI27">
        <v>1454.603666666667</v>
      </c>
      <c r="EJ27">
        <v>40.36899999999999</v>
      </c>
      <c r="EK27">
        <v>0</v>
      </c>
      <c r="EL27">
        <v>103.4000000953674</v>
      </c>
      <c r="EM27">
        <v>0</v>
      </c>
      <c r="EN27">
        <v>639.2486</v>
      </c>
      <c r="EO27">
        <v>-1.426769216824364</v>
      </c>
      <c r="EP27">
        <v>-297.3846136239655</v>
      </c>
      <c r="EQ27">
        <v>13658.888</v>
      </c>
      <c r="ER27">
        <v>15</v>
      </c>
      <c r="ES27">
        <v>1686856191</v>
      </c>
      <c r="ET27" t="s">
        <v>471</v>
      </c>
      <c r="EU27">
        <v>1686856191</v>
      </c>
      <c r="EV27">
        <v>1686778463</v>
      </c>
      <c r="EW27">
        <v>11</v>
      </c>
      <c r="EX27">
        <v>0.082</v>
      </c>
      <c r="EY27">
        <v>-0.008</v>
      </c>
      <c r="EZ27">
        <v>1.143</v>
      </c>
      <c r="FA27">
        <v>0.105</v>
      </c>
      <c r="FB27">
        <v>210</v>
      </c>
      <c r="FC27">
        <v>15</v>
      </c>
      <c r="FD27">
        <v>0.64</v>
      </c>
      <c r="FE27">
        <v>0.02</v>
      </c>
      <c r="FF27">
        <v>-8.161348</v>
      </c>
      <c r="FG27">
        <v>-1.091676923076892</v>
      </c>
      <c r="FH27">
        <v>0.1099633289601582</v>
      </c>
      <c r="FI27">
        <v>1</v>
      </c>
      <c r="FJ27">
        <v>201.5010666666667</v>
      </c>
      <c r="FK27">
        <v>-4.848053392658487</v>
      </c>
      <c r="FL27">
        <v>0.3513352561617221</v>
      </c>
      <c r="FM27">
        <v>1</v>
      </c>
      <c r="FN27">
        <v>2.55674425</v>
      </c>
      <c r="FO27">
        <v>0.1447876547842318</v>
      </c>
      <c r="FP27">
        <v>0.02227344538766957</v>
      </c>
      <c r="FQ27">
        <v>1</v>
      </c>
      <c r="FR27">
        <v>22.64378666666666</v>
      </c>
      <c r="FS27">
        <v>0.326682981090049</v>
      </c>
      <c r="FT27">
        <v>0.0243462486272984</v>
      </c>
      <c r="FU27">
        <v>1</v>
      </c>
      <c r="FV27">
        <v>4</v>
      </c>
      <c r="FW27">
        <v>4</v>
      </c>
      <c r="FX27" t="s">
        <v>418</v>
      </c>
      <c r="FY27">
        <v>3.17688</v>
      </c>
      <c r="FZ27">
        <v>2.79646</v>
      </c>
      <c r="GA27">
        <v>0.0570276</v>
      </c>
      <c r="GB27">
        <v>0.0597328</v>
      </c>
      <c r="GC27">
        <v>0.116432</v>
      </c>
      <c r="GD27">
        <v>0.107326</v>
      </c>
      <c r="GE27">
        <v>29550.2</v>
      </c>
      <c r="GF27">
        <v>23408.1</v>
      </c>
      <c r="GG27">
        <v>29292.5</v>
      </c>
      <c r="GH27">
        <v>24391.1</v>
      </c>
      <c r="GI27">
        <v>32902.9</v>
      </c>
      <c r="GJ27">
        <v>31763</v>
      </c>
      <c r="GK27">
        <v>40399.3</v>
      </c>
      <c r="GL27">
        <v>39785</v>
      </c>
      <c r="GM27">
        <v>2.16612</v>
      </c>
      <c r="GN27">
        <v>1.8554</v>
      </c>
      <c r="GO27">
        <v>0.13303</v>
      </c>
      <c r="GP27">
        <v>0</v>
      </c>
      <c r="GQ27">
        <v>25.8868</v>
      </c>
      <c r="GR27">
        <v>999.9</v>
      </c>
      <c r="GS27">
        <v>54.9</v>
      </c>
      <c r="GT27">
        <v>33.9</v>
      </c>
      <c r="GU27">
        <v>28.6935</v>
      </c>
      <c r="GV27">
        <v>62.2801</v>
      </c>
      <c r="GW27">
        <v>33.778</v>
      </c>
      <c r="GX27">
        <v>1</v>
      </c>
      <c r="GY27">
        <v>0.06735770000000001</v>
      </c>
      <c r="GZ27">
        <v>0.669003</v>
      </c>
      <c r="HA27">
        <v>20.2649</v>
      </c>
      <c r="HB27">
        <v>5.22043</v>
      </c>
      <c r="HC27">
        <v>11.9081</v>
      </c>
      <c r="HD27">
        <v>4.9633</v>
      </c>
      <c r="HE27">
        <v>3.2914</v>
      </c>
      <c r="HF27">
        <v>9999</v>
      </c>
      <c r="HG27">
        <v>9999</v>
      </c>
      <c r="HH27">
        <v>9999</v>
      </c>
      <c r="HI27">
        <v>999.9</v>
      </c>
      <c r="HJ27">
        <v>4.9702</v>
      </c>
      <c r="HK27">
        <v>1.87519</v>
      </c>
      <c r="HL27">
        <v>1.87397</v>
      </c>
      <c r="HM27">
        <v>1.87317</v>
      </c>
      <c r="HN27">
        <v>1.87468</v>
      </c>
      <c r="HO27">
        <v>1.86959</v>
      </c>
      <c r="HP27">
        <v>1.87378</v>
      </c>
      <c r="HQ27">
        <v>1.87882</v>
      </c>
      <c r="HR27">
        <v>0</v>
      </c>
      <c r="HS27">
        <v>0</v>
      </c>
      <c r="HT27">
        <v>0</v>
      </c>
      <c r="HU27">
        <v>0</v>
      </c>
      <c r="HV27" t="s">
        <v>419</v>
      </c>
      <c r="HW27" t="s">
        <v>420</v>
      </c>
      <c r="HX27" t="s">
        <v>421</v>
      </c>
      <c r="HY27" t="s">
        <v>421</v>
      </c>
      <c r="HZ27" t="s">
        <v>421</v>
      </c>
      <c r="IA27" t="s">
        <v>421</v>
      </c>
      <c r="IB27">
        <v>0</v>
      </c>
      <c r="IC27">
        <v>100</v>
      </c>
      <c r="ID27">
        <v>100</v>
      </c>
      <c r="IE27">
        <v>1.143</v>
      </c>
      <c r="IF27">
        <v>0.105</v>
      </c>
      <c r="IG27">
        <v>1.060476190476209</v>
      </c>
      <c r="IH27">
        <v>0</v>
      </c>
      <c r="II27">
        <v>0</v>
      </c>
      <c r="IJ27">
        <v>0</v>
      </c>
      <c r="IK27">
        <v>0.105</v>
      </c>
      <c r="IL27">
        <v>0</v>
      </c>
      <c r="IM27">
        <v>0</v>
      </c>
      <c r="IN27">
        <v>0</v>
      </c>
      <c r="IO27">
        <v>-1</v>
      </c>
      <c r="IP27">
        <v>-1</v>
      </c>
      <c r="IQ27">
        <v>-1</v>
      </c>
      <c r="IR27">
        <v>-1</v>
      </c>
      <c r="IS27">
        <v>1.3</v>
      </c>
      <c r="IT27">
        <v>1295.1</v>
      </c>
      <c r="IU27">
        <v>0.637207</v>
      </c>
      <c r="IV27">
        <v>2.45605</v>
      </c>
      <c r="IW27">
        <v>1.42578</v>
      </c>
      <c r="IX27">
        <v>2.2644</v>
      </c>
      <c r="IY27">
        <v>1.54785</v>
      </c>
      <c r="IZ27">
        <v>2.46948</v>
      </c>
      <c r="JA27">
        <v>36.8129</v>
      </c>
      <c r="JB27">
        <v>15.6906</v>
      </c>
      <c r="JC27">
        <v>18</v>
      </c>
      <c r="JD27">
        <v>635.639</v>
      </c>
      <c r="JE27">
        <v>419.703</v>
      </c>
      <c r="JF27">
        <v>26.1733</v>
      </c>
      <c r="JG27">
        <v>28.1422</v>
      </c>
      <c r="JH27">
        <v>30.0002</v>
      </c>
      <c r="JI27">
        <v>28.0249</v>
      </c>
      <c r="JJ27">
        <v>27.9611</v>
      </c>
      <c r="JK27">
        <v>12.7777</v>
      </c>
      <c r="JL27">
        <v>32.2721</v>
      </c>
      <c r="JM27">
        <v>86.72920000000001</v>
      </c>
      <c r="JN27">
        <v>26.1058</v>
      </c>
      <c r="JO27">
        <v>209.011</v>
      </c>
      <c r="JP27">
        <v>20.0863</v>
      </c>
      <c r="JQ27">
        <v>95.43340000000001</v>
      </c>
      <c r="JR27">
        <v>101.23</v>
      </c>
    </row>
    <row r="28" spans="1:278">
      <c r="A28">
        <v>12</v>
      </c>
      <c r="B28">
        <v>1686856270.5</v>
      </c>
      <c r="C28">
        <v>1556.5</v>
      </c>
      <c r="D28" t="s">
        <v>472</v>
      </c>
      <c r="E28" t="s">
        <v>473</v>
      </c>
      <c r="F28">
        <v>15</v>
      </c>
      <c r="I28" t="s">
        <v>408</v>
      </c>
      <c r="J28" t="s">
        <v>409</v>
      </c>
      <c r="M28" t="s">
        <v>410</v>
      </c>
      <c r="N28" t="s">
        <v>411</v>
      </c>
      <c r="O28">
        <v>1686856262.75</v>
      </c>
      <c r="P28">
        <f>(Q28)/1000</f>
        <v>0</v>
      </c>
      <c r="Q28">
        <f>1000*DA28*AO28*(CW28-CX28)/(100*CP28*(1000-AO28*CW28))</f>
        <v>0</v>
      </c>
      <c r="R28">
        <f>DA28*AO28*(CV28-CU28*(1000-AO28*CX28)/(1000-AO28*CW28))/(100*CP28)</f>
        <v>0</v>
      </c>
      <c r="S28">
        <f>CU28 - IF(AO28&gt;1, R28*CP28*100.0/(AQ28*DI28), 0)</f>
        <v>0</v>
      </c>
      <c r="T28">
        <f>((Z28-P28/2)*S28-R28)/(Z28+P28/2)</f>
        <v>0</v>
      </c>
      <c r="U28">
        <f>T28*(DB28+DC28)/1000.0</f>
        <v>0</v>
      </c>
      <c r="V28">
        <f>(CU28 - IF(AO28&gt;1, R28*CP28*100.0/(AQ28*DI28), 0))*(DB28+DC28)/1000.0</f>
        <v>0</v>
      </c>
      <c r="W28">
        <f>2.0/((1/Y28-1/X28)+SIGN(Y28)*SQRT((1/Y28-1/X28)*(1/Y28-1/X28) + 4*CQ28/((CQ28+1)*(CQ28+1))*(2*1/Y28*1/X28-1/X28*1/X28)))</f>
        <v>0</v>
      </c>
      <c r="X28">
        <f>IF(LEFT(CR28,1)&lt;&gt;"0",IF(LEFT(CR28,1)="1",3.0,CS28),$D$5+$E$5*(DI28*DB28/($K$5*1000))+$F$5*(DI28*DB28/($K$5*1000))*MAX(MIN(CP28,$J$5),$I$5)*MAX(MIN(CP28,$J$5),$I$5)+$G$5*MAX(MIN(CP28,$J$5),$I$5)*(DI28*DB28/($K$5*1000))+$H$5*(DI28*DB28/($K$5*1000))*(DI28*DB28/($K$5*1000)))</f>
        <v>0</v>
      </c>
      <c r="Y28">
        <f>P28*(1000-(1000*0.61365*exp(17.502*AC28/(240.97+AC28))/(DB28+DC28)+CW28)/2)/(1000*0.61365*exp(17.502*AC28/(240.97+AC28))/(DB28+DC28)-CW28)</f>
        <v>0</v>
      </c>
      <c r="Z28">
        <f>1/((CQ28+1)/(W28/1.6)+1/(X28/1.37)) + CQ28/((CQ28+1)/(W28/1.6) + CQ28/(X28/1.37))</f>
        <v>0</v>
      </c>
      <c r="AA28">
        <f>(CL28*CO28)</f>
        <v>0</v>
      </c>
      <c r="AB28">
        <f>(DD28+(AA28+2*0.95*5.67E-8*(((DD28+$B$7)+273)^4-(DD28+273)^4)-44100*P28)/(1.84*29.3*X28+8*0.95*5.67E-8*(DD28+273)^3))</f>
        <v>0</v>
      </c>
      <c r="AC28">
        <f>($C$7*DE28+$D$7*DF28+$E$7*AB28)</f>
        <v>0</v>
      </c>
      <c r="AD28">
        <f>0.61365*exp(17.502*AC28/(240.97+AC28))</f>
        <v>0</v>
      </c>
      <c r="AE28">
        <f>(AF28/AG28*100)</f>
        <v>0</v>
      </c>
      <c r="AF28">
        <f>CW28*(DB28+DC28)/1000</f>
        <v>0</v>
      </c>
      <c r="AG28">
        <f>0.61365*exp(17.502*DD28/(240.97+DD28))</f>
        <v>0</v>
      </c>
      <c r="AH28">
        <f>(AD28-CW28*(DB28+DC28)/1000)</f>
        <v>0</v>
      </c>
      <c r="AI28">
        <f>(-P28*44100)</f>
        <v>0</v>
      </c>
      <c r="AJ28">
        <f>2*29.3*X28*0.92*(DD28-AC28)</f>
        <v>0</v>
      </c>
      <c r="AK28">
        <f>2*0.95*5.67E-8*(((DD28+$B$7)+273)^4-(AC28+273)^4)</f>
        <v>0</v>
      </c>
      <c r="AL28">
        <f>AA28+AK28+AI28+AJ28</f>
        <v>0</v>
      </c>
      <c r="AM28">
        <v>0</v>
      </c>
      <c r="AN28">
        <v>0</v>
      </c>
      <c r="AO28">
        <f>IF(AM28*$H$13&gt;=AQ28,1.0,(AQ28/(AQ28-AM28*$H$13)))</f>
        <v>0</v>
      </c>
      <c r="AP28">
        <f>(AO28-1)*100</f>
        <v>0</v>
      </c>
      <c r="AQ28">
        <f>MAX(0,($B$13+$C$13*DI28)/(1+$D$13*DI28)*DB28/(DD28+273)*$E$13)</f>
        <v>0</v>
      </c>
      <c r="AR28" t="s">
        <v>455</v>
      </c>
      <c r="AS28">
        <v>12477.1</v>
      </c>
      <c r="AT28">
        <v>655.9903999999999</v>
      </c>
      <c r="AU28">
        <v>2661.93</v>
      </c>
      <c r="AV28">
        <f>1-AT28/AU28</f>
        <v>0</v>
      </c>
      <c r="AW28">
        <v>-2.345781120240788</v>
      </c>
      <c r="AX28" t="s">
        <v>474</v>
      </c>
      <c r="AY28">
        <v>12488.7</v>
      </c>
      <c r="AZ28">
        <v>639.2118461538462</v>
      </c>
      <c r="BA28">
        <v>813.46</v>
      </c>
      <c r="BB28">
        <f>1-AZ28/BA28</f>
        <v>0</v>
      </c>
      <c r="BC28">
        <v>0.5</v>
      </c>
      <c r="BD28">
        <f>CM28</f>
        <v>0</v>
      </c>
      <c r="BE28">
        <f>R28</f>
        <v>0</v>
      </c>
      <c r="BF28">
        <f>BB28*BC28*BD28</f>
        <v>0</v>
      </c>
      <c r="BG28">
        <f>(BE28-AW28)/BD28</f>
        <v>0</v>
      </c>
      <c r="BH28">
        <f>(AU28-BA28)/BA28</f>
        <v>0</v>
      </c>
      <c r="BI28">
        <f>AT28/(AV28+AT28/BA28)</f>
        <v>0</v>
      </c>
      <c r="BJ28" t="s">
        <v>475</v>
      </c>
      <c r="BK28">
        <v>482.86</v>
      </c>
      <c r="BL28">
        <f>IF(BK28&lt;&gt;0, BK28, BI28)</f>
        <v>0</v>
      </c>
      <c r="BM28">
        <f>1-BL28/BA28</f>
        <v>0</v>
      </c>
      <c r="BN28">
        <f>(BA28-AZ28)/(BA28-BL28)</f>
        <v>0</v>
      </c>
      <c r="BO28">
        <f>(AU28-BA28)/(AU28-BL28)</f>
        <v>0</v>
      </c>
      <c r="BP28">
        <f>(BA28-AZ28)/(BA28-AT28)</f>
        <v>0</v>
      </c>
      <c r="BQ28">
        <f>(AU28-BA28)/(AU28-AT28)</f>
        <v>0</v>
      </c>
      <c r="BR28">
        <f>(BN28*BL28/AZ28)</f>
        <v>0</v>
      </c>
      <c r="BS28">
        <f>(1-BR28)</f>
        <v>0</v>
      </c>
      <c r="BT28">
        <v>1176</v>
      </c>
      <c r="BU28">
        <v>300</v>
      </c>
      <c r="BV28">
        <v>300</v>
      </c>
      <c r="BW28">
        <v>300</v>
      </c>
      <c r="BX28">
        <v>12488.7</v>
      </c>
      <c r="BY28">
        <v>779.29</v>
      </c>
      <c r="BZ28">
        <v>-0.0090498</v>
      </c>
      <c r="CA28">
        <v>-1.75</v>
      </c>
      <c r="CB28" t="s">
        <v>415</v>
      </c>
      <c r="CC28" t="s">
        <v>415</v>
      </c>
      <c r="CD28" t="s">
        <v>415</v>
      </c>
      <c r="CE28" t="s">
        <v>415</v>
      </c>
      <c r="CF28" t="s">
        <v>415</v>
      </c>
      <c r="CG28" t="s">
        <v>415</v>
      </c>
      <c r="CH28" t="s">
        <v>415</v>
      </c>
      <c r="CI28" t="s">
        <v>415</v>
      </c>
      <c r="CJ28" t="s">
        <v>415</v>
      </c>
      <c r="CK28" t="s">
        <v>415</v>
      </c>
      <c r="CL28">
        <f>$B$11*DJ28+$C$11*DK28+$F$11*DV28*(1-DY28)</f>
        <v>0</v>
      </c>
      <c r="CM28">
        <f>CL28*CN28</f>
        <v>0</v>
      </c>
      <c r="CN28">
        <f>($B$11*$D$9+$C$11*$D$9+$F$11*((EI28+EA28)/MAX(EI28+EA28+EJ28, 0.1)*$I$9+EJ28/MAX(EI28+EA28+EJ28, 0.1)*$J$9))/($B$11+$C$11+$F$11)</f>
        <v>0</v>
      </c>
      <c r="CO28">
        <f>($B$11*$K$9+$C$11*$K$9+$F$11*((EI28+EA28)/MAX(EI28+EA28+EJ28, 0.1)*$P$9+EJ28/MAX(EI28+EA28+EJ28, 0.1)*$Q$9))/($B$11+$C$11+$F$11)</f>
        <v>0</v>
      </c>
      <c r="CP28">
        <v>6</v>
      </c>
      <c r="CQ28">
        <v>0.5</v>
      </c>
      <c r="CR28" t="s">
        <v>416</v>
      </c>
      <c r="CS28">
        <v>2</v>
      </c>
      <c r="CT28">
        <v>1686856262.75</v>
      </c>
      <c r="CU28">
        <v>101.2966733333333</v>
      </c>
      <c r="CV28">
        <v>103.7282666666667</v>
      </c>
      <c r="CW28">
        <v>22.87284</v>
      </c>
      <c r="CX28">
        <v>19.96935333333333</v>
      </c>
      <c r="CY28">
        <v>100.2856733333333</v>
      </c>
      <c r="CZ28">
        <v>22.76784333333334</v>
      </c>
      <c r="DA28">
        <v>600.2263666666665</v>
      </c>
      <c r="DB28">
        <v>101.6619666666666</v>
      </c>
      <c r="DC28">
        <v>0.10003058</v>
      </c>
      <c r="DD28">
        <v>27.62161666666667</v>
      </c>
      <c r="DE28">
        <v>27.94781</v>
      </c>
      <c r="DF28">
        <v>999.9000000000002</v>
      </c>
      <c r="DG28">
        <v>0</v>
      </c>
      <c r="DH28">
        <v>0</v>
      </c>
      <c r="DI28">
        <v>10002.157</v>
      </c>
      <c r="DJ28">
        <v>0</v>
      </c>
      <c r="DK28">
        <v>1530.862</v>
      </c>
      <c r="DL28">
        <v>-2.299855333333333</v>
      </c>
      <c r="DM28">
        <v>103.8026666666667</v>
      </c>
      <c r="DN28">
        <v>105.8419</v>
      </c>
      <c r="DO28">
        <v>2.903482666666668</v>
      </c>
      <c r="DP28">
        <v>103.7282666666667</v>
      </c>
      <c r="DQ28">
        <v>19.96935333333333</v>
      </c>
      <c r="DR28">
        <v>2.325298999999999</v>
      </c>
      <c r="DS28">
        <v>2.030123333333334</v>
      </c>
      <c r="DT28">
        <v>19.85267333333334</v>
      </c>
      <c r="DU28">
        <v>17.68100666666667</v>
      </c>
      <c r="DV28">
        <v>1500.045</v>
      </c>
      <c r="DW28">
        <v>0.9730001666666666</v>
      </c>
      <c r="DX28">
        <v>0.02699964999999999</v>
      </c>
      <c r="DY28">
        <v>0</v>
      </c>
      <c r="DZ28">
        <v>639.2104666666668</v>
      </c>
      <c r="EA28">
        <v>4.99931</v>
      </c>
      <c r="EB28">
        <v>13659.07666666667</v>
      </c>
      <c r="EC28">
        <v>13259.63666666667</v>
      </c>
      <c r="ED28">
        <v>36.44119999999999</v>
      </c>
      <c r="EE28">
        <v>38.18699999999999</v>
      </c>
      <c r="EF28">
        <v>36.75</v>
      </c>
      <c r="EG28">
        <v>37.81199999999999</v>
      </c>
      <c r="EH28">
        <v>38.03926666666666</v>
      </c>
      <c r="EI28">
        <v>1454.680666666667</v>
      </c>
      <c r="EJ28">
        <v>40.36599999999999</v>
      </c>
      <c r="EK28">
        <v>0</v>
      </c>
      <c r="EL28">
        <v>102.7999999523163</v>
      </c>
      <c r="EM28">
        <v>0</v>
      </c>
      <c r="EN28">
        <v>639.2118461538462</v>
      </c>
      <c r="EO28">
        <v>-2.861675212498842</v>
      </c>
      <c r="EP28">
        <v>-811.3025635636644</v>
      </c>
      <c r="EQ28">
        <v>13660.93846153846</v>
      </c>
      <c r="ER28">
        <v>15</v>
      </c>
      <c r="ES28">
        <v>1686856289</v>
      </c>
      <c r="ET28" t="s">
        <v>476</v>
      </c>
      <c r="EU28">
        <v>1686856289</v>
      </c>
      <c r="EV28">
        <v>1686778463</v>
      </c>
      <c r="EW28">
        <v>12</v>
      </c>
      <c r="EX28">
        <v>-0.132</v>
      </c>
      <c r="EY28">
        <v>-0.008</v>
      </c>
      <c r="EZ28">
        <v>1.011</v>
      </c>
      <c r="FA28">
        <v>0.105</v>
      </c>
      <c r="FB28">
        <v>103</v>
      </c>
      <c r="FC28">
        <v>15</v>
      </c>
      <c r="FD28">
        <v>0.67</v>
      </c>
      <c r="FE28">
        <v>0.02</v>
      </c>
      <c r="FF28">
        <v>-2.25173756097561</v>
      </c>
      <c r="FG28">
        <v>-0.9481540766550494</v>
      </c>
      <c r="FH28">
        <v>0.09772374142424958</v>
      </c>
      <c r="FI28">
        <v>1</v>
      </c>
      <c r="FJ28">
        <v>101.4917096774194</v>
      </c>
      <c r="FK28">
        <v>-4.865709677419571</v>
      </c>
      <c r="FL28">
        <v>0.3645370190988072</v>
      </c>
      <c r="FM28">
        <v>1</v>
      </c>
      <c r="FN28">
        <v>2.891683902439025</v>
      </c>
      <c r="FO28">
        <v>0.3634873170731718</v>
      </c>
      <c r="FP28">
        <v>0.04615080613296141</v>
      </c>
      <c r="FQ28">
        <v>1</v>
      </c>
      <c r="FR28">
        <v>22.8859935483871</v>
      </c>
      <c r="FS28">
        <v>-0.9523112903225763</v>
      </c>
      <c r="FT28">
        <v>0.07128790303878386</v>
      </c>
      <c r="FU28">
        <v>1</v>
      </c>
      <c r="FV28">
        <v>4</v>
      </c>
      <c r="FW28">
        <v>4</v>
      </c>
      <c r="FX28" t="s">
        <v>418</v>
      </c>
      <c r="FY28">
        <v>3.17702</v>
      </c>
      <c r="FZ28">
        <v>2.79674</v>
      </c>
      <c r="GA28">
        <v>0.029713</v>
      </c>
      <c r="GB28">
        <v>0.0309436</v>
      </c>
      <c r="GC28">
        <v>0.116684</v>
      </c>
      <c r="GD28">
        <v>0.106036</v>
      </c>
      <c r="GE28">
        <v>30402.4</v>
      </c>
      <c r="GF28">
        <v>24121.7</v>
      </c>
      <c r="GG28">
        <v>29289.2</v>
      </c>
      <c r="GH28">
        <v>24388.3</v>
      </c>
      <c r="GI28">
        <v>32888.9</v>
      </c>
      <c r="GJ28">
        <v>31804.9</v>
      </c>
      <c r="GK28">
        <v>40394.9</v>
      </c>
      <c r="GL28">
        <v>39780.4</v>
      </c>
      <c r="GM28">
        <v>2.166</v>
      </c>
      <c r="GN28">
        <v>1.85298</v>
      </c>
      <c r="GO28">
        <v>0.09045</v>
      </c>
      <c r="GP28">
        <v>0</v>
      </c>
      <c r="GQ28">
        <v>26.4794</v>
      </c>
      <c r="GR28">
        <v>999.9</v>
      </c>
      <c r="GS28">
        <v>54.2</v>
      </c>
      <c r="GT28">
        <v>34</v>
      </c>
      <c r="GU28">
        <v>28.4868</v>
      </c>
      <c r="GV28">
        <v>61.9701</v>
      </c>
      <c r="GW28">
        <v>33.722</v>
      </c>
      <c r="GX28">
        <v>1</v>
      </c>
      <c r="GY28">
        <v>0.0717759</v>
      </c>
      <c r="GZ28">
        <v>0.541133</v>
      </c>
      <c r="HA28">
        <v>20.2658</v>
      </c>
      <c r="HB28">
        <v>5.22283</v>
      </c>
      <c r="HC28">
        <v>11.9081</v>
      </c>
      <c r="HD28">
        <v>4.96325</v>
      </c>
      <c r="HE28">
        <v>3.29133</v>
      </c>
      <c r="HF28">
        <v>9999</v>
      </c>
      <c r="HG28">
        <v>9999</v>
      </c>
      <c r="HH28">
        <v>9999</v>
      </c>
      <c r="HI28">
        <v>999.9</v>
      </c>
      <c r="HJ28">
        <v>4.97024</v>
      </c>
      <c r="HK28">
        <v>1.87522</v>
      </c>
      <c r="HL28">
        <v>1.87401</v>
      </c>
      <c r="HM28">
        <v>1.87317</v>
      </c>
      <c r="HN28">
        <v>1.87469</v>
      </c>
      <c r="HO28">
        <v>1.86965</v>
      </c>
      <c r="HP28">
        <v>1.87379</v>
      </c>
      <c r="HQ28">
        <v>1.87881</v>
      </c>
      <c r="HR28">
        <v>0</v>
      </c>
      <c r="HS28">
        <v>0</v>
      </c>
      <c r="HT28">
        <v>0</v>
      </c>
      <c r="HU28">
        <v>0</v>
      </c>
      <c r="HV28" t="s">
        <v>419</v>
      </c>
      <c r="HW28" t="s">
        <v>420</v>
      </c>
      <c r="HX28" t="s">
        <v>421</v>
      </c>
      <c r="HY28" t="s">
        <v>421</v>
      </c>
      <c r="HZ28" t="s">
        <v>421</v>
      </c>
      <c r="IA28" t="s">
        <v>421</v>
      </c>
      <c r="IB28">
        <v>0</v>
      </c>
      <c r="IC28">
        <v>100</v>
      </c>
      <c r="ID28">
        <v>100</v>
      </c>
      <c r="IE28">
        <v>1.011</v>
      </c>
      <c r="IF28">
        <v>0.105</v>
      </c>
      <c r="IG28">
        <v>1.142699999999962</v>
      </c>
      <c r="IH28">
        <v>0</v>
      </c>
      <c r="II28">
        <v>0</v>
      </c>
      <c r="IJ28">
        <v>0</v>
      </c>
      <c r="IK28">
        <v>0.105</v>
      </c>
      <c r="IL28">
        <v>0</v>
      </c>
      <c r="IM28">
        <v>0</v>
      </c>
      <c r="IN28">
        <v>0</v>
      </c>
      <c r="IO28">
        <v>-1</v>
      </c>
      <c r="IP28">
        <v>-1</v>
      </c>
      <c r="IQ28">
        <v>-1</v>
      </c>
      <c r="IR28">
        <v>-1</v>
      </c>
      <c r="IS28">
        <v>1.3</v>
      </c>
      <c r="IT28">
        <v>1296.8</v>
      </c>
      <c r="IU28">
        <v>0.386963</v>
      </c>
      <c r="IV28">
        <v>2.48169</v>
      </c>
      <c r="IW28">
        <v>1.42578</v>
      </c>
      <c r="IX28">
        <v>2.2644</v>
      </c>
      <c r="IY28">
        <v>1.54785</v>
      </c>
      <c r="IZ28">
        <v>2.37427</v>
      </c>
      <c r="JA28">
        <v>37.0509</v>
      </c>
      <c r="JB28">
        <v>15.6643</v>
      </c>
      <c r="JC28">
        <v>18</v>
      </c>
      <c r="JD28">
        <v>636.046</v>
      </c>
      <c r="JE28">
        <v>418.675</v>
      </c>
      <c r="JF28">
        <v>25.4998</v>
      </c>
      <c r="JG28">
        <v>28.2204</v>
      </c>
      <c r="JH28">
        <v>30.0002</v>
      </c>
      <c r="JI28">
        <v>28.0721</v>
      </c>
      <c r="JJ28">
        <v>28.0085</v>
      </c>
      <c r="JK28">
        <v>7.78001</v>
      </c>
      <c r="JL28">
        <v>34.9688</v>
      </c>
      <c r="JM28">
        <v>89.5046</v>
      </c>
      <c r="JN28">
        <v>25.4476</v>
      </c>
      <c r="JO28">
        <v>103.113</v>
      </c>
      <c r="JP28">
        <v>19.6384</v>
      </c>
      <c r="JQ28">
        <v>95.423</v>
      </c>
      <c r="JR28">
        <v>101.218</v>
      </c>
    </row>
    <row r="29" spans="1:278">
      <c r="A29">
        <v>13</v>
      </c>
      <c r="B29">
        <v>1686856365</v>
      </c>
      <c r="C29">
        <v>1651</v>
      </c>
      <c r="D29" t="s">
        <v>477</v>
      </c>
      <c r="E29" t="s">
        <v>478</v>
      </c>
      <c r="F29">
        <v>15</v>
      </c>
      <c r="I29" t="s">
        <v>408</v>
      </c>
      <c r="J29" t="s">
        <v>409</v>
      </c>
      <c r="M29" t="s">
        <v>410</v>
      </c>
      <c r="N29" t="s">
        <v>411</v>
      </c>
      <c r="O29">
        <v>1686856357</v>
      </c>
      <c r="P29">
        <f>(Q29)/1000</f>
        <v>0</v>
      </c>
      <c r="Q29">
        <f>1000*DA29*AO29*(CW29-CX29)/(100*CP29*(1000-AO29*CW29))</f>
        <v>0</v>
      </c>
      <c r="R29">
        <f>DA29*AO29*(CV29-CU29*(1000-AO29*CX29)/(1000-AO29*CW29))/(100*CP29)</f>
        <v>0</v>
      </c>
      <c r="S29">
        <f>CU29 - IF(AO29&gt;1, R29*CP29*100.0/(AQ29*DI29), 0)</f>
        <v>0</v>
      </c>
      <c r="T29">
        <f>((Z29-P29/2)*S29-R29)/(Z29+P29/2)</f>
        <v>0</v>
      </c>
      <c r="U29">
        <f>T29*(DB29+DC29)/1000.0</f>
        <v>0</v>
      </c>
      <c r="V29">
        <f>(CU29 - IF(AO29&gt;1, R29*CP29*100.0/(AQ29*DI29), 0))*(DB29+DC29)/1000.0</f>
        <v>0</v>
      </c>
      <c r="W29">
        <f>2.0/((1/Y29-1/X29)+SIGN(Y29)*SQRT((1/Y29-1/X29)*(1/Y29-1/X29) + 4*CQ29/((CQ29+1)*(CQ29+1))*(2*1/Y29*1/X29-1/X29*1/X29)))</f>
        <v>0</v>
      </c>
      <c r="X29">
        <f>IF(LEFT(CR29,1)&lt;&gt;"0",IF(LEFT(CR29,1)="1",3.0,CS29),$D$5+$E$5*(DI29*DB29/($K$5*1000))+$F$5*(DI29*DB29/($K$5*1000))*MAX(MIN(CP29,$J$5),$I$5)*MAX(MIN(CP29,$J$5),$I$5)+$G$5*MAX(MIN(CP29,$J$5),$I$5)*(DI29*DB29/($K$5*1000))+$H$5*(DI29*DB29/($K$5*1000))*(DI29*DB29/($K$5*1000)))</f>
        <v>0</v>
      </c>
      <c r="Y29">
        <f>P29*(1000-(1000*0.61365*exp(17.502*AC29/(240.97+AC29))/(DB29+DC29)+CW29)/2)/(1000*0.61365*exp(17.502*AC29/(240.97+AC29))/(DB29+DC29)-CW29)</f>
        <v>0</v>
      </c>
      <c r="Z29">
        <f>1/((CQ29+1)/(W29/1.6)+1/(X29/1.37)) + CQ29/((CQ29+1)/(W29/1.6) + CQ29/(X29/1.37))</f>
        <v>0</v>
      </c>
      <c r="AA29">
        <f>(CL29*CO29)</f>
        <v>0</v>
      </c>
      <c r="AB29">
        <f>(DD29+(AA29+2*0.95*5.67E-8*(((DD29+$B$7)+273)^4-(DD29+273)^4)-44100*P29)/(1.84*29.3*X29+8*0.95*5.67E-8*(DD29+273)^3))</f>
        <v>0</v>
      </c>
      <c r="AC29">
        <f>($C$7*DE29+$D$7*DF29+$E$7*AB29)</f>
        <v>0</v>
      </c>
      <c r="AD29">
        <f>0.61365*exp(17.502*AC29/(240.97+AC29))</f>
        <v>0</v>
      </c>
      <c r="AE29">
        <f>(AF29/AG29*100)</f>
        <v>0</v>
      </c>
      <c r="AF29">
        <f>CW29*(DB29+DC29)/1000</f>
        <v>0</v>
      </c>
      <c r="AG29">
        <f>0.61365*exp(17.502*DD29/(240.97+DD29))</f>
        <v>0</v>
      </c>
      <c r="AH29">
        <f>(AD29-CW29*(DB29+DC29)/1000)</f>
        <v>0</v>
      </c>
      <c r="AI29">
        <f>(-P29*44100)</f>
        <v>0</v>
      </c>
      <c r="AJ29">
        <f>2*29.3*X29*0.92*(DD29-AC29)</f>
        <v>0</v>
      </c>
      <c r="AK29">
        <f>2*0.95*5.67E-8*(((DD29+$B$7)+273)^4-(AC29+273)^4)</f>
        <v>0</v>
      </c>
      <c r="AL29">
        <f>AA29+AK29+AI29+AJ29</f>
        <v>0</v>
      </c>
      <c r="AM29">
        <v>0</v>
      </c>
      <c r="AN29">
        <v>0</v>
      </c>
      <c r="AO29">
        <f>IF(AM29*$H$13&gt;=AQ29,1.0,(AQ29/(AQ29-AM29*$H$13)))</f>
        <v>0</v>
      </c>
      <c r="AP29">
        <f>(AO29-1)*100</f>
        <v>0</v>
      </c>
      <c r="AQ29">
        <f>MAX(0,($B$13+$C$13*DI29)/(1+$D$13*DI29)*DB29/(DD29+273)*$E$13)</f>
        <v>0</v>
      </c>
      <c r="AR29" t="s">
        <v>455</v>
      </c>
      <c r="AS29">
        <v>12477.1</v>
      </c>
      <c r="AT29">
        <v>655.9903999999999</v>
      </c>
      <c r="AU29">
        <v>2661.93</v>
      </c>
      <c r="AV29">
        <f>1-AT29/AU29</f>
        <v>0</v>
      </c>
      <c r="AW29">
        <v>-2.345781120240788</v>
      </c>
      <c r="AX29" t="s">
        <v>479</v>
      </c>
      <c r="AY29">
        <v>12490.3</v>
      </c>
      <c r="AZ29">
        <v>641.3413076923077</v>
      </c>
      <c r="BA29">
        <v>792.473</v>
      </c>
      <c r="BB29">
        <f>1-AZ29/BA29</f>
        <v>0</v>
      </c>
      <c r="BC29">
        <v>0.5</v>
      </c>
      <c r="BD29">
        <f>CM29</f>
        <v>0</v>
      </c>
      <c r="BE29">
        <f>R29</f>
        <v>0</v>
      </c>
      <c r="BF29">
        <f>BB29*BC29*BD29</f>
        <v>0</v>
      </c>
      <c r="BG29">
        <f>(BE29-AW29)/BD29</f>
        <v>0</v>
      </c>
      <c r="BH29">
        <f>(AU29-BA29)/BA29</f>
        <v>0</v>
      </c>
      <c r="BI29">
        <f>AT29/(AV29+AT29/BA29)</f>
        <v>0</v>
      </c>
      <c r="BJ29" t="s">
        <v>480</v>
      </c>
      <c r="BK29">
        <v>482.47</v>
      </c>
      <c r="BL29">
        <f>IF(BK29&lt;&gt;0, BK29, BI29)</f>
        <v>0</v>
      </c>
      <c r="BM29">
        <f>1-BL29/BA29</f>
        <v>0</v>
      </c>
      <c r="BN29">
        <f>(BA29-AZ29)/(BA29-BL29)</f>
        <v>0</v>
      </c>
      <c r="BO29">
        <f>(AU29-BA29)/(AU29-BL29)</f>
        <v>0</v>
      </c>
      <c r="BP29">
        <f>(BA29-AZ29)/(BA29-AT29)</f>
        <v>0</v>
      </c>
      <c r="BQ29">
        <f>(AU29-BA29)/(AU29-AT29)</f>
        <v>0</v>
      </c>
      <c r="BR29">
        <f>(BN29*BL29/AZ29)</f>
        <v>0</v>
      </c>
      <c r="BS29">
        <f>(1-BR29)</f>
        <v>0</v>
      </c>
      <c r="BT29">
        <v>1178</v>
      </c>
      <c r="BU29">
        <v>300</v>
      </c>
      <c r="BV29">
        <v>300</v>
      </c>
      <c r="BW29">
        <v>300</v>
      </c>
      <c r="BX29">
        <v>12490.3</v>
      </c>
      <c r="BY29">
        <v>765.1</v>
      </c>
      <c r="BZ29">
        <v>-0.0090507</v>
      </c>
      <c r="CA29">
        <v>-1.16</v>
      </c>
      <c r="CB29" t="s">
        <v>415</v>
      </c>
      <c r="CC29" t="s">
        <v>415</v>
      </c>
      <c r="CD29" t="s">
        <v>415</v>
      </c>
      <c r="CE29" t="s">
        <v>415</v>
      </c>
      <c r="CF29" t="s">
        <v>415</v>
      </c>
      <c r="CG29" t="s">
        <v>415</v>
      </c>
      <c r="CH29" t="s">
        <v>415</v>
      </c>
      <c r="CI29" t="s">
        <v>415</v>
      </c>
      <c r="CJ29" t="s">
        <v>415</v>
      </c>
      <c r="CK29" t="s">
        <v>415</v>
      </c>
      <c r="CL29">
        <f>$B$11*DJ29+$C$11*DK29+$F$11*DV29*(1-DY29)</f>
        <v>0</v>
      </c>
      <c r="CM29">
        <f>CL29*CN29</f>
        <v>0</v>
      </c>
      <c r="CN29">
        <f>($B$11*$D$9+$C$11*$D$9+$F$11*((EI29+EA29)/MAX(EI29+EA29+EJ29, 0.1)*$I$9+EJ29/MAX(EI29+EA29+EJ29, 0.1)*$J$9))/($B$11+$C$11+$F$11)</f>
        <v>0</v>
      </c>
      <c r="CO29">
        <f>($B$11*$K$9+$C$11*$K$9+$F$11*((EI29+EA29)/MAX(EI29+EA29+EJ29, 0.1)*$P$9+EJ29/MAX(EI29+EA29+EJ29, 0.1)*$Q$9))/($B$11+$C$11+$F$11)</f>
        <v>0</v>
      </c>
      <c r="CP29">
        <v>6</v>
      </c>
      <c r="CQ29">
        <v>0.5</v>
      </c>
      <c r="CR29" t="s">
        <v>416</v>
      </c>
      <c r="CS29">
        <v>2</v>
      </c>
      <c r="CT29">
        <v>1686856357</v>
      </c>
      <c r="CU29">
        <v>51.04084516129033</v>
      </c>
      <c r="CV29">
        <v>50.55952258064516</v>
      </c>
      <c r="CW29">
        <v>22.46654516129032</v>
      </c>
      <c r="CX29">
        <v>19.45292580645162</v>
      </c>
      <c r="CY29">
        <v>49.91484516129033</v>
      </c>
      <c r="CZ29">
        <v>22.36154838709678</v>
      </c>
      <c r="DA29">
        <v>600.2489999999999</v>
      </c>
      <c r="DB29">
        <v>101.6649032258064</v>
      </c>
      <c r="DC29">
        <v>0.1001010225806452</v>
      </c>
      <c r="DD29">
        <v>27.57958064516129</v>
      </c>
      <c r="DE29">
        <v>27.91328387096774</v>
      </c>
      <c r="DF29">
        <v>999.9000000000003</v>
      </c>
      <c r="DG29">
        <v>0</v>
      </c>
      <c r="DH29">
        <v>0</v>
      </c>
      <c r="DI29">
        <v>10001.08580645161</v>
      </c>
      <c r="DJ29">
        <v>0</v>
      </c>
      <c r="DK29">
        <v>1461.562903225806</v>
      </c>
      <c r="DL29">
        <v>0.3662280967741937</v>
      </c>
      <c r="DM29">
        <v>52.09617741935484</v>
      </c>
      <c r="DN29">
        <v>51.56256774193548</v>
      </c>
      <c r="DO29">
        <v>3.013621290322581</v>
      </c>
      <c r="DP29">
        <v>50.55952258064516</v>
      </c>
      <c r="DQ29">
        <v>19.45292580645162</v>
      </c>
      <c r="DR29">
        <v>2.284061935483871</v>
      </c>
      <c r="DS29">
        <v>1.977682258064516</v>
      </c>
      <c r="DT29">
        <v>19.56442258064516</v>
      </c>
      <c r="DU29">
        <v>17.26676129032258</v>
      </c>
      <c r="DV29">
        <v>1499.98064516129</v>
      </c>
      <c r="DW29">
        <v>0.9729948709677416</v>
      </c>
      <c r="DX29">
        <v>0.02700505161290322</v>
      </c>
      <c r="DY29">
        <v>0</v>
      </c>
      <c r="DZ29">
        <v>641.3183548387096</v>
      </c>
      <c r="EA29">
        <v>4.999310000000001</v>
      </c>
      <c r="EB29">
        <v>13602.05161290322</v>
      </c>
      <c r="EC29">
        <v>13259.03225806452</v>
      </c>
      <c r="ED29">
        <v>36.31199999999999</v>
      </c>
      <c r="EE29">
        <v>38</v>
      </c>
      <c r="EF29">
        <v>36.61687096774194</v>
      </c>
      <c r="EG29">
        <v>37.6026129032258</v>
      </c>
      <c r="EH29">
        <v>37.88100000000001</v>
      </c>
      <c r="EI29">
        <v>1454.60935483871</v>
      </c>
      <c r="EJ29">
        <v>40.37290322580644</v>
      </c>
      <c r="EK29">
        <v>0</v>
      </c>
      <c r="EL29">
        <v>94</v>
      </c>
      <c r="EM29">
        <v>0</v>
      </c>
      <c r="EN29">
        <v>641.3413076923077</v>
      </c>
      <c r="EO29">
        <v>1.154393170433612</v>
      </c>
      <c r="EP29">
        <v>6.276925121149238</v>
      </c>
      <c r="EQ29">
        <v>13606.13076923077</v>
      </c>
      <c r="ER29">
        <v>15</v>
      </c>
      <c r="ES29">
        <v>1686856386.5</v>
      </c>
      <c r="ET29" t="s">
        <v>481</v>
      </c>
      <c r="EU29">
        <v>1686856386.5</v>
      </c>
      <c r="EV29">
        <v>1686778463</v>
      </c>
      <c r="EW29">
        <v>13</v>
      </c>
      <c r="EX29">
        <v>0.115</v>
      </c>
      <c r="EY29">
        <v>-0.008</v>
      </c>
      <c r="EZ29">
        <v>1.126</v>
      </c>
      <c r="FA29">
        <v>0.105</v>
      </c>
      <c r="FB29">
        <v>50</v>
      </c>
      <c r="FC29">
        <v>15</v>
      </c>
      <c r="FD29">
        <v>0.44</v>
      </c>
      <c r="FE29">
        <v>0.02</v>
      </c>
      <c r="FF29">
        <v>0.370818325</v>
      </c>
      <c r="FG29">
        <v>-0.2901417973733591</v>
      </c>
      <c r="FH29">
        <v>0.04294488566022007</v>
      </c>
      <c r="FI29">
        <v>1</v>
      </c>
      <c r="FJ29">
        <v>50.93553666666667</v>
      </c>
      <c r="FK29">
        <v>-2.85769521690767</v>
      </c>
      <c r="FL29">
        <v>0.2068853700052815</v>
      </c>
      <c r="FM29">
        <v>1</v>
      </c>
      <c r="FN29">
        <v>3.01726825</v>
      </c>
      <c r="FO29">
        <v>-0.07649684803002545</v>
      </c>
      <c r="FP29">
        <v>0.007772745939338327</v>
      </c>
      <c r="FQ29">
        <v>1</v>
      </c>
      <c r="FR29">
        <v>22.46774999999999</v>
      </c>
      <c r="FS29">
        <v>-0.36181802002222</v>
      </c>
      <c r="FT29">
        <v>0.02629760128478154</v>
      </c>
      <c r="FU29">
        <v>1</v>
      </c>
      <c r="FV29">
        <v>4</v>
      </c>
      <c r="FW29">
        <v>4</v>
      </c>
      <c r="FX29" t="s">
        <v>418</v>
      </c>
      <c r="FY29">
        <v>3.17741</v>
      </c>
      <c r="FZ29">
        <v>2.79745</v>
      </c>
      <c r="GA29">
        <v>0.0148975</v>
      </c>
      <c r="GB29">
        <v>0.0151823</v>
      </c>
      <c r="GC29">
        <v>0.115535</v>
      </c>
      <c r="GD29">
        <v>0.104842</v>
      </c>
      <c r="GE29">
        <v>30863.5</v>
      </c>
      <c r="GF29">
        <v>24512.4</v>
      </c>
      <c r="GG29">
        <v>29286.6</v>
      </c>
      <c r="GH29">
        <v>24386.9</v>
      </c>
      <c r="GI29">
        <v>32929.9</v>
      </c>
      <c r="GJ29">
        <v>31846</v>
      </c>
      <c r="GK29">
        <v>40392.1</v>
      </c>
      <c r="GL29">
        <v>39778.6</v>
      </c>
      <c r="GM29">
        <v>2.16607</v>
      </c>
      <c r="GN29">
        <v>1.85072</v>
      </c>
      <c r="GO29">
        <v>0.0966936</v>
      </c>
      <c r="GP29">
        <v>0</v>
      </c>
      <c r="GQ29">
        <v>26.3344</v>
      </c>
      <c r="GR29">
        <v>999.9</v>
      </c>
      <c r="GS29">
        <v>53.9</v>
      </c>
      <c r="GT29">
        <v>34.1</v>
      </c>
      <c r="GU29">
        <v>28.4865</v>
      </c>
      <c r="GV29">
        <v>62.0701</v>
      </c>
      <c r="GW29">
        <v>33.3774</v>
      </c>
      <c r="GX29">
        <v>1</v>
      </c>
      <c r="GY29">
        <v>0.0739863</v>
      </c>
      <c r="GZ29">
        <v>0.0457843</v>
      </c>
      <c r="HA29">
        <v>20.2678</v>
      </c>
      <c r="HB29">
        <v>5.22702</v>
      </c>
      <c r="HC29">
        <v>11.9081</v>
      </c>
      <c r="HD29">
        <v>4.9637</v>
      </c>
      <c r="HE29">
        <v>3.292</v>
      </c>
      <c r="HF29">
        <v>9999</v>
      </c>
      <c r="HG29">
        <v>9999</v>
      </c>
      <c r="HH29">
        <v>9999</v>
      </c>
      <c r="HI29">
        <v>999.9</v>
      </c>
      <c r="HJ29">
        <v>4.97024</v>
      </c>
      <c r="HK29">
        <v>1.87531</v>
      </c>
      <c r="HL29">
        <v>1.87404</v>
      </c>
      <c r="HM29">
        <v>1.8732</v>
      </c>
      <c r="HN29">
        <v>1.87469</v>
      </c>
      <c r="HO29">
        <v>1.86966</v>
      </c>
      <c r="HP29">
        <v>1.8738</v>
      </c>
      <c r="HQ29">
        <v>1.87883</v>
      </c>
      <c r="HR29">
        <v>0</v>
      </c>
      <c r="HS29">
        <v>0</v>
      </c>
      <c r="HT29">
        <v>0</v>
      </c>
      <c r="HU29">
        <v>0</v>
      </c>
      <c r="HV29" t="s">
        <v>419</v>
      </c>
      <c r="HW29" t="s">
        <v>420</v>
      </c>
      <c r="HX29" t="s">
        <v>421</v>
      </c>
      <c r="HY29" t="s">
        <v>421</v>
      </c>
      <c r="HZ29" t="s">
        <v>421</v>
      </c>
      <c r="IA29" t="s">
        <v>421</v>
      </c>
      <c r="IB29">
        <v>0</v>
      </c>
      <c r="IC29">
        <v>100</v>
      </c>
      <c r="ID29">
        <v>100</v>
      </c>
      <c r="IE29">
        <v>1.126</v>
      </c>
      <c r="IF29">
        <v>0.105</v>
      </c>
      <c r="IG29">
        <v>1.010904761904754</v>
      </c>
      <c r="IH29">
        <v>0</v>
      </c>
      <c r="II29">
        <v>0</v>
      </c>
      <c r="IJ29">
        <v>0</v>
      </c>
      <c r="IK29">
        <v>0.105</v>
      </c>
      <c r="IL29">
        <v>0</v>
      </c>
      <c r="IM29">
        <v>0</v>
      </c>
      <c r="IN29">
        <v>0</v>
      </c>
      <c r="IO29">
        <v>-1</v>
      </c>
      <c r="IP29">
        <v>-1</v>
      </c>
      <c r="IQ29">
        <v>-1</v>
      </c>
      <c r="IR29">
        <v>-1</v>
      </c>
      <c r="IS29">
        <v>1.3</v>
      </c>
      <c r="IT29">
        <v>1298.4</v>
      </c>
      <c r="IU29">
        <v>0.262451</v>
      </c>
      <c r="IV29">
        <v>2.49634</v>
      </c>
      <c r="IW29">
        <v>1.42578</v>
      </c>
      <c r="IX29">
        <v>2.26562</v>
      </c>
      <c r="IY29">
        <v>1.54785</v>
      </c>
      <c r="IZ29">
        <v>2.47314</v>
      </c>
      <c r="JA29">
        <v>37.2659</v>
      </c>
      <c r="JB29">
        <v>15.6556</v>
      </c>
      <c r="JC29">
        <v>18</v>
      </c>
      <c r="JD29">
        <v>636.437</v>
      </c>
      <c r="JE29">
        <v>417.579</v>
      </c>
      <c r="JF29">
        <v>26.3249</v>
      </c>
      <c r="JG29">
        <v>28.2696</v>
      </c>
      <c r="JH29">
        <v>30.0001</v>
      </c>
      <c r="JI29">
        <v>28.1035</v>
      </c>
      <c r="JJ29">
        <v>28.0322</v>
      </c>
      <c r="JK29">
        <v>5.29093</v>
      </c>
      <c r="JL29">
        <v>35.5421</v>
      </c>
      <c r="JM29">
        <v>89.6711</v>
      </c>
      <c r="JN29">
        <v>26.3711</v>
      </c>
      <c r="JO29">
        <v>50.1074</v>
      </c>
      <c r="JP29">
        <v>19.4624</v>
      </c>
      <c r="JQ29">
        <v>95.41540000000001</v>
      </c>
      <c r="JR29">
        <v>101.213</v>
      </c>
    </row>
    <row r="30" spans="1:278">
      <c r="A30">
        <v>14</v>
      </c>
      <c r="B30">
        <v>1686856501.1</v>
      </c>
      <c r="C30">
        <v>1787.099999904633</v>
      </c>
      <c r="D30" t="s">
        <v>482</v>
      </c>
      <c r="E30" t="s">
        <v>483</v>
      </c>
      <c r="F30">
        <v>15</v>
      </c>
      <c r="I30" t="s">
        <v>408</v>
      </c>
      <c r="J30" t="s">
        <v>409</v>
      </c>
      <c r="M30" t="s">
        <v>410</v>
      </c>
      <c r="N30" t="s">
        <v>411</v>
      </c>
      <c r="O30">
        <v>1686856493.349999</v>
      </c>
      <c r="P30">
        <f>(Q30)/1000</f>
        <v>0</v>
      </c>
      <c r="Q30">
        <f>1000*DA30*AO30*(CW30-CX30)/(100*CP30*(1000-AO30*CW30))</f>
        <v>0</v>
      </c>
      <c r="R30">
        <f>DA30*AO30*(CV30-CU30*(1000-AO30*CX30)/(1000-AO30*CW30))/(100*CP30)</f>
        <v>0</v>
      </c>
      <c r="S30">
        <f>CU30 - IF(AO30&gt;1, R30*CP30*100.0/(AQ30*DI30), 0)</f>
        <v>0</v>
      </c>
      <c r="T30">
        <f>((Z30-P30/2)*S30-R30)/(Z30+P30/2)</f>
        <v>0</v>
      </c>
      <c r="U30">
        <f>T30*(DB30+DC30)/1000.0</f>
        <v>0</v>
      </c>
      <c r="V30">
        <f>(CU30 - IF(AO30&gt;1, R30*CP30*100.0/(AQ30*DI30), 0))*(DB30+DC30)/1000.0</f>
        <v>0</v>
      </c>
      <c r="W30">
        <f>2.0/((1/Y30-1/X30)+SIGN(Y30)*SQRT((1/Y30-1/X30)*(1/Y30-1/X30) + 4*CQ30/((CQ30+1)*(CQ30+1))*(2*1/Y30*1/X30-1/X30*1/X30)))</f>
        <v>0</v>
      </c>
      <c r="X30">
        <f>IF(LEFT(CR30,1)&lt;&gt;"0",IF(LEFT(CR30,1)="1",3.0,CS30),$D$5+$E$5*(DI30*DB30/($K$5*1000))+$F$5*(DI30*DB30/($K$5*1000))*MAX(MIN(CP30,$J$5),$I$5)*MAX(MIN(CP30,$J$5),$I$5)+$G$5*MAX(MIN(CP30,$J$5),$I$5)*(DI30*DB30/($K$5*1000))+$H$5*(DI30*DB30/($K$5*1000))*(DI30*DB30/($K$5*1000)))</f>
        <v>0</v>
      </c>
      <c r="Y30">
        <f>P30*(1000-(1000*0.61365*exp(17.502*AC30/(240.97+AC30))/(DB30+DC30)+CW30)/2)/(1000*0.61365*exp(17.502*AC30/(240.97+AC30))/(DB30+DC30)-CW30)</f>
        <v>0</v>
      </c>
      <c r="Z30">
        <f>1/((CQ30+1)/(W30/1.6)+1/(X30/1.37)) + CQ30/((CQ30+1)/(W30/1.6) + CQ30/(X30/1.37))</f>
        <v>0</v>
      </c>
      <c r="AA30">
        <f>(CL30*CO30)</f>
        <v>0</v>
      </c>
      <c r="AB30">
        <f>(DD30+(AA30+2*0.95*5.67E-8*(((DD30+$B$7)+273)^4-(DD30+273)^4)-44100*P30)/(1.84*29.3*X30+8*0.95*5.67E-8*(DD30+273)^3))</f>
        <v>0</v>
      </c>
      <c r="AC30">
        <f>($C$7*DE30+$D$7*DF30+$E$7*AB30)</f>
        <v>0</v>
      </c>
      <c r="AD30">
        <f>0.61365*exp(17.502*AC30/(240.97+AC30))</f>
        <v>0</v>
      </c>
      <c r="AE30">
        <f>(AF30/AG30*100)</f>
        <v>0</v>
      </c>
      <c r="AF30">
        <f>CW30*(DB30+DC30)/1000</f>
        <v>0</v>
      </c>
      <c r="AG30">
        <f>0.61365*exp(17.502*DD30/(240.97+DD30))</f>
        <v>0</v>
      </c>
      <c r="AH30">
        <f>(AD30-CW30*(DB30+DC30)/1000)</f>
        <v>0</v>
      </c>
      <c r="AI30">
        <f>(-P30*44100)</f>
        <v>0</v>
      </c>
      <c r="AJ30">
        <f>2*29.3*X30*0.92*(DD30-AC30)</f>
        <v>0</v>
      </c>
      <c r="AK30">
        <f>2*0.95*5.67E-8*(((DD30+$B$7)+273)^4-(AC30+273)^4)</f>
        <v>0</v>
      </c>
      <c r="AL30">
        <f>AA30+AK30+AI30+AJ30</f>
        <v>0</v>
      </c>
      <c r="AM30">
        <v>0</v>
      </c>
      <c r="AN30">
        <v>0</v>
      </c>
      <c r="AO30">
        <f>IF(AM30*$H$13&gt;=AQ30,1.0,(AQ30/(AQ30-AM30*$H$13)))</f>
        <v>0</v>
      </c>
      <c r="AP30">
        <f>(AO30-1)*100</f>
        <v>0</v>
      </c>
      <c r="AQ30">
        <f>MAX(0,($B$13+$C$13*DI30)/(1+$D$13*DI30)*DB30/(DD30+273)*$E$13)</f>
        <v>0</v>
      </c>
      <c r="AR30" t="s">
        <v>455</v>
      </c>
      <c r="AS30">
        <v>12477.1</v>
      </c>
      <c r="AT30">
        <v>655.9903999999999</v>
      </c>
      <c r="AU30">
        <v>2661.93</v>
      </c>
      <c r="AV30">
        <f>1-AT30/AU30</f>
        <v>0</v>
      </c>
      <c r="AW30">
        <v>-2.345781120240788</v>
      </c>
      <c r="AX30" t="s">
        <v>484</v>
      </c>
      <c r="AY30">
        <v>12475</v>
      </c>
      <c r="AZ30">
        <v>644.15112</v>
      </c>
      <c r="BA30">
        <v>766.809</v>
      </c>
      <c r="BB30">
        <f>1-AZ30/BA30</f>
        <v>0</v>
      </c>
      <c r="BC30">
        <v>0.5</v>
      </c>
      <c r="BD30">
        <f>CM30</f>
        <v>0</v>
      </c>
      <c r="BE30">
        <f>R30</f>
        <v>0</v>
      </c>
      <c r="BF30">
        <f>BB30*BC30*BD30</f>
        <v>0</v>
      </c>
      <c r="BG30">
        <f>(BE30-AW30)/BD30</f>
        <v>0</v>
      </c>
      <c r="BH30">
        <f>(AU30-BA30)/BA30</f>
        <v>0</v>
      </c>
      <c r="BI30">
        <f>AT30/(AV30+AT30/BA30)</f>
        <v>0</v>
      </c>
      <c r="BJ30" t="s">
        <v>485</v>
      </c>
      <c r="BK30">
        <v>480.45</v>
      </c>
      <c r="BL30">
        <f>IF(BK30&lt;&gt;0, BK30, BI30)</f>
        <v>0</v>
      </c>
      <c r="BM30">
        <f>1-BL30/BA30</f>
        <v>0</v>
      </c>
      <c r="BN30">
        <f>(BA30-AZ30)/(BA30-BL30)</f>
        <v>0</v>
      </c>
      <c r="BO30">
        <f>(AU30-BA30)/(AU30-BL30)</f>
        <v>0</v>
      </c>
      <c r="BP30">
        <f>(BA30-AZ30)/(BA30-AT30)</f>
        <v>0</v>
      </c>
      <c r="BQ30">
        <f>(AU30-BA30)/(AU30-AT30)</f>
        <v>0</v>
      </c>
      <c r="BR30">
        <f>(BN30*BL30/AZ30)</f>
        <v>0</v>
      </c>
      <c r="BS30">
        <f>(1-BR30)</f>
        <v>0</v>
      </c>
      <c r="BT30">
        <v>1180</v>
      </c>
      <c r="BU30">
        <v>300</v>
      </c>
      <c r="BV30">
        <v>300</v>
      </c>
      <c r="BW30">
        <v>300</v>
      </c>
      <c r="BX30">
        <v>12475</v>
      </c>
      <c r="BY30">
        <v>749.65</v>
      </c>
      <c r="BZ30">
        <v>-0.009039480000000001</v>
      </c>
      <c r="CA30">
        <v>-0.19</v>
      </c>
      <c r="CB30" t="s">
        <v>415</v>
      </c>
      <c r="CC30" t="s">
        <v>415</v>
      </c>
      <c r="CD30" t="s">
        <v>415</v>
      </c>
      <c r="CE30" t="s">
        <v>415</v>
      </c>
      <c r="CF30" t="s">
        <v>415</v>
      </c>
      <c r="CG30" t="s">
        <v>415</v>
      </c>
      <c r="CH30" t="s">
        <v>415</v>
      </c>
      <c r="CI30" t="s">
        <v>415</v>
      </c>
      <c r="CJ30" t="s">
        <v>415</v>
      </c>
      <c r="CK30" t="s">
        <v>415</v>
      </c>
      <c r="CL30">
        <f>$B$11*DJ30+$C$11*DK30+$F$11*DV30*(1-DY30)</f>
        <v>0</v>
      </c>
      <c r="CM30">
        <f>CL30*CN30</f>
        <v>0</v>
      </c>
      <c r="CN30">
        <f>($B$11*$D$9+$C$11*$D$9+$F$11*((EI30+EA30)/MAX(EI30+EA30+EJ30, 0.1)*$I$9+EJ30/MAX(EI30+EA30+EJ30, 0.1)*$J$9))/($B$11+$C$11+$F$11)</f>
        <v>0</v>
      </c>
      <c r="CO30">
        <f>($B$11*$K$9+$C$11*$K$9+$F$11*((EI30+EA30)/MAX(EI30+EA30+EJ30, 0.1)*$P$9+EJ30/MAX(EI30+EA30+EJ30, 0.1)*$Q$9))/($B$11+$C$11+$F$11)</f>
        <v>0</v>
      </c>
      <c r="CP30">
        <v>6</v>
      </c>
      <c r="CQ30">
        <v>0.5</v>
      </c>
      <c r="CR30" t="s">
        <v>416</v>
      </c>
      <c r="CS30">
        <v>2</v>
      </c>
      <c r="CT30">
        <v>1686856493.349999</v>
      </c>
      <c r="CU30">
        <v>3.461039</v>
      </c>
      <c r="CV30">
        <v>0.03132997666666667</v>
      </c>
      <c r="CW30">
        <v>22.98669666666667</v>
      </c>
      <c r="CX30">
        <v>19.68395333333334</v>
      </c>
      <c r="CY30">
        <v>2.288736666666667</v>
      </c>
      <c r="CZ30">
        <v>22.79080666666666</v>
      </c>
      <c r="DA30">
        <v>600.2454333333334</v>
      </c>
      <c r="DB30">
        <v>101.654</v>
      </c>
      <c r="DC30">
        <v>0.09996506000000001</v>
      </c>
      <c r="DD30">
        <v>27.86720333333333</v>
      </c>
      <c r="DE30">
        <v>28.12353333333333</v>
      </c>
      <c r="DF30">
        <v>999.9000000000002</v>
      </c>
      <c r="DG30">
        <v>0</v>
      </c>
      <c r="DH30">
        <v>0</v>
      </c>
      <c r="DI30">
        <v>9997.481</v>
      </c>
      <c r="DJ30">
        <v>0</v>
      </c>
      <c r="DK30">
        <v>1507.986</v>
      </c>
      <c r="DL30">
        <v>3.42971</v>
      </c>
      <c r="DM30">
        <v>3.542468666666667</v>
      </c>
      <c r="DN30">
        <v>0.03195942666666667</v>
      </c>
      <c r="DO30">
        <v>3.302745333333333</v>
      </c>
      <c r="DP30">
        <v>0.03132997666666667</v>
      </c>
      <c r="DQ30">
        <v>19.68395333333334</v>
      </c>
      <c r="DR30">
        <v>2.336688666666667</v>
      </c>
      <c r="DS30">
        <v>2.000951666666667</v>
      </c>
      <c r="DT30">
        <v>19.93153666666667</v>
      </c>
      <c r="DU30">
        <v>17.45184</v>
      </c>
      <c r="DV30">
        <v>1500.013333333333</v>
      </c>
      <c r="DW30">
        <v>0.9730020333333333</v>
      </c>
      <c r="DX30">
        <v>0.02699785</v>
      </c>
      <c r="DY30">
        <v>0</v>
      </c>
      <c r="DZ30">
        <v>644.1596000000001</v>
      </c>
      <c r="EA30">
        <v>4.99931</v>
      </c>
      <c r="EB30">
        <v>13790.66666666667</v>
      </c>
      <c r="EC30">
        <v>13259.36666666667</v>
      </c>
      <c r="ED30">
        <v>38.50806666666666</v>
      </c>
      <c r="EE30">
        <v>40.96016666666665</v>
      </c>
      <c r="EF30">
        <v>38.71009999999999</v>
      </c>
      <c r="EG30">
        <v>41.37683333333332</v>
      </c>
      <c r="EH30">
        <v>40.5122</v>
      </c>
      <c r="EI30">
        <v>1454.651666666667</v>
      </c>
      <c r="EJ30">
        <v>40.36199999999999</v>
      </c>
      <c r="EK30">
        <v>0</v>
      </c>
      <c r="EL30">
        <v>135.7999999523163</v>
      </c>
      <c r="EM30">
        <v>0</v>
      </c>
      <c r="EN30">
        <v>644.15112</v>
      </c>
      <c r="EO30">
        <v>1.626230771075633</v>
      </c>
      <c r="EP30">
        <v>-315.2923076461097</v>
      </c>
      <c r="EQ30">
        <v>13788.532</v>
      </c>
      <c r="ER30">
        <v>15</v>
      </c>
      <c r="ES30">
        <v>1686856468.1</v>
      </c>
      <c r="ET30" t="s">
        <v>486</v>
      </c>
      <c r="EU30">
        <v>1686856460.1</v>
      </c>
      <c r="EV30">
        <v>1686856468.1</v>
      </c>
      <c r="EW30">
        <v>14</v>
      </c>
      <c r="EX30">
        <v>0.047</v>
      </c>
      <c r="EY30">
        <v>0.091</v>
      </c>
      <c r="EZ30">
        <v>1.172</v>
      </c>
      <c r="FA30">
        <v>0.196</v>
      </c>
      <c r="FB30">
        <v>0</v>
      </c>
      <c r="FC30">
        <v>20</v>
      </c>
      <c r="FD30">
        <v>0.37</v>
      </c>
      <c r="FE30">
        <v>0.03</v>
      </c>
      <c r="FF30">
        <v>3.425792</v>
      </c>
      <c r="FG30">
        <v>0.1038657410881698</v>
      </c>
      <c r="FH30">
        <v>0.02500172246066256</v>
      </c>
      <c r="FI30">
        <v>1</v>
      </c>
      <c r="FJ30">
        <v>3.459802666666666</v>
      </c>
      <c r="FK30">
        <v>0.1074927697441598</v>
      </c>
      <c r="FL30">
        <v>0.01584680450087303</v>
      </c>
      <c r="FM30">
        <v>1</v>
      </c>
      <c r="FN30">
        <v>3.2847695</v>
      </c>
      <c r="FO30">
        <v>0.2184621388367658</v>
      </c>
      <c r="FP30">
        <v>0.05625286948014294</v>
      </c>
      <c r="FQ30">
        <v>1</v>
      </c>
      <c r="FR30">
        <v>22.99332</v>
      </c>
      <c r="FS30">
        <v>-0.7891061179088407</v>
      </c>
      <c r="FT30">
        <v>0.05796056360434516</v>
      </c>
      <c r="FU30">
        <v>1</v>
      </c>
      <c r="FV30">
        <v>4</v>
      </c>
      <c r="FW30">
        <v>4</v>
      </c>
      <c r="FX30" t="s">
        <v>418</v>
      </c>
      <c r="FY30">
        <v>3.17649</v>
      </c>
      <c r="FZ30">
        <v>2.79693</v>
      </c>
      <c r="GA30">
        <v>0.000686755</v>
      </c>
      <c r="GB30">
        <v>1.22066E-05</v>
      </c>
      <c r="GC30">
        <v>0.116935</v>
      </c>
      <c r="GD30">
        <v>0.105687</v>
      </c>
      <c r="GE30">
        <v>31310.8</v>
      </c>
      <c r="GF30">
        <v>24891.1</v>
      </c>
      <c r="GG30">
        <v>29288.3</v>
      </c>
      <c r="GH30">
        <v>24387.8</v>
      </c>
      <c r="GI30">
        <v>32878.6</v>
      </c>
      <c r="GJ30">
        <v>31816.1</v>
      </c>
      <c r="GK30">
        <v>40395.2</v>
      </c>
      <c r="GL30">
        <v>39779.9</v>
      </c>
      <c r="GM30">
        <v>2.16497</v>
      </c>
      <c r="GN30">
        <v>1.85133</v>
      </c>
      <c r="GO30">
        <v>0.116885</v>
      </c>
      <c r="GP30">
        <v>0</v>
      </c>
      <c r="GQ30">
        <v>26.1831</v>
      </c>
      <c r="GR30">
        <v>999.9</v>
      </c>
      <c r="GS30">
        <v>53.6</v>
      </c>
      <c r="GT30">
        <v>34.3</v>
      </c>
      <c r="GU30">
        <v>28.6503</v>
      </c>
      <c r="GV30">
        <v>61.7383</v>
      </c>
      <c r="GW30">
        <v>34.5833</v>
      </c>
      <c r="GX30">
        <v>1</v>
      </c>
      <c r="GY30">
        <v>0.0739863</v>
      </c>
      <c r="GZ30">
        <v>1.3672</v>
      </c>
      <c r="HA30">
        <v>20.262</v>
      </c>
      <c r="HB30">
        <v>5.22073</v>
      </c>
      <c r="HC30">
        <v>11.9081</v>
      </c>
      <c r="HD30">
        <v>4.96315</v>
      </c>
      <c r="HE30">
        <v>3.29122</v>
      </c>
      <c r="HF30">
        <v>9999</v>
      </c>
      <c r="HG30">
        <v>9999</v>
      </c>
      <c r="HH30">
        <v>9999</v>
      </c>
      <c r="HI30">
        <v>999.9</v>
      </c>
      <c r="HJ30">
        <v>4.97032</v>
      </c>
      <c r="HK30">
        <v>1.8753</v>
      </c>
      <c r="HL30">
        <v>1.87408</v>
      </c>
      <c r="HM30">
        <v>1.87328</v>
      </c>
      <c r="HN30">
        <v>1.87469</v>
      </c>
      <c r="HO30">
        <v>1.86966</v>
      </c>
      <c r="HP30">
        <v>1.87383</v>
      </c>
      <c r="HQ30">
        <v>1.87892</v>
      </c>
      <c r="HR30">
        <v>0</v>
      </c>
      <c r="HS30">
        <v>0</v>
      </c>
      <c r="HT30">
        <v>0</v>
      </c>
      <c r="HU30">
        <v>0</v>
      </c>
      <c r="HV30" t="s">
        <v>419</v>
      </c>
      <c r="HW30" t="s">
        <v>420</v>
      </c>
      <c r="HX30" t="s">
        <v>421</v>
      </c>
      <c r="HY30" t="s">
        <v>421</v>
      </c>
      <c r="HZ30" t="s">
        <v>421</v>
      </c>
      <c r="IA30" t="s">
        <v>421</v>
      </c>
      <c r="IB30">
        <v>0</v>
      </c>
      <c r="IC30">
        <v>100</v>
      </c>
      <c r="ID30">
        <v>100</v>
      </c>
      <c r="IE30">
        <v>1.172</v>
      </c>
      <c r="IF30">
        <v>0.1958</v>
      </c>
      <c r="IG30">
        <v>1.172303325</v>
      </c>
      <c r="IH30">
        <v>0</v>
      </c>
      <c r="II30">
        <v>0</v>
      </c>
      <c r="IJ30">
        <v>0</v>
      </c>
      <c r="IK30">
        <v>0.1958949999999966</v>
      </c>
      <c r="IL30">
        <v>0</v>
      </c>
      <c r="IM30">
        <v>0</v>
      </c>
      <c r="IN30">
        <v>0</v>
      </c>
      <c r="IO30">
        <v>-1</v>
      </c>
      <c r="IP30">
        <v>-1</v>
      </c>
      <c r="IQ30">
        <v>-1</v>
      </c>
      <c r="IR30">
        <v>-1</v>
      </c>
      <c r="IS30">
        <v>0.7</v>
      </c>
      <c r="IT30">
        <v>0.6</v>
      </c>
      <c r="IU30">
        <v>0.0317383</v>
      </c>
      <c r="IV30">
        <v>4.99756</v>
      </c>
      <c r="IW30">
        <v>1.42578</v>
      </c>
      <c r="IX30">
        <v>2.26562</v>
      </c>
      <c r="IY30">
        <v>1.54785</v>
      </c>
      <c r="IZ30">
        <v>2.46582</v>
      </c>
      <c r="JA30">
        <v>37.4338</v>
      </c>
      <c r="JB30">
        <v>15.6118</v>
      </c>
      <c r="JC30">
        <v>18</v>
      </c>
      <c r="JD30">
        <v>635.564</v>
      </c>
      <c r="JE30">
        <v>417.882</v>
      </c>
      <c r="JF30">
        <v>25.7015</v>
      </c>
      <c r="JG30">
        <v>28.2383</v>
      </c>
      <c r="JH30">
        <v>29.9999</v>
      </c>
      <c r="JI30">
        <v>28.0988</v>
      </c>
      <c r="JJ30">
        <v>28.0274</v>
      </c>
      <c r="JK30">
        <v>0</v>
      </c>
      <c r="JL30">
        <v>34.7469</v>
      </c>
      <c r="JM30">
        <v>90.0684</v>
      </c>
      <c r="JN30">
        <v>25.6615</v>
      </c>
      <c r="JO30">
        <v>50.2762</v>
      </c>
      <c r="JP30">
        <v>19.5729</v>
      </c>
      <c r="JQ30">
        <v>95.4221</v>
      </c>
      <c r="JR30">
        <v>101.217</v>
      </c>
    </row>
    <row r="31" spans="1:278">
      <c r="A31">
        <v>15</v>
      </c>
      <c r="B31">
        <v>1686856619.1</v>
      </c>
      <c r="C31">
        <v>1905.099999904633</v>
      </c>
      <c r="D31" t="s">
        <v>487</v>
      </c>
      <c r="E31" t="s">
        <v>488</v>
      </c>
      <c r="F31">
        <v>15</v>
      </c>
      <c r="I31" t="s">
        <v>408</v>
      </c>
      <c r="J31" t="s">
        <v>409</v>
      </c>
      <c r="M31" t="s">
        <v>410</v>
      </c>
      <c r="N31" t="s">
        <v>411</v>
      </c>
      <c r="O31">
        <v>1686856611.349999</v>
      </c>
      <c r="P31">
        <f>(Q31)/1000</f>
        <v>0</v>
      </c>
      <c r="Q31">
        <f>1000*DA31*AO31*(CW31-CX31)/(100*CP31*(1000-AO31*CW31))</f>
        <v>0</v>
      </c>
      <c r="R31">
        <f>DA31*AO31*(CV31-CU31*(1000-AO31*CX31)/(1000-AO31*CW31))/(100*CP31)</f>
        <v>0</v>
      </c>
      <c r="S31">
        <f>CU31 - IF(AO31&gt;1, R31*CP31*100.0/(AQ31*DI31), 0)</f>
        <v>0</v>
      </c>
      <c r="T31">
        <f>((Z31-P31/2)*S31-R31)/(Z31+P31/2)</f>
        <v>0</v>
      </c>
      <c r="U31">
        <f>T31*(DB31+DC31)/1000.0</f>
        <v>0</v>
      </c>
      <c r="V31">
        <f>(CU31 - IF(AO31&gt;1, R31*CP31*100.0/(AQ31*DI31), 0))*(DB31+DC31)/1000.0</f>
        <v>0</v>
      </c>
      <c r="W31">
        <f>2.0/((1/Y31-1/X31)+SIGN(Y31)*SQRT((1/Y31-1/X31)*(1/Y31-1/X31) + 4*CQ31/((CQ31+1)*(CQ31+1))*(2*1/Y31*1/X31-1/X31*1/X31)))</f>
        <v>0</v>
      </c>
      <c r="X31">
        <f>IF(LEFT(CR31,1)&lt;&gt;"0",IF(LEFT(CR31,1)="1",3.0,CS31),$D$5+$E$5*(DI31*DB31/($K$5*1000))+$F$5*(DI31*DB31/($K$5*1000))*MAX(MIN(CP31,$J$5),$I$5)*MAX(MIN(CP31,$J$5),$I$5)+$G$5*MAX(MIN(CP31,$J$5),$I$5)*(DI31*DB31/($K$5*1000))+$H$5*(DI31*DB31/($K$5*1000))*(DI31*DB31/($K$5*1000)))</f>
        <v>0</v>
      </c>
      <c r="Y31">
        <f>P31*(1000-(1000*0.61365*exp(17.502*AC31/(240.97+AC31))/(DB31+DC31)+CW31)/2)/(1000*0.61365*exp(17.502*AC31/(240.97+AC31))/(DB31+DC31)-CW31)</f>
        <v>0</v>
      </c>
      <c r="Z31">
        <f>1/((CQ31+1)/(W31/1.6)+1/(X31/1.37)) + CQ31/((CQ31+1)/(W31/1.6) + CQ31/(X31/1.37))</f>
        <v>0</v>
      </c>
      <c r="AA31">
        <f>(CL31*CO31)</f>
        <v>0</v>
      </c>
      <c r="AB31">
        <f>(DD31+(AA31+2*0.95*5.67E-8*(((DD31+$B$7)+273)^4-(DD31+273)^4)-44100*P31)/(1.84*29.3*X31+8*0.95*5.67E-8*(DD31+273)^3))</f>
        <v>0</v>
      </c>
      <c r="AC31">
        <f>($C$7*DE31+$D$7*DF31+$E$7*AB31)</f>
        <v>0</v>
      </c>
      <c r="AD31">
        <f>0.61365*exp(17.502*AC31/(240.97+AC31))</f>
        <v>0</v>
      </c>
      <c r="AE31">
        <f>(AF31/AG31*100)</f>
        <v>0</v>
      </c>
      <c r="AF31">
        <f>CW31*(DB31+DC31)/1000</f>
        <v>0</v>
      </c>
      <c r="AG31">
        <f>0.61365*exp(17.502*DD31/(240.97+DD31))</f>
        <v>0</v>
      </c>
      <c r="AH31">
        <f>(AD31-CW31*(DB31+DC31)/1000)</f>
        <v>0</v>
      </c>
      <c r="AI31">
        <f>(-P31*44100)</f>
        <v>0</v>
      </c>
      <c r="AJ31">
        <f>2*29.3*X31*0.92*(DD31-AC31)</f>
        <v>0</v>
      </c>
      <c r="AK31">
        <f>2*0.95*5.67E-8*(((DD31+$B$7)+273)^4-(AC31+273)^4)</f>
        <v>0</v>
      </c>
      <c r="AL31">
        <f>AA31+AK31+AI31+AJ31</f>
        <v>0</v>
      </c>
      <c r="AM31">
        <v>0</v>
      </c>
      <c r="AN31">
        <v>0</v>
      </c>
      <c r="AO31">
        <f>IF(AM31*$H$13&gt;=AQ31,1.0,(AQ31/(AQ31-AM31*$H$13)))</f>
        <v>0</v>
      </c>
      <c r="AP31">
        <f>(AO31-1)*100</f>
        <v>0</v>
      </c>
      <c r="AQ31">
        <f>MAX(0,($B$13+$C$13*DI31)/(1+$D$13*DI31)*DB31/(DD31+273)*$E$13)</f>
        <v>0</v>
      </c>
      <c r="AR31" t="s">
        <v>455</v>
      </c>
      <c r="AS31">
        <v>12477.1</v>
      </c>
      <c r="AT31">
        <v>655.9903999999999</v>
      </c>
      <c r="AU31">
        <v>2661.93</v>
      </c>
      <c r="AV31">
        <f>1-AT31/AU31</f>
        <v>0</v>
      </c>
      <c r="AW31">
        <v>-2.345781120240788</v>
      </c>
      <c r="AX31" t="s">
        <v>489</v>
      </c>
      <c r="AY31">
        <v>12479.9</v>
      </c>
      <c r="AZ31">
        <v>627.2784</v>
      </c>
      <c r="BA31">
        <v>888.775</v>
      </c>
      <c r="BB31">
        <f>1-AZ31/BA31</f>
        <v>0</v>
      </c>
      <c r="BC31">
        <v>0.5</v>
      </c>
      <c r="BD31">
        <f>CM31</f>
        <v>0</v>
      </c>
      <c r="BE31">
        <f>R31</f>
        <v>0</v>
      </c>
      <c r="BF31">
        <f>BB31*BC31*BD31</f>
        <v>0</v>
      </c>
      <c r="BG31">
        <f>(BE31-AW31)/BD31</f>
        <v>0</v>
      </c>
      <c r="BH31">
        <f>(AU31-BA31)/BA31</f>
        <v>0</v>
      </c>
      <c r="BI31">
        <f>AT31/(AV31+AT31/BA31)</f>
        <v>0</v>
      </c>
      <c r="BJ31" t="s">
        <v>490</v>
      </c>
      <c r="BK31">
        <v>465.63</v>
      </c>
      <c r="BL31">
        <f>IF(BK31&lt;&gt;0, BK31, BI31)</f>
        <v>0</v>
      </c>
      <c r="BM31">
        <f>1-BL31/BA31</f>
        <v>0</v>
      </c>
      <c r="BN31">
        <f>(BA31-AZ31)/(BA31-BL31)</f>
        <v>0</v>
      </c>
      <c r="BO31">
        <f>(AU31-BA31)/(AU31-BL31)</f>
        <v>0</v>
      </c>
      <c r="BP31">
        <f>(BA31-AZ31)/(BA31-AT31)</f>
        <v>0</v>
      </c>
      <c r="BQ31">
        <f>(AU31-BA31)/(AU31-AT31)</f>
        <v>0</v>
      </c>
      <c r="BR31">
        <f>(BN31*BL31/AZ31)</f>
        <v>0</v>
      </c>
      <c r="BS31">
        <f>(1-BR31)</f>
        <v>0</v>
      </c>
      <c r="BT31">
        <v>1182</v>
      </c>
      <c r="BU31">
        <v>300</v>
      </c>
      <c r="BV31">
        <v>300</v>
      </c>
      <c r="BW31">
        <v>300</v>
      </c>
      <c r="BX31">
        <v>12479.9</v>
      </c>
      <c r="BY31">
        <v>838.78</v>
      </c>
      <c r="BZ31">
        <v>-0.00904191</v>
      </c>
      <c r="CA31">
        <v>-4.22</v>
      </c>
      <c r="CB31" t="s">
        <v>415</v>
      </c>
      <c r="CC31" t="s">
        <v>415</v>
      </c>
      <c r="CD31" t="s">
        <v>415</v>
      </c>
      <c r="CE31" t="s">
        <v>415</v>
      </c>
      <c r="CF31" t="s">
        <v>415</v>
      </c>
      <c r="CG31" t="s">
        <v>415</v>
      </c>
      <c r="CH31" t="s">
        <v>415</v>
      </c>
      <c r="CI31" t="s">
        <v>415</v>
      </c>
      <c r="CJ31" t="s">
        <v>415</v>
      </c>
      <c r="CK31" t="s">
        <v>415</v>
      </c>
      <c r="CL31">
        <f>$B$11*DJ31+$C$11*DK31+$F$11*DV31*(1-DY31)</f>
        <v>0</v>
      </c>
      <c r="CM31">
        <f>CL31*CN31</f>
        <v>0</v>
      </c>
      <c r="CN31">
        <f>($B$11*$D$9+$C$11*$D$9+$F$11*((EI31+EA31)/MAX(EI31+EA31+EJ31, 0.1)*$I$9+EJ31/MAX(EI31+EA31+EJ31, 0.1)*$J$9))/($B$11+$C$11+$F$11)</f>
        <v>0</v>
      </c>
      <c r="CO31">
        <f>($B$11*$K$9+$C$11*$K$9+$F$11*((EI31+EA31)/MAX(EI31+EA31+EJ31, 0.1)*$P$9+EJ31/MAX(EI31+EA31+EJ31, 0.1)*$Q$9))/($B$11+$C$11+$F$11)</f>
        <v>0</v>
      </c>
      <c r="CP31">
        <v>6</v>
      </c>
      <c r="CQ31">
        <v>0.5</v>
      </c>
      <c r="CR31" t="s">
        <v>416</v>
      </c>
      <c r="CS31">
        <v>2</v>
      </c>
      <c r="CT31">
        <v>1686856611.349999</v>
      </c>
      <c r="CU31">
        <v>398.3612333333333</v>
      </c>
      <c r="CV31">
        <v>420.0135666666667</v>
      </c>
      <c r="CW31">
        <v>22.39345666666667</v>
      </c>
      <c r="CX31">
        <v>18.78614666666667</v>
      </c>
      <c r="CY31">
        <v>397.3142333333333</v>
      </c>
      <c r="CZ31">
        <v>22.19756666666667</v>
      </c>
      <c r="DA31">
        <v>600.2176333333333</v>
      </c>
      <c r="DB31">
        <v>101.6479</v>
      </c>
      <c r="DC31">
        <v>0.09973293333333332</v>
      </c>
      <c r="DD31">
        <v>27.70190666666666</v>
      </c>
      <c r="DE31">
        <v>27.8417</v>
      </c>
      <c r="DF31">
        <v>999.9000000000002</v>
      </c>
      <c r="DG31">
        <v>0</v>
      </c>
      <c r="DH31">
        <v>0</v>
      </c>
      <c r="DI31">
        <v>10001.354</v>
      </c>
      <c r="DJ31">
        <v>0</v>
      </c>
      <c r="DK31">
        <v>1410.907333333333</v>
      </c>
      <c r="DL31">
        <v>-21.52687666666667</v>
      </c>
      <c r="DM31">
        <v>407.6144333333334</v>
      </c>
      <c r="DN31">
        <v>428.0549</v>
      </c>
      <c r="DO31">
        <v>3.607314666666666</v>
      </c>
      <c r="DP31">
        <v>420.0135666666667</v>
      </c>
      <c r="DQ31">
        <v>18.78614666666667</v>
      </c>
      <c r="DR31">
        <v>2.276246333333333</v>
      </c>
      <c r="DS31">
        <v>1.909571</v>
      </c>
      <c r="DT31">
        <v>19.50927</v>
      </c>
      <c r="DU31">
        <v>16.71379</v>
      </c>
      <c r="DV31">
        <v>1499.995666666666</v>
      </c>
      <c r="DW31">
        <v>0.9730051333333337</v>
      </c>
      <c r="DX31">
        <v>0.02699464666666666</v>
      </c>
      <c r="DY31">
        <v>0</v>
      </c>
      <c r="DZ31">
        <v>627.1178666666666</v>
      </c>
      <c r="EA31">
        <v>4.99931</v>
      </c>
      <c r="EB31">
        <v>13407.31</v>
      </c>
      <c r="EC31">
        <v>13259.23666666667</v>
      </c>
      <c r="ED31">
        <v>38.34136666666665</v>
      </c>
      <c r="EE31">
        <v>39.88729999999999</v>
      </c>
      <c r="EF31">
        <v>38.67883333333334</v>
      </c>
      <c r="EG31">
        <v>39.56226666666666</v>
      </c>
      <c r="EH31">
        <v>39.74963333333332</v>
      </c>
      <c r="EI31">
        <v>1454.638666666667</v>
      </c>
      <c r="EJ31">
        <v>40.35699999999999</v>
      </c>
      <c r="EK31">
        <v>0</v>
      </c>
      <c r="EL31">
        <v>117.3999998569489</v>
      </c>
      <c r="EM31">
        <v>0</v>
      </c>
      <c r="EN31">
        <v>627.2784</v>
      </c>
      <c r="EO31">
        <v>16.06015387100964</v>
      </c>
      <c r="EP31">
        <v>642.4923181518428</v>
      </c>
      <c r="EQ31">
        <v>13420.42</v>
      </c>
      <c r="ER31">
        <v>15</v>
      </c>
      <c r="ES31">
        <v>1686856657.6</v>
      </c>
      <c r="ET31" t="s">
        <v>491</v>
      </c>
      <c r="EU31">
        <v>1686856657.6</v>
      </c>
      <c r="EV31">
        <v>1686856468.1</v>
      </c>
      <c r="EW31">
        <v>15</v>
      </c>
      <c r="EX31">
        <v>-0.125</v>
      </c>
      <c r="EY31">
        <v>0.091</v>
      </c>
      <c r="EZ31">
        <v>1.047</v>
      </c>
      <c r="FA31">
        <v>0.196</v>
      </c>
      <c r="FB31">
        <v>424</v>
      </c>
      <c r="FC31">
        <v>20</v>
      </c>
      <c r="FD31">
        <v>0.1</v>
      </c>
      <c r="FE31">
        <v>0.03</v>
      </c>
      <c r="FF31">
        <v>-21.5911</v>
      </c>
      <c r="FG31">
        <v>1.284972607879975</v>
      </c>
      <c r="FH31">
        <v>0.1266450354336878</v>
      </c>
      <c r="FI31">
        <v>1</v>
      </c>
      <c r="FJ31">
        <v>398.4480333333334</v>
      </c>
      <c r="FK31">
        <v>4.831848720800751</v>
      </c>
      <c r="FL31">
        <v>0.3498894571464332</v>
      </c>
      <c r="FM31">
        <v>1</v>
      </c>
      <c r="FN31">
        <v>3.608474</v>
      </c>
      <c r="FO31">
        <v>-0.04025583489681808</v>
      </c>
      <c r="FP31">
        <v>0.01838043277510082</v>
      </c>
      <c r="FQ31">
        <v>1</v>
      </c>
      <c r="FR31">
        <v>22.39712666666667</v>
      </c>
      <c r="FS31">
        <v>-0.4283853170188607</v>
      </c>
      <c r="FT31">
        <v>0.03158915355343065</v>
      </c>
      <c r="FU31">
        <v>1</v>
      </c>
      <c r="FV31">
        <v>4</v>
      </c>
      <c r="FW31">
        <v>4</v>
      </c>
      <c r="FX31" t="s">
        <v>418</v>
      </c>
      <c r="FY31">
        <v>3.17713</v>
      </c>
      <c r="FZ31">
        <v>2.79751</v>
      </c>
      <c r="GA31">
        <v>0.101052</v>
      </c>
      <c r="GB31">
        <v>0.10591</v>
      </c>
      <c r="GC31">
        <v>0.114913</v>
      </c>
      <c r="GD31">
        <v>0.102296</v>
      </c>
      <c r="GE31">
        <v>28163.6</v>
      </c>
      <c r="GF31">
        <v>22254</v>
      </c>
      <c r="GG31">
        <v>29286</v>
      </c>
      <c r="GH31">
        <v>24386.8</v>
      </c>
      <c r="GI31">
        <v>32956.8</v>
      </c>
      <c r="GJ31">
        <v>31941.6</v>
      </c>
      <c r="GK31">
        <v>40392.1</v>
      </c>
      <c r="GL31">
        <v>39779.3</v>
      </c>
      <c r="GM31">
        <v>2.16607</v>
      </c>
      <c r="GN31">
        <v>1.8502</v>
      </c>
      <c r="GO31">
        <v>0.103526</v>
      </c>
      <c r="GP31">
        <v>0</v>
      </c>
      <c r="GQ31">
        <v>26.1605</v>
      </c>
      <c r="GR31">
        <v>999.9</v>
      </c>
      <c r="GS31">
        <v>53</v>
      </c>
      <c r="GT31">
        <v>34.4</v>
      </c>
      <c r="GU31">
        <v>28.4886</v>
      </c>
      <c r="GV31">
        <v>61.8783</v>
      </c>
      <c r="GW31">
        <v>33.4335</v>
      </c>
      <c r="GX31">
        <v>1</v>
      </c>
      <c r="GY31">
        <v>0.0729573</v>
      </c>
      <c r="GZ31">
        <v>-0.129973</v>
      </c>
      <c r="HA31">
        <v>20.2672</v>
      </c>
      <c r="HB31">
        <v>5.22598</v>
      </c>
      <c r="HC31">
        <v>11.9081</v>
      </c>
      <c r="HD31">
        <v>4.96375</v>
      </c>
      <c r="HE31">
        <v>3.292</v>
      </c>
      <c r="HF31">
        <v>9999</v>
      </c>
      <c r="HG31">
        <v>9999</v>
      </c>
      <c r="HH31">
        <v>9999</v>
      </c>
      <c r="HI31">
        <v>999.9</v>
      </c>
      <c r="HJ31">
        <v>4.97022</v>
      </c>
      <c r="HK31">
        <v>1.87531</v>
      </c>
      <c r="HL31">
        <v>1.87408</v>
      </c>
      <c r="HM31">
        <v>1.87322</v>
      </c>
      <c r="HN31">
        <v>1.87469</v>
      </c>
      <c r="HO31">
        <v>1.86966</v>
      </c>
      <c r="HP31">
        <v>1.87384</v>
      </c>
      <c r="HQ31">
        <v>1.87887</v>
      </c>
      <c r="HR31">
        <v>0</v>
      </c>
      <c r="HS31">
        <v>0</v>
      </c>
      <c r="HT31">
        <v>0</v>
      </c>
      <c r="HU31">
        <v>0</v>
      </c>
      <c r="HV31" t="s">
        <v>419</v>
      </c>
      <c r="HW31" t="s">
        <v>420</v>
      </c>
      <c r="HX31" t="s">
        <v>421</v>
      </c>
      <c r="HY31" t="s">
        <v>421</v>
      </c>
      <c r="HZ31" t="s">
        <v>421</v>
      </c>
      <c r="IA31" t="s">
        <v>421</v>
      </c>
      <c r="IB31">
        <v>0</v>
      </c>
      <c r="IC31">
        <v>100</v>
      </c>
      <c r="ID31">
        <v>100</v>
      </c>
      <c r="IE31">
        <v>1.047</v>
      </c>
      <c r="IF31">
        <v>0.1959</v>
      </c>
      <c r="IG31">
        <v>1.172303325</v>
      </c>
      <c r="IH31">
        <v>0</v>
      </c>
      <c r="II31">
        <v>0</v>
      </c>
      <c r="IJ31">
        <v>0</v>
      </c>
      <c r="IK31">
        <v>0.1958949999999966</v>
      </c>
      <c r="IL31">
        <v>0</v>
      </c>
      <c r="IM31">
        <v>0</v>
      </c>
      <c r="IN31">
        <v>0</v>
      </c>
      <c r="IO31">
        <v>-1</v>
      </c>
      <c r="IP31">
        <v>-1</v>
      </c>
      <c r="IQ31">
        <v>-1</v>
      </c>
      <c r="IR31">
        <v>-1</v>
      </c>
      <c r="IS31">
        <v>2.6</v>
      </c>
      <c r="IT31">
        <v>2.5</v>
      </c>
      <c r="IU31">
        <v>1.11206</v>
      </c>
      <c r="IV31">
        <v>2.49023</v>
      </c>
      <c r="IW31">
        <v>1.42578</v>
      </c>
      <c r="IX31">
        <v>2.2644</v>
      </c>
      <c r="IY31">
        <v>1.54785</v>
      </c>
      <c r="IZ31">
        <v>2.34131</v>
      </c>
      <c r="JA31">
        <v>37.6745</v>
      </c>
      <c r="JB31">
        <v>15.5943</v>
      </c>
      <c r="JC31">
        <v>18</v>
      </c>
      <c r="JD31">
        <v>636.479</v>
      </c>
      <c r="JE31">
        <v>417.351</v>
      </c>
      <c r="JF31">
        <v>26.2367</v>
      </c>
      <c r="JG31">
        <v>28.2531</v>
      </c>
      <c r="JH31">
        <v>30.0002</v>
      </c>
      <c r="JI31">
        <v>28.1075</v>
      </c>
      <c r="JJ31">
        <v>28.0417</v>
      </c>
      <c r="JK31">
        <v>22.2836</v>
      </c>
      <c r="JL31">
        <v>36.0013</v>
      </c>
      <c r="JM31">
        <v>84.62260000000001</v>
      </c>
      <c r="JN31">
        <v>26.3388</v>
      </c>
      <c r="JO31">
        <v>420.468</v>
      </c>
      <c r="JP31">
        <v>18.7835</v>
      </c>
      <c r="JQ31">
        <v>95.4147</v>
      </c>
      <c r="JR31">
        <v>101.214</v>
      </c>
    </row>
    <row r="32" spans="1:278">
      <c r="A32">
        <v>16</v>
      </c>
      <c r="B32">
        <v>1686856733.6</v>
      </c>
      <c r="C32">
        <v>2019.599999904633</v>
      </c>
      <c r="D32" t="s">
        <v>492</v>
      </c>
      <c r="E32" t="s">
        <v>493</v>
      </c>
      <c r="F32">
        <v>15</v>
      </c>
      <c r="I32" t="s">
        <v>408</v>
      </c>
      <c r="J32" t="s">
        <v>409</v>
      </c>
      <c r="M32" t="s">
        <v>410</v>
      </c>
      <c r="N32" t="s">
        <v>411</v>
      </c>
      <c r="O32">
        <v>1686856725.599999</v>
      </c>
      <c r="P32">
        <f>(Q32)/1000</f>
        <v>0</v>
      </c>
      <c r="Q32">
        <f>1000*DA32*AO32*(CW32-CX32)/(100*CP32*(1000-AO32*CW32))</f>
        <v>0</v>
      </c>
      <c r="R32">
        <f>DA32*AO32*(CV32-CU32*(1000-AO32*CX32)/(1000-AO32*CW32))/(100*CP32)</f>
        <v>0</v>
      </c>
      <c r="S32">
        <f>CU32 - IF(AO32&gt;1, R32*CP32*100.0/(AQ32*DI32), 0)</f>
        <v>0</v>
      </c>
      <c r="T32">
        <f>((Z32-P32/2)*S32-R32)/(Z32+P32/2)</f>
        <v>0</v>
      </c>
      <c r="U32">
        <f>T32*(DB32+DC32)/1000.0</f>
        <v>0</v>
      </c>
      <c r="V32">
        <f>(CU32 - IF(AO32&gt;1, R32*CP32*100.0/(AQ32*DI32), 0))*(DB32+DC32)/1000.0</f>
        <v>0</v>
      </c>
      <c r="W32">
        <f>2.0/((1/Y32-1/X32)+SIGN(Y32)*SQRT((1/Y32-1/X32)*(1/Y32-1/X32) + 4*CQ32/((CQ32+1)*(CQ32+1))*(2*1/Y32*1/X32-1/X32*1/X32)))</f>
        <v>0</v>
      </c>
      <c r="X32">
        <f>IF(LEFT(CR32,1)&lt;&gt;"0",IF(LEFT(CR32,1)="1",3.0,CS32),$D$5+$E$5*(DI32*DB32/($K$5*1000))+$F$5*(DI32*DB32/($K$5*1000))*MAX(MIN(CP32,$J$5),$I$5)*MAX(MIN(CP32,$J$5),$I$5)+$G$5*MAX(MIN(CP32,$J$5),$I$5)*(DI32*DB32/($K$5*1000))+$H$5*(DI32*DB32/($K$5*1000))*(DI32*DB32/($K$5*1000)))</f>
        <v>0</v>
      </c>
      <c r="Y32">
        <f>P32*(1000-(1000*0.61365*exp(17.502*AC32/(240.97+AC32))/(DB32+DC32)+CW32)/2)/(1000*0.61365*exp(17.502*AC32/(240.97+AC32))/(DB32+DC32)-CW32)</f>
        <v>0</v>
      </c>
      <c r="Z32">
        <f>1/((CQ32+1)/(W32/1.6)+1/(X32/1.37)) + CQ32/((CQ32+1)/(W32/1.6) + CQ32/(X32/1.37))</f>
        <v>0</v>
      </c>
      <c r="AA32">
        <f>(CL32*CO32)</f>
        <v>0</v>
      </c>
      <c r="AB32">
        <f>(DD32+(AA32+2*0.95*5.67E-8*(((DD32+$B$7)+273)^4-(DD32+273)^4)-44100*P32)/(1.84*29.3*X32+8*0.95*5.67E-8*(DD32+273)^3))</f>
        <v>0</v>
      </c>
      <c r="AC32">
        <f>($C$7*DE32+$D$7*DF32+$E$7*AB32)</f>
        <v>0</v>
      </c>
      <c r="AD32">
        <f>0.61365*exp(17.502*AC32/(240.97+AC32))</f>
        <v>0</v>
      </c>
      <c r="AE32">
        <f>(AF32/AG32*100)</f>
        <v>0</v>
      </c>
      <c r="AF32">
        <f>CW32*(DB32+DC32)/1000</f>
        <v>0</v>
      </c>
      <c r="AG32">
        <f>0.61365*exp(17.502*DD32/(240.97+DD32))</f>
        <v>0</v>
      </c>
      <c r="AH32">
        <f>(AD32-CW32*(DB32+DC32)/1000)</f>
        <v>0</v>
      </c>
      <c r="AI32">
        <f>(-P32*44100)</f>
        <v>0</v>
      </c>
      <c r="AJ32">
        <f>2*29.3*X32*0.92*(DD32-AC32)</f>
        <v>0</v>
      </c>
      <c r="AK32">
        <f>2*0.95*5.67E-8*(((DD32+$B$7)+273)^4-(AC32+273)^4)</f>
        <v>0</v>
      </c>
      <c r="AL32">
        <f>AA32+AK32+AI32+AJ32</f>
        <v>0</v>
      </c>
      <c r="AM32">
        <v>0</v>
      </c>
      <c r="AN32">
        <v>0</v>
      </c>
      <c r="AO32">
        <f>IF(AM32*$H$13&gt;=AQ32,1.0,(AQ32/(AQ32-AM32*$H$13)))</f>
        <v>0</v>
      </c>
      <c r="AP32">
        <f>(AO32-1)*100</f>
        <v>0</v>
      </c>
      <c r="AQ32">
        <f>MAX(0,($B$13+$C$13*DI32)/(1+$D$13*DI32)*DB32/(DD32+273)*$E$13)</f>
        <v>0</v>
      </c>
      <c r="AR32" t="s">
        <v>455</v>
      </c>
      <c r="AS32">
        <v>12477.1</v>
      </c>
      <c r="AT32">
        <v>655.9903999999999</v>
      </c>
      <c r="AU32">
        <v>2661.93</v>
      </c>
      <c r="AV32">
        <f>1-AT32/AU32</f>
        <v>0</v>
      </c>
      <c r="AW32">
        <v>-2.345781120240788</v>
      </c>
      <c r="AX32" t="s">
        <v>494</v>
      </c>
      <c r="AY32">
        <v>12483</v>
      </c>
      <c r="AZ32">
        <v>643.58056</v>
      </c>
      <c r="BA32">
        <v>933.389</v>
      </c>
      <c r="BB32">
        <f>1-AZ32/BA32</f>
        <v>0</v>
      </c>
      <c r="BC32">
        <v>0.5</v>
      </c>
      <c r="BD32">
        <f>CM32</f>
        <v>0</v>
      </c>
      <c r="BE32">
        <f>R32</f>
        <v>0</v>
      </c>
      <c r="BF32">
        <f>BB32*BC32*BD32</f>
        <v>0</v>
      </c>
      <c r="BG32">
        <f>(BE32-AW32)/BD32</f>
        <v>0</v>
      </c>
      <c r="BH32">
        <f>(AU32-BA32)/BA32</f>
        <v>0</v>
      </c>
      <c r="BI32">
        <f>AT32/(AV32+AT32/BA32)</f>
        <v>0</v>
      </c>
      <c r="BJ32" t="s">
        <v>495</v>
      </c>
      <c r="BK32">
        <v>469.5</v>
      </c>
      <c r="BL32">
        <f>IF(BK32&lt;&gt;0, BK32, BI32)</f>
        <v>0</v>
      </c>
      <c r="BM32">
        <f>1-BL32/BA32</f>
        <v>0</v>
      </c>
      <c r="BN32">
        <f>(BA32-AZ32)/(BA32-BL32)</f>
        <v>0</v>
      </c>
      <c r="BO32">
        <f>(AU32-BA32)/(AU32-BL32)</f>
        <v>0</v>
      </c>
      <c r="BP32">
        <f>(BA32-AZ32)/(BA32-AT32)</f>
        <v>0</v>
      </c>
      <c r="BQ32">
        <f>(AU32-BA32)/(AU32-AT32)</f>
        <v>0</v>
      </c>
      <c r="BR32">
        <f>(BN32*BL32/AZ32)</f>
        <v>0</v>
      </c>
      <c r="BS32">
        <f>(1-BR32)</f>
        <v>0</v>
      </c>
      <c r="BT32">
        <v>1184</v>
      </c>
      <c r="BU32">
        <v>300</v>
      </c>
      <c r="BV32">
        <v>300</v>
      </c>
      <c r="BW32">
        <v>300</v>
      </c>
      <c r="BX32">
        <v>12483</v>
      </c>
      <c r="BY32">
        <v>869.95</v>
      </c>
      <c r="BZ32">
        <v>-0.00904481</v>
      </c>
      <c r="CA32">
        <v>-6.52</v>
      </c>
      <c r="CB32" t="s">
        <v>415</v>
      </c>
      <c r="CC32" t="s">
        <v>415</v>
      </c>
      <c r="CD32" t="s">
        <v>415</v>
      </c>
      <c r="CE32" t="s">
        <v>415</v>
      </c>
      <c r="CF32" t="s">
        <v>415</v>
      </c>
      <c r="CG32" t="s">
        <v>415</v>
      </c>
      <c r="CH32" t="s">
        <v>415</v>
      </c>
      <c r="CI32" t="s">
        <v>415</v>
      </c>
      <c r="CJ32" t="s">
        <v>415</v>
      </c>
      <c r="CK32" t="s">
        <v>415</v>
      </c>
      <c r="CL32">
        <f>$B$11*DJ32+$C$11*DK32+$F$11*DV32*(1-DY32)</f>
        <v>0</v>
      </c>
      <c r="CM32">
        <f>CL32*CN32</f>
        <v>0</v>
      </c>
      <c r="CN32">
        <f>($B$11*$D$9+$C$11*$D$9+$F$11*((EI32+EA32)/MAX(EI32+EA32+EJ32, 0.1)*$I$9+EJ32/MAX(EI32+EA32+EJ32, 0.1)*$J$9))/($B$11+$C$11+$F$11)</f>
        <v>0</v>
      </c>
      <c r="CO32">
        <f>($B$11*$K$9+$C$11*$K$9+$F$11*((EI32+EA32)/MAX(EI32+EA32+EJ32, 0.1)*$P$9+EJ32/MAX(EI32+EA32+EJ32, 0.1)*$Q$9))/($B$11+$C$11+$F$11)</f>
        <v>0</v>
      </c>
      <c r="CP32">
        <v>6</v>
      </c>
      <c r="CQ32">
        <v>0.5</v>
      </c>
      <c r="CR32" t="s">
        <v>416</v>
      </c>
      <c r="CS32">
        <v>2</v>
      </c>
      <c r="CT32">
        <v>1686856725.599999</v>
      </c>
      <c r="CU32">
        <v>399.741870967742</v>
      </c>
      <c r="CV32">
        <v>421.8014516129032</v>
      </c>
      <c r="CW32">
        <v>23.09242258064516</v>
      </c>
      <c r="CX32">
        <v>19.41343870967741</v>
      </c>
      <c r="CY32">
        <v>398.760870967742</v>
      </c>
      <c r="CZ32">
        <v>22.89653225806451</v>
      </c>
      <c r="DA32">
        <v>600.260935483871</v>
      </c>
      <c r="DB32">
        <v>101.6402258064516</v>
      </c>
      <c r="DC32">
        <v>0.1002236225806452</v>
      </c>
      <c r="DD32">
        <v>28.04523225806452</v>
      </c>
      <c r="DE32">
        <v>28.14082903225806</v>
      </c>
      <c r="DF32">
        <v>999.9000000000003</v>
      </c>
      <c r="DG32">
        <v>0</v>
      </c>
      <c r="DH32">
        <v>0</v>
      </c>
      <c r="DI32">
        <v>9993.98935483871</v>
      </c>
      <c r="DJ32">
        <v>0</v>
      </c>
      <c r="DK32">
        <v>1490.905806451613</v>
      </c>
      <c r="DL32">
        <v>-21.9932129032258</v>
      </c>
      <c r="DM32">
        <v>409.259</v>
      </c>
      <c r="DN32">
        <v>430.1522258064516</v>
      </c>
      <c r="DO32">
        <v>3.678983870967742</v>
      </c>
      <c r="DP32">
        <v>421.8014516129032</v>
      </c>
      <c r="DQ32">
        <v>19.41343870967741</v>
      </c>
      <c r="DR32">
        <v>2.347121612903225</v>
      </c>
      <c r="DS32">
        <v>1.973187419354839</v>
      </c>
      <c r="DT32">
        <v>20.00345161290322</v>
      </c>
      <c r="DU32">
        <v>17.23079032258065</v>
      </c>
      <c r="DV32">
        <v>1500.050967741936</v>
      </c>
      <c r="DW32">
        <v>0.973001548387097</v>
      </c>
      <c r="DX32">
        <v>0.02699835806451612</v>
      </c>
      <c r="DY32">
        <v>0</v>
      </c>
      <c r="DZ32">
        <v>643.5037741935487</v>
      </c>
      <c r="EA32">
        <v>4.999310000000001</v>
      </c>
      <c r="EB32">
        <v>13772.88064516129</v>
      </c>
      <c r="EC32">
        <v>13259.69677419355</v>
      </c>
      <c r="ED32">
        <v>37.61883870967741</v>
      </c>
      <c r="EE32">
        <v>39.19106451612902</v>
      </c>
      <c r="EF32">
        <v>38.02</v>
      </c>
      <c r="EG32">
        <v>38.60670967741934</v>
      </c>
      <c r="EH32">
        <v>39.036</v>
      </c>
      <c r="EI32">
        <v>1454.689032258065</v>
      </c>
      <c r="EJ32">
        <v>40.36225806451611</v>
      </c>
      <c r="EK32">
        <v>0</v>
      </c>
      <c r="EL32">
        <v>114.1999998092651</v>
      </c>
      <c r="EM32">
        <v>0</v>
      </c>
      <c r="EN32">
        <v>643.58056</v>
      </c>
      <c r="EO32">
        <v>5.61384616974149</v>
      </c>
      <c r="EP32">
        <v>-430.907692972516</v>
      </c>
      <c r="EQ32">
        <v>13765.032</v>
      </c>
      <c r="ER32">
        <v>15</v>
      </c>
      <c r="ES32">
        <v>1686856774.1</v>
      </c>
      <c r="ET32" t="s">
        <v>496</v>
      </c>
      <c r="EU32">
        <v>1686856774.1</v>
      </c>
      <c r="EV32">
        <v>1686856468.1</v>
      </c>
      <c r="EW32">
        <v>16</v>
      </c>
      <c r="EX32">
        <v>-0.067</v>
      </c>
      <c r="EY32">
        <v>0.091</v>
      </c>
      <c r="EZ32">
        <v>0.981</v>
      </c>
      <c r="FA32">
        <v>0.196</v>
      </c>
      <c r="FB32">
        <v>425</v>
      </c>
      <c r="FC32">
        <v>20</v>
      </c>
      <c r="FD32">
        <v>0.16</v>
      </c>
      <c r="FE32">
        <v>0.03</v>
      </c>
      <c r="FF32">
        <v>-21.957045</v>
      </c>
      <c r="FG32">
        <v>-0.6264360225139983</v>
      </c>
      <c r="FH32">
        <v>0.06673439499238748</v>
      </c>
      <c r="FI32">
        <v>1</v>
      </c>
      <c r="FJ32">
        <v>399.8067333333334</v>
      </c>
      <c r="FK32">
        <v>0.009931034482321872</v>
      </c>
      <c r="FL32">
        <v>0.01861170479982117</v>
      </c>
      <c r="FM32">
        <v>1</v>
      </c>
      <c r="FN32">
        <v>3.6700105</v>
      </c>
      <c r="FO32">
        <v>0.06208998123826069</v>
      </c>
      <c r="FP32">
        <v>0.0380868358458668</v>
      </c>
      <c r="FQ32">
        <v>1</v>
      </c>
      <c r="FR32">
        <v>23.10072333333334</v>
      </c>
      <c r="FS32">
        <v>-0.6771337041155987</v>
      </c>
      <c r="FT32">
        <v>0.04964210365763697</v>
      </c>
      <c r="FU32">
        <v>1</v>
      </c>
      <c r="FV32">
        <v>4</v>
      </c>
      <c r="FW32">
        <v>4</v>
      </c>
      <c r="FX32" t="s">
        <v>418</v>
      </c>
      <c r="FY32">
        <v>3.177</v>
      </c>
      <c r="FZ32">
        <v>2.79716</v>
      </c>
      <c r="GA32">
        <v>0.10124</v>
      </c>
      <c r="GB32">
        <v>0.1062</v>
      </c>
      <c r="GC32">
        <v>0.117312</v>
      </c>
      <c r="GD32">
        <v>0.1047</v>
      </c>
      <c r="GE32">
        <v>28156.5</v>
      </c>
      <c r="GF32">
        <v>22246.4</v>
      </c>
      <c r="GG32">
        <v>29284.6</v>
      </c>
      <c r="GH32">
        <v>24386.3</v>
      </c>
      <c r="GI32">
        <v>32863.8</v>
      </c>
      <c r="GJ32">
        <v>31854.5</v>
      </c>
      <c r="GK32">
        <v>40389.9</v>
      </c>
      <c r="GL32">
        <v>39778.6</v>
      </c>
      <c r="GM32">
        <v>2.16652</v>
      </c>
      <c r="GN32">
        <v>1.8507</v>
      </c>
      <c r="GO32">
        <v>0.120644</v>
      </c>
      <c r="GP32">
        <v>0</v>
      </c>
      <c r="GQ32">
        <v>26.1667</v>
      </c>
      <c r="GR32">
        <v>999.9</v>
      </c>
      <c r="GS32">
        <v>51.5</v>
      </c>
      <c r="GT32">
        <v>34.5</v>
      </c>
      <c r="GU32">
        <v>27.8358</v>
      </c>
      <c r="GV32">
        <v>62.3883</v>
      </c>
      <c r="GW32">
        <v>33.6859</v>
      </c>
      <c r="GX32">
        <v>1</v>
      </c>
      <c r="GY32">
        <v>0.0752058</v>
      </c>
      <c r="GZ32">
        <v>1.26416</v>
      </c>
      <c r="HA32">
        <v>20.2614</v>
      </c>
      <c r="HB32">
        <v>5.22702</v>
      </c>
      <c r="HC32">
        <v>11.9081</v>
      </c>
      <c r="HD32">
        <v>4.9637</v>
      </c>
      <c r="HE32">
        <v>3.292</v>
      </c>
      <c r="HF32">
        <v>9999</v>
      </c>
      <c r="HG32">
        <v>9999</v>
      </c>
      <c r="HH32">
        <v>9999</v>
      </c>
      <c r="HI32">
        <v>999.9</v>
      </c>
      <c r="HJ32">
        <v>4.97026</v>
      </c>
      <c r="HK32">
        <v>1.8753</v>
      </c>
      <c r="HL32">
        <v>1.87408</v>
      </c>
      <c r="HM32">
        <v>1.87325</v>
      </c>
      <c r="HN32">
        <v>1.8747</v>
      </c>
      <c r="HO32">
        <v>1.86966</v>
      </c>
      <c r="HP32">
        <v>1.87383</v>
      </c>
      <c r="HQ32">
        <v>1.87891</v>
      </c>
      <c r="HR32">
        <v>0</v>
      </c>
      <c r="HS32">
        <v>0</v>
      </c>
      <c r="HT32">
        <v>0</v>
      </c>
      <c r="HU32">
        <v>0</v>
      </c>
      <c r="HV32" t="s">
        <v>419</v>
      </c>
      <c r="HW32" t="s">
        <v>420</v>
      </c>
      <c r="HX32" t="s">
        <v>421</v>
      </c>
      <c r="HY32" t="s">
        <v>421</v>
      </c>
      <c r="HZ32" t="s">
        <v>421</v>
      </c>
      <c r="IA32" t="s">
        <v>421</v>
      </c>
      <c r="IB32">
        <v>0</v>
      </c>
      <c r="IC32">
        <v>100</v>
      </c>
      <c r="ID32">
        <v>100</v>
      </c>
      <c r="IE32">
        <v>0.981</v>
      </c>
      <c r="IF32">
        <v>0.1959</v>
      </c>
      <c r="IG32">
        <v>1.047380952381104</v>
      </c>
      <c r="IH32">
        <v>0</v>
      </c>
      <c r="II32">
        <v>0</v>
      </c>
      <c r="IJ32">
        <v>0</v>
      </c>
      <c r="IK32">
        <v>0.1958949999999966</v>
      </c>
      <c r="IL32">
        <v>0</v>
      </c>
      <c r="IM32">
        <v>0</v>
      </c>
      <c r="IN32">
        <v>0</v>
      </c>
      <c r="IO32">
        <v>-1</v>
      </c>
      <c r="IP32">
        <v>-1</v>
      </c>
      <c r="IQ32">
        <v>-1</v>
      </c>
      <c r="IR32">
        <v>-1</v>
      </c>
      <c r="IS32">
        <v>1.3</v>
      </c>
      <c r="IT32">
        <v>4.4</v>
      </c>
      <c r="IU32">
        <v>1.11206</v>
      </c>
      <c r="IV32">
        <v>2.4707</v>
      </c>
      <c r="IW32">
        <v>1.42578</v>
      </c>
      <c r="IX32">
        <v>2.26562</v>
      </c>
      <c r="IY32">
        <v>1.54785</v>
      </c>
      <c r="IZ32">
        <v>2.36084</v>
      </c>
      <c r="JA32">
        <v>37.8437</v>
      </c>
      <c r="JB32">
        <v>15.568</v>
      </c>
      <c r="JC32">
        <v>18</v>
      </c>
      <c r="JD32">
        <v>636.876</v>
      </c>
      <c r="JE32">
        <v>417.666</v>
      </c>
      <c r="JF32">
        <v>25.9687</v>
      </c>
      <c r="JG32">
        <v>28.2383</v>
      </c>
      <c r="JH32">
        <v>30.0002</v>
      </c>
      <c r="JI32">
        <v>28.1131</v>
      </c>
      <c r="JJ32">
        <v>28.0464</v>
      </c>
      <c r="JK32">
        <v>22.2816</v>
      </c>
      <c r="JL32">
        <v>34.8826</v>
      </c>
      <c r="JM32">
        <v>87.22490000000001</v>
      </c>
      <c r="JN32">
        <v>25.8513</v>
      </c>
      <c r="JO32">
        <v>421.812</v>
      </c>
      <c r="JP32">
        <v>19.3672</v>
      </c>
      <c r="JQ32">
        <v>95.4098</v>
      </c>
      <c r="JR32">
        <v>101.212</v>
      </c>
    </row>
    <row r="33" spans="1:278">
      <c r="A33">
        <v>17</v>
      </c>
      <c r="B33">
        <v>1686856865.1</v>
      </c>
      <c r="C33">
        <v>2151.099999904633</v>
      </c>
      <c r="D33" t="s">
        <v>497</v>
      </c>
      <c r="E33" t="s">
        <v>498</v>
      </c>
      <c r="F33">
        <v>15</v>
      </c>
      <c r="I33" t="s">
        <v>408</v>
      </c>
      <c r="J33" t="s">
        <v>409</v>
      </c>
      <c r="M33" t="s">
        <v>410</v>
      </c>
      <c r="N33" t="s">
        <v>411</v>
      </c>
      <c r="O33">
        <v>1686856857.099999</v>
      </c>
      <c r="P33">
        <f>(Q33)/1000</f>
        <v>0</v>
      </c>
      <c r="Q33">
        <f>1000*DA33*AO33*(CW33-CX33)/(100*CP33*(1000-AO33*CW33))</f>
        <v>0</v>
      </c>
      <c r="R33">
        <f>DA33*AO33*(CV33-CU33*(1000-AO33*CX33)/(1000-AO33*CW33))/(100*CP33)</f>
        <v>0</v>
      </c>
      <c r="S33">
        <f>CU33 - IF(AO33&gt;1, R33*CP33*100.0/(AQ33*DI33), 0)</f>
        <v>0</v>
      </c>
      <c r="T33">
        <f>((Z33-P33/2)*S33-R33)/(Z33+P33/2)</f>
        <v>0</v>
      </c>
      <c r="U33">
        <f>T33*(DB33+DC33)/1000.0</f>
        <v>0</v>
      </c>
      <c r="V33">
        <f>(CU33 - IF(AO33&gt;1, R33*CP33*100.0/(AQ33*DI33), 0))*(DB33+DC33)/1000.0</f>
        <v>0</v>
      </c>
      <c r="W33">
        <f>2.0/((1/Y33-1/X33)+SIGN(Y33)*SQRT((1/Y33-1/X33)*(1/Y33-1/X33) + 4*CQ33/((CQ33+1)*(CQ33+1))*(2*1/Y33*1/X33-1/X33*1/X33)))</f>
        <v>0</v>
      </c>
      <c r="X33">
        <f>IF(LEFT(CR33,1)&lt;&gt;"0",IF(LEFT(CR33,1)="1",3.0,CS33),$D$5+$E$5*(DI33*DB33/($K$5*1000))+$F$5*(DI33*DB33/($K$5*1000))*MAX(MIN(CP33,$J$5),$I$5)*MAX(MIN(CP33,$J$5),$I$5)+$G$5*MAX(MIN(CP33,$J$5),$I$5)*(DI33*DB33/($K$5*1000))+$H$5*(DI33*DB33/($K$5*1000))*(DI33*DB33/($K$5*1000)))</f>
        <v>0</v>
      </c>
      <c r="Y33">
        <f>P33*(1000-(1000*0.61365*exp(17.502*AC33/(240.97+AC33))/(DB33+DC33)+CW33)/2)/(1000*0.61365*exp(17.502*AC33/(240.97+AC33))/(DB33+DC33)-CW33)</f>
        <v>0</v>
      </c>
      <c r="Z33">
        <f>1/((CQ33+1)/(W33/1.6)+1/(X33/1.37)) + CQ33/((CQ33+1)/(W33/1.6) + CQ33/(X33/1.37))</f>
        <v>0</v>
      </c>
      <c r="AA33">
        <f>(CL33*CO33)</f>
        <v>0</v>
      </c>
      <c r="AB33">
        <f>(DD33+(AA33+2*0.95*5.67E-8*(((DD33+$B$7)+273)^4-(DD33+273)^4)-44100*P33)/(1.84*29.3*X33+8*0.95*5.67E-8*(DD33+273)^3))</f>
        <v>0</v>
      </c>
      <c r="AC33">
        <f>($C$7*DE33+$D$7*DF33+$E$7*AB33)</f>
        <v>0</v>
      </c>
      <c r="AD33">
        <f>0.61365*exp(17.502*AC33/(240.97+AC33))</f>
        <v>0</v>
      </c>
      <c r="AE33">
        <f>(AF33/AG33*100)</f>
        <v>0</v>
      </c>
      <c r="AF33">
        <f>CW33*(DB33+DC33)/1000</f>
        <v>0</v>
      </c>
      <c r="AG33">
        <f>0.61365*exp(17.502*DD33/(240.97+DD33))</f>
        <v>0</v>
      </c>
      <c r="AH33">
        <f>(AD33-CW33*(DB33+DC33)/1000)</f>
        <v>0</v>
      </c>
      <c r="AI33">
        <f>(-P33*44100)</f>
        <v>0</v>
      </c>
      <c r="AJ33">
        <f>2*29.3*X33*0.92*(DD33-AC33)</f>
        <v>0</v>
      </c>
      <c r="AK33">
        <f>2*0.95*5.67E-8*(((DD33+$B$7)+273)^4-(AC33+273)^4)</f>
        <v>0</v>
      </c>
      <c r="AL33">
        <f>AA33+AK33+AI33+AJ33</f>
        <v>0</v>
      </c>
      <c r="AM33">
        <v>0</v>
      </c>
      <c r="AN33">
        <v>0</v>
      </c>
      <c r="AO33">
        <f>IF(AM33*$H$13&gt;=AQ33,1.0,(AQ33/(AQ33-AM33*$H$13)))</f>
        <v>0</v>
      </c>
      <c r="AP33">
        <f>(AO33-1)*100</f>
        <v>0</v>
      </c>
      <c r="AQ33">
        <f>MAX(0,($B$13+$C$13*DI33)/(1+$D$13*DI33)*DB33/(DD33+273)*$E$13)</f>
        <v>0</v>
      </c>
      <c r="AR33" t="s">
        <v>455</v>
      </c>
      <c r="AS33">
        <v>12477.1</v>
      </c>
      <c r="AT33">
        <v>655.9903999999999</v>
      </c>
      <c r="AU33">
        <v>2661.93</v>
      </c>
      <c r="AV33">
        <f>1-AT33/AU33</f>
        <v>0</v>
      </c>
      <c r="AW33">
        <v>-2.345781120240788</v>
      </c>
      <c r="AX33" t="s">
        <v>499</v>
      </c>
      <c r="AY33">
        <v>12482.7</v>
      </c>
      <c r="AZ33">
        <v>673.2144799999999</v>
      </c>
      <c r="BA33">
        <v>997.4400000000001</v>
      </c>
      <c r="BB33">
        <f>1-AZ33/BA33</f>
        <v>0</v>
      </c>
      <c r="BC33">
        <v>0.5</v>
      </c>
      <c r="BD33">
        <f>CM33</f>
        <v>0</v>
      </c>
      <c r="BE33">
        <f>R33</f>
        <v>0</v>
      </c>
      <c r="BF33">
        <f>BB33*BC33*BD33</f>
        <v>0</v>
      </c>
      <c r="BG33">
        <f>(BE33-AW33)/BD33</f>
        <v>0</v>
      </c>
      <c r="BH33">
        <f>(AU33-BA33)/BA33</f>
        <v>0</v>
      </c>
      <c r="BI33">
        <f>AT33/(AV33+AT33/BA33)</f>
        <v>0</v>
      </c>
      <c r="BJ33" t="s">
        <v>500</v>
      </c>
      <c r="BK33">
        <v>481.94</v>
      </c>
      <c r="BL33">
        <f>IF(BK33&lt;&gt;0, BK33, BI33)</f>
        <v>0</v>
      </c>
      <c r="BM33">
        <f>1-BL33/BA33</f>
        <v>0</v>
      </c>
      <c r="BN33">
        <f>(BA33-AZ33)/(BA33-BL33)</f>
        <v>0</v>
      </c>
      <c r="BO33">
        <f>(AU33-BA33)/(AU33-BL33)</f>
        <v>0</v>
      </c>
      <c r="BP33">
        <f>(BA33-AZ33)/(BA33-AT33)</f>
        <v>0</v>
      </c>
      <c r="BQ33">
        <f>(AU33-BA33)/(AU33-AT33)</f>
        <v>0</v>
      </c>
      <c r="BR33">
        <f>(BN33*BL33/AZ33)</f>
        <v>0</v>
      </c>
      <c r="BS33">
        <f>(1-BR33)</f>
        <v>0</v>
      </c>
      <c r="BT33">
        <v>1186</v>
      </c>
      <c r="BU33">
        <v>300</v>
      </c>
      <c r="BV33">
        <v>300</v>
      </c>
      <c r="BW33">
        <v>300</v>
      </c>
      <c r="BX33">
        <v>12482.7</v>
      </c>
      <c r="BY33">
        <v>942.9400000000001</v>
      </c>
      <c r="BZ33">
        <v>-0.009044780000000001</v>
      </c>
      <c r="CA33">
        <v>-1.42</v>
      </c>
      <c r="CB33" t="s">
        <v>415</v>
      </c>
      <c r="CC33" t="s">
        <v>415</v>
      </c>
      <c r="CD33" t="s">
        <v>415</v>
      </c>
      <c r="CE33" t="s">
        <v>415</v>
      </c>
      <c r="CF33" t="s">
        <v>415</v>
      </c>
      <c r="CG33" t="s">
        <v>415</v>
      </c>
      <c r="CH33" t="s">
        <v>415</v>
      </c>
      <c r="CI33" t="s">
        <v>415</v>
      </c>
      <c r="CJ33" t="s">
        <v>415</v>
      </c>
      <c r="CK33" t="s">
        <v>415</v>
      </c>
      <c r="CL33">
        <f>$B$11*DJ33+$C$11*DK33+$F$11*DV33*(1-DY33)</f>
        <v>0</v>
      </c>
      <c r="CM33">
        <f>CL33*CN33</f>
        <v>0</v>
      </c>
      <c r="CN33">
        <f>($B$11*$D$9+$C$11*$D$9+$F$11*((EI33+EA33)/MAX(EI33+EA33+EJ33, 0.1)*$I$9+EJ33/MAX(EI33+EA33+EJ33, 0.1)*$J$9))/($B$11+$C$11+$F$11)</f>
        <v>0</v>
      </c>
      <c r="CO33">
        <f>($B$11*$K$9+$C$11*$K$9+$F$11*((EI33+EA33)/MAX(EI33+EA33+EJ33, 0.1)*$P$9+EJ33/MAX(EI33+EA33+EJ33, 0.1)*$Q$9))/($B$11+$C$11+$F$11)</f>
        <v>0</v>
      </c>
      <c r="CP33">
        <v>6</v>
      </c>
      <c r="CQ33">
        <v>0.5</v>
      </c>
      <c r="CR33" t="s">
        <v>416</v>
      </c>
      <c r="CS33">
        <v>2</v>
      </c>
      <c r="CT33">
        <v>1686856857.099999</v>
      </c>
      <c r="CU33">
        <v>598.6640967741935</v>
      </c>
      <c r="CV33">
        <v>628.9994516129033</v>
      </c>
      <c r="CW33">
        <v>22.35830322580645</v>
      </c>
      <c r="CX33">
        <v>18.84348387096774</v>
      </c>
      <c r="CY33">
        <v>597.5910967741935</v>
      </c>
      <c r="CZ33">
        <v>22.16240322580645</v>
      </c>
      <c r="DA33">
        <v>600.2272580645161</v>
      </c>
      <c r="DB33">
        <v>101.6433870967742</v>
      </c>
      <c r="DC33">
        <v>0.1000947161290323</v>
      </c>
      <c r="DD33">
        <v>27.85127741935484</v>
      </c>
      <c r="DE33">
        <v>27.87394193548387</v>
      </c>
      <c r="DF33">
        <v>999.9000000000003</v>
      </c>
      <c r="DG33">
        <v>0</v>
      </c>
      <c r="DH33">
        <v>0</v>
      </c>
      <c r="DI33">
        <v>9999.415161290324</v>
      </c>
      <c r="DJ33">
        <v>0</v>
      </c>
      <c r="DK33">
        <v>1483.330322580645</v>
      </c>
      <c r="DL33">
        <v>-30.42767741935483</v>
      </c>
      <c r="DM33">
        <v>612.2608064516129</v>
      </c>
      <c r="DN33">
        <v>641.0795806451613</v>
      </c>
      <c r="DO33">
        <v>3.514813225806451</v>
      </c>
      <c r="DP33">
        <v>628.9994516129033</v>
      </c>
      <c r="DQ33">
        <v>18.84348387096774</v>
      </c>
      <c r="DR33">
        <v>2.272572580645161</v>
      </c>
      <c r="DS33">
        <v>1.915315161290323</v>
      </c>
      <c r="DT33">
        <v>19.48329032258065</v>
      </c>
      <c r="DU33">
        <v>16.7611</v>
      </c>
      <c r="DV33">
        <v>1500.07064516129</v>
      </c>
      <c r="DW33">
        <v>0.9730028064516133</v>
      </c>
      <c r="DX33">
        <v>0.02699705161290322</v>
      </c>
      <c r="DY33">
        <v>0</v>
      </c>
      <c r="DZ33">
        <v>673.2440645161291</v>
      </c>
      <c r="EA33">
        <v>4.999310000000001</v>
      </c>
      <c r="EB33">
        <v>14399.36451612903</v>
      </c>
      <c r="EC33">
        <v>13259.89032258064</v>
      </c>
      <c r="ED33">
        <v>37.04799999999999</v>
      </c>
      <c r="EE33">
        <v>38.6228387096774</v>
      </c>
      <c r="EF33">
        <v>37.35058064516128</v>
      </c>
      <c r="EG33">
        <v>38.18699999999998</v>
      </c>
      <c r="EH33">
        <v>38.60874193548388</v>
      </c>
      <c r="EI33">
        <v>1454.709032258064</v>
      </c>
      <c r="EJ33">
        <v>40.36290322580643</v>
      </c>
      <c r="EK33">
        <v>0</v>
      </c>
      <c r="EL33">
        <v>131</v>
      </c>
      <c r="EM33">
        <v>0</v>
      </c>
      <c r="EN33">
        <v>673.2144799999999</v>
      </c>
      <c r="EO33">
        <v>-4.357999982766382</v>
      </c>
      <c r="EP33">
        <v>-123.4769182551122</v>
      </c>
      <c r="EQ33">
        <v>14417.004</v>
      </c>
      <c r="ER33">
        <v>15</v>
      </c>
      <c r="ES33">
        <v>1686856905.6</v>
      </c>
      <c r="ET33" t="s">
        <v>501</v>
      </c>
      <c r="EU33">
        <v>1686856905.6</v>
      </c>
      <c r="EV33">
        <v>1686856468.1</v>
      </c>
      <c r="EW33">
        <v>17</v>
      </c>
      <c r="EX33">
        <v>0.092</v>
      </c>
      <c r="EY33">
        <v>0.091</v>
      </c>
      <c r="EZ33">
        <v>1.073</v>
      </c>
      <c r="FA33">
        <v>0.196</v>
      </c>
      <c r="FB33">
        <v>634</v>
      </c>
      <c r="FC33">
        <v>20</v>
      </c>
      <c r="FD33">
        <v>0.11</v>
      </c>
      <c r="FE33">
        <v>0.03</v>
      </c>
      <c r="FF33">
        <v>-30.54057</v>
      </c>
      <c r="FG33">
        <v>2.250677673545987</v>
      </c>
      <c r="FH33">
        <v>0.2216681542305976</v>
      </c>
      <c r="FI33">
        <v>1</v>
      </c>
      <c r="FJ33">
        <v>598.5547333333333</v>
      </c>
      <c r="FK33">
        <v>4.880622914348905</v>
      </c>
      <c r="FL33">
        <v>0.3537569724479719</v>
      </c>
      <c r="FM33">
        <v>1</v>
      </c>
      <c r="FN33">
        <v>3.509999</v>
      </c>
      <c r="FO33">
        <v>0.0700790994371418</v>
      </c>
      <c r="FP33">
        <v>0.008870112400640702</v>
      </c>
      <c r="FQ33">
        <v>1</v>
      </c>
      <c r="FR33">
        <v>22.35943666666667</v>
      </c>
      <c r="FS33">
        <v>-0.1978865406006415</v>
      </c>
      <c r="FT33">
        <v>0.01454440289443141</v>
      </c>
      <c r="FU33">
        <v>1</v>
      </c>
      <c r="FV33">
        <v>4</v>
      </c>
      <c r="FW33">
        <v>4</v>
      </c>
      <c r="FX33" t="s">
        <v>418</v>
      </c>
      <c r="FY33">
        <v>3.17737</v>
      </c>
      <c r="FZ33">
        <v>2.79764</v>
      </c>
      <c r="GA33">
        <v>0.136375</v>
      </c>
      <c r="GB33">
        <v>0.141946</v>
      </c>
      <c r="GC33">
        <v>0.114783</v>
      </c>
      <c r="GD33">
        <v>0.102432</v>
      </c>
      <c r="GE33">
        <v>27055.5</v>
      </c>
      <c r="GF33">
        <v>21357.6</v>
      </c>
      <c r="GG33">
        <v>29284.5</v>
      </c>
      <c r="GH33">
        <v>24387.4</v>
      </c>
      <c r="GI33">
        <v>32961.5</v>
      </c>
      <c r="GJ33">
        <v>31938.9</v>
      </c>
      <c r="GK33">
        <v>40390.2</v>
      </c>
      <c r="GL33">
        <v>39780.4</v>
      </c>
      <c r="GM33">
        <v>2.16645</v>
      </c>
      <c r="GN33">
        <v>1.84927</v>
      </c>
      <c r="GO33">
        <v>0.117026</v>
      </c>
      <c r="GP33">
        <v>0</v>
      </c>
      <c r="GQ33">
        <v>25.9742</v>
      </c>
      <c r="GR33">
        <v>999.9</v>
      </c>
      <c r="GS33">
        <v>51.9</v>
      </c>
      <c r="GT33">
        <v>34.7</v>
      </c>
      <c r="GU33">
        <v>28.3637</v>
      </c>
      <c r="GV33">
        <v>61.9383</v>
      </c>
      <c r="GW33">
        <v>33.5377</v>
      </c>
      <c r="GX33">
        <v>1</v>
      </c>
      <c r="GY33">
        <v>0.0720071</v>
      </c>
      <c r="GZ33">
        <v>-0.7489</v>
      </c>
      <c r="HA33">
        <v>20.2652</v>
      </c>
      <c r="HB33">
        <v>5.22672</v>
      </c>
      <c r="HC33">
        <v>11.9081</v>
      </c>
      <c r="HD33">
        <v>4.9637</v>
      </c>
      <c r="HE33">
        <v>3.292</v>
      </c>
      <c r="HF33">
        <v>9999</v>
      </c>
      <c r="HG33">
        <v>9999</v>
      </c>
      <c r="HH33">
        <v>9999</v>
      </c>
      <c r="HI33">
        <v>999.9</v>
      </c>
      <c r="HJ33">
        <v>4.97028</v>
      </c>
      <c r="HK33">
        <v>1.87531</v>
      </c>
      <c r="HL33">
        <v>1.87408</v>
      </c>
      <c r="HM33">
        <v>1.87331</v>
      </c>
      <c r="HN33">
        <v>1.8747</v>
      </c>
      <c r="HO33">
        <v>1.86966</v>
      </c>
      <c r="HP33">
        <v>1.87384</v>
      </c>
      <c r="HQ33">
        <v>1.87889</v>
      </c>
      <c r="HR33">
        <v>0</v>
      </c>
      <c r="HS33">
        <v>0</v>
      </c>
      <c r="HT33">
        <v>0</v>
      </c>
      <c r="HU33">
        <v>0</v>
      </c>
      <c r="HV33" t="s">
        <v>419</v>
      </c>
      <c r="HW33" t="s">
        <v>420</v>
      </c>
      <c r="HX33" t="s">
        <v>421</v>
      </c>
      <c r="HY33" t="s">
        <v>421</v>
      </c>
      <c r="HZ33" t="s">
        <v>421</v>
      </c>
      <c r="IA33" t="s">
        <v>421</v>
      </c>
      <c r="IB33">
        <v>0</v>
      </c>
      <c r="IC33">
        <v>100</v>
      </c>
      <c r="ID33">
        <v>100</v>
      </c>
      <c r="IE33">
        <v>1.073</v>
      </c>
      <c r="IF33">
        <v>0.1959</v>
      </c>
      <c r="IG33">
        <v>0.9806666666665365</v>
      </c>
      <c r="IH33">
        <v>0</v>
      </c>
      <c r="II33">
        <v>0</v>
      </c>
      <c r="IJ33">
        <v>0</v>
      </c>
      <c r="IK33">
        <v>0.1958949999999966</v>
      </c>
      <c r="IL33">
        <v>0</v>
      </c>
      <c r="IM33">
        <v>0</v>
      </c>
      <c r="IN33">
        <v>0</v>
      </c>
      <c r="IO33">
        <v>-1</v>
      </c>
      <c r="IP33">
        <v>-1</v>
      </c>
      <c r="IQ33">
        <v>-1</v>
      </c>
      <c r="IR33">
        <v>-1</v>
      </c>
      <c r="IS33">
        <v>1.5</v>
      </c>
      <c r="IT33">
        <v>6.6</v>
      </c>
      <c r="IU33">
        <v>1.53564</v>
      </c>
      <c r="IV33">
        <v>2.46582</v>
      </c>
      <c r="IW33">
        <v>1.42578</v>
      </c>
      <c r="IX33">
        <v>2.26685</v>
      </c>
      <c r="IY33">
        <v>1.54785</v>
      </c>
      <c r="IZ33">
        <v>2.36816</v>
      </c>
      <c r="JA33">
        <v>38.0134</v>
      </c>
      <c r="JB33">
        <v>15.5505</v>
      </c>
      <c r="JC33">
        <v>18</v>
      </c>
      <c r="JD33">
        <v>636.742</v>
      </c>
      <c r="JE33">
        <v>416.797</v>
      </c>
      <c r="JF33">
        <v>27.3427</v>
      </c>
      <c r="JG33">
        <v>28.2191</v>
      </c>
      <c r="JH33">
        <v>30</v>
      </c>
      <c r="JI33">
        <v>28.1056</v>
      </c>
      <c r="JJ33">
        <v>28.0367</v>
      </c>
      <c r="JK33">
        <v>30.7526</v>
      </c>
      <c r="JL33">
        <v>37.7404</v>
      </c>
      <c r="JM33">
        <v>96.07259999999999</v>
      </c>
      <c r="JN33">
        <v>27.3663</v>
      </c>
      <c r="JO33">
        <v>629.415</v>
      </c>
      <c r="JP33">
        <v>18.646</v>
      </c>
      <c r="JQ33">
        <v>95.41</v>
      </c>
      <c r="JR33">
        <v>101.217</v>
      </c>
    </row>
    <row r="34" spans="1:278">
      <c r="A34">
        <v>18</v>
      </c>
      <c r="B34">
        <v>1686857000.1</v>
      </c>
      <c r="C34">
        <v>2286.099999904633</v>
      </c>
      <c r="D34" t="s">
        <v>502</v>
      </c>
      <c r="E34" t="s">
        <v>503</v>
      </c>
      <c r="F34">
        <v>15</v>
      </c>
      <c r="I34" t="s">
        <v>408</v>
      </c>
      <c r="J34" t="s">
        <v>409</v>
      </c>
      <c r="M34" t="s">
        <v>410</v>
      </c>
      <c r="N34" t="s">
        <v>411</v>
      </c>
      <c r="O34">
        <v>1686856992.349999</v>
      </c>
      <c r="P34">
        <f>(Q34)/1000</f>
        <v>0</v>
      </c>
      <c r="Q34">
        <f>1000*DA34*AO34*(CW34-CX34)/(100*CP34*(1000-AO34*CW34))</f>
        <v>0</v>
      </c>
      <c r="R34">
        <f>DA34*AO34*(CV34-CU34*(1000-AO34*CX34)/(1000-AO34*CW34))/(100*CP34)</f>
        <v>0</v>
      </c>
      <c r="S34">
        <f>CU34 - IF(AO34&gt;1, R34*CP34*100.0/(AQ34*DI34), 0)</f>
        <v>0</v>
      </c>
      <c r="T34">
        <f>((Z34-P34/2)*S34-R34)/(Z34+P34/2)</f>
        <v>0</v>
      </c>
      <c r="U34">
        <f>T34*(DB34+DC34)/1000.0</f>
        <v>0</v>
      </c>
      <c r="V34">
        <f>(CU34 - IF(AO34&gt;1, R34*CP34*100.0/(AQ34*DI34), 0))*(DB34+DC34)/1000.0</f>
        <v>0</v>
      </c>
      <c r="W34">
        <f>2.0/((1/Y34-1/X34)+SIGN(Y34)*SQRT((1/Y34-1/X34)*(1/Y34-1/X34) + 4*CQ34/((CQ34+1)*(CQ34+1))*(2*1/Y34*1/X34-1/X34*1/X34)))</f>
        <v>0</v>
      </c>
      <c r="X34">
        <f>IF(LEFT(CR34,1)&lt;&gt;"0",IF(LEFT(CR34,1)="1",3.0,CS34),$D$5+$E$5*(DI34*DB34/($K$5*1000))+$F$5*(DI34*DB34/($K$5*1000))*MAX(MIN(CP34,$J$5),$I$5)*MAX(MIN(CP34,$J$5),$I$5)+$G$5*MAX(MIN(CP34,$J$5),$I$5)*(DI34*DB34/($K$5*1000))+$H$5*(DI34*DB34/($K$5*1000))*(DI34*DB34/($K$5*1000)))</f>
        <v>0</v>
      </c>
      <c r="Y34">
        <f>P34*(1000-(1000*0.61365*exp(17.502*AC34/(240.97+AC34))/(DB34+DC34)+CW34)/2)/(1000*0.61365*exp(17.502*AC34/(240.97+AC34))/(DB34+DC34)-CW34)</f>
        <v>0</v>
      </c>
      <c r="Z34">
        <f>1/((CQ34+1)/(W34/1.6)+1/(X34/1.37)) + CQ34/((CQ34+1)/(W34/1.6) + CQ34/(X34/1.37))</f>
        <v>0</v>
      </c>
      <c r="AA34">
        <f>(CL34*CO34)</f>
        <v>0</v>
      </c>
      <c r="AB34">
        <f>(DD34+(AA34+2*0.95*5.67E-8*(((DD34+$B$7)+273)^4-(DD34+273)^4)-44100*P34)/(1.84*29.3*X34+8*0.95*5.67E-8*(DD34+273)^3))</f>
        <v>0</v>
      </c>
      <c r="AC34">
        <f>($C$7*DE34+$D$7*DF34+$E$7*AB34)</f>
        <v>0</v>
      </c>
      <c r="AD34">
        <f>0.61365*exp(17.502*AC34/(240.97+AC34))</f>
        <v>0</v>
      </c>
      <c r="AE34">
        <f>(AF34/AG34*100)</f>
        <v>0</v>
      </c>
      <c r="AF34">
        <f>CW34*(DB34+DC34)/1000</f>
        <v>0</v>
      </c>
      <c r="AG34">
        <f>0.61365*exp(17.502*DD34/(240.97+DD34))</f>
        <v>0</v>
      </c>
      <c r="AH34">
        <f>(AD34-CW34*(DB34+DC34)/1000)</f>
        <v>0</v>
      </c>
      <c r="AI34">
        <f>(-P34*44100)</f>
        <v>0</v>
      </c>
      <c r="AJ34">
        <f>2*29.3*X34*0.92*(DD34-AC34)</f>
        <v>0</v>
      </c>
      <c r="AK34">
        <f>2*0.95*5.67E-8*(((DD34+$B$7)+273)^4-(AC34+273)^4)</f>
        <v>0</v>
      </c>
      <c r="AL34">
        <f>AA34+AK34+AI34+AJ34</f>
        <v>0</v>
      </c>
      <c r="AM34">
        <v>0</v>
      </c>
      <c r="AN34">
        <v>0</v>
      </c>
      <c r="AO34">
        <f>IF(AM34*$H$13&gt;=AQ34,1.0,(AQ34/(AQ34-AM34*$H$13)))</f>
        <v>0</v>
      </c>
      <c r="AP34">
        <f>(AO34-1)*100</f>
        <v>0</v>
      </c>
      <c r="AQ34">
        <f>MAX(0,($B$13+$C$13*DI34)/(1+$D$13*DI34)*DB34/(DD34+273)*$E$13)</f>
        <v>0</v>
      </c>
      <c r="AR34" t="s">
        <v>455</v>
      </c>
      <c r="AS34">
        <v>12477.1</v>
      </c>
      <c r="AT34">
        <v>655.9903999999999</v>
      </c>
      <c r="AU34">
        <v>2661.93</v>
      </c>
      <c r="AV34">
        <f>1-AT34/AU34</f>
        <v>0</v>
      </c>
      <c r="AW34">
        <v>-2.345781120240788</v>
      </c>
      <c r="AX34" t="s">
        <v>504</v>
      </c>
      <c r="AY34">
        <v>12481.8</v>
      </c>
      <c r="AZ34">
        <v>677.80992</v>
      </c>
      <c r="BA34">
        <v>1013.4</v>
      </c>
      <c r="BB34">
        <f>1-AZ34/BA34</f>
        <v>0</v>
      </c>
      <c r="BC34">
        <v>0.5</v>
      </c>
      <c r="BD34">
        <f>CM34</f>
        <v>0</v>
      </c>
      <c r="BE34">
        <f>R34</f>
        <v>0</v>
      </c>
      <c r="BF34">
        <f>BB34*BC34*BD34</f>
        <v>0</v>
      </c>
      <c r="BG34">
        <f>(BE34-AW34)/BD34</f>
        <v>0</v>
      </c>
      <c r="BH34">
        <f>(AU34-BA34)/BA34</f>
        <v>0</v>
      </c>
      <c r="BI34">
        <f>AT34/(AV34+AT34/BA34)</f>
        <v>0</v>
      </c>
      <c r="BJ34" t="s">
        <v>505</v>
      </c>
      <c r="BK34">
        <v>484.08</v>
      </c>
      <c r="BL34">
        <f>IF(BK34&lt;&gt;0, BK34, BI34)</f>
        <v>0</v>
      </c>
      <c r="BM34">
        <f>1-BL34/BA34</f>
        <v>0</v>
      </c>
      <c r="BN34">
        <f>(BA34-AZ34)/(BA34-BL34)</f>
        <v>0</v>
      </c>
      <c r="BO34">
        <f>(AU34-BA34)/(AU34-BL34)</f>
        <v>0</v>
      </c>
      <c r="BP34">
        <f>(BA34-AZ34)/(BA34-AT34)</f>
        <v>0</v>
      </c>
      <c r="BQ34">
        <f>(AU34-BA34)/(AU34-AT34)</f>
        <v>0</v>
      </c>
      <c r="BR34">
        <f>(BN34*BL34/AZ34)</f>
        <v>0</v>
      </c>
      <c r="BS34">
        <f>(1-BR34)</f>
        <v>0</v>
      </c>
      <c r="BT34">
        <v>1188</v>
      </c>
      <c r="BU34">
        <v>300</v>
      </c>
      <c r="BV34">
        <v>300</v>
      </c>
      <c r="BW34">
        <v>300</v>
      </c>
      <c r="BX34">
        <v>12481.8</v>
      </c>
      <c r="BY34">
        <v>955.85</v>
      </c>
      <c r="BZ34">
        <v>-0.009043860000000001</v>
      </c>
      <c r="CA34">
        <v>-1.43</v>
      </c>
      <c r="CB34" t="s">
        <v>415</v>
      </c>
      <c r="CC34" t="s">
        <v>415</v>
      </c>
      <c r="CD34" t="s">
        <v>415</v>
      </c>
      <c r="CE34" t="s">
        <v>415</v>
      </c>
      <c r="CF34" t="s">
        <v>415</v>
      </c>
      <c r="CG34" t="s">
        <v>415</v>
      </c>
      <c r="CH34" t="s">
        <v>415</v>
      </c>
      <c r="CI34" t="s">
        <v>415</v>
      </c>
      <c r="CJ34" t="s">
        <v>415</v>
      </c>
      <c r="CK34" t="s">
        <v>415</v>
      </c>
      <c r="CL34">
        <f>$B$11*DJ34+$C$11*DK34+$F$11*DV34*(1-DY34)</f>
        <v>0</v>
      </c>
      <c r="CM34">
        <f>CL34*CN34</f>
        <v>0</v>
      </c>
      <c r="CN34">
        <f>($B$11*$D$9+$C$11*$D$9+$F$11*((EI34+EA34)/MAX(EI34+EA34+EJ34, 0.1)*$I$9+EJ34/MAX(EI34+EA34+EJ34, 0.1)*$J$9))/($B$11+$C$11+$F$11)</f>
        <v>0</v>
      </c>
      <c r="CO34">
        <f>($B$11*$K$9+$C$11*$K$9+$F$11*((EI34+EA34)/MAX(EI34+EA34+EJ34, 0.1)*$P$9+EJ34/MAX(EI34+EA34+EJ34, 0.1)*$Q$9))/($B$11+$C$11+$F$11)</f>
        <v>0</v>
      </c>
      <c r="CP34">
        <v>6</v>
      </c>
      <c r="CQ34">
        <v>0.5</v>
      </c>
      <c r="CR34" t="s">
        <v>416</v>
      </c>
      <c r="CS34">
        <v>2</v>
      </c>
      <c r="CT34">
        <v>1686856992.349999</v>
      </c>
      <c r="CU34">
        <v>798.5694333333334</v>
      </c>
      <c r="CV34">
        <v>832.8911999999999</v>
      </c>
      <c r="CW34">
        <v>22.92609333333333</v>
      </c>
      <c r="CX34">
        <v>19.88143000000001</v>
      </c>
      <c r="CY34">
        <v>797.7214333333335</v>
      </c>
      <c r="CZ34">
        <v>22.73019666666666</v>
      </c>
      <c r="DA34">
        <v>600.2511</v>
      </c>
      <c r="DB34">
        <v>101.635</v>
      </c>
      <c r="DC34">
        <v>0.10001423</v>
      </c>
      <c r="DD34">
        <v>28.11579333333334</v>
      </c>
      <c r="DE34">
        <v>28.20348666666667</v>
      </c>
      <c r="DF34">
        <v>999.9000000000002</v>
      </c>
      <c r="DG34">
        <v>0</v>
      </c>
      <c r="DH34">
        <v>0</v>
      </c>
      <c r="DI34">
        <v>9996.869333333334</v>
      </c>
      <c r="DJ34">
        <v>0</v>
      </c>
      <c r="DK34">
        <v>1474.76</v>
      </c>
      <c r="DL34">
        <v>-34.09729333333333</v>
      </c>
      <c r="DM34">
        <v>817.5369666666668</v>
      </c>
      <c r="DN34">
        <v>849.7862</v>
      </c>
      <c r="DO34">
        <v>3.044668</v>
      </c>
      <c r="DP34">
        <v>832.8911999999999</v>
      </c>
      <c r="DQ34">
        <v>19.88143000000001</v>
      </c>
      <c r="DR34">
        <v>2.330094</v>
      </c>
      <c r="DS34">
        <v>2.02065</v>
      </c>
      <c r="DT34">
        <v>19.88595333333334</v>
      </c>
      <c r="DU34">
        <v>17.60704333333333</v>
      </c>
      <c r="DV34">
        <v>1499.959666666667</v>
      </c>
      <c r="DW34">
        <v>0.972998</v>
      </c>
      <c r="DX34">
        <v>0.02700189999999999</v>
      </c>
      <c r="DY34">
        <v>0</v>
      </c>
      <c r="DZ34">
        <v>677.7351666666667</v>
      </c>
      <c r="EA34">
        <v>4.99931</v>
      </c>
      <c r="EB34">
        <v>14392.07333333333</v>
      </c>
      <c r="EC34">
        <v>13258.86333333333</v>
      </c>
      <c r="ED34">
        <v>36.94553333333333</v>
      </c>
      <c r="EE34">
        <v>38.77886666666666</v>
      </c>
      <c r="EF34">
        <v>37.16646666666666</v>
      </c>
      <c r="EG34">
        <v>38.45393333333333</v>
      </c>
      <c r="EH34">
        <v>38.82886666666666</v>
      </c>
      <c r="EI34">
        <v>1454.592666666666</v>
      </c>
      <c r="EJ34">
        <v>40.36799999999999</v>
      </c>
      <c r="EK34">
        <v>0</v>
      </c>
      <c r="EL34">
        <v>134.5999999046326</v>
      </c>
      <c r="EM34">
        <v>0</v>
      </c>
      <c r="EN34">
        <v>677.80992</v>
      </c>
      <c r="EO34">
        <v>3.446615382482554</v>
      </c>
      <c r="EP34">
        <v>1066.900002577578</v>
      </c>
      <c r="EQ34">
        <v>14405.1</v>
      </c>
      <c r="ER34">
        <v>15</v>
      </c>
      <c r="ES34">
        <v>1686857035.1</v>
      </c>
      <c r="ET34" t="s">
        <v>506</v>
      </c>
      <c r="EU34">
        <v>1686857035.1</v>
      </c>
      <c r="EV34">
        <v>1686856468.1</v>
      </c>
      <c r="EW34">
        <v>18</v>
      </c>
      <c r="EX34">
        <v>-0.224</v>
      </c>
      <c r="EY34">
        <v>0.091</v>
      </c>
      <c r="EZ34">
        <v>0.848</v>
      </c>
      <c r="FA34">
        <v>0.196</v>
      </c>
      <c r="FB34">
        <v>839</v>
      </c>
      <c r="FC34">
        <v>20</v>
      </c>
      <c r="FD34">
        <v>0.1</v>
      </c>
      <c r="FE34">
        <v>0.03</v>
      </c>
      <c r="FF34">
        <v>-34.17568</v>
      </c>
      <c r="FG34">
        <v>1.689813883677329</v>
      </c>
      <c r="FH34">
        <v>0.1894576300917968</v>
      </c>
      <c r="FI34">
        <v>1</v>
      </c>
      <c r="FJ34">
        <v>798.7557666666668</v>
      </c>
      <c r="FK34">
        <v>4.681975528364386</v>
      </c>
      <c r="FL34">
        <v>0.3431398823932948</v>
      </c>
      <c r="FM34">
        <v>1</v>
      </c>
      <c r="FN34">
        <v>3.0472015</v>
      </c>
      <c r="FO34">
        <v>-0.001586116322711996</v>
      </c>
      <c r="FP34">
        <v>0.03047969279290723</v>
      </c>
      <c r="FQ34">
        <v>1</v>
      </c>
      <c r="FR34">
        <v>22.92242333333333</v>
      </c>
      <c r="FS34">
        <v>0.5132129032257754</v>
      </c>
      <c r="FT34">
        <v>0.03747864888469439</v>
      </c>
      <c r="FU34">
        <v>1</v>
      </c>
      <c r="FV34">
        <v>4</v>
      </c>
      <c r="FW34">
        <v>4</v>
      </c>
      <c r="FX34" t="s">
        <v>418</v>
      </c>
      <c r="FY34">
        <v>3.17691</v>
      </c>
      <c r="FZ34">
        <v>2.79672</v>
      </c>
      <c r="GA34">
        <v>0.166197</v>
      </c>
      <c r="GB34">
        <v>0.17174</v>
      </c>
      <c r="GC34">
        <v>0.117153</v>
      </c>
      <c r="GD34">
        <v>0.106646</v>
      </c>
      <c r="GE34">
        <v>26126.9</v>
      </c>
      <c r="GF34">
        <v>20619.9</v>
      </c>
      <c r="GG34">
        <v>29290.4</v>
      </c>
      <c r="GH34">
        <v>24391.7</v>
      </c>
      <c r="GI34">
        <v>32877.7</v>
      </c>
      <c r="GJ34">
        <v>31793.5</v>
      </c>
      <c r="GK34">
        <v>40397.1</v>
      </c>
      <c r="GL34">
        <v>39787.5</v>
      </c>
      <c r="GM34">
        <v>2.16672</v>
      </c>
      <c r="GN34">
        <v>1.85435</v>
      </c>
      <c r="GO34">
        <v>0.112094</v>
      </c>
      <c r="GP34">
        <v>0</v>
      </c>
      <c r="GQ34">
        <v>26.3598</v>
      </c>
      <c r="GR34">
        <v>999.9</v>
      </c>
      <c r="GS34">
        <v>51.3</v>
      </c>
      <c r="GT34">
        <v>34.9</v>
      </c>
      <c r="GU34">
        <v>28.3509</v>
      </c>
      <c r="GV34">
        <v>62.0583</v>
      </c>
      <c r="GW34">
        <v>34.4511</v>
      </c>
      <c r="GX34">
        <v>1</v>
      </c>
      <c r="GY34">
        <v>0.06483990000000001</v>
      </c>
      <c r="GZ34">
        <v>1.65248</v>
      </c>
      <c r="HA34">
        <v>20.2599</v>
      </c>
      <c r="HB34">
        <v>5.22717</v>
      </c>
      <c r="HC34">
        <v>11.9081</v>
      </c>
      <c r="HD34">
        <v>4.96375</v>
      </c>
      <c r="HE34">
        <v>3.292</v>
      </c>
      <c r="HF34">
        <v>9999</v>
      </c>
      <c r="HG34">
        <v>9999</v>
      </c>
      <c r="HH34">
        <v>9999</v>
      </c>
      <c r="HI34">
        <v>999.9</v>
      </c>
      <c r="HJ34">
        <v>4.97024</v>
      </c>
      <c r="HK34">
        <v>1.87531</v>
      </c>
      <c r="HL34">
        <v>1.87408</v>
      </c>
      <c r="HM34">
        <v>1.87332</v>
      </c>
      <c r="HN34">
        <v>1.87475</v>
      </c>
      <c r="HO34">
        <v>1.86968</v>
      </c>
      <c r="HP34">
        <v>1.87387</v>
      </c>
      <c r="HQ34">
        <v>1.87893</v>
      </c>
      <c r="HR34">
        <v>0</v>
      </c>
      <c r="HS34">
        <v>0</v>
      </c>
      <c r="HT34">
        <v>0</v>
      </c>
      <c r="HU34">
        <v>0</v>
      </c>
      <c r="HV34" t="s">
        <v>419</v>
      </c>
      <c r="HW34" t="s">
        <v>420</v>
      </c>
      <c r="HX34" t="s">
        <v>421</v>
      </c>
      <c r="HY34" t="s">
        <v>421</v>
      </c>
      <c r="HZ34" t="s">
        <v>421</v>
      </c>
      <c r="IA34" t="s">
        <v>421</v>
      </c>
      <c r="IB34">
        <v>0</v>
      </c>
      <c r="IC34">
        <v>100</v>
      </c>
      <c r="ID34">
        <v>100</v>
      </c>
      <c r="IE34">
        <v>0.848</v>
      </c>
      <c r="IF34">
        <v>0.1959</v>
      </c>
      <c r="IG34">
        <v>1.07257142857145</v>
      </c>
      <c r="IH34">
        <v>0</v>
      </c>
      <c r="II34">
        <v>0</v>
      </c>
      <c r="IJ34">
        <v>0</v>
      </c>
      <c r="IK34">
        <v>0.1958949999999966</v>
      </c>
      <c r="IL34">
        <v>0</v>
      </c>
      <c r="IM34">
        <v>0</v>
      </c>
      <c r="IN34">
        <v>0</v>
      </c>
      <c r="IO34">
        <v>-1</v>
      </c>
      <c r="IP34">
        <v>-1</v>
      </c>
      <c r="IQ34">
        <v>-1</v>
      </c>
      <c r="IR34">
        <v>-1</v>
      </c>
      <c r="IS34">
        <v>1.6</v>
      </c>
      <c r="IT34">
        <v>8.9</v>
      </c>
      <c r="IU34">
        <v>1.93237</v>
      </c>
      <c r="IV34">
        <v>2.43286</v>
      </c>
      <c r="IW34">
        <v>1.42578</v>
      </c>
      <c r="IX34">
        <v>2.26562</v>
      </c>
      <c r="IY34">
        <v>1.54785</v>
      </c>
      <c r="IZ34">
        <v>2.48169</v>
      </c>
      <c r="JA34">
        <v>38.0134</v>
      </c>
      <c r="JB34">
        <v>15.533</v>
      </c>
      <c r="JC34">
        <v>18</v>
      </c>
      <c r="JD34">
        <v>635.8099999999999</v>
      </c>
      <c r="JE34">
        <v>418.906</v>
      </c>
      <c r="JF34">
        <v>26.0694</v>
      </c>
      <c r="JG34">
        <v>28.1015</v>
      </c>
      <c r="JH34">
        <v>30.0002</v>
      </c>
      <c r="JI34">
        <v>27.9988</v>
      </c>
      <c r="JJ34">
        <v>27.9326</v>
      </c>
      <c r="JK34">
        <v>38.7188</v>
      </c>
      <c r="JL34">
        <v>32.748</v>
      </c>
      <c r="JM34">
        <v>96.89960000000001</v>
      </c>
      <c r="JN34">
        <v>25.9409</v>
      </c>
      <c r="JO34">
        <v>833.143</v>
      </c>
      <c r="JP34">
        <v>19.9797</v>
      </c>
      <c r="JQ34">
        <v>95.42740000000001</v>
      </c>
      <c r="JR34">
        <v>101.235</v>
      </c>
    </row>
    <row r="35" spans="1:278">
      <c r="A35">
        <v>19</v>
      </c>
      <c r="B35">
        <v>1686857134.1</v>
      </c>
      <c r="C35">
        <v>2420.099999904633</v>
      </c>
      <c r="D35" t="s">
        <v>507</v>
      </c>
      <c r="E35" t="s">
        <v>508</v>
      </c>
      <c r="F35">
        <v>15</v>
      </c>
      <c r="I35" t="s">
        <v>408</v>
      </c>
      <c r="J35" t="s">
        <v>409</v>
      </c>
      <c r="M35" t="s">
        <v>410</v>
      </c>
      <c r="N35" t="s">
        <v>411</v>
      </c>
      <c r="O35">
        <v>1686857126.099999</v>
      </c>
      <c r="P35">
        <f>(Q35)/1000</f>
        <v>0</v>
      </c>
      <c r="Q35">
        <f>1000*DA35*AO35*(CW35-CX35)/(100*CP35*(1000-AO35*CW35))</f>
        <v>0</v>
      </c>
      <c r="R35">
        <f>DA35*AO35*(CV35-CU35*(1000-AO35*CX35)/(1000-AO35*CW35))/(100*CP35)</f>
        <v>0</v>
      </c>
      <c r="S35">
        <f>CU35 - IF(AO35&gt;1, R35*CP35*100.0/(AQ35*DI35), 0)</f>
        <v>0</v>
      </c>
      <c r="T35">
        <f>((Z35-P35/2)*S35-R35)/(Z35+P35/2)</f>
        <v>0</v>
      </c>
      <c r="U35">
        <f>T35*(DB35+DC35)/1000.0</f>
        <v>0</v>
      </c>
      <c r="V35">
        <f>(CU35 - IF(AO35&gt;1, R35*CP35*100.0/(AQ35*DI35), 0))*(DB35+DC35)/1000.0</f>
        <v>0</v>
      </c>
      <c r="W35">
        <f>2.0/((1/Y35-1/X35)+SIGN(Y35)*SQRT((1/Y35-1/X35)*(1/Y35-1/X35) + 4*CQ35/((CQ35+1)*(CQ35+1))*(2*1/Y35*1/X35-1/X35*1/X35)))</f>
        <v>0</v>
      </c>
      <c r="X35">
        <f>IF(LEFT(CR35,1)&lt;&gt;"0",IF(LEFT(CR35,1)="1",3.0,CS35),$D$5+$E$5*(DI35*DB35/($K$5*1000))+$F$5*(DI35*DB35/($K$5*1000))*MAX(MIN(CP35,$J$5),$I$5)*MAX(MIN(CP35,$J$5),$I$5)+$G$5*MAX(MIN(CP35,$J$5),$I$5)*(DI35*DB35/($K$5*1000))+$H$5*(DI35*DB35/($K$5*1000))*(DI35*DB35/($K$5*1000)))</f>
        <v>0</v>
      </c>
      <c r="Y35">
        <f>P35*(1000-(1000*0.61365*exp(17.502*AC35/(240.97+AC35))/(DB35+DC35)+CW35)/2)/(1000*0.61365*exp(17.502*AC35/(240.97+AC35))/(DB35+DC35)-CW35)</f>
        <v>0</v>
      </c>
      <c r="Z35">
        <f>1/((CQ35+1)/(W35/1.6)+1/(X35/1.37)) + CQ35/((CQ35+1)/(W35/1.6) + CQ35/(X35/1.37))</f>
        <v>0</v>
      </c>
      <c r="AA35">
        <f>(CL35*CO35)</f>
        <v>0</v>
      </c>
      <c r="AB35">
        <f>(DD35+(AA35+2*0.95*5.67E-8*(((DD35+$B$7)+273)^4-(DD35+273)^4)-44100*P35)/(1.84*29.3*X35+8*0.95*5.67E-8*(DD35+273)^3))</f>
        <v>0</v>
      </c>
      <c r="AC35">
        <f>($C$7*DE35+$D$7*DF35+$E$7*AB35)</f>
        <v>0</v>
      </c>
      <c r="AD35">
        <f>0.61365*exp(17.502*AC35/(240.97+AC35))</f>
        <v>0</v>
      </c>
      <c r="AE35">
        <f>(AF35/AG35*100)</f>
        <v>0</v>
      </c>
      <c r="AF35">
        <f>CW35*(DB35+DC35)/1000</f>
        <v>0</v>
      </c>
      <c r="AG35">
        <f>0.61365*exp(17.502*DD35/(240.97+DD35))</f>
        <v>0</v>
      </c>
      <c r="AH35">
        <f>(AD35-CW35*(DB35+DC35)/1000)</f>
        <v>0</v>
      </c>
      <c r="AI35">
        <f>(-P35*44100)</f>
        <v>0</v>
      </c>
      <c r="AJ35">
        <f>2*29.3*X35*0.92*(DD35-AC35)</f>
        <v>0</v>
      </c>
      <c r="AK35">
        <f>2*0.95*5.67E-8*(((DD35+$B$7)+273)^4-(AC35+273)^4)</f>
        <v>0</v>
      </c>
      <c r="AL35">
        <f>AA35+AK35+AI35+AJ35</f>
        <v>0</v>
      </c>
      <c r="AM35">
        <v>0</v>
      </c>
      <c r="AN35">
        <v>0</v>
      </c>
      <c r="AO35">
        <f>IF(AM35*$H$13&gt;=AQ35,1.0,(AQ35/(AQ35-AM35*$H$13)))</f>
        <v>0</v>
      </c>
      <c r="AP35">
        <f>(AO35-1)*100</f>
        <v>0</v>
      </c>
      <c r="AQ35">
        <f>MAX(0,($B$13+$C$13*DI35)/(1+$D$13*DI35)*DB35/(DD35+273)*$E$13)</f>
        <v>0</v>
      </c>
      <c r="AR35" t="s">
        <v>455</v>
      </c>
      <c r="AS35">
        <v>12477.1</v>
      </c>
      <c r="AT35">
        <v>655.9903999999999</v>
      </c>
      <c r="AU35">
        <v>2661.93</v>
      </c>
      <c r="AV35">
        <f>1-AT35/AU35</f>
        <v>0</v>
      </c>
      <c r="AW35">
        <v>-2.345781120240788</v>
      </c>
      <c r="AX35" t="s">
        <v>509</v>
      </c>
      <c r="AY35">
        <v>12473.7</v>
      </c>
      <c r="AZ35">
        <v>666.8798399999999</v>
      </c>
      <c r="BA35">
        <v>976.7</v>
      </c>
      <c r="BB35">
        <f>1-AZ35/BA35</f>
        <v>0</v>
      </c>
      <c r="BC35">
        <v>0.5</v>
      </c>
      <c r="BD35">
        <f>CM35</f>
        <v>0</v>
      </c>
      <c r="BE35">
        <f>R35</f>
        <v>0</v>
      </c>
      <c r="BF35">
        <f>BB35*BC35*BD35</f>
        <v>0</v>
      </c>
      <c r="BG35">
        <f>(BE35-AW35)/BD35</f>
        <v>0</v>
      </c>
      <c r="BH35">
        <f>(AU35-BA35)/BA35</f>
        <v>0</v>
      </c>
      <c r="BI35">
        <f>AT35/(AV35+AT35/BA35)</f>
        <v>0</v>
      </c>
      <c r="BJ35" t="s">
        <v>510</v>
      </c>
      <c r="BK35">
        <v>480.73</v>
      </c>
      <c r="BL35">
        <f>IF(BK35&lt;&gt;0, BK35, BI35)</f>
        <v>0</v>
      </c>
      <c r="BM35">
        <f>1-BL35/BA35</f>
        <v>0</v>
      </c>
      <c r="BN35">
        <f>(BA35-AZ35)/(BA35-BL35)</f>
        <v>0</v>
      </c>
      <c r="BO35">
        <f>(AU35-BA35)/(AU35-BL35)</f>
        <v>0</v>
      </c>
      <c r="BP35">
        <f>(BA35-AZ35)/(BA35-AT35)</f>
        <v>0</v>
      </c>
      <c r="BQ35">
        <f>(AU35-BA35)/(AU35-AT35)</f>
        <v>0</v>
      </c>
      <c r="BR35">
        <f>(BN35*BL35/AZ35)</f>
        <v>0</v>
      </c>
      <c r="BS35">
        <f>(1-BR35)</f>
        <v>0</v>
      </c>
      <c r="BT35">
        <v>1190</v>
      </c>
      <c r="BU35">
        <v>300</v>
      </c>
      <c r="BV35">
        <v>300</v>
      </c>
      <c r="BW35">
        <v>300</v>
      </c>
      <c r="BX35">
        <v>12473.7</v>
      </c>
      <c r="BY35">
        <v>926.05</v>
      </c>
      <c r="BZ35">
        <v>-0.00903583</v>
      </c>
      <c r="CA35">
        <v>-0.88</v>
      </c>
      <c r="CB35" t="s">
        <v>415</v>
      </c>
      <c r="CC35" t="s">
        <v>415</v>
      </c>
      <c r="CD35" t="s">
        <v>415</v>
      </c>
      <c r="CE35" t="s">
        <v>415</v>
      </c>
      <c r="CF35" t="s">
        <v>415</v>
      </c>
      <c r="CG35" t="s">
        <v>415</v>
      </c>
      <c r="CH35" t="s">
        <v>415</v>
      </c>
      <c r="CI35" t="s">
        <v>415</v>
      </c>
      <c r="CJ35" t="s">
        <v>415</v>
      </c>
      <c r="CK35" t="s">
        <v>415</v>
      </c>
      <c r="CL35">
        <f>$B$11*DJ35+$C$11*DK35+$F$11*DV35*(1-DY35)</f>
        <v>0</v>
      </c>
      <c r="CM35">
        <f>CL35*CN35</f>
        <v>0</v>
      </c>
      <c r="CN35">
        <f>($B$11*$D$9+$C$11*$D$9+$F$11*((EI35+EA35)/MAX(EI35+EA35+EJ35, 0.1)*$I$9+EJ35/MAX(EI35+EA35+EJ35, 0.1)*$J$9))/($B$11+$C$11+$F$11)</f>
        <v>0</v>
      </c>
      <c r="CO35">
        <f>($B$11*$K$9+$C$11*$K$9+$F$11*((EI35+EA35)/MAX(EI35+EA35+EJ35, 0.1)*$P$9+EJ35/MAX(EI35+EA35+EJ35, 0.1)*$Q$9))/($B$11+$C$11+$F$11)</f>
        <v>0</v>
      </c>
      <c r="CP35">
        <v>6</v>
      </c>
      <c r="CQ35">
        <v>0.5</v>
      </c>
      <c r="CR35" t="s">
        <v>416</v>
      </c>
      <c r="CS35">
        <v>2</v>
      </c>
      <c r="CT35">
        <v>1686857126.099999</v>
      </c>
      <c r="CU35">
        <v>998.5414193548388</v>
      </c>
      <c r="CV35">
        <v>1034.379032258065</v>
      </c>
      <c r="CW35">
        <v>22.42337096774193</v>
      </c>
      <c r="CX35">
        <v>19.31771935483871</v>
      </c>
      <c r="CY35">
        <v>997.9844193548388</v>
      </c>
      <c r="CZ35">
        <v>22.22747741935484</v>
      </c>
      <c r="DA35">
        <v>600.2472258064516</v>
      </c>
      <c r="DB35">
        <v>101.6416774193548</v>
      </c>
      <c r="DC35">
        <v>0.09999914516129034</v>
      </c>
      <c r="DD35">
        <v>27.91553870967742</v>
      </c>
      <c r="DE35">
        <v>28.02837741935484</v>
      </c>
      <c r="DF35">
        <v>999.9000000000003</v>
      </c>
      <c r="DG35">
        <v>0</v>
      </c>
      <c r="DH35">
        <v>0</v>
      </c>
      <c r="DI35">
        <v>9996.673225806453</v>
      </c>
      <c r="DJ35">
        <v>0</v>
      </c>
      <c r="DK35">
        <v>1458.805806451613</v>
      </c>
      <c r="DL35">
        <v>-35.54707741935484</v>
      </c>
      <c r="DM35">
        <v>1021.742903225806</v>
      </c>
      <c r="DN35">
        <v>1054.754838709677</v>
      </c>
      <c r="DO35">
        <v>3.10564064516129</v>
      </c>
      <c r="DP35">
        <v>1034.379032258065</v>
      </c>
      <c r="DQ35">
        <v>19.31771935483871</v>
      </c>
      <c r="DR35">
        <v>2.279149354838709</v>
      </c>
      <c r="DS35">
        <v>1.963487419354839</v>
      </c>
      <c r="DT35">
        <v>19.52976451612903</v>
      </c>
      <c r="DU35">
        <v>17.1529</v>
      </c>
      <c r="DV35">
        <v>1499.950322580645</v>
      </c>
      <c r="DW35">
        <v>0.9730030967741934</v>
      </c>
      <c r="DX35">
        <v>0.02699675483870968</v>
      </c>
      <c r="DY35">
        <v>0</v>
      </c>
      <c r="DZ35">
        <v>666.8714516129032</v>
      </c>
      <c r="EA35">
        <v>4.999310000000001</v>
      </c>
      <c r="EB35">
        <v>14215.45806451613</v>
      </c>
      <c r="EC35">
        <v>13258.8</v>
      </c>
      <c r="ED35">
        <v>39.28203225806451</v>
      </c>
      <c r="EE35">
        <v>41.63283870967741</v>
      </c>
      <c r="EF35">
        <v>39.40890322580643</v>
      </c>
      <c r="EG35">
        <v>41.9392258064516</v>
      </c>
      <c r="EH35">
        <v>41.18729032258063</v>
      </c>
      <c r="EI35">
        <v>1454.592258064516</v>
      </c>
      <c r="EJ35">
        <v>40.35870967741934</v>
      </c>
      <c r="EK35">
        <v>0</v>
      </c>
      <c r="EL35">
        <v>133.3999998569489</v>
      </c>
      <c r="EM35">
        <v>0</v>
      </c>
      <c r="EN35">
        <v>666.8798399999999</v>
      </c>
      <c r="EO35">
        <v>6.523153865734944</v>
      </c>
      <c r="EP35">
        <v>2072.146155903734</v>
      </c>
      <c r="EQ35">
        <v>14223.944</v>
      </c>
      <c r="ER35">
        <v>15</v>
      </c>
      <c r="ES35">
        <v>1686857172.1</v>
      </c>
      <c r="ET35" t="s">
        <v>511</v>
      </c>
      <c r="EU35">
        <v>1686857172.1</v>
      </c>
      <c r="EV35">
        <v>1686856468.1</v>
      </c>
      <c r="EW35">
        <v>19</v>
      </c>
      <c r="EX35">
        <v>-0.29</v>
      </c>
      <c r="EY35">
        <v>0.091</v>
      </c>
      <c r="EZ35">
        <v>0.5570000000000001</v>
      </c>
      <c r="FA35">
        <v>0.196</v>
      </c>
      <c r="FB35">
        <v>1043</v>
      </c>
      <c r="FC35">
        <v>20</v>
      </c>
      <c r="FD35">
        <v>0.05</v>
      </c>
      <c r="FE35">
        <v>0.03</v>
      </c>
      <c r="FF35">
        <v>-35.5493125</v>
      </c>
      <c r="FG35">
        <v>0.3312731707317977</v>
      </c>
      <c r="FH35">
        <v>0.07365859144560115</v>
      </c>
      <c r="FI35">
        <v>1</v>
      </c>
      <c r="FJ35">
        <v>998.8218666666667</v>
      </c>
      <c r="FK35">
        <v>3.680676307010682</v>
      </c>
      <c r="FL35">
        <v>0.2684867139274312</v>
      </c>
      <c r="FM35">
        <v>1</v>
      </c>
      <c r="FN35">
        <v>3.13847525</v>
      </c>
      <c r="FO35">
        <v>-0.4131020262664201</v>
      </c>
      <c r="FP35">
        <v>0.06400553448677308</v>
      </c>
      <c r="FQ35">
        <v>1</v>
      </c>
      <c r="FR35">
        <v>22.42174333333333</v>
      </c>
      <c r="FS35">
        <v>0.4947176863182138</v>
      </c>
      <c r="FT35">
        <v>0.03613212497979541</v>
      </c>
      <c r="FU35">
        <v>1</v>
      </c>
      <c r="FV35">
        <v>4</v>
      </c>
      <c r="FW35">
        <v>4</v>
      </c>
      <c r="FX35" t="s">
        <v>418</v>
      </c>
      <c r="FY35">
        <v>3.17709</v>
      </c>
      <c r="FZ35">
        <v>2.79663</v>
      </c>
      <c r="GA35">
        <v>0.192433</v>
      </c>
      <c r="GB35">
        <v>0.197719</v>
      </c>
      <c r="GC35">
        <v>0.115365</v>
      </c>
      <c r="GD35">
        <v>0.10455</v>
      </c>
      <c r="GE35">
        <v>25301.2</v>
      </c>
      <c r="GF35">
        <v>19969.9</v>
      </c>
      <c r="GG35">
        <v>29286.9</v>
      </c>
      <c r="GH35">
        <v>24388.3</v>
      </c>
      <c r="GI35">
        <v>32944.7</v>
      </c>
      <c r="GJ35">
        <v>31866.1</v>
      </c>
      <c r="GK35">
        <v>40394.3</v>
      </c>
      <c r="GL35">
        <v>39782.4</v>
      </c>
      <c r="GM35">
        <v>2.16647</v>
      </c>
      <c r="GN35">
        <v>1.85215</v>
      </c>
      <c r="GO35">
        <v>0.0884533</v>
      </c>
      <c r="GP35">
        <v>0</v>
      </c>
      <c r="GQ35">
        <v>26.5731</v>
      </c>
      <c r="GR35">
        <v>999.9</v>
      </c>
      <c r="GS35">
        <v>50.9</v>
      </c>
      <c r="GT35">
        <v>35</v>
      </c>
      <c r="GU35">
        <v>28.2879</v>
      </c>
      <c r="GV35">
        <v>62.3383</v>
      </c>
      <c r="GW35">
        <v>33.766</v>
      </c>
      <c r="GX35">
        <v>1</v>
      </c>
      <c r="GY35">
        <v>0.0686585</v>
      </c>
      <c r="GZ35">
        <v>1.029</v>
      </c>
      <c r="HA35">
        <v>20.2637</v>
      </c>
      <c r="HB35">
        <v>5.22717</v>
      </c>
      <c r="HC35">
        <v>11.9081</v>
      </c>
      <c r="HD35">
        <v>4.9638</v>
      </c>
      <c r="HE35">
        <v>3.292</v>
      </c>
      <c r="HF35">
        <v>9999</v>
      </c>
      <c r="HG35">
        <v>9999</v>
      </c>
      <c r="HH35">
        <v>9999</v>
      </c>
      <c r="HI35">
        <v>999.9</v>
      </c>
      <c r="HJ35">
        <v>4.97025</v>
      </c>
      <c r="HK35">
        <v>1.87531</v>
      </c>
      <c r="HL35">
        <v>1.87408</v>
      </c>
      <c r="HM35">
        <v>1.87332</v>
      </c>
      <c r="HN35">
        <v>1.87473</v>
      </c>
      <c r="HO35">
        <v>1.86967</v>
      </c>
      <c r="HP35">
        <v>1.8739</v>
      </c>
      <c r="HQ35">
        <v>1.87896</v>
      </c>
      <c r="HR35">
        <v>0</v>
      </c>
      <c r="HS35">
        <v>0</v>
      </c>
      <c r="HT35">
        <v>0</v>
      </c>
      <c r="HU35">
        <v>0</v>
      </c>
      <c r="HV35" t="s">
        <v>419</v>
      </c>
      <c r="HW35" t="s">
        <v>420</v>
      </c>
      <c r="HX35" t="s">
        <v>421</v>
      </c>
      <c r="HY35" t="s">
        <v>421</v>
      </c>
      <c r="HZ35" t="s">
        <v>421</v>
      </c>
      <c r="IA35" t="s">
        <v>421</v>
      </c>
      <c r="IB35">
        <v>0</v>
      </c>
      <c r="IC35">
        <v>100</v>
      </c>
      <c r="ID35">
        <v>100</v>
      </c>
      <c r="IE35">
        <v>0.5570000000000001</v>
      </c>
      <c r="IF35">
        <v>0.1959</v>
      </c>
      <c r="IG35">
        <v>0.8480499999999438</v>
      </c>
      <c r="IH35">
        <v>0</v>
      </c>
      <c r="II35">
        <v>0</v>
      </c>
      <c r="IJ35">
        <v>0</v>
      </c>
      <c r="IK35">
        <v>0.1958949999999966</v>
      </c>
      <c r="IL35">
        <v>0</v>
      </c>
      <c r="IM35">
        <v>0</v>
      </c>
      <c r="IN35">
        <v>0</v>
      </c>
      <c r="IO35">
        <v>-1</v>
      </c>
      <c r="IP35">
        <v>-1</v>
      </c>
      <c r="IQ35">
        <v>-1</v>
      </c>
      <c r="IR35">
        <v>-1</v>
      </c>
      <c r="IS35">
        <v>1.6</v>
      </c>
      <c r="IT35">
        <v>11.1</v>
      </c>
      <c r="IU35">
        <v>2.31079</v>
      </c>
      <c r="IV35">
        <v>2.4353</v>
      </c>
      <c r="IW35">
        <v>1.42578</v>
      </c>
      <c r="IX35">
        <v>2.26562</v>
      </c>
      <c r="IY35">
        <v>1.54785</v>
      </c>
      <c r="IZ35">
        <v>2.37793</v>
      </c>
      <c r="JA35">
        <v>38.1837</v>
      </c>
      <c r="JB35">
        <v>15.5067</v>
      </c>
      <c r="JC35">
        <v>18</v>
      </c>
      <c r="JD35">
        <v>635.9109999999999</v>
      </c>
      <c r="JE35">
        <v>417.878</v>
      </c>
      <c r="JF35">
        <v>25.6938</v>
      </c>
      <c r="JG35">
        <v>28.176</v>
      </c>
      <c r="JH35">
        <v>30.0002</v>
      </c>
      <c r="JI35">
        <v>28.0259</v>
      </c>
      <c r="JJ35">
        <v>27.962</v>
      </c>
      <c r="JK35">
        <v>46.2763</v>
      </c>
      <c r="JL35">
        <v>34.6675</v>
      </c>
      <c r="JM35">
        <v>96.5506</v>
      </c>
      <c r="JN35">
        <v>25.6872</v>
      </c>
      <c r="JO35">
        <v>1035.06</v>
      </c>
      <c r="JP35">
        <v>19.3776</v>
      </c>
      <c r="JQ35">
        <v>95.41889999999999</v>
      </c>
      <c r="JR35">
        <v>101.221</v>
      </c>
    </row>
    <row r="36" spans="1:278">
      <c r="A36">
        <v>20</v>
      </c>
      <c r="B36">
        <v>1686857262.6</v>
      </c>
      <c r="C36">
        <v>2548.599999904633</v>
      </c>
      <c r="D36" t="s">
        <v>512</v>
      </c>
      <c r="E36" t="s">
        <v>513</v>
      </c>
      <c r="F36">
        <v>15</v>
      </c>
      <c r="I36" t="s">
        <v>408</v>
      </c>
      <c r="J36" t="s">
        <v>409</v>
      </c>
      <c r="M36" t="s">
        <v>410</v>
      </c>
      <c r="N36" t="s">
        <v>411</v>
      </c>
      <c r="O36">
        <v>1686857254.849999</v>
      </c>
      <c r="P36">
        <f>(Q36)/1000</f>
        <v>0</v>
      </c>
      <c r="Q36">
        <f>1000*DA36*AO36*(CW36-CX36)/(100*CP36*(1000-AO36*CW36))</f>
        <v>0</v>
      </c>
      <c r="R36">
        <f>DA36*AO36*(CV36-CU36*(1000-AO36*CX36)/(1000-AO36*CW36))/(100*CP36)</f>
        <v>0</v>
      </c>
      <c r="S36">
        <f>CU36 - IF(AO36&gt;1, R36*CP36*100.0/(AQ36*DI36), 0)</f>
        <v>0</v>
      </c>
      <c r="T36">
        <f>((Z36-P36/2)*S36-R36)/(Z36+P36/2)</f>
        <v>0</v>
      </c>
      <c r="U36">
        <f>T36*(DB36+DC36)/1000.0</f>
        <v>0</v>
      </c>
      <c r="V36">
        <f>(CU36 - IF(AO36&gt;1, R36*CP36*100.0/(AQ36*DI36), 0))*(DB36+DC36)/1000.0</f>
        <v>0</v>
      </c>
      <c r="W36">
        <f>2.0/((1/Y36-1/X36)+SIGN(Y36)*SQRT((1/Y36-1/X36)*(1/Y36-1/X36) + 4*CQ36/((CQ36+1)*(CQ36+1))*(2*1/Y36*1/X36-1/X36*1/X36)))</f>
        <v>0</v>
      </c>
      <c r="X36">
        <f>IF(LEFT(CR36,1)&lt;&gt;"0",IF(LEFT(CR36,1)="1",3.0,CS36),$D$5+$E$5*(DI36*DB36/($K$5*1000))+$F$5*(DI36*DB36/($K$5*1000))*MAX(MIN(CP36,$J$5),$I$5)*MAX(MIN(CP36,$J$5),$I$5)+$G$5*MAX(MIN(CP36,$J$5),$I$5)*(DI36*DB36/($K$5*1000))+$H$5*(DI36*DB36/($K$5*1000))*(DI36*DB36/($K$5*1000)))</f>
        <v>0</v>
      </c>
      <c r="Y36">
        <f>P36*(1000-(1000*0.61365*exp(17.502*AC36/(240.97+AC36))/(DB36+DC36)+CW36)/2)/(1000*0.61365*exp(17.502*AC36/(240.97+AC36))/(DB36+DC36)-CW36)</f>
        <v>0</v>
      </c>
      <c r="Z36">
        <f>1/((CQ36+1)/(W36/1.6)+1/(X36/1.37)) + CQ36/((CQ36+1)/(W36/1.6) + CQ36/(X36/1.37))</f>
        <v>0</v>
      </c>
      <c r="AA36">
        <f>(CL36*CO36)</f>
        <v>0</v>
      </c>
      <c r="AB36">
        <f>(DD36+(AA36+2*0.95*5.67E-8*(((DD36+$B$7)+273)^4-(DD36+273)^4)-44100*P36)/(1.84*29.3*X36+8*0.95*5.67E-8*(DD36+273)^3))</f>
        <v>0</v>
      </c>
      <c r="AC36">
        <f>($C$7*DE36+$D$7*DF36+$E$7*AB36)</f>
        <v>0</v>
      </c>
      <c r="AD36">
        <f>0.61365*exp(17.502*AC36/(240.97+AC36))</f>
        <v>0</v>
      </c>
      <c r="AE36">
        <f>(AF36/AG36*100)</f>
        <v>0</v>
      </c>
      <c r="AF36">
        <f>CW36*(DB36+DC36)/1000</f>
        <v>0</v>
      </c>
      <c r="AG36">
        <f>0.61365*exp(17.502*DD36/(240.97+DD36))</f>
        <v>0</v>
      </c>
      <c r="AH36">
        <f>(AD36-CW36*(DB36+DC36)/1000)</f>
        <v>0</v>
      </c>
      <c r="AI36">
        <f>(-P36*44100)</f>
        <v>0</v>
      </c>
      <c r="AJ36">
        <f>2*29.3*X36*0.92*(DD36-AC36)</f>
        <v>0</v>
      </c>
      <c r="AK36">
        <f>2*0.95*5.67E-8*(((DD36+$B$7)+273)^4-(AC36+273)^4)</f>
        <v>0</v>
      </c>
      <c r="AL36">
        <f>AA36+AK36+AI36+AJ36</f>
        <v>0</v>
      </c>
      <c r="AM36">
        <v>0</v>
      </c>
      <c r="AN36">
        <v>0</v>
      </c>
      <c r="AO36">
        <f>IF(AM36*$H$13&gt;=AQ36,1.0,(AQ36/(AQ36-AM36*$H$13)))</f>
        <v>0</v>
      </c>
      <c r="AP36">
        <f>(AO36-1)*100</f>
        <v>0</v>
      </c>
      <c r="AQ36">
        <f>MAX(0,($B$13+$C$13*DI36)/(1+$D$13*DI36)*DB36/(DD36+273)*$E$13)</f>
        <v>0</v>
      </c>
      <c r="AR36" t="s">
        <v>455</v>
      </c>
      <c r="AS36">
        <v>12477.1</v>
      </c>
      <c r="AT36">
        <v>655.9903999999999</v>
      </c>
      <c r="AU36">
        <v>2661.93</v>
      </c>
      <c r="AV36">
        <f>1-AT36/AU36</f>
        <v>0</v>
      </c>
      <c r="AW36">
        <v>-2.345781120240788</v>
      </c>
      <c r="AX36" t="s">
        <v>514</v>
      </c>
      <c r="AY36">
        <v>12483.7</v>
      </c>
      <c r="AZ36">
        <v>661.71424</v>
      </c>
      <c r="BA36">
        <v>955.409</v>
      </c>
      <c r="BB36">
        <f>1-AZ36/BA36</f>
        <v>0</v>
      </c>
      <c r="BC36">
        <v>0.5</v>
      </c>
      <c r="BD36">
        <f>CM36</f>
        <v>0</v>
      </c>
      <c r="BE36">
        <f>R36</f>
        <v>0</v>
      </c>
      <c r="BF36">
        <f>BB36*BC36*BD36</f>
        <v>0</v>
      </c>
      <c r="BG36">
        <f>(BE36-AW36)/BD36</f>
        <v>0</v>
      </c>
      <c r="BH36">
        <f>(AU36-BA36)/BA36</f>
        <v>0</v>
      </c>
      <c r="BI36">
        <f>AT36/(AV36+AT36/BA36)</f>
        <v>0</v>
      </c>
      <c r="BJ36" t="s">
        <v>515</v>
      </c>
      <c r="BK36">
        <v>480.2</v>
      </c>
      <c r="BL36">
        <f>IF(BK36&lt;&gt;0, BK36, BI36)</f>
        <v>0</v>
      </c>
      <c r="BM36">
        <f>1-BL36/BA36</f>
        <v>0</v>
      </c>
      <c r="BN36">
        <f>(BA36-AZ36)/(BA36-BL36)</f>
        <v>0</v>
      </c>
      <c r="BO36">
        <f>(AU36-BA36)/(AU36-BL36)</f>
        <v>0</v>
      </c>
      <c r="BP36">
        <f>(BA36-AZ36)/(BA36-AT36)</f>
        <v>0</v>
      </c>
      <c r="BQ36">
        <f>(AU36-BA36)/(AU36-AT36)</f>
        <v>0</v>
      </c>
      <c r="BR36">
        <f>(BN36*BL36/AZ36)</f>
        <v>0</v>
      </c>
      <c r="BS36">
        <f>(1-BR36)</f>
        <v>0</v>
      </c>
      <c r="BT36">
        <v>1192</v>
      </c>
      <c r="BU36">
        <v>300</v>
      </c>
      <c r="BV36">
        <v>300</v>
      </c>
      <c r="BW36">
        <v>300</v>
      </c>
      <c r="BX36">
        <v>12483.7</v>
      </c>
      <c r="BY36">
        <v>910.62</v>
      </c>
      <c r="BZ36">
        <v>-0.00904523</v>
      </c>
      <c r="CA36">
        <v>0.85</v>
      </c>
      <c r="CB36" t="s">
        <v>415</v>
      </c>
      <c r="CC36" t="s">
        <v>415</v>
      </c>
      <c r="CD36" t="s">
        <v>415</v>
      </c>
      <c r="CE36" t="s">
        <v>415</v>
      </c>
      <c r="CF36" t="s">
        <v>415</v>
      </c>
      <c r="CG36" t="s">
        <v>415</v>
      </c>
      <c r="CH36" t="s">
        <v>415</v>
      </c>
      <c r="CI36" t="s">
        <v>415</v>
      </c>
      <c r="CJ36" t="s">
        <v>415</v>
      </c>
      <c r="CK36" t="s">
        <v>415</v>
      </c>
      <c r="CL36">
        <f>$B$11*DJ36+$C$11*DK36+$F$11*DV36*(1-DY36)</f>
        <v>0</v>
      </c>
      <c r="CM36">
        <f>CL36*CN36</f>
        <v>0</v>
      </c>
      <c r="CN36">
        <f>($B$11*$D$9+$C$11*$D$9+$F$11*((EI36+EA36)/MAX(EI36+EA36+EJ36, 0.1)*$I$9+EJ36/MAX(EI36+EA36+EJ36, 0.1)*$J$9))/($B$11+$C$11+$F$11)</f>
        <v>0</v>
      </c>
      <c r="CO36">
        <f>($B$11*$K$9+$C$11*$K$9+$F$11*((EI36+EA36)/MAX(EI36+EA36+EJ36, 0.1)*$P$9+EJ36/MAX(EI36+EA36+EJ36, 0.1)*$Q$9))/($B$11+$C$11+$F$11)</f>
        <v>0</v>
      </c>
      <c r="CP36">
        <v>6</v>
      </c>
      <c r="CQ36">
        <v>0.5</v>
      </c>
      <c r="CR36" t="s">
        <v>416</v>
      </c>
      <c r="CS36">
        <v>2</v>
      </c>
      <c r="CT36">
        <v>1686857254.849999</v>
      </c>
      <c r="CU36">
        <v>1198.253</v>
      </c>
      <c r="CV36">
        <v>1235.113666666667</v>
      </c>
      <c r="CW36">
        <v>22.62707333333333</v>
      </c>
      <c r="CX36">
        <v>19.57586</v>
      </c>
      <c r="CY36">
        <v>1197.882</v>
      </c>
      <c r="CZ36">
        <v>22.43118333333333</v>
      </c>
      <c r="DA36">
        <v>600.3027666666666</v>
      </c>
      <c r="DB36">
        <v>101.6495333333333</v>
      </c>
      <c r="DC36">
        <v>0.1002821833333333</v>
      </c>
      <c r="DD36">
        <v>27.93706666666667</v>
      </c>
      <c r="DE36">
        <v>28.03637</v>
      </c>
      <c r="DF36">
        <v>999.9000000000002</v>
      </c>
      <c r="DG36">
        <v>0</v>
      </c>
      <c r="DH36">
        <v>0</v>
      </c>
      <c r="DI36">
        <v>10003.08533333333</v>
      </c>
      <c r="DJ36">
        <v>0</v>
      </c>
      <c r="DK36">
        <v>1442.507333333333</v>
      </c>
      <c r="DL36">
        <v>-36.67487333333334</v>
      </c>
      <c r="DM36">
        <v>1226.185</v>
      </c>
      <c r="DN36">
        <v>1259.775666666667</v>
      </c>
      <c r="DO36">
        <v>3.051218</v>
      </c>
      <c r="DP36">
        <v>1235.113666666667</v>
      </c>
      <c r="DQ36">
        <v>19.57586</v>
      </c>
      <c r="DR36">
        <v>2.300032333333333</v>
      </c>
      <c r="DS36">
        <v>1.989878</v>
      </c>
      <c r="DT36">
        <v>19.67661666666667</v>
      </c>
      <c r="DU36">
        <v>17.36399333333333</v>
      </c>
      <c r="DV36">
        <v>1499.970666666667</v>
      </c>
      <c r="DW36">
        <v>0.9730019999999999</v>
      </c>
      <c r="DX36">
        <v>0.0269978</v>
      </c>
      <c r="DY36">
        <v>0</v>
      </c>
      <c r="DZ36">
        <v>661.7779666666667</v>
      </c>
      <c r="EA36">
        <v>4.99931</v>
      </c>
      <c r="EB36">
        <v>13917.19666666667</v>
      </c>
      <c r="EC36">
        <v>13259</v>
      </c>
      <c r="ED36">
        <v>38.30393333333333</v>
      </c>
      <c r="EE36">
        <v>39.65806666666666</v>
      </c>
      <c r="EF36">
        <v>38.59979999999999</v>
      </c>
      <c r="EG36">
        <v>39.20399999999999</v>
      </c>
      <c r="EH36">
        <v>39.71233333333333</v>
      </c>
      <c r="EI36">
        <v>1454.610333333334</v>
      </c>
      <c r="EJ36">
        <v>40.36066666666665</v>
      </c>
      <c r="EK36">
        <v>0</v>
      </c>
      <c r="EL36">
        <v>128.1999998092651</v>
      </c>
      <c r="EM36">
        <v>0</v>
      </c>
      <c r="EN36">
        <v>661.71424</v>
      </c>
      <c r="EO36">
        <v>-5.940153855622023</v>
      </c>
      <c r="EP36">
        <v>-419.6076949407251</v>
      </c>
      <c r="EQ36">
        <v>13908.636</v>
      </c>
      <c r="ER36">
        <v>15</v>
      </c>
      <c r="ES36">
        <v>1686857297.1</v>
      </c>
      <c r="ET36" t="s">
        <v>516</v>
      </c>
      <c r="EU36">
        <v>1686857297.1</v>
      </c>
      <c r="EV36">
        <v>1686856468.1</v>
      </c>
      <c r="EW36">
        <v>20</v>
      </c>
      <c r="EX36">
        <v>-0.187</v>
      </c>
      <c r="EY36">
        <v>0.091</v>
      </c>
      <c r="EZ36">
        <v>0.371</v>
      </c>
      <c r="FA36">
        <v>0.196</v>
      </c>
      <c r="FB36">
        <v>1245</v>
      </c>
      <c r="FC36">
        <v>20</v>
      </c>
      <c r="FD36">
        <v>0.04</v>
      </c>
      <c r="FE36">
        <v>0.03</v>
      </c>
      <c r="FF36">
        <v>-36.85305365853658</v>
      </c>
      <c r="FG36">
        <v>2.333761672473796</v>
      </c>
      <c r="FH36">
        <v>0.2921344470779537</v>
      </c>
      <c r="FI36">
        <v>1</v>
      </c>
      <c r="FJ36">
        <v>1198.381935483871</v>
      </c>
      <c r="FK36">
        <v>4.075161290321105</v>
      </c>
      <c r="FL36">
        <v>0.3096972439890918</v>
      </c>
      <c r="FM36">
        <v>1</v>
      </c>
      <c r="FN36">
        <v>3.069074634146341</v>
      </c>
      <c r="FO36">
        <v>-0.3000482926829222</v>
      </c>
      <c r="FP36">
        <v>0.04464512018769205</v>
      </c>
      <c r="FQ36">
        <v>1</v>
      </c>
      <c r="FR36">
        <v>22.62653548387096</v>
      </c>
      <c r="FS36">
        <v>0.1124516129031863</v>
      </c>
      <c r="FT36">
        <v>0.009570436616159635</v>
      </c>
      <c r="FU36">
        <v>1</v>
      </c>
      <c r="FV36">
        <v>4</v>
      </c>
      <c r="FW36">
        <v>4</v>
      </c>
      <c r="FX36" t="s">
        <v>418</v>
      </c>
      <c r="FY36">
        <v>3.17694</v>
      </c>
      <c r="FZ36">
        <v>2.79749</v>
      </c>
      <c r="GA36">
        <v>0.216126</v>
      </c>
      <c r="GB36">
        <v>0.221172</v>
      </c>
      <c r="GC36">
        <v>0.115939</v>
      </c>
      <c r="GD36">
        <v>0.10554</v>
      </c>
      <c r="GE36">
        <v>24554.5</v>
      </c>
      <c r="GF36">
        <v>19382.8</v>
      </c>
      <c r="GG36">
        <v>29282.3</v>
      </c>
      <c r="GH36">
        <v>24384.8</v>
      </c>
      <c r="GI36">
        <v>32918.7</v>
      </c>
      <c r="GJ36">
        <v>31826.7</v>
      </c>
      <c r="GK36">
        <v>40387.9</v>
      </c>
      <c r="GL36">
        <v>39776.6</v>
      </c>
      <c r="GM36">
        <v>2.16572</v>
      </c>
      <c r="GN36">
        <v>1.85168</v>
      </c>
      <c r="GO36">
        <v>0.0964589</v>
      </c>
      <c r="GP36">
        <v>0</v>
      </c>
      <c r="GQ36">
        <v>26.4176</v>
      </c>
      <c r="GR36">
        <v>999.9</v>
      </c>
      <c r="GS36">
        <v>50.4</v>
      </c>
      <c r="GT36">
        <v>35.1</v>
      </c>
      <c r="GU36">
        <v>28.1623</v>
      </c>
      <c r="GV36">
        <v>62.3183</v>
      </c>
      <c r="GW36">
        <v>34.0865</v>
      </c>
      <c r="GX36">
        <v>1</v>
      </c>
      <c r="GY36">
        <v>0.07451729999999999</v>
      </c>
      <c r="GZ36">
        <v>0.903578</v>
      </c>
      <c r="HA36">
        <v>20.2644</v>
      </c>
      <c r="HB36">
        <v>5.22448</v>
      </c>
      <c r="HC36">
        <v>11.9081</v>
      </c>
      <c r="HD36">
        <v>4.9637</v>
      </c>
      <c r="HE36">
        <v>3.292</v>
      </c>
      <c r="HF36">
        <v>9999</v>
      </c>
      <c r="HG36">
        <v>9999</v>
      </c>
      <c r="HH36">
        <v>9999</v>
      </c>
      <c r="HI36">
        <v>999.9</v>
      </c>
      <c r="HJ36">
        <v>4.97027</v>
      </c>
      <c r="HK36">
        <v>1.87531</v>
      </c>
      <c r="HL36">
        <v>1.87409</v>
      </c>
      <c r="HM36">
        <v>1.87332</v>
      </c>
      <c r="HN36">
        <v>1.87475</v>
      </c>
      <c r="HO36">
        <v>1.86967</v>
      </c>
      <c r="HP36">
        <v>1.87388</v>
      </c>
      <c r="HQ36">
        <v>1.87896</v>
      </c>
      <c r="HR36">
        <v>0</v>
      </c>
      <c r="HS36">
        <v>0</v>
      </c>
      <c r="HT36">
        <v>0</v>
      </c>
      <c r="HU36">
        <v>0</v>
      </c>
      <c r="HV36" t="s">
        <v>419</v>
      </c>
      <c r="HW36" t="s">
        <v>420</v>
      </c>
      <c r="HX36" t="s">
        <v>421</v>
      </c>
      <c r="HY36" t="s">
        <v>421</v>
      </c>
      <c r="HZ36" t="s">
        <v>421</v>
      </c>
      <c r="IA36" t="s">
        <v>421</v>
      </c>
      <c r="IB36">
        <v>0</v>
      </c>
      <c r="IC36">
        <v>100</v>
      </c>
      <c r="ID36">
        <v>100</v>
      </c>
      <c r="IE36">
        <v>0.371</v>
      </c>
      <c r="IF36">
        <v>0.1959</v>
      </c>
      <c r="IG36">
        <v>0.5570000000000164</v>
      </c>
      <c r="IH36">
        <v>0</v>
      </c>
      <c r="II36">
        <v>0</v>
      </c>
      <c r="IJ36">
        <v>0</v>
      </c>
      <c r="IK36">
        <v>0.1958949999999966</v>
      </c>
      <c r="IL36">
        <v>0</v>
      </c>
      <c r="IM36">
        <v>0</v>
      </c>
      <c r="IN36">
        <v>0</v>
      </c>
      <c r="IO36">
        <v>-1</v>
      </c>
      <c r="IP36">
        <v>-1</v>
      </c>
      <c r="IQ36">
        <v>-1</v>
      </c>
      <c r="IR36">
        <v>-1</v>
      </c>
      <c r="IS36">
        <v>1.5</v>
      </c>
      <c r="IT36">
        <v>13.2</v>
      </c>
      <c r="IU36">
        <v>2.67578</v>
      </c>
      <c r="IV36">
        <v>2.40967</v>
      </c>
      <c r="IW36">
        <v>1.42578</v>
      </c>
      <c r="IX36">
        <v>2.26562</v>
      </c>
      <c r="IY36">
        <v>1.54785</v>
      </c>
      <c r="IZ36">
        <v>2.4939</v>
      </c>
      <c r="JA36">
        <v>38.3056</v>
      </c>
      <c r="JB36">
        <v>15.4892</v>
      </c>
      <c r="JC36">
        <v>18</v>
      </c>
      <c r="JD36">
        <v>635.992</v>
      </c>
      <c r="JE36">
        <v>418.012</v>
      </c>
      <c r="JF36">
        <v>25.8253</v>
      </c>
      <c r="JG36">
        <v>28.2468</v>
      </c>
      <c r="JH36">
        <v>30.0001</v>
      </c>
      <c r="JI36">
        <v>28.0863</v>
      </c>
      <c r="JJ36">
        <v>28.018</v>
      </c>
      <c r="JK36">
        <v>53.5842</v>
      </c>
      <c r="JL36">
        <v>33.8402</v>
      </c>
      <c r="JM36">
        <v>96.9164</v>
      </c>
      <c r="JN36">
        <v>25.8241</v>
      </c>
      <c r="JO36">
        <v>1235.99</v>
      </c>
      <c r="JP36">
        <v>19.6454</v>
      </c>
      <c r="JQ36">
        <v>95.4038</v>
      </c>
      <c r="JR36">
        <v>101.207</v>
      </c>
    </row>
    <row r="37" spans="1:278">
      <c r="A37">
        <v>21</v>
      </c>
      <c r="B37">
        <v>1686857394.6</v>
      </c>
      <c r="C37">
        <v>2680.599999904633</v>
      </c>
      <c r="D37" t="s">
        <v>517</v>
      </c>
      <c r="E37" t="s">
        <v>518</v>
      </c>
      <c r="F37">
        <v>15</v>
      </c>
      <c r="I37" t="s">
        <v>408</v>
      </c>
      <c r="J37" t="s">
        <v>409</v>
      </c>
      <c r="M37" t="s">
        <v>410</v>
      </c>
      <c r="N37" t="s">
        <v>411</v>
      </c>
      <c r="O37">
        <v>1686857386.849999</v>
      </c>
      <c r="P37">
        <f>(Q37)/1000</f>
        <v>0</v>
      </c>
      <c r="Q37">
        <f>1000*DA37*AO37*(CW37-CX37)/(100*CP37*(1000-AO37*CW37))</f>
        <v>0</v>
      </c>
      <c r="R37">
        <f>DA37*AO37*(CV37-CU37*(1000-AO37*CX37)/(1000-AO37*CW37))/(100*CP37)</f>
        <v>0</v>
      </c>
      <c r="S37">
        <f>CU37 - IF(AO37&gt;1, R37*CP37*100.0/(AQ37*DI37), 0)</f>
        <v>0</v>
      </c>
      <c r="T37">
        <f>((Z37-P37/2)*S37-R37)/(Z37+P37/2)</f>
        <v>0</v>
      </c>
      <c r="U37">
        <f>T37*(DB37+DC37)/1000.0</f>
        <v>0</v>
      </c>
      <c r="V37">
        <f>(CU37 - IF(AO37&gt;1, R37*CP37*100.0/(AQ37*DI37), 0))*(DB37+DC37)/1000.0</f>
        <v>0</v>
      </c>
      <c r="W37">
        <f>2.0/((1/Y37-1/X37)+SIGN(Y37)*SQRT((1/Y37-1/X37)*(1/Y37-1/X37) + 4*CQ37/((CQ37+1)*(CQ37+1))*(2*1/Y37*1/X37-1/X37*1/X37)))</f>
        <v>0</v>
      </c>
      <c r="X37">
        <f>IF(LEFT(CR37,1)&lt;&gt;"0",IF(LEFT(CR37,1)="1",3.0,CS37),$D$5+$E$5*(DI37*DB37/($K$5*1000))+$F$5*(DI37*DB37/($K$5*1000))*MAX(MIN(CP37,$J$5),$I$5)*MAX(MIN(CP37,$J$5),$I$5)+$G$5*MAX(MIN(CP37,$J$5),$I$5)*(DI37*DB37/($K$5*1000))+$H$5*(DI37*DB37/($K$5*1000))*(DI37*DB37/($K$5*1000)))</f>
        <v>0</v>
      </c>
      <c r="Y37">
        <f>P37*(1000-(1000*0.61365*exp(17.502*AC37/(240.97+AC37))/(DB37+DC37)+CW37)/2)/(1000*0.61365*exp(17.502*AC37/(240.97+AC37))/(DB37+DC37)-CW37)</f>
        <v>0</v>
      </c>
      <c r="Z37">
        <f>1/((CQ37+1)/(W37/1.6)+1/(X37/1.37)) + CQ37/((CQ37+1)/(W37/1.6) + CQ37/(X37/1.37))</f>
        <v>0</v>
      </c>
      <c r="AA37">
        <f>(CL37*CO37)</f>
        <v>0</v>
      </c>
      <c r="AB37">
        <f>(DD37+(AA37+2*0.95*5.67E-8*(((DD37+$B$7)+273)^4-(DD37+273)^4)-44100*P37)/(1.84*29.3*X37+8*0.95*5.67E-8*(DD37+273)^3))</f>
        <v>0</v>
      </c>
      <c r="AC37">
        <f>($C$7*DE37+$D$7*DF37+$E$7*AB37)</f>
        <v>0</v>
      </c>
      <c r="AD37">
        <f>0.61365*exp(17.502*AC37/(240.97+AC37))</f>
        <v>0</v>
      </c>
      <c r="AE37">
        <f>(AF37/AG37*100)</f>
        <v>0</v>
      </c>
      <c r="AF37">
        <f>CW37*(DB37+DC37)/1000</f>
        <v>0</v>
      </c>
      <c r="AG37">
        <f>0.61365*exp(17.502*DD37/(240.97+DD37))</f>
        <v>0</v>
      </c>
      <c r="AH37">
        <f>(AD37-CW37*(DB37+DC37)/1000)</f>
        <v>0</v>
      </c>
      <c r="AI37">
        <f>(-P37*44100)</f>
        <v>0</v>
      </c>
      <c r="AJ37">
        <f>2*29.3*X37*0.92*(DD37-AC37)</f>
        <v>0</v>
      </c>
      <c r="AK37">
        <f>2*0.95*5.67E-8*(((DD37+$B$7)+273)^4-(AC37+273)^4)</f>
        <v>0</v>
      </c>
      <c r="AL37">
        <f>AA37+AK37+AI37+AJ37</f>
        <v>0</v>
      </c>
      <c r="AM37">
        <v>0</v>
      </c>
      <c r="AN37">
        <v>0</v>
      </c>
      <c r="AO37">
        <f>IF(AM37*$H$13&gt;=AQ37,1.0,(AQ37/(AQ37-AM37*$H$13)))</f>
        <v>0</v>
      </c>
      <c r="AP37">
        <f>(AO37-1)*100</f>
        <v>0</v>
      </c>
      <c r="AQ37">
        <f>MAX(0,($B$13+$C$13*DI37)/(1+$D$13*DI37)*DB37/(DD37+273)*$E$13)</f>
        <v>0</v>
      </c>
      <c r="AR37" t="s">
        <v>455</v>
      </c>
      <c r="AS37">
        <v>12477.1</v>
      </c>
      <c r="AT37">
        <v>655.9903999999999</v>
      </c>
      <c r="AU37">
        <v>2661.93</v>
      </c>
      <c r="AV37">
        <f>1-AT37/AU37</f>
        <v>0</v>
      </c>
      <c r="AW37">
        <v>-2.345781120240788</v>
      </c>
      <c r="AX37" t="s">
        <v>519</v>
      </c>
      <c r="AY37">
        <v>12485.3</v>
      </c>
      <c r="AZ37">
        <v>658.6668076923077</v>
      </c>
      <c r="BA37">
        <v>943.722</v>
      </c>
      <c r="BB37">
        <f>1-AZ37/BA37</f>
        <v>0</v>
      </c>
      <c r="BC37">
        <v>0.5</v>
      </c>
      <c r="BD37">
        <f>CM37</f>
        <v>0</v>
      </c>
      <c r="BE37">
        <f>R37</f>
        <v>0</v>
      </c>
      <c r="BF37">
        <f>BB37*BC37*BD37</f>
        <v>0</v>
      </c>
      <c r="BG37">
        <f>(BE37-AW37)/BD37</f>
        <v>0</v>
      </c>
      <c r="BH37">
        <f>(AU37-BA37)/BA37</f>
        <v>0</v>
      </c>
      <c r="BI37">
        <f>AT37/(AV37+AT37/BA37)</f>
        <v>0</v>
      </c>
      <c r="BJ37" t="s">
        <v>520</v>
      </c>
      <c r="BK37">
        <v>476.69</v>
      </c>
      <c r="BL37">
        <f>IF(BK37&lt;&gt;0, BK37, BI37)</f>
        <v>0</v>
      </c>
      <c r="BM37">
        <f>1-BL37/BA37</f>
        <v>0</v>
      </c>
      <c r="BN37">
        <f>(BA37-AZ37)/(BA37-BL37)</f>
        <v>0</v>
      </c>
      <c r="BO37">
        <f>(AU37-BA37)/(AU37-BL37)</f>
        <v>0</v>
      </c>
      <c r="BP37">
        <f>(BA37-AZ37)/(BA37-AT37)</f>
        <v>0</v>
      </c>
      <c r="BQ37">
        <f>(AU37-BA37)/(AU37-AT37)</f>
        <v>0</v>
      </c>
      <c r="BR37">
        <f>(BN37*BL37/AZ37)</f>
        <v>0</v>
      </c>
      <c r="BS37">
        <f>(1-BR37)</f>
        <v>0</v>
      </c>
      <c r="BT37">
        <v>1194</v>
      </c>
      <c r="BU37">
        <v>300</v>
      </c>
      <c r="BV37">
        <v>300</v>
      </c>
      <c r="BW37">
        <v>300</v>
      </c>
      <c r="BX37">
        <v>12485.3</v>
      </c>
      <c r="BY37">
        <v>897.21</v>
      </c>
      <c r="BZ37">
        <v>-0.009046230000000001</v>
      </c>
      <c r="CA37">
        <v>-0.01</v>
      </c>
      <c r="CB37" t="s">
        <v>415</v>
      </c>
      <c r="CC37" t="s">
        <v>415</v>
      </c>
      <c r="CD37" t="s">
        <v>415</v>
      </c>
      <c r="CE37" t="s">
        <v>415</v>
      </c>
      <c r="CF37" t="s">
        <v>415</v>
      </c>
      <c r="CG37" t="s">
        <v>415</v>
      </c>
      <c r="CH37" t="s">
        <v>415</v>
      </c>
      <c r="CI37" t="s">
        <v>415</v>
      </c>
      <c r="CJ37" t="s">
        <v>415</v>
      </c>
      <c r="CK37" t="s">
        <v>415</v>
      </c>
      <c r="CL37">
        <f>$B$11*DJ37+$C$11*DK37+$F$11*DV37*(1-DY37)</f>
        <v>0</v>
      </c>
      <c r="CM37">
        <f>CL37*CN37</f>
        <v>0</v>
      </c>
      <c r="CN37">
        <f>($B$11*$D$9+$C$11*$D$9+$F$11*((EI37+EA37)/MAX(EI37+EA37+EJ37, 0.1)*$I$9+EJ37/MAX(EI37+EA37+EJ37, 0.1)*$J$9))/($B$11+$C$11+$F$11)</f>
        <v>0</v>
      </c>
      <c r="CO37">
        <f>($B$11*$K$9+$C$11*$K$9+$F$11*((EI37+EA37)/MAX(EI37+EA37+EJ37, 0.1)*$P$9+EJ37/MAX(EI37+EA37+EJ37, 0.1)*$Q$9))/($B$11+$C$11+$F$11)</f>
        <v>0</v>
      </c>
      <c r="CP37">
        <v>6</v>
      </c>
      <c r="CQ37">
        <v>0.5</v>
      </c>
      <c r="CR37" t="s">
        <v>416</v>
      </c>
      <c r="CS37">
        <v>2</v>
      </c>
      <c r="CT37">
        <v>1686857386.849999</v>
      </c>
      <c r="CU37">
        <v>1497.655333333333</v>
      </c>
      <c r="CV37">
        <v>1535.531333333333</v>
      </c>
      <c r="CW37">
        <v>22.55549333333332</v>
      </c>
      <c r="CX37">
        <v>19.66119333333334</v>
      </c>
      <c r="CY37">
        <v>1497.770333333333</v>
      </c>
      <c r="CZ37">
        <v>22.35959666666667</v>
      </c>
      <c r="DA37">
        <v>600.0523666666667</v>
      </c>
      <c r="DB37">
        <v>101.6588333333333</v>
      </c>
      <c r="DC37">
        <v>0.09872217666666665</v>
      </c>
      <c r="DD37">
        <v>27.70729333333333</v>
      </c>
      <c r="DE37">
        <v>27.84081333333333</v>
      </c>
      <c r="DF37">
        <v>999.9000000000002</v>
      </c>
      <c r="DG37">
        <v>0</v>
      </c>
      <c r="DH37">
        <v>0</v>
      </c>
      <c r="DI37">
        <v>10002.79633333333</v>
      </c>
      <c r="DJ37">
        <v>0</v>
      </c>
      <c r="DK37">
        <v>987.4481333333334</v>
      </c>
      <c r="DL37">
        <v>-37.38858666666667</v>
      </c>
      <c r="DM37">
        <v>1532.713666666667</v>
      </c>
      <c r="DN37">
        <v>1566.327333333333</v>
      </c>
      <c r="DO37">
        <v>2.894294333333333</v>
      </c>
      <c r="DP37">
        <v>1535.531333333333</v>
      </c>
      <c r="DQ37">
        <v>19.66119333333334</v>
      </c>
      <c r="DR37">
        <v>2.292964666666667</v>
      </c>
      <c r="DS37">
        <v>1.998734666666667</v>
      </c>
      <c r="DT37">
        <v>19.62705666666666</v>
      </c>
      <c r="DU37">
        <v>17.43427333333333</v>
      </c>
      <c r="DV37">
        <v>1499.985333333334</v>
      </c>
      <c r="DW37">
        <v>0.972996833333333</v>
      </c>
      <c r="DX37">
        <v>0.02700304999999999</v>
      </c>
      <c r="DY37">
        <v>0</v>
      </c>
      <c r="DZ37">
        <v>658.6116666666666</v>
      </c>
      <c r="EA37">
        <v>4.99931</v>
      </c>
      <c r="EB37">
        <v>13901.50666666667</v>
      </c>
      <c r="EC37">
        <v>13259.1</v>
      </c>
      <c r="ED37">
        <v>37.58089999999999</v>
      </c>
      <c r="EE37">
        <v>39.07463333333332</v>
      </c>
      <c r="EF37">
        <v>37.94749999999999</v>
      </c>
      <c r="EG37">
        <v>38.33509999999999</v>
      </c>
      <c r="EH37">
        <v>38.91833333333332</v>
      </c>
      <c r="EI37">
        <v>1454.615333333333</v>
      </c>
      <c r="EJ37">
        <v>40.36999999999998</v>
      </c>
      <c r="EK37">
        <v>0</v>
      </c>
      <c r="EL37">
        <v>131.1999998092651</v>
      </c>
      <c r="EM37">
        <v>0</v>
      </c>
      <c r="EN37">
        <v>658.6668076923077</v>
      </c>
      <c r="EO37">
        <v>2.475042742403537</v>
      </c>
      <c r="EP37">
        <v>1306.427355928844</v>
      </c>
      <c r="EQ37">
        <v>13893.36153846154</v>
      </c>
      <c r="ER37">
        <v>15</v>
      </c>
      <c r="ES37">
        <v>1686857414.6</v>
      </c>
      <c r="ET37" t="s">
        <v>521</v>
      </c>
      <c r="EU37">
        <v>1686857414.6</v>
      </c>
      <c r="EV37">
        <v>1686856468.1</v>
      </c>
      <c r="EW37">
        <v>21</v>
      </c>
      <c r="EX37">
        <v>-0.486</v>
      </c>
      <c r="EY37">
        <v>0.091</v>
      </c>
      <c r="EZ37">
        <v>-0.115</v>
      </c>
      <c r="FA37">
        <v>0.196</v>
      </c>
      <c r="FB37">
        <v>1537</v>
      </c>
      <c r="FC37">
        <v>20</v>
      </c>
      <c r="FD37">
        <v>0.09</v>
      </c>
      <c r="FE37">
        <v>0.03</v>
      </c>
      <c r="FF37">
        <v>-37.40628048780487</v>
      </c>
      <c r="FG37">
        <v>-0.5135540069686684</v>
      </c>
      <c r="FH37">
        <v>0.1775523697659879</v>
      </c>
      <c r="FI37">
        <v>1</v>
      </c>
      <c r="FJ37">
        <v>1498.090967741935</v>
      </c>
      <c r="FK37">
        <v>4.136612903223927</v>
      </c>
      <c r="FL37">
        <v>0.3179303518647438</v>
      </c>
      <c r="FM37">
        <v>1</v>
      </c>
      <c r="FN37">
        <v>2.919105365853659</v>
      </c>
      <c r="FO37">
        <v>-0.4594030662020874</v>
      </c>
      <c r="FP37">
        <v>0.05392947947619618</v>
      </c>
      <c r="FQ37">
        <v>1</v>
      </c>
      <c r="FR37">
        <v>22.55613870967741</v>
      </c>
      <c r="FS37">
        <v>0.03169354838707442</v>
      </c>
      <c r="FT37">
        <v>0.01270333147615737</v>
      </c>
      <c r="FU37">
        <v>1</v>
      </c>
      <c r="FV37">
        <v>4</v>
      </c>
      <c r="FW37">
        <v>4</v>
      </c>
      <c r="FX37" t="s">
        <v>418</v>
      </c>
      <c r="FY37">
        <v>3.17677</v>
      </c>
      <c r="FZ37">
        <v>2.79625</v>
      </c>
      <c r="GA37">
        <v>0.248065</v>
      </c>
      <c r="GB37">
        <v>0.252792</v>
      </c>
      <c r="GC37">
        <v>0.115732</v>
      </c>
      <c r="GD37">
        <v>0.105617</v>
      </c>
      <c r="GE37">
        <v>23550</v>
      </c>
      <c r="GF37">
        <v>18592.9</v>
      </c>
      <c r="GG37">
        <v>29278.4</v>
      </c>
      <c r="GH37">
        <v>24381.8</v>
      </c>
      <c r="GI37">
        <v>32924.1</v>
      </c>
      <c r="GJ37">
        <v>31821.5</v>
      </c>
      <c r="GK37">
        <v>40383.1</v>
      </c>
      <c r="GL37">
        <v>39772.1</v>
      </c>
      <c r="GM37">
        <v>2.16495</v>
      </c>
      <c r="GN37">
        <v>1.85082</v>
      </c>
      <c r="GO37">
        <v>0.0934154</v>
      </c>
      <c r="GP37">
        <v>0</v>
      </c>
      <c r="GQ37">
        <v>26.237</v>
      </c>
      <c r="GR37">
        <v>999.9</v>
      </c>
      <c r="GS37">
        <v>50.3</v>
      </c>
      <c r="GT37">
        <v>35.3</v>
      </c>
      <c r="GU37">
        <v>28.4148</v>
      </c>
      <c r="GV37">
        <v>61.6283</v>
      </c>
      <c r="GW37">
        <v>33.4495</v>
      </c>
      <c r="GX37">
        <v>1</v>
      </c>
      <c r="GY37">
        <v>0.07857980000000001</v>
      </c>
      <c r="GZ37">
        <v>-0.270068</v>
      </c>
      <c r="HA37">
        <v>20.2663</v>
      </c>
      <c r="HB37">
        <v>5.22223</v>
      </c>
      <c r="HC37">
        <v>11.9081</v>
      </c>
      <c r="HD37">
        <v>4.96325</v>
      </c>
      <c r="HE37">
        <v>3.29122</v>
      </c>
      <c r="HF37">
        <v>9999</v>
      </c>
      <c r="HG37">
        <v>9999</v>
      </c>
      <c r="HH37">
        <v>9999</v>
      </c>
      <c r="HI37">
        <v>999.9</v>
      </c>
      <c r="HJ37">
        <v>4.9703</v>
      </c>
      <c r="HK37">
        <v>1.87531</v>
      </c>
      <c r="HL37">
        <v>1.87409</v>
      </c>
      <c r="HM37">
        <v>1.87332</v>
      </c>
      <c r="HN37">
        <v>1.87481</v>
      </c>
      <c r="HO37">
        <v>1.86972</v>
      </c>
      <c r="HP37">
        <v>1.8739</v>
      </c>
      <c r="HQ37">
        <v>1.87895</v>
      </c>
      <c r="HR37">
        <v>0</v>
      </c>
      <c r="HS37">
        <v>0</v>
      </c>
      <c r="HT37">
        <v>0</v>
      </c>
      <c r="HU37">
        <v>0</v>
      </c>
      <c r="HV37" t="s">
        <v>419</v>
      </c>
      <c r="HW37" t="s">
        <v>420</v>
      </c>
      <c r="HX37" t="s">
        <v>421</v>
      </c>
      <c r="HY37" t="s">
        <v>421</v>
      </c>
      <c r="HZ37" t="s">
        <v>421</v>
      </c>
      <c r="IA37" t="s">
        <v>421</v>
      </c>
      <c r="IB37">
        <v>0</v>
      </c>
      <c r="IC37">
        <v>100</v>
      </c>
      <c r="ID37">
        <v>100</v>
      </c>
      <c r="IE37">
        <v>-0.115</v>
      </c>
      <c r="IF37">
        <v>0.1958</v>
      </c>
      <c r="IG37">
        <v>0.3709523809525308</v>
      </c>
      <c r="IH37">
        <v>0</v>
      </c>
      <c r="II37">
        <v>0</v>
      </c>
      <c r="IJ37">
        <v>0</v>
      </c>
      <c r="IK37">
        <v>0.1958949999999966</v>
      </c>
      <c r="IL37">
        <v>0</v>
      </c>
      <c r="IM37">
        <v>0</v>
      </c>
      <c r="IN37">
        <v>0</v>
      </c>
      <c r="IO37">
        <v>-1</v>
      </c>
      <c r="IP37">
        <v>-1</v>
      </c>
      <c r="IQ37">
        <v>-1</v>
      </c>
      <c r="IR37">
        <v>-1</v>
      </c>
      <c r="IS37">
        <v>1.6</v>
      </c>
      <c r="IT37">
        <v>15.4</v>
      </c>
      <c r="IU37">
        <v>3.20068</v>
      </c>
      <c r="IV37">
        <v>2.40967</v>
      </c>
      <c r="IW37">
        <v>1.42578</v>
      </c>
      <c r="IX37">
        <v>2.26685</v>
      </c>
      <c r="IY37">
        <v>1.54785</v>
      </c>
      <c r="IZ37">
        <v>2.35229</v>
      </c>
      <c r="JA37">
        <v>38.379</v>
      </c>
      <c r="JB37">
        <v>15.4629</v>
      </c>
      <c r="JC37">
        <v>18</v>
      </c>
      <c r="JD37">
        <v>636.129</v>
      </c>
      <c r="JE37">
        <v>418.025</v>
      </c>
      <c r="JF37">
        <v>26.1295</v>
      </c>
      <c r="JG37">
        <v>28.313</v>
      </c>
      <c r="JH37">
        <v>29.9998</v>
      </c>
      <c r="JI37">
        <v>28.1537</v>
      </c>
      <c r="JJ37">
        <v>28.0869</v>
      </c>
      <c r="JK37">
        <v>64.0874</v>
      </c>
      <c r="JL37">
        <v>36.1528</v>
      </c>
      <c r="JM37">
        <v>96.5454</v>
      </c>
      <c r="JN37">
        <v>26.2182</v>
      </c>
      <c r="JO37">
        <v>1536.13</v>
      </c>
      <c r="JP37">
        <v>19.0647</v>
      </c>
      <c r="JQ37">
        <v>95.392</v>
      </c>
      <c r="JR37">
        <v>101.195</v>
      </c>
    </row>
    <row r="38" spans="1:278">
      <c r="A38">
        <v>22</v>
      </c>
      <c r="B38">
        <v>1686857513.1</v>
      </c>
      <c r="C38">
        <v>2799.099999904633</v>
      </c>
      <c r="D38" t="s">
        <v>522</v>
      </c>
      <c r="E38" t="s">
        <v>523</v>
      </c>
      <c r="F38">
        <v>15</v>
      </c>
      <c r="I38" t="s">
        <v>408</v>
      </c>
      <c r="J38" t="s">
        <v>409</v>
      </c>
      <c r="M38" t="s">
        <v>410</v>
      </c>
      <c r="N38" t="s">
        <v>411</v>
      </c>
      <c r="O38">
        <v>1686857505.349999</v>
      </c>
      <c r="P38">
        <f>(Q38)/1000</f>
        <v>0</v>
      </c>
      <c r="Q38">
        <f>1000*DA38*AO38*(CW38-CX38)/(100*CP38*(1000-AO38*CW38))</f>
        <v>0</v>
      </c>
      <c r="R38">
        <f>DA38*AO38*(CV38-CU38*(1000-AO38*CX38)/(1000-AO38*CW38))/(100*CP38)</f>
        <v>0</v>
      </c>
      <c r="S38">
        <f>CU38 - IF(AO38&gt;1, R38*CP38*100.0/(AQ38*DI38), 0)</f>
        <v>0</v>
      </c>
      <c r="T38">
        <f>((Z38-P38/2)*S38-R38)/(Z38+P38/2)</f>
        <v>0</v>
      </c>
      <c r="U38">
        <f>T38*(DB38+DC38)/1000.0</f>
        <v>0</v>
      </c>
      <c r="V38">
        <f>(CU38 - IF(AO38&gt;1, R38*CP38*100.0/(AQ38*DI38), 0))*(DB38+DC38)/1000.0</f>
        <v>0</v>
      </c>
      <c r="W38">
        <f>2.0/((1/Y38-1/X38)+SIGN(Y38)*SQRT((1/Y38-1/X38)*(1/Y38-1/X38) + 4*CQ38/((CQ38+1)*(CQ38+1))*(2*1/Y38*1/X38-1/X38*1/X38)))</f>
        <v>0</v>
      </c>
      <c r="X38">
        <f>IF(LEFT(CR38,1)&lt;&gt;"0",IF(LEFT(CR38,1)="1",3.0,CS38),$D$5+$E$5*(DI38*DB38/($K$5*1000))+$F$5*(DI38*DB38/($K$5*1000))*MAX(MIN(CP38,$J$5),$I$5)*MAX(MIN(CP38,$J$5),$I$5)+$G$5*MAX(MIN(CP38,$J$5),$I$5)*(DI38*DB38/($K$5*1000))+$H$5*(DI38*DB38/($K$5*1000))*(DI38*DB38/($K$5*1000)))</f>
        <v>0</v>
      </c>
      <c r="Y38">
        <f>P38*(1000-(1000*0.61365*exp(17.502*AC38/(240.97+AC38))/(DB38+DC38)+CW38)/2)/(1000*0.61365*exp(17.502*AC38/(240.97+AC38))/(DB38+DC38)-CW38)</f>
        <v>0</v>
      </c>
      <c r="Z38">
        <f>1/((CQ38+1)/(W38/1.6)+1/(X38/1.37)) + CQ38/((CQ38+1)/(W38/1.6) + CQ38/(X38/1.37))</f>
        <v>0</v>
      </c>
      <c r="AA38">
        <f>(CL38*CO38)</f>
        <v>0</v>
      </c>
      <c r="AB38">
        <f>(DD38+(AA38+2*0.95*5.67E-8*(((DD38+$B$7)+273)^4-(DD38+273)^4)-44100*P38)/(1.84*29.3*X38+8*0.95*5.67E-8*(DD38+273)^3))</f>
        <v>0</v>
      </c>
      <c r="AC38">
        <f>($C$7*DE38+$D$7*DF38+$E$7*AB38)</f>
        <v>0</v>
      </c>
      <c r="AD38">
        <f>0.61365*exp(17.502*AC38/(240.97+AC38))</f>
        <v>0</v>
      </c>
      <c r="AE38">
        <f>(AF38/AG38*100)</f>
        <v>0</v>
      </c>
      <c r="AF38">
        <f>CW38*(DB38+DC38)/1000</f>
        <v>0</v>
      </c>
      <c r="AG38">
        <f>0.61365*exp(17.502*DD38/(240.97+DD38))</f>
        <v>0</v>
      </c>
      <c r="AH38">
        <f>(AD38-CW38*(DB38+DC38)/1000)</f>
        <v>0</v>
      </c>
      <c r="AI38">
        <f>(-P38*44100)</f>
        <v>0</v>
      </c>
      <c r="AJ38">
        <f>2*29.3*X38*0.92*(DD38-AC38)</f>
        <v>0</v>
      </c>
      <c r="AK38">
        <f>2*0.95*5.67E-8*(((DD38+$B$7)+273)^4-(AC38+273)^4)</f>
        <v>0</v>
      </c>
      <c r="AL38">
        <f>AA38+AK38+AI38+AJ38</f>
        <v>0</v>
      </c>
      <c r="AM38">
        <v>0</v>
      </c>
      <c r="AN38">
        <v>0</v>
      </c>
      <c r="AO38">
        <f>IF(AM38*$H$13&gt;=AQ38,1.0,(AQ38/(AQ38-AM38*$H$13)))</f>
        <v>0</v>
      </c>
      <c r="AP38">
        <f>(AO38-1)*100</f>
        <v>0</v>
      </c>
      <c r="AQ38">
        <f>MAX(0,($B$13+$C$13*DI38)/(1+$D$13*DI38)*DB38/(DD38+273)*$E$13)</f>
        <v>0</v>
      </c>
      <c r="AR38" t="s">
        <v>455</v>
      </c>
      <c r="AS38">
        <v>12477.1</v>
      </c>
      <c r="AT38">
        <v>655.9903999999999</v>
      </c>
      <c r="AU38">
        <v>2661.93</v>
      </c>
      <c r="AV38">
        <f>1-AT38/AU38</f>
        <v>0</v>
      </c>
      <c r="AW38">
        <v>-2.345781120240788</v>
      </c>
      <c r="AX38" t="s">
        <v>524</v>
      </c>
      <c r="AY38">
        <v>12485.5</v>
      </c>
      <c r="AZ38">
        <v>658.3556923076923</v>
      </c>
      <c r="BA38">
        <v>927.022</v>
      </c>
      <c r="BB38">
        <f>1-AZ38/BA38</f>
        <v>0</v>
      </c>
      <c r="BC38">
        <v>0.5</v>
      </c>
      <c r="BD38">
        <f>CM38</f>
        <v>0</v>
      </c>
      <c r="BE38">
        <f>R38</f>
        <v>0</v>
      </c>
      <c r="BF38">
        <f>BB38*BC38*BD38</f>
        <v>0</v>
      </c>
      <c r="BG38">
        <f>(BE38-AW38)/BD38</f>
        <v>0</v>
      </c>
      <c r="BH38">
        <f>(AU38-BA38)/BA38</f>
        <v>0</v>
      </c>
      <c r="BI38">
        <f>AT38/(AV38+AT38/BA38)</f>
        <v>0</v>
      </c>
      <c r="BJ38" t="s">
        <v>525</v>
      </c>
      <c r="BK38">
        <v>475.85</v>
      </c>
      <c r="BL38">
        <f>IF(BK38&lt;&gt;0, BK38, BI38)</f>
        <v>0</v>
      </c>
      <c r="BM38">
        <f>1-BL38/BA38</f>
        <v>0</v>
      </c>
      <c r="BN38">
        <f>(BA38-AZ38)/(BA38-BL38)</f>
        <v>0</v>
      </c>
      <c r="BO38">
        <f>(AU38-BA38)/(AU38-BL38)</f>
        <v>0</v>
      </c>
      <c r="BP38">
        <f>(BA38-AZ38)/(BA38-AT38)</f>
        <v>0</v>
      </c>
      <c r="BQ38">
        <f>(AU38-BA38)/(AU38-AT38)</f>
        <v>0</v>
      </c>
      <c r="BR38">
        <f>(BN38*BL38/AZ38)</f>
        <v>0</v>
      </c>
      <c r="BS38">
        <f>(1-BR38)</f>
        <v>0</v>
      </c>
      <c r="BT38">
        <v>1196</v>
      </c>
      <c r="BU38">
        <v>300</v>
      </c>
      <c r="BV38">
        <v>300</v>
      </c>
      <c r="BW38">
        <v>300</v>
      </c>
      <c r="BX38">
        <v>12485.5</v>
      </c>
      <c r="BY38">
        <v>884.09</v>
      </c>
      <c r="BZ38">
        <v>-0.00904698</v>
      </c>
      <c r="CA38">
        <v>0.76</v>
      </c>
      <c r="CB38" t="s">
        <v>415</v>
      </c>
      <c r="CC38" t="s">
        <v>415</v>
      </c>
      <c r="CD38" t="s">
        <v>415</v>
      </c>
      <c r="CE38" t="s">
        <v>415</v>
      </c>
      <c r="CF38" t="s">
        <v>415</v>
      </c>
      <c r="CG38" t="s">
        <v>415</v>
      </c>
      <c r="CH38" t="s">
        <v>415</v>
      </c>
      <c r="CI38" t="s">
        <v>415</v>
      </c>
      <c r="CJ38" t="s">
        <v>415</v>
      </c>
      <c r="CK38" t="s">
        <v>415</v>
      </c>
      <c r="CL38">
        <f>$B$11*DJ38+$C$11*DK38+$F$11*DV38*(1-DY38)</f>
        <v>0</v>
      </c>
      <c r="CM38">
        <f>CL38*CN38</f>
        <v>0</v>
      </c>
      <c r="CN38">
        <f>($B$11*$D$9+$C$11*$D$9+$F$11*((EI38+EA38)/MAX(EI38+EA38+EJ38, 0.1)*$I$9+EJ38/MAX(EI38+EA38+EJ38, 0.1)*$J$9))/($B$11+$C$11+$F$11)</f>
        <v>0</v>
      </c>
      <c r="CO38">
        <f>($B$11*$K$9+$C$11*$K$9+$F$11*((EI38+EA38)/MAX(EI38+EA38+EJ38, 0.1)*$P$9+EJ38/MAX(EI38+EA38+EJ38, 0.1)*$Q$9))/($B$11+$C$11+$F$11)</f>
        <v>0</v>
      </c>
      <c r="CP38">
        <v>6</v>
      </c>
      <c r="CQ38">
        <v>0.5</v>
      </c>
      <c r="CR38" t="s">
        <v>416</v>
      </c>
      <c r="CS38">
        <v>2</v>
      </c>
      <c r="CT38">
        <v>1686857505.349999</v>
      </c>
      <c r="CU38">
        <v>1996.606333333334</v>
      </c>
      <c r="CV38">
        <v>2034.598666666667</v>
      </c>
      <c r="CW38">
        <v>22.43132666666667</v>
      </c>
      <c r="CX38">
        <v>19.31995</v>
      </c>
      <c r="CY38">
        <v>1997.255333333334</v>
      </c>
      <c r="CZ38">
        <v>22.23542666666667</v>
      </c>
      <c r="DA38">
        <v>600.2395666666667</v>
      </c>
      <c r="DB38">
        <v>101.6482333333333</v>
      </c>
      <c r="DC38">
        <v>0.09997731000000003</v>
      </c>
      <c r="DD38">
        <v>27.78835666666667</v>
      </c>
      <c r="DE38">
        <v>27.90707666666666</v>
      </c>
      <c r="DF38">
        <v>999.9000000000002</v>
      </c>
      <c r="DG38">
        <v>0</v>
      </c>
      <c r="DH38">
        <v>0</v>
      </c>
      <c r="DI38">
        <v>10001.52266666667</v>
      </c>
      <c r="DJ38">
        <v>0</v>
      </c>
      <c r="DK38">
        <v>1421.735</v>
      </c>
      <c r="DL38">
        <v>-37.45753333333332</v>
      </c>
      <c r="DM38">
        <v>2042.967</v>
      </c>
      <c r="DN38">
        <v>2074.681</v>
      </c>
      <c r="DO38">
        <v>3.111374666666667</v>
      </c>
      <c r="DP38">
        <v>2034.598666666667</v>
      </c>
      <c r="DQ38">
        <v>19.31995</v>
      </c>
      <c r="DR38">
        <v>2.280105666666667</v>
      </c>
      <c r="DS38">
        <v>1.963838</v>
      </c>
      <c r="DT38">
        <v>19.53650333333333</v>
      </c>
      <c r="DU38">
        <v>17.15575</v>
      </c>
      <c r="DV38">
        <v>1499.962333333333</v>
      </c>
      <c r="DW38">
        <v>0.9729978333333332</v>
      </c>
      <c r="DX38">
        <v>0.02700203</v>
      </c>
      <c r="DY38">
        <v>0</v>
      </c>
      <c r="DZ38">
        <v>658.3986666666667</v>
      </c>
      <c r="EA38">
        <v>4.99931</v>
      </c>
      <c r="EB38">
        <v>14209.36333333334</v>
      </c>
      <c r="EC38">
        <v>13258.9</v>
      </c>
      <c r="ED38">
        <v>37.125</v>
      </c>
      <c r="EE38">
        <v>38.625</v>
      </c>
      <c r="EF38">
        <v>37.4832</v>
      </c>
      <c r="EG38">
        <v>37.9832</v>
      </c>
      <c r="EH38">
        <v>38.56199999999999</v>
      </c>
      <c r="EI38">
        <v>1454.595666666667</v>
      </c>
      <c r="EJ38">
        <v>40.36666666666665</v>
      </c>
      <c r="EK38">
        <v>0</v>
      </c>
      <c r="EL38">
        <v>118</v>
      </c>
      <c r="EM38">
        <v>0</v>
      </c>
      <c r="EN38">
        <v>658.3556923076923</v>
      </c>
      <c r="EO38">
        <v>-38.12191450116279</v>
      </c>
      <c r="EP38">
        <v>-938.3282065415511</v>
      </c>
      <c r="EQ38">
        <v>14204.89615384615</v>
      </c>
      <c r="ER38">
        <v>15</v>
      </c>
      <c r="ES38">
        <v>1686857548.6</v>
      </c>
      <c r="ET38" t="s">
        <v>526</v>
      </c>
      <c r="EU38">
        <v>1686857548.6</v>
      </c>
      <c r="EV38">
        <v>1686856468.1</v>
      </c>
      <c r="EW38">
        <v>22</v>
      </c>
      <c r="EX38">
        <v>-0.533</v>
      </c>
      <c r="EY38">
        <v>0.091</v>
      </c>
      <c r="EZ38">
        <v>-0.649</v>
      </c>
      <c r="FA38">
        <v>0.196</v>
      </c>
      <c r="FB38">
        <v>2052</v>
      </c>
      <c r="FC38">
        <v>20</v>
      </c>
      <c r="FD38">
        <v>0.07000000000000001</v>
      </c>
      <c r="FE38">
        <v>0.03</v>
      </c>
      <c r="FF38">
        <v>-37.5282575</v>
      </c>
      <c r="FG38">
        <v>-0.8449857410881321</v>
      </c>
      <c r="FH38">
        <v>0.5548707213790884</v>
      </c>
      <c r="FI38">
        <v>1</v>
      </c>
      <c r="FJ38">
        <v>1997.123</v>
      </c>
      <c r="FK38">
        <v>1.556662958839916</v>
      </c>
      <c r="FL38">
        <v>0.1331202463940213</v>
      </c>
      <c r="FM38">
        <v>1</v>
      </c>
      <c r="FN38">
        <v>3.08961325</v>
      </c>
      <c r="FO38">
        <v>0.2269696435271914</v>
      </c>
      <c r="FP38">
        <v>0.05180883734400435</v>
      </c>
      <c r="FQ38">
        <v>1</v>
      </c>
      <c r="FR38">
        <v>22.43683666666666</v>
      </c>
      <c r="FS38">
        <v>-0.6715595105673029</v>
      </c>
      <c r="FT38">
        <v>0.04994297069881033</v>
      </c>
      <c r="FU38">
        <v>1</v>
      </c>
      <c r="FV38">
        <v>4</v>
      </c>
      <c r="FW38">
        <v>4</v>
      </c>
      <c r="FX38" t="s">
        <v>418</v>
      </c>
      <c r="FY38">
        <v>3.17672</v>
      </c>
      <c r="FZ38">
        <v>2.79643</v>
      </c>
      <c r="GA38">
        <v>0.29373</v>
      </c>
      <c r="GB38">
        <v>0.297964</v>
      </c>
      <c r="GC38">
        <v>0.11498</v>
      </c>
      <c r="GD38">
        <v>0.104347</v>
      </c>
      <c r="GE38">
        <v>22118.9</v>
      </c>
      <c r="GF38">
        <v>17468.3</v>
      </c>
      <c r="GG38">
        <v>29278</v>
      </c>
      <c r="GH38">
        <v>24381.7</v>
      </c>
      <c r="GI38">
        <v>32954</v>
      </c>
      <c r="GJ38">
        <v>31869.8</v>
      </c>
      <c r="GK38">
        <v>40382.7</v>
      </c>
      <c r="GL38">
        <v>39773.3</v>
      </c>
      <c r="GM38">
        <v>2.16515</v>
      </c>
      <c r="GN38">
        <v>1.8529</v>
      </c>
      <c r="GO38">
        <v>0.112928</v>
      </c>
      <c r="GP38">
        <v>0</v>
      </c>
      <c r="GQ38">
        <v>26.1097</v>
      </c>
      <c r="GR38">
        <v>999.9</v>
      </c>
      <c r="GS38">
        <v>50.8</v>
      </c>
      <c r="GT38">
        <v>35.3</v>
      </c>
      <c r="GU38">
        <v>28.6997</v>
      </c>
      <c r="GV38">
        <v>62.2083</v>
      </c>
      <c r="GW38">
        <v>33.5417</v>
      </c>
      <c r="GX38">
        <v>1</v>
      </c>
      <c r="GY38">
        <v>0.07700709999999999</v>
      </c>
      <c r="GZ38">
        <v>-0.431422</v>
      </c>
      <c r="HA38">
        <v>20.2663</v>
      </c>
      <c r="HB38">
        <v>5.22568</v>
      </c>
      <c r="HC38">
        <v>11.9081</v>
      </c>
      <c r="HD38">
        <v>4.96365</v>
      </c>
      <c r="HE38">
        <v>3.2917</v>
      </c>
      <c r="HF38">
        <v>9999</v>
      </c>
      <c r="HG38">
        <v>9999</v>
      </c>
      <c r="HH38">
        <v>9999</v>
      </c>
      <c r="HI38">
        <v>999.9</v>
      </c>
      <c r="HJ38">
        <v>4.97027</v>
      </c>
      <c r="HK38">
        <v>1.87531</v>
      </c>
      <c r="HL38">
        <v>1.8741</v>
      </c>
      <c r="HM38">
        <v>1.87332</v>
      </c>
      <c r="HN38">
        <v>1.8748</v>
      </c>
      <c r="HO38">
        <v>1.86972</v>
      </c>
      <c r="HP38">
        <v>1.87388</v>
      </c>
      <c r="HQ38">
        <v>1.87895</v>
      </c>
      <c r="HR38">
        <v>0</v>
      </c>
      <c r="HS38">
        <v>0</v>
      </c>
      <c r="HT38">
        <v>0</v>
      </c>
      <c r="HU38">
        <v>0</v>
      </c>
      <c r="HV38" t="s">
        <v>419</v>
      </c>
      <c r="HW38" t="s">
        <v>420</v>
      </c>
      <c r="HX38" t="s">
        <v>421</v>
      </c>
      <c r="HY38" t="s">
        <v>421</v>
      </c>
      <c r="HZ38" t="s">
        <v>421</v>
      </c>
      <c r="IA38" t="s">
        <v>421</v>
      </c>
      <c r="IB38">
        <v>0</v>
      </c>
      <c r="IC38">
        <v>100</v>
      </c>
      <c r="ID38">
        <v>100</v>
      </c>
      <c r="IE38">
        <v>-0.649</v>
      </c>
      <c r="IF38">
        <v>0.1959</v>
      </c>
      <c r="IG38">
        <v>-0.1149999999997817</v>
      </c>
      <c r="IH38">
        <v>0</v>
      </c>
      <c r="II38">
        <v>0</v>
      </c>
      <c r="IJ38">
        <v>0</v>
      </c>
      <c r="IK38">
        <v>0.1958949999999966</v>
      </c>
      <c r="IL38">
        <v>0</v>
      </c>
      <c r="IM38">
        <v>0</v>
      </c>
      <c r="IN38">
        <v>0</v>
      </c>
      <c r="IO38">
        <v>-1</v>
      </c>
      <c r="IP38">
        <v>-1</v>
      </c>
      <c r="IQ38">
        <v>-1</v>
      </c>
      <c r="IR38">
        <v>-1</v>
      </c>
      <c r="IS38">
        <v>1.6</v>
      </c>
      <c r="IT38">
        <v>17.4</v>
      </c>
      <c r="IU38">
        <v>4.01611</v>
      </c>
      <c r="IV38">
        <v>2.38281</v>
      </c>
      <c r="IW38">
        <v>1.42578</v>
      </c>
      <c r="IX38">
        <v>2.26685</v>
      </c>
      <c r="IY38">
        <v>1.54785</v>
      </c>
      <c r="IZ38">
        <v>2.34619</v>
      </c>
      <c r="JA38">
        <v>38.4279</v>
      </c>
      <c r="JB38">
        <v>15.4367</v>
      </c>
      <c r="JC38">
        <v>18</v>
      </c>
      <c r="JD38">
        <v>636.3049999999999</v>
      </c>
      <c r="JE38">
        <v>419.211</v>
      </c>
      <c r="JF38">
        <v>27.0667</v>
      </c>
      <c r="JG38">
        <v>28.2914</v>
      </c>
      <c r="JH38">
        <v>30.0001</v>
      </c>
      <c r="JI38">
        <v>28.1561</v>
      </c>
      <c r="JJ38">
        <v>28.0892</v>
      </c>
      <c r="JK38">
        <v>80.38120000000001</v>
      </c>
      <c r="JL38">
        <v>35.566</v>
      </c>
      <c r="JM38">
        <v>92.3753</v>
      </c>
      <c r="JN38">
        <v>27.0968</v>
      </c>
      <c r="JO38">
        <v>2037.31</v>
      </c>
      <c r="JP38">
        <v>19.3129</v>
      </c>
      <c r="JQ38">
        <v>95.3909</v>
      </c>
      <c r="JR38">
        <v>101.197</v>
      </c>
    </row>
    <row r="39" spans="1:278">
      <c r="A39">
        <v>23</v>
      </c>
      <c r="B39">
        <v>1686863262.5</v>
      </c>
      <c r="C39">
        <v>8548.5</v>
      </c>
      <c r="D39" t="s">
        <v>527</v>
      </c>
      <c r="E39" t="s">
        <v>528</v>
      </c>
      <c r="F39">
        <v>15</v>
      </c>
      <c r="I39" t="s">
        <v>408</v>
      </c>
      <c r="J39" t="s">
        <v>409</v>
      </c>
      <c r="M39" t="s">
        <v>410</v>
      </c>
      <c r="N39" t="s">
        <v>529</v>
      </c>
      <c r="O39">
        <v>1686863254.75</v>
      </c>
      <c r="P39">
        <f>(Q39)/1000</f>
        <v>0</v>
      </c>
      <c r="Q39">
        <f>1000*DA39*AO39*(CW39-CX39)/(100*CP39*(1000-AO39*CW39))</f>
        <v>0</v>
      </c>
      <c r="R39">
        <f>DA39*AO39*(CV39-CU39*(1000-AO39*CX39)/(1000-AO39*CW39))/(100*CP39)</f>
        <v>0</v>
      </c>
      <c r="S39">
        <f>CU39 - IF(AO39&gt;1, R39*CP39*100.0/(AQ39*DI39), 0)</f>
        <v>0</v>
      </c>
      <c r="T39">
        <f>((Z39-P39/2)*S39-R39)/(Z39+P39/2)</f>
        <v>0</v>
      </c>
      <c r="U39">
        <f>T39*(DB39+DC39)/1000.0</f>
        <v>0</v>
      </c>
      <c r="V39">
        <f>(CU39 - IF(AO39&gt;1, R39*CP39*100.0/(AQ39*DI39), 0))*(DB39+DC39)/1000.0</f>
        <v>0</v>
      </c>
      <c r="W39">
        <f>2.0/((1/Y39-1/X39)+SIGN(Y39)*SQRT((1/Y39-1/X39)*(1/Y39-1/X39) + 4*CQ39/((CQ39+1)*(CQ39+1))*(2*1/Y39*1/X39-1/X39*1/X39)))</f>
        <v>0</v>
      </c>
      <c r="X39">
        <f>IF(LEFT(CR39,1)&lt;&gt;"0",IF(LEFT(CR39,1)="1",3.0,CS39),$D$5+$E$5*(DI39*DB39/($K$5*1000))+$F$5*(DI39*DB39/($K$5*1000))*MAX(MIN(CP39,$J$5),$I$5)*MAX(MIN(CP39,$J$5),$I$5)+$G$5*MAX(MIN(CP39,$J$5),$I$5)*(DI39*DB39/($K$5*1000))+$H$5*(DI39*DB39/($K$5*1000))*(DI39*DB39/($K$5*1000)))</f>
        <v>0</v>
      </c>
      <c r="Y39">
        <f>P39*(1000-(1000*0.61365*exp(17.502*AC39/(240.97+AC39))/(DB39+DC39)+CW39)/2)/(1000*0.61365*exp(17.502*AC39/(240.97+AC39))/(DB39+DC39)-CW39)</f>
        <v>0</v>
      </c>
      <c r="Z39">
        <f>1/((CQ39+1)/(W39/1.6)+1/(X39/1.37)) + CQ39/((CQ39+1)/(W39/1.6) + CQ39/(X39/1.37))</f>
        <v>0</v>
      </c>
      <c r="AA39">
        <f>(CL39*CO39)</f>
        <v>0</v>
      </c>
      <c r="AB39">
        <f>(DD39+(AA39+2*0.95*5.67E-8*(((DD39+$B$7)+273)^4-(DD39+273)^4)-44100*P39)/(1.84*29.3*X39+8*0.95*5.67E-8*(DD39+273)^3))</f>
        <v>0</v>
      </c>
      <c r="AC39">
        <f>($C$7*DE39+$D$7*DF39+$E$7*AB39)</f>
        <v>0</v>
      </c>
      <c r="AD39">
        <f>0.61365*exp(17.502*AC39/(240.97+AC39))</f>
        <v>0</v>
      </c>
      <c r="AE39">
        <f>(AF39/AG39*100)</f>
        <v>0</v>
      </c>
      <c r="AF39">
        <f>CW39*(DB39+DC39)/1000</f>
        <v>0</v>
      </c>
      <c r="AG39">
        <f>0.61365*exp(17.502*DD39/(240.97+DD39))</f>
        <v>0</v>
      </c>
      <c r="AH39">
        <f>(AD39-CW39*(DB39+DC39)/1000)</f>
        <v>0</v>
      </c>
      <c r="AI39">
        <f>(-P39*44100)</f>
        <v>0</v>
      </c>
      <c r="AJ39">
        <f>2*29.3*X39*0.92*(DD39-AC39)</f>
        <v>0</v>
      </c>
      <c r="AK39">
        <f>2*0.95*5.67E-8*(((DD39+$B$7)+273)^4-(AC39+273)^4)</f>
        <v>0</v>
      </c>
      <c r="AL39">
        <f>AA39+AK39+AI39+AJ39</f>
        <v>0</v>
      </c>
      <c r="AM39">
        <v>0</v>
      </c>
      <c r="AN39">
        <v>0</v>
      </c>
      <c r="AO39">
        <f>IF(AM39*$H$13&gt;=AQ39,1.0,(AQ39/(AQ39-AM39*$H$13)))</f>
        <v>0</v>
      </c>
      <c r="AP39">
        <f>(AO39-1)*100</f>
        <v>0</v>
      </c>
      <c r="AQ39">
        <f>MAX(0,($B$13+$C$13*DI39)/(1+$D$13*DI39)*DB39/(DD39+273)*$E$13)</f>
        <v>0</v>
      </c>
      <c r="AR39" t="s">
        <v>455</v>
      </c>
      <c r="AS39">
        <v>12477.1</v>
      </c>
      <c r="AT39">
        <v>655.9903999999999</v>
      </c>
      <c r="AU39">
        <v>2661.93</v>
      </c>
      <c r="AV39">
        <f>1-AT39/AU39</f>
        <v>0</v>
      </c>
      <c r="AW39">
        <v>-2.345781120240788</v>
      </c>
      <c r="AX39" t="s">
        <v>530</v>
      </c>
      <c r="AY39">
        <v>12505.7</v>
      </c>
      <c r="AZ39">
        <v>757.2028799999998</v>
      </c>
      <c r="BA39">
        <v>974.129</v>
      </c>
      <c r="BB39">
        <f>1-AZ39/BA39</f>
        <v>0</v>
      </c>
      <c r="BC39">
        <v>0.5</v>
      </c>
      <c r="BD39">
        <f>CM39</f>
        <v>0</v>
      </c>
      <c r="BE39">
        <f>R39</f>
        <v>0</v>
      </c>
      <c r="BF39">
        <f>BB39*BC39*BD39</f>
        <v>0</v>
      </c>
      <c r="BG39">
        <f>(BE39-AW39)/BD39</f>
        <v>0</v>
      </c>
      <c r="BH39">
        <f>(AU39-BA39)/BA39</f>
        <v>0</v>
      </c>
      <c r="BI39">
        <f>AT39/(AV39+AT39/BA39)</f>
        <v>0</v>
      </c>
      <c r="BJ39" t="s">
        <v>531</v>
      </c>
      <c r="BK39">
        <v>521.24</v>
      </c>
      <c r="BL39">
        <f>IF(BK39&lt;&gt;0, BK39, BI39)</f>
        <v>0</v>
      </c>
      <c r="BM39">
        <f>1-BL39/BA39</f>
        <v>0</v>
      </c>
      <c r="BN39">
        <f>(BA39-AZ39)/(BA39-BL39)</f>
        <v>0</v>
      </c>
      <c r="BO39">
        <f>(AU39-BA39)/(AU39-BL39)</f>
        <v>0</v>
      </c>
      <c r="BP39">
        <f>(BA39-AZ39)/(BA39-AT39)</f>
        <v>0</v>
      </c>
      <c r="BQ39">
        <f>(AU39-BA39)/(AU39-AT39)</f>
        <v>0</v>
      </c>
      <c r="BR39">
        <f>(BN39*BL39/AZ39)</f>
        <v>0</v>
      </c>
      <c r="BS39">
        <f>(1-BR39)</f>
        <v>0</v>
      </c>
      <c r="BT39">
        <v>1198</v>
      </c>
      <c r="BU39">
        <v>300</v>
      </c>
      <c r="BV39">
        <v>300</v>
      </c>
      <c r="BW39">
        <v>300</v>
      </c>
      <c r="BX39">
        <v>12505.7</v>
      </c>
      <c r="BY39">
        <v>930.35</v>
      </c>
      <c r="BZ39">
        <v>-0.008805169999999999</v>
      </c>
      <c r="CA39">
        <v>-2.86</v>
      </c>
      <c r="CB39" t="s">
        <v>415</v>
      </c>
      <c r="CC39" t="s">
        <v>415</v>
      </c>
      <c r="CD39" t="s">
        <v>415</v>
      </c>
      <c r="CE39" t="s">
        <v>415</v>
      </c>
      <c r="CF39" t="s">
        <v>415</v>
      </c>
      <c r="CG39" t="s">
        <v>415</v>
      </c>
      <c r="CH39" t="s">
        <v>415</v>
      </c>
      <c r="CI39" t="s">
        <v>415</v>
      </c>
      <c r="CJ39" t="s">
        <v>415</v>
      </c>
      <c r="CK39" t="s">
        <v>415</v>
      </c>
      <c r="CL39">
        <f>$B$11*DJ39+$C$11*DK39+$F$11*DV39*(1-DY39)</f>
        <v>0</v>
      </c>
      <c r="CM39">
        <f>CL39*CN39</f>
        <v>0</v>
      </c>
      <c r="CN39">
        <f>($B$11*$D$9+$C$11*$D$9+$F$11*((EI39+EA39)/MAX(EI39+EA39+EJ39, 0.1)*$I$9+EJ39/MAX(EI39+EA39+EJ39, 0.1)*$J$9))/($B$11+$C$11+$F$11)</f>
        <v>0</v>
      </c>
      <c r="CO39">
        <f>($B$11*$K$9+$C$11*$K$9+$F$11*((EI39+EA39)/MAX(EI39+EA39+EJ39, 0.1)*$P$9+EJ39/MAX(EI39+EA39+EJ39, 0.1)*$Q$9))/($B$11+$C$11+$F$11)</f>
        <v>0</v>
      </c>
      <c r="CP39">
        <v>6</v>
      </c>
      <c r="CQ39">
        <v>0.5</v>
      </c>
      <c r="CR39" t="s">
        <v>416</v>
      </c>
      <c r="CS39">
        <v>2</v>
      </c>
      <c r="CT39">
        <v>1686863254.75</v>
      </c>
      <c r="CU39">
        <v>411.3919333333333</v>
      </c>
      <c r="CV39">
        <v>429.0716</v>
      </c>
      <c r="CW39">
        <v>19.58370333333333</v>
      </c>
      <c r="CX39">
        <v>16.71195</v>
      </c>
      <c r="CY39">
        <v>410.7139333333333</v>
      </c>
      <c r="CZ39">
        <v>19.38780666666667</v>
      </c>
      <c r="DA39">
        <v>600.2384666666668</v>
      </c>
      <c r="DB39">
        <v>101.5598</v>
      </c>
      <c r="DC39">
        <v>0.09992026333333334</v>
      </c>
      <c r="DD39">
        <v>27.70632666666667</v>
      </c>
      <c r="DE39">
        <v>28.02963333333333</v>
      </c>
      <c r="DF39">
        <v>999.9000000000002</v>
      </c>
      <c r="DG39">
        <v>0</v>
      </c>
      <c r="DH39">
        <v>0</v>
      </c>
      <c r="DI39">
        <v>9996.786666666665</v>
      </c>
      <c r="DJ39">
        <v>0</v>
      </c>
      <c r="DK39">
        <v>1603.674666666666</v>
      </c>
      <c r="DL39">
        <v>-19.00622666666667</v>
      </c>
      <c r="DM39">
        <v>418.2566</v>
      </c>
      <c r="DN39">
        <v>436.3641000000001</v>
      </c>
      <c r="DO39">
        <v>2.871751333333334</v>
      </c>
      <c r="DP39">
        <v>429.0716</v>
      </c>
      <c r="DQ39">
        <v>16.71195</v>
      </c>
      <c r="DR39">
        <v>1.988917333333333</v>
      </c>
      <c r="DS39">
        <v>1.697263</v>
      </c>
      <c r="DT39">
        <v>17.35639</v>
      </c>
      <c r="DU39">
        <v>14.87141333333333</v>
      </c>
      <c r="DV39">
        <v>1799.98</v>
      </c>
      <c r="DW39">
        <v>0.9780006</v>
      </c>
      <c r="DX39">
        <v>0.02199927333333334</v>
      </c>
      <c r="DY39">
        <v>0</v>
      </c>
      <c r="DZ39">
        <v>757.3197666666666</v>
      </c>
      <c r="EA39">
        <v>4.99931</v>
      </c>
      <c r="EB39">
        <v>16899.53666666667</v>
      </c>
      <c r="EC39">
        <v>15947.42</v>
      </c>
      <c r="ED39">
        <v>37.36226666666666</v>
      </c>
      <c r="EE39">
        <v>39.88306666666666</v>
      </c>
      <c r="EF39">
        <v>37.4998</v>
      </c>
      <c r="EG39">
        <v>39.67893333333333</v>
      </c>
      <c r="EH39">
        <v>39.30386666666665</v>
      </c>
      <c r="EI39">
        <v>1755.492</v>
      </c>
      <c r="EJ39">
        <v>39.48799999999999</v>
      </c>
      <c r="EK39">
        <v>0</v>
      </c>
      <c r="EL39">
        <v>5748.799999952316</v>
      </c>
      <c r="EM39">
        <v>0</v>
      </c>
      <c r="EN39">
        <v>757.2028799999998</v>
      </c>
      <c r="EO39">
        <v>-23.93007692993987</v>
      </c>
      <c r="EP39">
        <v>-352.7000014384882</v>
      </c>
      <c r="EQ39">
        <v>16896.388</v>
      </c>
      <c r="ER39">
        <v>15</v>
      </c>
      <c r="ES39">
        <v>1686863287</v>
      </c>
      <c r="ET39" t="s">
        <v>532</v>
      </c>
      <c r="EU39">
        <v>1686863287</v>
      </c>
      <c r="EV39">
        <v>1686856468.1</v>
      </c>
      <c r="EW39">
        <v>23</v>
      </c>
      <c r="EX39">
        <v>1.327</v>
      </c>
      <c r="EY39">
        <v>0.091</v>
      </c>
      <c r="EZ39">
        <v>0.678</v>
      </c>
      <c r="FA39">
        <v>0.196</v>
      </c>
      <c r="FB39">
        <v>429</v>
      </c>
      <c r="FC39">
        <v>20</v>
      </c>
      <c r="FD39">
        <v>0.42</v>
      </c>
      <c r="FE39">
        <v>0.03</v>
      </c>
      <c r="FF39">
        <v>-19.05533902439024</v>
      </c>
      <c r="FG39">
        <v>0.8757470383275372</v>
      </c>
      <c r="FH39">
        <v>0.09979123789203051</v>
      </c>
      <c r="FI39">
        <v>1</v>
      </c>
      <c r="FJ39">
        <v>410.0669032258065</v>
      </c>
      <c r="FK39">
        <v>-0.3022258064520691</v>
      </c>
      <c r="FL39">
        <v>0.04052108558134291</v>
      </c>
      <c r="FM39">
        <v>1</v>
      </c>
      <c r="FN39">
        <v>2.881451707317073</v>
      </c>
      <c r="FO39">
        <v>-0.2574890592334546</v>
      </c>
      <c r="FP39">
        <v>0.02914562519172948</v>
      </c>
      <c r="FQ39">
        <v>1</v>
      </c>
      <c r="FR39">
        <v>19.58523225806452</v>
      </c>
      <c r="FS39">
        <v>-0.1005241935484309</v>
      </c>
      <c r="FT39">
        <v>0.01145978626994228</v>
      </c>
      <c r="FU39">
        <v>1</v>
      </c>
      <c r="FV39">
        <v>4</v>
      </c>
      <c r="FW39">
        <v>4</v>
      </c>
      <c r="FX39" t="s">
        <v>418</v>
      </c>
      <c r="FY39">
        <v>3.17517</v>
      </c>
      <c r="FZ39">
        <v>2.79727</v>
      </c>
      <c r="GA39">
        <v>0.103094</v>
      </c>
      <c r="GB39">
        <v>0.10711</v>
      </c>
      <c r="GC39">
        <v>0.104179</v>
      </c>
      <c r="GD39">
        <v>0.0940135</v>
      </c>
      <c r="GE39">
        <v>28018.2</v>
      </c>
      <c r="GF39">
        <v>22166.7</v>
      </c>
      <c r="GG39">
        <v>29207.7</v>
      </c>
      <c r="GH39">
        <v>24329</v>
      </c>
      <c r="GI39">
        <v>33287.6</v>
      </c>
      <c r="GJ39">
        <v>32172</v>
      </c>
      <c r="GK39">
        <v>40296.6</v>
      </c>
      <c r="GL39">
        <v>39694.5</v>
      </c>
      <c r="GM39">
        <v>2.15247</v>
      </c>
      <c r="GN39">
        <v>1.80243</v>
      </c>
      <c r="GO39">
        <v>0.0898875</v>
      </c>
      <c r="GP39">
        <v>0</v>
      </c>
      <c r="GQ39">
        <v>26.5121</v>
      </c>
      <c r="GR39">
        <v>999.9</v>
      </c>
      <c r="GS39">
        <v>41.3</v>
      </c>
      <c r="GT39">
        <v>37.8</v>
      </c>
      <c r="GU39">
        <v>26.7824</v>
      </c>
      <c r="GV39">
        <v>62.48</v>
      </c>
      <c r="GW39">
        <v>33.8702</v>
      </c>
      <c r="GX39">
        <v>1</v>
      </c>
      <c r="GY39">
        <v>0.172508</v>
      </c>
      <c r="GZ39">
        <v>1.97065</v>
      </c>
      <c r="HA39">
        <v>20.2551</v>
      </c>
      <c r="HB39">
        <v>5.22822</v>
      </c>
      <c r="HC39">
        <v>11.9081</v>
      </c>
      <c r="HD39">
        <v>4.9637</v>
      </c>
      <c r="HE39">
        <v>3.292</v>
      </c>
      <c r="HF39">
        <v>9999</v>
      </c>
      <c r="HG39">
        <v>9999</v>
      </c>
      <c r="HH39">
        <v>9999</v>
      </c>
      <c r="HI39">
        <v>999.9</v>
      </c>
      <c r="HJ39">
        <v>4.97029</v>
      </c>
      <c r="HK39">
        <v>1.87537</v>
      </c>
      <c r="HL39">
        <v>1.87414</v>
      </c>
      <c r="HM39">
        <v>1.87334</v>
      </c>
      <c r="HN39">
        <v>1.87477</v>
      </c>
      <c r="HO39">
        <v>1.86981</v>
      </c>
      <c r="HP39">
        <v>1.87393</v>
      </c>
      <c r="HQ39">
        <v>1.87897</v>
      </c>
      <c r="HR39">
        <v>0</v>
      </c>
      <c r="HS39">
        <v>0</v>
      </c>
      <c r="HT39">
        <v>0</v>
      </c>
      <c r="HU39">
        <v>0</v>
      </c>
      <c r="HV39" t="s">
        <v>419</v>
      </c>
      <c r="HW39" t="s">
        <v>420</v>
      </c>
      <c r="HX39" t="s">
        <v>421</v>
      </c>
      <c r="HY39" t="s">
        <v>421</v>
      </c>
      <c r="HZ39" t="s">
        <v>421</v>
      </c>
      <c r="IA39" t="s">
        <v>421</v>
      </c>
      <c r="IB39">
        <v>0</v>
      </c>
      <c r="IC39">
        <v>100</v>
      </c>
      <c r="ID39">
        <v>100</v>
      </c>
      <c r="IE39">
        <v>0.678</v>
      </c>
      <c r="IF39">
        <v>0.1959</v>
      </c>
      <c r="IG39">
        <v>-0.6485714285713584</v>
      </c>
      <c r="IH39">
        <v>0</v>
      </c>
      <c r="II39">
        <v>0</v>
      </c>
      <c r="IJ39">
        <v>0</v>
      </c>
      <c r="IK39">
        <v>0.1958949999999966</v>
      </c>
      <c r="IL39">
        <v>0</v>
      </c>
      <c r="IM39">
        <v>0</v>
      </c>
      <c r="IN39">
        <v>0</v>
      </c>
      <c r="IO39">
        <v>-1</v>
      </c>
      <c r="IP39">
        <v>-1</v>
      </c>
      <c r="IQ39">
        <v>-1</v>
      </c>
      <c r="IR39">
        <v>-1</v>
      </c>
      <c r="IS39">
        <v>95.2</v>
      </c>
      <c r="IT39">
        <v>113.2</v>
      </c>
      <c r="IU39">
        <v>1.11572</v>
      </c>
      <c r="IV39">
        <v>2.41333</v>
      </c>
      <c r="IW39">
        <v>1.42578</v>
      </c>
      <c r="IX39">
        <v>2.26074</v>
      </c>
      <c r="IY39">
        <v>1.54785</v>
      </c>
      <c r="IZ39">
        <v>2.47925</v>
      </c>
      <c r="JA39">
        <v>38.8704</v>
      </c>
      <c r="JB39">
        <v>14.6661</v>
      </c>
      <c r="JC39">
        <v>18</v>
      </c>
      <c r="JD39">
        <v>639.245</v>
      </c>
      <c r="JE39">
        <v>399.27</v>
      </c>
      <c r="JF39">
        <v>25.0491</v>
      </c>
      <c r="JG39">
        <v>29.5211</v>
      </c>
      <c r="JH39">
        <v>29.9999</v>
      </c>
      <c r="JI39">
        <v>29.3405</v>
      </c>
      <c r="JJ39">
        <v>29.2634</v>
      </c>
      <c r="JK39">
        <v>22.3378</v>
      </c>
      <c r="JL39">
        <v>35.0567</v>
      </c>
      <c r="JM39">
        <v>52.2553</v>
      </c>
      <c r="JN39">
        <v>25.0374</v>
      </c>
      <c r="JO39">
        <v>429.145</v>
      </c>
      <c r="JP39">
        <v>16.7994</v>
      </c>
      <c r="JQ39">
        <v>95.1767</v>
      </c>
      <c r="JR39">
        <v>100.989</v>
      </c>
    </row>
    <row r="40" spans="1:278">
      <c r="A40">
        <v>24</v>
      </c>
      <c r="B40">
        <v>1686863348.1</v>
      </c>
      <c r="C40">
        <v>8634.099999904633</v>
      </c>
      <c r="D40" t="s">
        <v>533</v>
      </c>
      <c r="E40" t="s">
        <v>534</v>
      </c>
      <c r="F40">
        <v>15</v>
      </c>
      <c r="I40" t="s">
        <v>408</v>
      </c>
      <c r="J40" t="s">
        <v>409</v>
      </c>
      <c r="M40" t="s">
        <v>410</v>
      </c>
      <c r="N40" t="s">
        <v>529</v>
      </c>
      <c r="O40">
        <v>1686863340.099999</v>
      </c>
      <c r="P40">
        <f>(Q40)/1000</f>
        <v>0</v>
      </c>
      <c r="Q40">
        <f>1000*DA40*AO40*(CW40-CX40)/(100*CP40*(1000-AO40*CW40))</f>
        <v>0</v>
      </c>
      <c r="R40">
        <f>DA40*AO40*(CV40-CU40*(1000-AO40*CX40)/(1000-AO40*CW40))/(100*CP40)</f>
        <v>0</v>
      </c>
      <c r="S40">
        <f>CU40 - IF(AO40&gt;1, R40*CP40*100.0/(AQ40*DI40), 0)</f>
        <v>0</v>
      </c>
      <c r="T40">
        <f>((Z40-P40/2)*S40-R40)/(Z40+P40/2)</f>
        <v>0</v>
      </c>
      <c r="U40">
        <f>T40*(DB40+DC40)/1000.0</f>
        <v>0</v>
      </c>
      <c r="V40">
        <f>(CU40 - IF(AO40&gt;1, R40*CP40*100.0/(AQ40*DI40), 0))*(DB40+DC40)/1000.0</f>
        <v>0</v>
      </c>
      <c r="W40">
        <f>2.0/((1/Y40-1/X40)+SIGN(Y40)*SQRT((1/Y40-1/X40)*(1/Y40-1/X40) + 4*CQ40/((CQ40+1)*(CQ40+1))*(2*1/Y40*1/X40-1/X40*1/X40)))</f>
        <v>0</v>
      </c>
      <c r="X40">
        <f>IF(LEFT(CR40,1)&lt;&gt;"0",IF(LEFT(CR40,1)="1",3.0,CS40),$D$5+$E$5*(DI40*DB40/($K$5*1000))+$F$5*(DI40*DB40/($K$5*1000))*MAX(MIN(CP40,$J$5),$I$5)*MAX(MIN(CP40,$J$5),$I$5)+$G$5*MAX(MIN(CP40,$J$5),$I$5)*(DI40*DB40/($K$5*1000))+$H$5*(DI40*DB40/($K$5*1000))*(DI40*DB40/($K$5*1000)))</f>
        <v>0</v>
      </c>
      <c r="Y40">
        <f>P40*(1000-(1000*0.61365*exp(17.502*AC40/(240.97+AC40))/(DB40+DC40)+CW40)/2)/(1000*0.61365*exp(17.502*AC40/(240.97+AC40))/(DB40+DC40)-CW40)</f>
        <v>0</v>
      </c>
      <c r="Z40">
        <f>1/((CQ40+1)/(W40/1.6)+1/(X40/1.37)) + CQ40/((CQ40+1)/(W40/1.6) + CQ40/(X40/1.37))</f>
        <v>0</v>
      </c>
      <c r="AA40">
        <f>(CL40*CO40)</f>
        <v>0</v>
      </c>
      <c r="AB40">
        <f>(DD40+(AA40+2*0.95*5.67E-8*(((DD40+$B$7)+273)^4-(DD40+273)^4)-44100*P40)/(1.84*29.3*X40+8*0.95*5.67E-8*(DD40+273)^3))</f>
        <v>0</v>
      </c>
      <c r="AC40">
        <f>($C$7*DE40+$D$7*DF40+$E$7*AB40)</f>
        <v>0</v>
      </c>
      <c r="AD40">
        <f>0.61365*exp(17.502*AC40/(240.97+AC40))</f>
        <v>0</v>
      </c>
      <c r="AE40">
        <f>(AF40/AG40*100)</f>
        <v>0</v>
      </c>
      <c r="AF40">
        <f>CW40*(DB40+DC40)/1000</f>
        <v>0</v>
      </c>
      <c r="AG40">
        <f>0.61365*exp(17.502*DD40/(240.97+DD40))</f>
        <v>0</v>
      </c>
      <c r="AH40">
        <f>(AD40-CW40*(DB40+DC40)/1000)</f>
        <v>0</v>
      </c>
      <c r="AI40">
        <f>(-P40*44100)</f>
        <v>0</v>
      </c>
      <c r="AJ40">
        <f>2*29.3*X40*0.92*(DD40-AC40)</f>
        <v>0</v>
      </c>
      <c r="AK40">
        <f>2*0.95*5.67E-8*(((DD40+$B$7)+273)^4-(AC40+273)^4)</f>
        <v>0</v>
      </c>
      <c r="AL40">
        <f>AA40+AK40+AI40+AJ40</f>
        <v>0</v>
      </c>
      <c r="AM40">
        <v>0</v>
      </c>
      <c r="AN40">
        <v>0</v>
      </c>
      <c r="AO40">
        <f>IF(AM40*$H$13&gt;=AQ40,1.0,(AQ40/(AQ40-AM40*$H$13)))</f>
        <v>0</v>
      </c>
      <c r="AP40">
        <f>(AO40-1)*100</f>
        <v>0</v>
      </c>
      <c r="AQ40">
        <f>MAX(0,($B$13+$C$13*DI40)/(1+$D$13*DI40)*DB40/(DD40+273)*$E$13)</f>
        <v>0</v>
      </c>
      <c r="AR40" t="s">
        <v>455</v>
      </c>
      <c r="AS40">
        <v>12477.1</v>
      </c>
      <c r="AT40">
        <v>655.9903999999999</v>
      </c>
      <c r="AU40">
        <v>2661.93</v>
      </c>
      <c r="AV40">
        <f>1-AT40/AU40</f>
        <v>0</v>
      </c>
      <c r="AW40">
        <v>-2.345781120240788</v>
      </c>
      <c r="AX40" t="s">
        <v>535</v>
      </c>
      <c r="AY40">
        <v>12500.9</v>
      </c>
      <c r="AZ40">
        <v>708.7722799999999</v>
      </c>
      <c r="BA40">
        <v>973.279</v>
      </c>
      <c r="BB40">
        <f>1-AZ40/BA40</f>
        <v>0</v>
      </c>
      <c r="BC40">
        <v>0.5</v>
      </c>
      <c r="BD40">
        <f>CM40</f>
        <v>0</v>
      </c>
      <c r="BE40">
        <f>R40</f>
        <v>0</v>
      </c>
      <c r="BF40">
        <f>BB40*BC40*BD40</f>
        <v>0</v>
      </c>
      <c r="BG40">
        <f>(BE40-AW40)/BD40</f>
        <v>0</v>
      </c>
      <c r="BH40">
        <f>(AU40-BA40)/BA40</f>
        <v>0</v>
      </c>
      <c r="BI40">
        <f>AT40/(AV40+AT40/BA40)</f>
        <v>0</v>
      </c>
      <c r="BJ40" t="s">
        <v>536</v>
      </c>
      <c r="BK40">
        <v>510.57</v>
      </c>
      <c r="BL40">
        <f>IF(BK40&lt;&gt;0, BK40, BI40)</f>
        <v>0</v>
      </c>
      <c r="BM40">
        <f>1-BL40/BA40</f>
        <v>0</v>
      </c>
      <c r="BN40">
        <f>(BA40-AZ40)/(BA40-BL40)</f>
        <v>0</v>
      </c>
      <c r="BO40">
        <f>(AU40-BA40)/(AU40-BL40)</f>
        <v>0</v>
      </c>
      <c r="BP40">
        <f>(BA40-AZ40)/(BA40-AT40)</f>
        <v>0</v>
      </c>
      <c r="BQ40">
        <f>(AU40-BA40)/(AU40-AT40)</f>
        <v>0</v>
      </c>
      <c r="BR40">
        <f>(BN40*BL40/AZ40)</f>
        <v>0</v>
      </c>
      <c r="BS40">
        <f>(1-BR40)</f>
        <v>0</v>
      </c>
      <c r="BT40">
        <v>1200</v>
      </c>
      <c r="BU40">
        <v>300</v>
      </c>
      <c r="BV40">
        <v>300</v>
      </c>
      <c r="BW40">
        <v>300</v>
      </c>
      <c r="BX40">
        <v>12500.9</v>
      </c>
      <c r="BY40">
        <v>920.72</v>
      </c>
      <c r="BZ40">
        <v>-0.00905793</v>
      </c>
      <c r="CA40">
        <v>-4.59</v>
      </c>
      <c r="CB40" t="s">
        <v>415</v>
      </c>
      <c r="CC40" t="s">
        <v>415</v>
      </c>
      <c r="CD40" t="s">
        <v>415</v>
      </c>
      <c r="CE40" t="s">
        <v>415</v>
      </c>
      <c r="CF40" t="s">
        <v>415</v>
      </c>
      <c r="CG40" t="s">
        <v>415</v>
      </c>
      <c r="CH40" t="s">
        <v>415</v>
      </c>
      <c r="CI40" t="s">
        <v>415</v>
      </c>
      <c r="CJ40" t="s">
        <v>415</v>
      </c>
      <c r="CK40" t="s">
        <v>415</v>
      </c>
      <c r="CL40">
        <f>$B$11*DJ40+$C$11*DK40+$F$11*DV40*(1-DY40)</f>
        <v>0</v>
      </c>
      <c r="CM40">
        <f>CL40*CN40</f>
        <v>0</v>
      </c>
      <c r="CN40">
        <f>($B$11*$D$9+$C$11*$D$9+$F$11*((EI40+EA40)/MAX(EI40+EA40+EJ40, 0.1)*$I$9+EJ40/MAX(EI40+EA40+EJ40, 0.1)*$J$9))/($B$11+$C$11+$F$11)</f>
        <v>0</v>
      </c>
      <c r="CO40">
        <f>($B$11*$K$9+$C$11*$K$9+$F$11*((EI40+EA40)/MAX(EI40+EA40+EJ40, 0.1)*$P$9+EJ40/MAX(EI40+EA40+EJ40, 0.1)*$Q$9))/($B$11+$C$11+$F$11)</f>
        <v>0</v>
      </c>
      <c r="CP40">
        <v>6</v>
      </c>
      <c r="CQ40">
        <v>0.5</v>
      </c>
      <c r="CR40" t="s">
        <v>416</v>
      </c>
      <c r="CS40">
        <v>2</v>
      </c>
      <c r="CT40">
        <v>1686863340.099999</v>
      </c>
      <c r="CU40">
        <v>410.2030322580645</v>
      </c>
      <c r="CV40">
        <v>426.6159032258064</v>
      </c>
      <c r="CW40">
        <v>22.46609677419356</v>
      </c>
      <c r="CX40">
        <v>20.62609032258064</v>
      </c>
      <c r="CY40">
        <v>409.4910322580645</v>
      </c>
      <c r="CZ40">
        <v>22.27020322580645</v>
      </c>
      <c r="DA40">
        <v>600.216451612903</v>
      </c>
      <c r="DB40">
        <v>101.5566129032258</v>
      </c>
      <c r="DC40">
        <v>0.09982274838709677</v>
      </c>
      <c r="DD40">
        <v>27.75659354838709</v>
      </c>
      <c r="DE40">
        <v>28.00186774193548</v>
      </c>
      <c r="DF40">
        <v>999.9000000000003</v>
      </c>
      <c r="DG40">
        <v>0</v>
      </c>
      <c r="DH40">
        <v>0</v>
      </c>
      <c r="DI40">
        <v>9999.875483870968</v>
      </c>
      <c r="DJ40">
        <v>0</v>
      </c>
      <c r="DK40">
        <v>1600.035806451613</v>
      </c>
      <c r="DL40">
        <v>-16.44692580645161</v>
      </c>
      <c r="DM40">
        <v>419.5957419354838</v>
      </c>
      <c r="DN40">
        <v>435.6007741935483</v>
      </c>
      <c r="DO40">
        <v>1.839999677419355</v>
      </c>
      <c r="DP40">
        <v>426.6159032258064</v>
      </c>
      <c r="DQ40">
        <v>20.62609032258064</v>
      </c>
      <c r="DR40">
        <v>2.28158129032258</v>
      </c>
      <c r="DS40">
        <v>2.094717419354839</v>
      </c>
      <c r="DT40">
        <v>19.54690967741935</v>
      </c>
      <c r="DU40">
        <v>18.17904516129032</v>
      </c>
      <c r="DV40">
        <v>1500.026774193549</v>
      </c>
      <c r="DW40">
        <v>0.9730013225806448</v>
      </c>
      <c r="DX40">
        <v>0.02699847096774193</v>
      </c>
      <c r="DY40">
        <v>0</v>
      </c>
      <c r="DZ40">
        <v>708.8734516129034</v>
      </c>
      <c r="EA40">
        <v>4.999310000000001</v>
      </c>
      <c r="EB40">
        <v>14197.2935483871</v>
      </c>
      <c r="EC40">
        <v>13259.47419354839</v>
      </c>
      <c r="ED40">
        <v>38.99158064516128</v>
      </c>
      <c r="EE40">
        <v>41.67516129032257</v>
      </c>
      <c r="EF40">
        <v>39.11461290322579</v>
      </c>
      <c r="EG40">
        <v>41.94935483870967</v>
      </c>
      <c r="EH40">
        <v>40.92319354838709</v>
      </c>
      <c r="EI40">
        <v>1454.662903225807</v>
      </c>
      <c r="EJ40">
        <v>40.36387096774192</v>
      </c>
      <c r="EK40">
        <v>0</v>
      </c>
      <c r="EL40">
        <v>84.90000009536743</v>
      </c>
      <c r="EM40">
        <v>0</v>
      </c>
      <c r="EN40">
        <v>708.7722799999999</v>
      </c>
      <c r="EO40">
        <v>-10.23184613280933</v>
      </c>
      <c r="EP40">
        <v>2132.869221859559</v>
      </c>
      <c r="EQ40">
        <v>14212.384</v>
      </c>
      <c r="ER40">
        <v>15</v>
      </c>
      <c r="ES40">
        <v>1686863374.1</v>
      </c>
      <c r="ET40" t="s">
        <v>537</v>
      </c>
      <c r="EU40">
        <v>1686863374.1</v>
      </c>
      <c r="EV40">
        <v>1686856468.1</v>
      </c>
      <c r="EW40">
        <v>24</v>
      </c>
      <c r="EX40">
        <v>0.034</v>
      </c>
      <c r="EY40">
        <v>0.091</v>
      </c>
      <c r="EZ40">
        <v>0.712</v>
      </c>
      <c r="FA40">
        <v>0.196</v>
      </c>
      <c r="FB40">
        <v>429</v>
      </c>
      <c r="FC40">
        <v>20</v>
      </c>
      <c r="FD40">
        <v>0.26</v>
      </c>
      <c r="FE40">
        <v>0.03</v>
      </c>
      <c r="FF40">
        <v>-16.49647804878049</v>
      </c>
      <c r="FG40">
        <v>1.34714425087107</v>
      </c>
      <c r="FH40">
        <v>0.1374645116281592</v>
      </c>
      <c r="FI40">
        <v>1</v>
      </c>
      <c r="FJ40">
        <v>410.1690967741936</v>
      </c>
      <c r="FK40">
        <v>0.3222580645146545</v>
      </c>
      <c r="FL40">
        <v>0.04227281200434987</v>
      </c>
      <c r="FM40">
        <v>1</v>
      </c>
      <c r="FN40">
        <v>1.845924146341464</v>
      </c>
      <c r="FO40">
        <v>0.1390369337979085</v>
      </c>
      <c r="FP40">
        <v>0.0427594471647172</v>
      </c>
      <c r="FQ40">
        <v>1</v>
      </c>
      <c r="FR40">
        <v>22.46609677419356</v>
      </c>
      <c r="FS40">
        <v>0.6343161290321651</v>
      </c>
      <c r="FT40">
        <v>0.04857231047039921</v>
      </c>
      <c r="FU40">
        <v>1</v>
      </c>
      <c r="FV40">
        <v>4</v>
      </c>
      <c r="FW40">
        <v>4</v>
      </c>
      <c r="FX40" t="s">
        <v>418</v>
      </c>
      <c r="FY40">
        <v>3.1756</v>
      </c>
      <c r="FZ40">
        <v>2.79696</v>
      </c>
      <c r="GA40">
        <v>0.102907</v>
      </c>
      <c r="GB40">
        <v>0.106661</v>
      </c>
      <c r="GC40">
        <v>0.115074</v>
      </c>
      <c r="GD40">
        <v>0.108888</v>
      </c>
      <c r="GE40">
        <v>28024.1</v>
      </c>
      <c r="GF40">
        <v>22178</v>
      </c>
      <c r="GG40">
        <v>29207.6</v>
      </c>
      <c r="GH40">
        <v>24329</v>
      </c>
      <c r="GI40">
        <v>32874.5</v>
      </c>
      <c r="GJ40">
        <v>31638.1</v>
      </c>
      <c r="GK40">
        <v>40294.6</v>
      </c>
      <c r="GL40">
        <v>39694.5</v>
      </c>
      <c r="GM40">
        <v>2.15198</v>
      </c>
      <c r="GN40">
        <v>1.81165</v>
      </c>
      <c r="GO40">
        <v>0.0885203</v>
      </c>
      <c r="GP40">
        <v>0</v>
      </c>
      <c r="GQ40">
        <v>26.5574</v>
      </c>
      <c r="GR40">
        <v>999.9</v>
      </c>
      <c r="GS40">
        <v>41.6</v>
      </c>
      <c r="GT40">
        <v>37.7</v>
      </c>
      <c r="GU40">
        <v>26.8305</v>
      </c>
      <c r="GV40">
        <v>62.43</v>
      </c>
      <c r="GW40">
        <v>33.0288</v>
      </c>
      <c r="GX40">
        <v>1</v>
      </c>
      <c r="GY40">
        <v>0.167858</v>
      </c>
      <c r="GZ40">
        <v>1.41704</v>
      </c>
      <c r="HA40">
        <v>20.2608</v>
      </c>
      <c r="HB40">
        <v>5.22627</v>
      </c>
      <c r="HC40">
        <v>11.9081</v>
      </c>
      <c r="HD40">
        <v>4.96365</v>
      </c>
      <c r="HE40">
        <v>3.292</v>
      </c>
      <c r="HF40">
        <v>9999</v>
      </c>
      <c r="HG40">
        <v>9999</v>
      </c>
      <c r="HH40">
        <v>9999</v>
      </c>
      <c r="HI40">
        <v>999.9</v>
      </c>
      <c r="HJ40">
        <v>4.97029</v>
      </c>
      <c r="HK40">
        <v>1.87542</v>
      </c>
      <c r="HL40">
        <v>1.87413</v>
      </c>
      <c r="HM40">
        <v>1.87339</v>
      </c>
      <c r="HN40">
        <v>1.87483</v>
      </c>
      <c r="HO40">
        <v>1.8698</v>
      </c>
      <c r="HP40">
        <v>1.87393</v>
      </c>
      <c r="HQ40">
        <v>1.87898</v>
      </c>
      <c r="HR40">
        <v>0</v>
      </c>
      <c r="HS40">
        <v>0</v>
      </c>
      <c r="HT40">
        <v>0</v>
      </c>
      <c r="HU40">
        <v>0</v>
      </c>
      <c r="HV40" t="s">
        <v>419</v>
      </c>
      <c r="HW40" t="s">
        <v>420</v>
      </c>
      <c r="HX40" t="s">
        <v>421</v>
      </c>
      <c r="HY40" t="s">
        <v>421</v>
      </c>
      <c r="HZ40" t="s">
        <v>421</v>
      </c>
      <c r="IA40" t="s">
        <v>421</v>
      </c>
      <c r="IB40">
        <v>0</v>
      </c>
      <c r="IC40">
        <v>100</v>
      </c>
      <c r="ID40">
        <v>100</v>
      </c>
      <c r="IE40">
        <v>0.712</v>
      </c>
      <c r="IF40">
        <v>0.1959</v>
      </c>
      <c r="IG40">
        <v>0.6780476190475611</v>
      </c>
      <c r="IH40">
        <v>0</v>
      </c>
      <c r="II40">
        <v>0</v>
      </c>
      <c r="IJ40">
        <v>0</v>
      </c>
      <c r="IK40">
        <v>0.1958949999999966</v>
      </c>
      <c r="IL40">
        <v>0</v>
      </c>
      <c r="IM40">
        <v>0</v>
      </c>
      <c r="IN40">
        <v>0</v>
      </c>
      <c r="IO40">
        <v>-1</v>
      </c>
      <c r="IP40">
        <v>-1</v>
      </c>
      <c r="IQ40">
        <v>-1</v>
      </c>
      <c r="IR40">
        <v>-1</v>
      </c>
      <c r="IS40">
        <v>1</v>
      </c>
      <c r="IT40">
        <v>114.7</v>
      </c>
      <c r="IU40">
        <v>1.11328</v>
      </c>
      <c r="IV40">
        <v>2.43042</v>
      </c>
      <c r="IW40">
        <v>1.42578</v>
      </c>
      <c r="IX40">
        <v>2.25952</v>
      </c>
      <c r="IY40">
        <v>1.54785</v>
      </c>
      <c r="IZ40">
        <v>2.34619</v>
      </c>
      <c r="JA40">
        <v>39.0188</v>
      </c>
      <c r="JB40">
        <v>14.6399</v>
      </c>
      <c r="JC40">
        <v>18</v>
      </c>
      <c r="JD40">
        <v>638.752</v>
      </c>
      <c r="JE40">
        <v>404.275</v>
      </c>
      <c r="JF40">
        <v>25.2834</v>
      </c>
      <c r="JG40">
        <v>29.4699</v>
      </c>
      <c r="JH40">
        <v>29.9998</v>
      </c>
      <c r="JI40">
        <v>29.3296</v>
      </c>
      <c r="JJ40">
        <v>29.2538</v>
      </c>
      <c r="JK40">
        <v>22.3078</v>
      </c>
      <c r="JL40">
        <v>24.0237</v>
      </c>
      <c r="JM40">
        <v>54.7489</v>
      </c>
      <c r="JN40">
        <v>25.2834</v>
      </c>
      <c r="JO40">
        <v>426.481</v>
      </c>
      <c r="JP40">
        <v>20.7019</v>
      </c>
      <c r="JQ40">
        <v>95.1738</v>
      </c>
      <c r="JR40">
        <v>100.989</v>
      </c>
    </row>
    <row r="41" spans="1:278">
      <c r="A41">
        <v>25</v>
      </c>
      <c r="B41">
        <v>1686863437.6</v>
      </c>
      <c r="C41">
        <v>8723.599999904633</v>
      </c>
      <c r="D41" t="s">
        <v>538</v>
      </c>
      <c r="E41" t="s">
        <v>539</v>
      </c>
      <c r="F41">
        <v>15</v>
      </c>
      <c r="I41" t="s">
        <v>408</v>
      </c>
      <c r="J41" t="s">
        <v>409</v>
      </c>
      <c r="M41" t="s">
        <v>410</v>
      </c>
      <c r="N41" t="s">
        <v>529</v>
      </c>
      <c r="O41">
        <v>1686863429.849999</v>
      </c>
      <c r="P41">
        <f>(Q41)/1000</f>
        <v>0</v>
      </c>
      <c r="Q41">
        <f>1000*DA41*AO41*(CW41-CX41)/(100*CP41*(1000-AO41*CW41))</f>
        <v>0</v>
      </c>
      <c r="R41">
        <f>DA41*AO41*(CV41-CU41*(1000-AO41*CX41)/(1000-AO41*CW41))/(100*CP41)</f>
        <v>0</v>
      </c>
      <c r="S41">
        <f>CU41 - IF(AO41&gt;1, R41*CP41*100.0/(AQ41*DI41), 0)</f>
        <v>0</v>
      </c>
      <c r="T41">
        <f>((Z41-P41/2)*S41-R41)/(Z41+P41/2)</f>
        <v>0</v>
      </c>
      <c r="U41">
        <f>T41*(DB41+DC41)/1000.0</f>
        <v>0</v>
      </c>
      <c r="V41">
        <f>(CU41 - IF(AO41&gt;1, R41*CP41*100.0/(AQ41*DI41), 0))*(DB41+DC41)/1000.0</f>
        <v>0</v>
      </c>
      <c r="W41">
        <f>2.0/((1/Y41-1/X41)+SIGN(Y41)*SQRT((1/Y41-1/X41)*(1/Y41-1/X41) + 4*CQ41/((CQ41+1)*(CQ41+1))*(2*1/Y41*1/X41-1/X41*1/X41)))</f>
        <v>0</v>
      </c>
      <c r="X41">
        <f>IF(LEFT(CR41,1)&lt;&gt;"0",IF(LEFT(CR41,1)="1",3.0,CS41),$D$5+$E$5*(DI41*DB41/($K$5*1000))+$F$5*(DI41*DB41/($K$5*1000))*MAX(MIN(CP41,$J$5),$I$5)*MAX(MIN(CP41,$J$5),$I$5)+$G$5*MAX(MIN(CP41,$J$5),$I$5)*(DI41*DB41/($K$5*1000))+$H$5*(DI41*DB41/($K$5*1000))*(DI41*DB41/($K$5*1000)))</f>
        <v>0</v>
      </c>
      <c r="Y41">
        <f>P41*(1000-(1000*0.61365*exp(17.502*AC41/(240.97+AC41))/(DB41+DC41)+CW41)/2)/(1000*0.61365*exp(17.502*AC41/(240.97+AC41))/(DB41+DC41)-CW41)</f>
        <v>0</v>
      </c>
      <c r="Z41">
        <f>1/((CQ41+1)/(W41/1.6)+1/(X41/1.37)) + CQ41/((CQ41+1)/(W41/1.6) + CQ41/(X41/1.37))</f>
        <v>0</v>
      </c>
      <c r="AA41">
        <f>(CL41*CO41)</f>
        <v>0</v>
      </c>
      <c r="AB41">
        <f>(DD41+(AA41+2*0.95*5.67E-8*(((DD41+$B$7)+273)^4-(DD41+273)^4)-44100*P41)/(1.84*29.3*X41+8*0.95*5.67E-8*(DD41+273)^3))</f>
        <v>0</v>
      </c>
      <c r="AC41">
        <f>($C$7*DE41+$D$7*DF41+$E$7*AB41)</f>
        <v>0</v>
      </c>
      <c r="AD41">
        <f>0.61365*exp(17.502*AC41/(240.97+AC41))</f>
        <v>0</v>
      </c>
      <c r="AE41">
        <f>(AF41/AG41*100)</f>
        <v>0</v>
      </c>
      <c r="AF41">
        <f>CW41*(DB41+DC41)/1000</f>
        <v>0</v>
      </c>
      <c r="AG41">
        <f>0.61365*exp(17.502*DD41/(240.97+DD41))</f>
        <v>0</v>
      </c>
      <c r="AH41">
        <f>(AD41-CW41*(DB41+DC41)/1000)</f>
        <v>0</v>
      </c>
      <c r="AI41">
        <f>(-P41*44100)</f>
        <v>0</v>
      </c>
      <c r="AJ41">
        <f>2*29.3*X41*0.92*(DD41-AC41)</f>
        <v>0</v>
      </c>
      <c r="AK41">
        <f>2*0.95*5.67E-8*(((DD41+$B$7)+273)^4-(AC41+273)^4)</f>
        <v>0</v>
      </c>
      <c r="AL41">
        <f>AA41+AK41+AI41+AJ41</f>
        <v>0</v>
      </c>
      <c r="AM41">
        <v>0</v>
      </c>
      <c r="AN41">
        <v>0</v>
      </c>
      <c r="AO41">
        <f>IF(AM41*$H$13&gt;=AQ41,1.0,(AQ41/(AQ41-AM41*$H$13)))</f>
        <v>0</v>
      </c>
      <c r="AP41">
        <f>(AO41-1)*100</f>
        <v>0</v>
      </c>
      <c r="AQ41">
        <f>MAX(0,($B$13+$C$13*DI41)/(1+$D$13*DI41)*DB41/(DD41+273)*$E$13)</f>
        <v>0</v>
      </c>
      <c r="AR41" t="s">
        <v>455</v>
      </c>
      <c r="AS41">
        <v>12477.1</v>
      </c>
      <c r="AT41">
        <v>655.9903999999999</v>
      </c>
      <c r="AU41">
        <v>2661.93</v>
      </c>
      <c r="AV41">
        <f>1-AT41/AU41</f>
        <v>0</v>
      </c>
      <c r="AW41">
        <v>-2.345781120240788</v>
      </c>
      <c r="AX41" t="s">
        <v>540</v>
      </c>
      <c r="AY41">
        <v>12512.4</v>
      </c>
      <c r="AZ41">
        <v>685.1684800000002</v>
      </c>
      <c r="BA41">
        <v>1125.66</v>
      </c>
      <c r="BB41">
        <f>1-AZ41/BA41</f>
        <v>0</v>
      </c>
      <c r="BC41">
        <v>0.5</v>
      </c>
      <c r="BD41">
        <f>CM41</f>
        <v>0</v>
      </c>
      <c r="BE41">
        <f>R41</f>
        <v>0</v>
      </c>
      <c r="BF41">
        <f>BB41*BC41*BD41</f>
        <v>0</v>
      </c>
      <c r="BG41">
        <f>(BE41-AW41)/BD41</f>
        <v>0</v>
      </c>
      <c r="BH41">
        <f>(AU41-BA41)/BA41</f>
        <v>0</v>
      </c>
      <c r="BI41">
        <f>AT41/(AV41+AT41/BA41)</f>
        <v>0</v>
      </c>
      <c r="BJ41" t="s">
        <v>541</v>
      </c>
      <c r="BK41">
        <v>512.13</v>
      </c>
      <c r="BL41">
        <f>IF(BK41&lt;&gt;0, BK41, BI41)</f>
        <v>0</v>
      </c>
      <c r="BM41">
        <f>1-BL41/BA41</f>
        <v>0</v>
      </c>
      <c r="BN41">
        <f>(BA41-AZ41)/(BA41-BL41)</f>
        <v>0</v>
      </c>
      <c r="BO41">
        <f>(AU41-BA41)/(AU41-BL41)</f>
        <v>0</v>
      </c>
      <c r="BP41">
        <f>(BA41-AZ41)/(BA41-AT41)</f>
        <v>0</v>
      </c>
      <c r="BQ41">
        <f>(AU41-BA41)/(AU41-AT41)</f>
        <v>0</v>
      </c>
      <c r="BR41">
        <f>(BN41*BL41/AZ41)</f>
        <v>0</v>
      </c>
      <c r="BS41">
        <f>(1-BR41)</f>
        <v>0</v>
      </c>
      <c r="BT41">
        <v>1202</v>
      </c>
      <c r="BU41">
        <v>300</v>
      </c>
      <c r="BV41">
        <v>300</v>
      </c>
      <c r="BW41">
        <v>300</v>
      </c>
      <c r="BX41">
        <v>12512.4</v>
      </c>
      <c r="BY41">
        <v>1038.25</v>
      </c>
      <c r="BZ41">
        <v>-0.00949331</v>
      </c>
      <c r="CA41">
        <v>-15.06</v>
      </c>
      <c r="CB41" t="s">
        <v>415</v>
      </c>
      <c r="CC41" t="s">
        <v>415</v>
      </c>
      <c r="CD41" t="s">
        <v>415</v>
      </c>
      <c r="CE41" t="s">
        <v>415</v>
      </c>
      <c r="CF41" t="s">
        <v>415</v>
      </c>
      <c r="CG41" t="s">
        <v>415</v>
      </c>
      <c r="CH41" t="s">
        <v>415</v>
      </c>
      <c r="CI41" t="s">
        <v>415</v>
      </c>
      <c r="CJ41" t="s">
        <v>415</v>
      </c>
      <c r="CK41" t="s">
        <v>415</v>
      </c>
      <c r="CL41">
        <f>$B$11*DJ41+$C$11*DK41+$F$11*DV41*(1-DY41)</f>
        <v>0</v>
      </c>
      <c r="CM41">
        <f>CL41*CN41</f>
        <v>0</v>
      </c>
      <c r="CN41">
        <f>($B$11*$D$9+$C$11*$D$9+$F$11*((EI41+EA41)/MAX(EI41+EA41+EJ41, 0.1)*$I$9+EJ41/MAX(EI41+EA41+EJ41, 0.1)*$J$9))/($B$11+$C$11+$F$11)</f>
        <v>0</v>
      </c>
      <c r="CO41">
        <f>($B$11*$K$9+$C$11*$K$9+$F$11*((EI41+EA41)/MAX(EI41+EA41+EJ41, 0.1)*$P$9+EJ41/MAX(EI41+EA41+EJ41, 0.1)*$Q$9))/($B$11+$C$11+$F$11)</f>
        <v>0</v>
      </c>
      <c r="CP41">
        <v>6</v>
      </c>
      <c r="CQ41">
        <v>0.5</v>
      </c>
      <c r="CR41" t="s">
        <v>416</v>
      </c>
      <c r="CS41">
        <v>2</v>
      </c>
      <c r="CT41">
        <v>1686863429.849999</v>
      </c>
      <c r="CU41">
        <v>409.9103666666667</v>
      </c>
      <c r="CV41">
        <v>425.5737666666666</v>
      </c>
      <c r="CW41">
        <v>22.07304666666667</v>
      </c>
      <c r="CX41">
        <v>19.98763333333333</v>
      </c>
      <c r="CY41">
        <v>409.1963666666667</v>
      </c>
      <c r="CZ41">
        <v>21.87714666666666</v>
      </c>
      <c r="DA41">
        <v>600.2565</v>
      </c>
      <c r="DB41">
        <v>101.5538333333333</v>
      </c>
      <c r="DC41">
        <v>0.1002106866666666</v>
      </c>
      <c r="DD41">
        <v>27.81213666666667</v>
      </c>
      <c r="DE41">
        <v>27.71019666666666</v>
      </c>
      <c r="DF41">
        <v>999.9000000000002</v>
      </c>
      <c r="DG41">
        <v>0</v>
      </c>
      <c r="DH41">
        <v>0</v>
      </c>
      <c r="DI41">
        <v>10006.20933333334</v>
      </c>
      <c r="DJ41">
        <v>0</v>
      </c>
      <c r="DK41">
        <v>1602.279666666667</v>
      </c>
      <c r="DL41">
        <v>-15.66539666666667</v>
      </c>
      <c r="DM41">
        <v>419.1604333333333</v>
      </c>
      <c r="DN41">
        <v>434.2533666666667</v>
      </c>
      <c r="DO41">
        <v>2.085419333333333</v>
      </c>
      <c r="DP41">
        <v>425.5737666666666</v>
      </c>
      <c r="DQ41">
        <v>19.98763333333333</v>
      </c>
      <c r="DR41">
        <v>2.241599</v>
      </c>
      <c r="DS41">
        <v>2.029817</v>
      </c>
      <c r="DT41">
        <v>19.26271333333333</v>
      </c>
      <c r="DU41">
        <v>17.67885333333333</v>
      </c>
      <c r="DV41">
        <v>1000.013833333333</v>
      </c>
      <c r="DW41">
        <v>0.9599970333333335</v>
      </c>
      <c r="DX41">
        <v>0.04000265666666668</v>
      </c>
      <c r="DY41">
        <v>0</v>
      </c>
      <c r="DZ41">
        <v>685.1904</v>
      </c>
      <c r="EA41">
        <v>4.99931</v>
      </c>
      <c r="EB41">
        <v>10292.37</v>
      </c>
      <c r="EC41">
        <v>8784.973333333333</v>
      </c>
      <c r="ED41">
        <v>38.03939999999999</v>
      </c>
      <c r="EE41">
        <v>39.95603333333334</v>
      </c>
      <c r="EF41">
        <v>38.46849999999998</v>
      </c>
      <c r="EG41">
        <v>39.79139999999998</v>
      </c>
      <c r="EH41">
        <v>39.71843333333333</v>
      </c>
      <c r="EI41">
        <v>955.2096666666665</v>
      </c>
      <c r="EJ41">
        <v>39.80299999999999</v>
      </c>
      <c r="EK41">
        <v>0</v>
      </c>
      <c r="EL41">
        <v>89</v>
      </c>
      <c r="EM41">
        <v>0</v>
      </c>
      <c r="EN41">
        <v>685.1684800000002</v>
      </c>
      <c r="EO41">
        <v>1.584846141736543</v>
      </c>
      <c r="EP41">
        <v>1345.49999621672</v>
      </c>
      <c r="EQ41">
        <v>10297.824</v>
      </c>
      <c r="ER41">
        <v>15</v>
      </c>
      <c r="ES41">
        <v>1686863464.1</v>
      </c>
      <c r="ET41" t="s">
        <v>542</v>
      </c>
      <c r="EU41">
        <v>1686863464.1</v>
      </c>
      <c r="EV41">
        <v>1686856468.1</v>
      </c>
      <c r="EW41">
        <v>25</v>
      </c>
      <c r="EX41">
        <v>0.002</v>
      </c>
      <c r="EY41">
        <v>0.091</v>
      </c>
      <c r="EZ41">
        <v>0.714</v>
      </c>
      <c r="FA41">
        <v>0.196</v>
      </c>
      <c r="FB41">
        <v>428</v>
      </c>
      <c r="FC41">
        <v>20</v>
      </c>
      <c r="FD41">
        <v>0.6</v>
      </c>
      <c r="FE41">
        <v>0.03</v>
      </c>
      <c r="FF41">
        <v>-15.70415609756097</v>
      </c>
      <c r="FG41">
        <v>0.5387080139372392</v>
      </c>
      <c r="FH41">
        <v>0.07879243819351109</v>
      </c>
      <c r="FI41">
        <v>1</v>
      </c>
      <c r="FJ41">
        <v>409.9056451612902</v>
      </c>
      <c r="FK41">
        <v>-0.1171451612913052</v>
      </c>
      <c r="FL41">
        <v>0.02698571711480053</v>
      </c>
      <c r="FM41">
        <v>1</v>
      </c>
      <c r="FN41">
        <v>2.109836829268293</v>
      </c>
      <c r="FO41">
        <v>-0.450696167247383</v>
      </c>
      <c r="FP41">
        <v>0.04866393884186727</v>
      </c>
      <c r="FQ41">
        <v>1</v>
      </c>
      <c r="FR41">
        <v>22.08533548387097</v>
      </c>
      <c r="FS41">
        <v>-0.8663661290322666</v>
      </c>
      <c r="FT41">
        <v>0.06701530180771231</v>
      </c>
      <c r="FU41">
        <v>1</v>
      </c>
      <c r="FV41">
        <v>4</v>
      </c>
      <c r="FW41">
        <v>4</v>
      </c>
      <c r="FX41" t="s">
        <v>418</v>
      </c>
      <c r="FY41">
        <v>3.17578</v>
      </c>
      <c r="FZ41">
        <v>2.79772</v>
      </c>
      <c r="GA41">
        <v>0.102855</v>
      </c>
      <c r="GB41">
        <v>0.106516</v>
      </c>
      <c r="GC41">
        <v>0.113208</v>
      </c>
      <c r="GD41">
        <v>0.106354</v>
      </c>
      <c r="GE41">
        <v>28027.1</v>
      </c>
      <c r="GF41">
        <v>22184.4</v>
      </c>
      <c r="GG41">
        <v>29208.4</v>
      </c>
      <c r="GH41">
        <v>24331.6</v>
      </c>
      <c r="GI41">
        <v>32945.4</v>
      </c>
      <c r="GJ41">
        <v>31732.4</v>
      </c>
      <c r="GK41">
        <v>40295.4</v>
      </c>
      <c r="GL41">
        <v>39698.7</v>
      </c>
      <c r="GM41">
        <v>2.15373</v>
      </c>
      <c r="GN41">
        <v>1.81117</v>
      </c>
      <c r="GO41">
        <v>0.100575</v>
      </c>
      <c r="GP41">
        <v>0</v>
      </c>
      <c r="GQ41">
        <v>26.2184</v>
      </c>
      <c r="GR41">
        <v>999.9</v>
      </c>
      <c r="GS41">
        <v>42</v>
      </c>
      <c r="GT41">
        <v>37.5</v>
      </c>
      <c r="GU41">
        <v>26.7958</v>
      </c>
      <c r="GV41">
        <v>62.2</v>
      </c>
      <c r="GW41">
        <v>32.8085</v>
      </c>
      <c r="GX41">
        <v>1</v>
      </c>
      <c r="GY41">
        <v>0.160302</v>
      </c>
      <c r="GZ41">
        <v>-1.56282</v>
      </c>
      <c r="HA41">
        <v>20.2624</v>
      </c>
      <c r="HB41">
        <v>5.22343</v>
      </c>
      <c r="HC41">
        <v>11.9081</v>
      </c>
      <c r="HD41">
        <v>4.96325</v>
      </c>
      <c r="HE41">
        <v>3.29133</v>
      </c>
      <c r="HF41">
        <v>9999</v>
      </c>
      <c r="HG41">
        <v>9999</v>
      </c>
      <c r="HH41">
        <v>9999</v>
      </c>
      <c r="HI41">
        <v>999.9</v>
      </c>
      <c r="HJ41">
        <v>4.97027</v>
      </c>
      <c r="HK41">
        <v>1.87544</v>
      </c>
      <c r="HL41">
        <v>1.87421</v>
      </c>
      <c r="HM41">
        <v>1.87343</v>
      </c>
      <c r="HN41">
        <v>1.87484</v>
      </c>
      <c r="HO41">
        <v>1.86981</v>
      </c>
      <c r="HP41">
        <v>1.87393</v>
      </c>
      <c r="HQ41">
        <v>1.87898</v>
      </c>
      <c r="HR41">
        <v>0</v>
      </c>
      <c r="HS41">
        <v>0</v>
      </c>
      <c r="HT41">
        <v>0</v>
      </c>
      <c r="HU41">
        <v>0</v>
      </c>
      <c r="HV41" t="s">
        <v>419</v>
      </c>
      <c r="HW41" t="s">
        <v>420</v>
      </c>
      <c r="HX41" t="s">
        <v>421</v>
      </c>
      <c r="HY41" t="s">
        <v>421</v>
      </c>
      <c r="HZ41" t="s">
        <v>421</v>
      </c>
      <c r="IA41" t="s">
        <v>421</v>
      </c>
      <c r="IB41">
        <v>0</v>
      </c>
      <c r="IC41">
        <v>100</v>
      </c>
      <c r="ID41">
        <v>100</v>
      </c>
      <c r="IE41">
        <v>0.714</v>
      </c>
      <c r="IF41">
        <v>0.1959</v>
      </c>
      <c r="IG41">
        <v>0.7119500000001153</v>
      </c>
      <c r="IH41">
        <v>0</v>
      </c>
      <c r="II41">
        <v>0</v>
      </c>
      <c r="IJ41">
        <v>0</v>
      </c>
      <c r="IK41">
        <v>0.1958949999999966</v>
      </c>
      <c r="IL41">
        <v>0</v>
      </c>
      <c r="IM41">
        <v>0</v>
      </c>
      <c r="IN41">
        <v>0</v>
      </c>
      <c r="IO41">
        <v>-1</v>
      </c>
      <c r="IP41">
        <v>-1</v>
      </c>
      <c r="IQ41">
        <v>-1</v>
      </c>
      <c r="IR41">
        <v>-1</v>
      </c>
      <c r="IS41">
        <v>1.1</v>
      </c>
      <c r="IT41">
        <v>116.2</v>
      </c>
      <c r="IU41">
        <v>1.11084</v>
      </c>
      <c r="IV41">
        <v>2.42065</v>
      </c>
      <c r="IW41">
        <v>1.42578</v>
      </c>
      <c r="IX41">
        <v>2.25952</v>
      </c>
      <c r="IY41">
        <v>1.54785</v>
      </c>
      <c r="IZ41">
        <v>2.50122</v>
      </c>
      <c r="JA41">
        <v>39.118</v>
      </c>
      <c r="JB41">
        <v>14.6399</v>
      </c>
      <c r="JC41">
        <v>18</v>
      </c>
      <c r="JD41">
        <v>639.456</v>
      </c>
      <c r="JE41">
        <v>403.621</v>
      </c>
      <c r="JF41">
        <v>28.5357</v>
      </c>
      <c r="JG41">
        <v>29.3648</v>
      </c>
      <c r="JH41">
        <v>29.9998</v>
      </c>
      <c r="JI41">
        <v>29.2703</v>
      </c>
      <c r="JJ41">
        <v>29.1954</v>
      </c>
      <c r="JK41">
        <v>22.2568</v>
      </c>
      <c r="JL41">
        <v>29.3051</v>
      </c>
      <c r="JM41">
        <v>57.7985</v>
      </c>
      <c r="JN41">
        <v>28.6384</v>
      </c>
      <c r="JO41">
        <v>425.81</v>
      </c>
      <c r="JP41">
        <v>20.1047</v>
      </c>
      <c r="JQ41">
        <v>95.176</v>
      </c>
      <c r="JR41">
        <v>101</v>
      </c>
    </row>
    <row r="42" spans="1:278">
      <c r="A42">
        <v>26</v>
      </c>
      <c r="B42">
        <v>1686863533.1</v>
      </c>
      <c r="C42">
        <v>8819.099999904633</v>
      </c>
      <c r="D42" t="s">
        <v>543</v>
      </c>
      <c r="E42" t="s">
        <v>544</v>
      </c>
      <c r="F42">
        <v>15</v>
      </c>
      <c r="I42" t="s">
        <v>408</v>
      </c>
      <c r="J42" t="s">
        <v>409</v>
      </c>
      <c r="M42" t="s">
        <v>410</v>
      </c>
      <c r="N42" t="s">
        <v>529</v>
      </c>
      <c r="O42">
        <v>1686863525.099999</v>
      </c>
      <c r="P42">
        <f>(Q42)/1000</f>
        <v>0</v>
      </c>
      <c r="Q42">
        <f>1000*DA42*AO42*(CW42-CX42)/(100*CP42*(1000-AO42*CW42))</f>
        <v>0</v>
      </c>
      <c r="R42">
        <f>DA42*AO42*(CV42-CU42*(1000-AO42*CX42)/(1000-AO42*CW42))/(100*CP42)</f>
        <v>0</v>
      </c>
      <c r="S42">
        <f>CU42 - IF(AO42&gt;1, R42*CP42*100.0/(AQ42*DI42), 0)</f>
        <v>0</v>
      </c>
      <c r="T42">
        <f>((Z42-P42/2)*S42-R42)/(Z42+P42/2)</f>
        <v>0</v>
      </c>
      <c r="U42">
        <f>T42*(DB42+DC42)/1000.0</f>
        <v>0</v>
      </c>
      <c r="V42">
        <f>(CU42 - IF(AO42&gt;1, R42*CP42*100.0/(AQ42*DI42), 0))*(DB42+DC42)/1000.0</f>
        <v>0</v>
      </c>
      <c r="W42">
        <f>2.0/((1/Y42-1/X42)+SIGN(Y42)*SQRT((1/Y42-1/X42)*(1/Y42-1/X42) + 4*CQ42/((CQ42+1)*(CQ42+1))*(2*1/Y42*1/X42-1/X42*1/X42)))</f>
        <v>0</v>
      </c>
      <c r="X42">
        <f>IF(LEFT(CR42,1)&lt;&gt;"0",IF(LEFT(CR42,1)="1",3.0,CS42),$D$5+$E$5*(DI42*DB42/($K$5*1000))+$F$5*(DI42*DB42/($K$5*1000))*MAX(MIN(CP42,$J$5),$I$5)*MAX(MIN(CP42,$J$5),$I$5)+$G$5*MAX(MIN(CP42,$J$5),$I$5)*(DI42*DB42/($K$5*1000))+$H$5*(DI42*DB42/($K$5*1000))*(DI42*DB42/($K$5*1000)))</f>
        <v>0</v>
      </c>
      <c r="Y42">
        <f>P42*(1000-(1000*0.61365*exp(17.502*AC42/(240.97+AC42))/(DB42+DC42)+CW42)/2)/(1000*0.61365*exp(17.502*AC42/(240.97+AC42))/(DB42+DC42)-CW42)</f>
        <v>0</v>
      </c>
      <c r="Z42">
        <f>1/((CQ42+1)/(W42/1.6)+1/(X42/1.37)) + CQ42/((CQ42+1)/(W42/1.6) + CQ42/(X42/1.37))</f>
        <v>0</v>
      </c>
      <c r="AA42">
        <f>(CL42*CO42)</f>
        <v>0</v>
      </c>
      <c r="AB42">
        <f>(DD42+(AA42+2*0.95*5.67E-8*(((DD42+$B$7)+273)^4-(DD42+273)^4)-44100*P42)/(1.84*29.3*X42+8*0.95*5.67E-8*(DD42+273)^3))</f>
        <v>0</v>
      </c>
      <c r="AC42">
        <f>($C$7*DE42+$D$7*DF42+$E$7*AB42)</f>
        <v>0</v>
      </c>
      <c r="AD42">
        <f>0.61365*exp(17.502*AC42/(240.97+AC42))</f>
        <v>0</v>
      </c>
      <c r="AE42">
        <f>(AF42/AG42*100)</f>
        <v>0</v>
      </c>
      <c r="AF42">
        <f>CW42*(DB42+DC42)/1000</f>
        <v>0</v>
      </c>
      <c r="AG42">
        <f>0.61365*exp(17.502*DD42/(240.97+DD42))</f>
        <v>0</v>
      </c>
      <c r="AH42">
        <f>(AD42-CW42*(DB42+DC42)/1000)</f>
        <v>0</v>
      </c>
      <c r="AI42">
        <f>(-P42*44100)</f>
        <v>0</v>
      </c>
      <c r="AJ42">
        <f>2*29.3*X42*0.92*(DD42-AC42)</f>
        <v>0</v>
      </c>
      <c r="AK42">
        <f>2*0.95*5.67E-8*(((DD42+$B$7)+273)^4-(AC42+273)^4)</f>
        <v>0</v>
      </c>
      <c r="AL42">
        <f>AA42+AK42+AI42+AJ42</f>
        <v>0</v>
      </c>
      <c r="AM42">
        <v>0</v>
      </c>
      <c r="AN42">
        <v>0</v>
      </c>
      <c r="AO42">
        <f>IF(AM42*$H$13&gt;=AQ42,1.0,(AQ42/(AQ42-AM42*$H$13)))</f>
        <v>0</v>
      </c>
      <c r="AP42">
        <f>(AO42-1)*100</f>
        <v>0</v>
      </c>
      <c r="AQ42">
        <f>MAX(0,($B$13+$C$13*DI42)/(1+$D$13*DI42)*DB42/(DD42+273)*$E$13)</f>
        <v>0</v>
      </c>
      <c r="AR42" t="s">
        <v>455</v>
      </c>
      <c r="AS42">
        <v>12477.1</v>
      </c>
      <c r="AT42">
        <v>655.9903999999999</v>
      </c>
      <c r="AU42">
        <v>2661.93</v>
      </c>
      <c r="AV42">
        <f>1-AT42/AU42</f>
        <v>0</v>
      </c>
      <c r="AW42">
        <v>-2.345781120240788</v>
      </c>
      <c r="AX42" t="s">
        <v>545</v>
      </c>
      <c r="AY42">
        <v>12522.7</v>
      </c>
      <c r="AZ42">
        <v>755.7353200000001</v>
      </c>
      <c r="BA42">
        <v>1713.72</v>
      </c>
      <c r="BB42">
        <f>1-AZ42/BA42</f>
        <v>0</v>
      </c>
      <c r="BC42">
        <v>0.5</v>
      </c>
      <c r="BD42">
        <f>CM42</f>
        <v>0</v>
      </c>
      <c r="BE42">
        <f>R42</f>
        <v>0</v>
      </c>
      <c r="BF42">
        <f>BB42*BC42*BD42</f>
        <v>0</v>
      </c>
      <c r="BG42">
        <f>(BE42-AW42)/BD42</f>
        <v>0</v>
      </c>
      <c r="BH42">
        <f>(AU42-BA42)/BA42</f>
        <v>0</v>
      </c>
      <c r="BI42">
        <f>AT42/(AV42+AT42/BA42)</f>
        <v>0</v>
      </c>
      <c r="BJ42" t="s">
        <v>546</v>
      </c>
      <c r="BK42">
        <v>555.77</v>
      </c>
      <c r="BL42">
        <f>IF(BK42&lt;&gt;0, BK42, BI42)</f>
        <v>0</v>
      </c>
      <c r="BM42">
        <f>1-BL42/BA42</f>
        <v>0</v>
      </c>
      <c r="BN42">
        <f>(BA42-AZ42)/(BA42-BL42)</f>
        <v>0</v>
      </c>
      <c r="BO42">
        <f>(AU42-BA42)/(AU42-BL42)</f>
        <v>0</v>
      </c>
      <c r="BP42">
        <f>(BA42-AZ42)/(BA42-AT42)</f>
        <v>0</v>
      </c>
      <c r="BQ42">
        <f>(AU42-BA42)/(AU42-AT42)</f>
        <v>0</v>
      </c>
      <c r="BR42">
        <f>(BN42*BL42/AZ42)</f>
        <v>0</v>
      </c>
      <c r="BS42">
        <f>(1-BR42)</f>
        <v>0</v>
      </c>
      <c r="BT42">
        <v>1204</v>
      </c>
      <c r="BU42">
        <v>300</v>
      </c>
      <c r="BV42">
        <v>300</v>
      </c>
      <c r="BW42">
        <v>300</v>
      </c>
      <c r="BX42">
        <v>12522.7</v>
      </c>
      <c r="BY42">
        <v>1495.86</v>
      </c>
      <c r="BZ42">
        <v>-0.009848859999999999</v>
      </c>
      <c r="CA42">
        <v>-50.69</v>
      </c>
      <c r="CB42" t="s">
        <v>415</v>
      </c>
      <c r="CC42" t="s">
        <v>415</v>
      </c>
      <c r="CD42" t="s">
        <v>415</v>
      </c>
      <c r="CE42" t="s">
        <v>415</v>
      </c>
      <c r="CF42" t="s">
        <v>415</v>
      </c>
      <c r="CG42" t="s">
        <v>415</v>
      </c>
      <c r="CH42" t="s">
        <v>415</v>
      </c>
      <c r="CI42" t="s">
        <v>415</v>
      </c>
      <c r="CJ42" t="s">
        <v>415</v>
      </c>
      <c r="CK42" t="s">
        <v>415</v>
      </c>
      <c r="CL42">
        <f>$B$11*DJ42+$C$11*DK42+$F$11*DV42*(1-DY42)</f>
        <v>0</v>
      </c>
      <c r="CM42">
        <f>CL42*CN42</f>
        <v>0</v>
      </c>
      <c r="CN42">
        <f>($B$11*$D$9+$C$11*$D$9+$F$11*((EI42+EA42)/MAX(EI42+EA42+EJ42, 0.1)*$I$9+EJ42/MAX(EI42+EA42+EJ42, 0.1)*$J$9))/($B$11+$C$11+$F$11)</f>
        <v>0</v>
      </c>
      <c r="CO42">
        <f>($B$11*$K$9+$C$11*$K$9+$F$11*((EI42+EA42)/MAX(EI42+EA42+EJ42, 0.1)*$P$9+EJ42/MAX(EI42+EA42+EJ42, 0.1)*$Q$9))/($B$11+$C$11+$F$11)</f>
        <v>0</v>
      </c>
      <c r="CP42">
        <v>6</v>
      </c>
      <c r="CQ42">
        <v>0.5</v>
      </c>
      <c r="CR42" t="s">
        <v>416</v>
      </c>
      <c r="CS42">
        <v>2</v>
      </c>
      <c r="CT42">
        <v>1686863525.099999</v>
      </c>
      <c r="CU42">
        <v>409.9622903225806</v>
      </c>
      <c r="CV42">
        <v>424.304870967742</v>
      </c>
      <c r="CW42">
        <v>22.96859032258065</v>
      </c>
      <c r="CX42">
        <v>21.2044</v>
      </c>
      <c r="CY42">
        <v>409.2722903225806</v>
      </c>
      <c r="CZ42">
        <v>22.7726935483871</v>
      </c>
      <c r="DA42">
        <v>600.2454193548389</v>
      </c>
      <c r="DB42">
        <v>101.5549032258065</v>
      </c>
      <c r="DC42">
        <v>0.09999399032258065</v>
      </c>
      <c r="DD42">
        <v>28.41360967741936</v>
      </c>
      <c r="DE42">
        <v>28.25085161290323</v>
      </c>
      <c r="DF42">
        <v>999.9000000000003</v>
      </c>
      <c r="DG42">
        <v>0</v>
      </c>
      <c r="DH42">
        <v>0</v>
      </c>
      <c r="DI42">
        <v>9996.586774193549</v>
      </c>
      <c r="DJ42">
        <v>0</v>
      </c>
      <c r="DK42">
        <v>1587.518064516129</v>
      </c>
      <c r="DL42">
        <v>-14.31840967741936</v>
      </c>
      <c r="DM42">
        <v>419.6246774193548</v>
      </c>
      <c r="DN42">
        <v>433.497</v>
      </c>
      <c r="DO42">
        <v>1.764183870967742</v>
      </c>
      <c r="DP42">
        <v>424.304870967742</v>
      </c>
      <c r="DQ42">
        <v>21.2044</v>
      </c>
      <c r="DR42">
        <v>2.332572258064516</v>
      </c>
      <c r="DS42">
        <v>2.153411612903226</v>
      </c>
      <c r="DT42">
        <v>19.90312580645162</v>
      </c>
      <c r="DU42">
        <v>18.61985161290323</v>
      </c>
      <c r="DV42">
        <v>599.9960322580644</v>
      </c>
      <c r="DW42">
        <v>0.9329880967741937</v>
      </c>
      <c r="DX42">
        <v>0.06701196451612902</v>
      </c>
      <c r="DY42">
        <v>0</v>
      </c>
      <c r="DZ42">
        <v>755.6348387096774</v>
      </c>
      <c r="EA42">
        <v>4.999310000000001</v>
      </c>
      <c r="EB42">
        <v>7842.077419354838</v>
      </c>
      <c r="EC42">
        <v>5203.711935483872</v>
      </c>
      <c r="ED42">
        <v>37.01783870967741</v>
      </c>
      <c r="EE42">
        <v>39.306</v>
      </c>
      <c r="EF42">
        <v>37.87283870967741</v>
      </c>
      <c r="EG42">
        <v>38.758</v>
      </c>
      <c r="EH42">
        <v>38.84858064516128</v>
      </c>
      <c r="EI42">
        <v>555.1251612903225</v>
      </c>
      <c r="EJ42">
        <v>39.87322580645161</v>
      </c>
      <c r="EK42">
        <v>0</v>
      </c>
      <c r="EL42">
        <v>95.09999990463257</v>
      </c>
      <c r="EM42">
        <v>0</v>
      </c>
      <c r="EN42">
        <v>755.7353200000001</v>
      </c>
      <c r="EO42">
        <v>7.271923073634521</v>
      </c>
      <c r="EP42">
        <v>-139.0415391827656</v>
      </c>
      <c r="EQ42">
        <v>7841.9032</v>
      </c>
      <c r="ER42">
        <v>15</v>
      </c>
      <c r="ES42">
        <v>1686863568.1</v>
      </c>
      <c r="ET42" t="s">
        <v>547</v>
      </c>
      <c r="EU42">
        <v>1686863568.1</v>
      </c>
      <c r="EV42">
        <v>1686856468.1</v>
      </c>
      <c r="EW42">
        <v>26</v>
      </c>
      <c r="EX42">
        <v>-0.024</v>
      </c>
      <c r="EY42">
        <v>0.091</v>
      </c>
      <c r="EZ42">
        <v>0.6899999999999999</v>
      </c>
      <c r="FA42">
        <v>0.196</v>
      </c>
      <c r="FB42">
        <v>427</v>
      </c>
      <c r="FC42">
        <v>20</v>
      </c>
      <c r="FD42">
        <v>0.09</v>
      </c>
      <c r="FE42">
        <v>0.03</v>
      </c>
      <c r="FF42">
        <v>-14.3113025</v>
      </c>
      <c r="FG42">
        <v>-0.2780003752344989</v>
      </c>
      <c r="FH42">
        <v>0.05334963677242791</v>
      </c>
      <c r="FI42">
        <v>1</v>
      </c>
      <c r="FJ42">
        <v>409.9848666666666</v>
      </c>
      <c r="FK42">
        <v>0.04783982202535255</v>
      </c>
      <c r="FL42">
        <v>0.03264325691811622</v>
      </c>
      <c r="FM42">
        <v>1</v>
      </c>
      <c r="FN42">
        <v>1.7834895</v>
      </c>
      <c r="FO42">
        <v>-0.3878037523452161</v>
      </c>
      <c r="FP42">
        <v>0.04140971123722066</v>
      </c>
      <c r="FQ42">
        <v>1</v>
      </c>
      <c r="FR42">
        <v>22.96819</v>
      </c>
      <c r="FS42">
        <v>0.05333125695219039</v>
      </c>
      <c r="FT42">
        <v>0.004980585641602395</v>
      </c>
      <c r="FU42">
        <v>1</v>
      </c>
      <c r="FV42">
        <v>4</v>
      </c>
      <c r="FW42">
        <v>4</v>
      </c>
      <c r="FX42" t="s">
        <v>418</v>
      </c>
      <c r="FY42">
        <v>3.1756</v>
      </c>
      <c r="FZ42">
        <v>2.79684</v>
      </c>
      <c r="GA42">
        <v>0.102919</v>
      </c>
      <c r="GB42">
        <v>0.106308</v>
      </c>
      <c r="GC42">
        <v>0.116794</v>
      </c>
      <c r="GD42">
        <v>0.111246</v>
      </c>
      <c r="GE42">
        <v>28031.7</v>
      </c>
      <c r="GF42">
        <v>22193.2</v>
      </c>
      <c r="GG42">
        <v>29214.6</v>
      </c>
      <c r="GH42">
        <v>24335</v>
      </c>
      <c r="GI42">
        <v>32815.5</v>
      </c>
      <c r="GJ42">
        <v>31560.8</v>
      </c>
      <c r="GK42">
        <v>40302.8</v>
      </c>
      <c r="GL42">
        <v>39704.3</v>
      </c>
      <c r="GM42">
        <v>2.15435</v>
      </c>
      <c r="GN42">
        <v>1.81647</v>
      </c>
      <c r="GO42">
        <v>0.09416040000000001</v>
      </c>
      <c r="GP42">
        <v>0</v>
      </c>
      <c r="GQ42">
        <v>26.7082</v>
      </c>
      <c r="GR42">
        <v>999.9</v>
      </c>
      <c r="GS42">
        <v>43.4</v>
      </c>
      <c r="GT42">
        <v>37.4</v>
      </c>
      <c r="GU42">
        <v>27.5396</v>
      </c>
      <c r="GV42">
        <v>62.3799</v>
      </c>
      <c r="GW42">
        <v>33.2332</v>
      </c>
      <c r="GX42">
        <v>1</v>
      </c>
      <c r="GY42">
        <v>0.15248</v>
      </c>
      <c r="GZ42">
        <v>1.43611</v>
      </c>
      <c r="HA42">
        <v>20.2665</v>
      </c>
      <c r="HB42">
        <v>5.22388</v>
      </c>
      <c r="HC42">
        <v>11.9081</v>
      </c>
      <c r="HD42">
        <v>4.9633</v>
      </c>
      <c r="HE42">
        <v>3.29133</v>
      </c>
      <c r="HF42">
        <v>9999</v>
      </c>
      <c r="HG42">
        <v>9999</v>
      </c>
      <c r="HH42">
        <v>9999</v>
      </c>
      <c r="HI42">
        <v>999.9</v>
      </c>
      <c r="HJ42">
        <v>4.97031</v>
      </c>
      <c r="HK42">
        <v>1.87543</v>
      </c>
      <c r="HL42">
        <v>1.87423</v>
      </c>
      <c r="HM42">
        <v>1.87342</v>
      </c>
      <c r="HN42">
        <v>1.87485</v>
      </c>
      <c r="HO42">
        <v>1.86981</v>
      </c>
      <c r="HP42">
        <v>1.87393</v>
      </c>
      <c r="HQ42">
        <v>1.87897</v>
      </c>
      <c r="HR42">
        <v>0</v>
      </c>
      <c r="HS42">
        <v>0</v>
      </c>
      <c r="HT42">
        <v>0</v>
      </c>
      <c r="HU42">
        <v>0</v>
      </c>
      <c r="HV42" t="s">
        <v>419</v>
      </c>
      <c r="HW42" t="s">
        <v>420</v>
      </c>
      <c r="HX42" t="s">
        <v>421</v>
      </c>
      <c r="HY42" t="s">
        <v>421</v>
      </c>
      <c r="HZ42" t="s">
        <v>421</v>
      </c>
      <c r="IA42" t="s">
        <v>421</v>
      </c>
      <c r="IB42">
        <v>0</v>
      </c>
      <c r="IC42">
        <v>100</v>
      </c>
      <c r="ID42">
        <v>100</v>
      </c>
      <c r="IE42">
        <v>0.6899999999999999</v>
      </c>
      <c r="IF42">
        <v>0.1959</v>
      </c>
      <c r="IG42">
        <v>0.7142380952381586</v>
      </c>
      <c r="IH42">
        <v>0</v>
      </c>
      <c r="II42">
        <v>0</v>
      </c>
      <c r="IJ42">
        <v>0</v>
      </c>
      <c r="IK42">
        <v>0.1958949999999966</v>
      </c>
      <c r="IL42">
        <v>0</v>
      </c>
      <c r="IM42">
        <v>0</v>
      </c>
      <c r="IN42">
        <v>0</v>
      </c>
      <c r="IO42">
        <v>-1</v>
      </c>
      <c r="IP42">
        <v>-1</v>
      </c>
      <c r="IQ42">
        <v>-1</v>
      </c>
      <c r="IR42">
        <v>-1</v>
      </c>
      <c r="IS42">
        <v>1.1</v>
      </c>
      <c r="IT42">
        <v>117.8</v>
      </c>
      <c r="IU42">
        <v>1.10962</v>
      </c>
      <c r="IV42">
        <v>2.43652</v>
      </c>
      <c r="IW42">
        <v>1.42578</v>
      </c>
      <c r="IX42">
        <v>2.25952</v>
      </c>
      <c r="IY42">
        <v>1.54785</v>
      </c>
      <c r="IZ42">
        <v>2.35718</v>
      </c>
      <c r="JA42">
        <v>39.1676</v>
      </c>
      <c r="JB42">
        <v>14.6311</v>
      </c>
      <c r="JC42">
        <v>18</v>
      </c>
      <c r="JD42">
        <v>638.974</v>
      </c>
      <c r="JE42">
        <v>405.992</v>
      </c>
      <c r="JF42">
        <v>27.0585</v>
      </c>
      <c r="JG42">
        <v>29.2297</v>
      </c>
      <c r="JH42">
        <v>30.0007</v>
      </c>
      <c r="JI42">
        <v>29.1793</v>
      </c>
      <c r="JJ42">
        <v>29.113</v>
      </c>
      <c r="JK42">
        <v>22.2323</v>
      </c>
      <c r="JL42">
        <v>26.0746</v>
      </c>
      <c r="JM42">
        <v>61.1416</v>
      </c>
      <c r="JN42">
        <v>26.7953</v>
      </c>
      <c r="JO42">
        <v>424.442</v>
      </c>
      <c r="JP42">
        <v>21.4691</v>
      </c>
      <c r="JQ42">
        <v>95.19459999999999</v>
      </c>
      <c r="JR42">
        <v>101.014</v>
      </c>
    </row>
    <row r="43" spans="1:278">
      <c r="A43">
        <v>27</v>
      </c>
      <c r="B43">
        <v>1686863649.1</v>
      </c>
      <c r="C43">
        <v>8935.099999904633</v>
      </c>
      <c r="D43" t="s">
        <v>548</v>
      </c>
      <c r="E43" t="s">
        <v>549</v>
      </c>
      <c r="F43">
        <v>15</v>
      </c>
      <c r="I43" t="s">
        <v>408</v>
      </c>
      <c r="J43" t="s">
        <v>409</v>
      </c>
      <c r="M43" t="s">
        <v>410</v>
      </c>
      <c r="N43" t="s">
        <v>529</v>
      </c>
      <c r="O43">
        <v>1686863641.099999</v>
      </c>
      <c r="P43">
        <f>(Q43)/1000</f>
        <v>0</v>
      </c>
      <c r="Q43">
        <f>1000*DA43*AO43*(CW43-CX43)/(100*CP43*(1000-AO43*CW43))</f>
        <v>0</v>
      </c>
      <c r="R43">
        <f>DA43*AO43*(CV43-CU43*(1000-AO43*CX43)/(1000-AO43*CW43))/(100*CP43)</f>
        <v>0</v>
      </c>
      <c r="S43">
        <f>CU43 - IF(AO43&gt;1, R43*CP43*100.0/(AQ43*DI43), 0)</f>
        <v>0</v>
      </c>
      <c r="T43">
        <f>((Z43-P43/2)*S43-R43)/(Z43+P43/2)</f>
        <v>0</v>
      </c>
      <c r="U43">
        <f>T43*(DB43+DC43)/1000.0</f>
        <v>0</v>
      </c>
      <c r="V43">
        <f>(CU43 - IF(AO43&gt;1, R43*CP43*100.0/(AQ43*DI43), 0))*(DB43+DC43)/1000.0</f>
        <v>0</v>
      </c>
      <c r="W43">
        <f>2.0/((1/Y43-1/X43)+SIGN(Y43)*SQRT((1/Y43-1/X43)*(1/Y43-1/X43) + 4*CQ43/((CQ43+1)*(CQ43+1))*(2*1/Y43*1/X43-1/X43*1/X43)))</f>
        <v>0</v>
      </c>
      <c r="X43">
        <f>IF(LEFT(CR43,1)&lt;&gt;"0",IF(LEFT(CR43,1)="1",3.0,CS43),$D$5+$E$5*(DI43*DB43/($K$5*1000))+$F$5*(DI43*DB43/($K$5*1000))*MAX(MIN(CP43,$J$5),$I$5)*MAX(MIN(CP43,$J$5),$I$5)+$G$5*MAX(MIN(CP43,$J$5),$I$5)*(DI43*DB43/($K$5*1000))+$H$5*(DI43*DB43/($K$5*1000))*(DI43*DB43/($K$5*1000)))</f>
        <v>0</v>
      </c>
      <c r="Y43">
        <f>P43*(1000-(1000*0.61365*exp(17.502*AC43/(240.97+AC43))/(DB43+DC43)+CW43)/2)/(1000*0.61365*exp(17.502*AC43/(240.97+AC43))/(DB43+DC43)-CW43)</f>
        <v>0</v>
      </c>
      <c r="Z43">
        <f>1/((CQ43+1)/(W43/1.6)+1/(X43/1.37)) + CQ43/((CQ43+1)/(W43/1.6) + CQ43/(X43/1.37))</f>
        <v>0</v>
      </c>
      <c r="AA43">
        <f>(CL43*CO43)</f>
        <v>0</v>
      </c>
      <c r="AB43">
        <f>(DD43+(AA43+2*0.95*5.67E-8*(((DD43+$B$7)+273)^4-(DD43+273)^4)-44100*P43)/(1.84*29.3*X43+8*0.95*5.67E-8*(DD43+273)^3))</f>
        <v>0</v>
      </c>
      <c r="AC43">
        <f>($C$7*DE43+$D$7*DF43+$E$7*AB43)</f>
        <v>0</v>
      </c>
      <c r="AD43">
        <f>0.61365*exp(17.502*AC43/(240.97+AC43))</f>
        <v>0</v>
      </c>
      <c r="AE43">
        <f>(AF43/AG43*100)</f>
        <v>0</v>
      </c>
      <c r="AF43">
        <f>CW43*(DB43+DC43)/1000</f>
        <v>0</v>
      </c>
      <c r="AG43">
        <f>0.61365*exp(17.502*DD43/(240.97+DD43))</f>
        <v>0</v>
      </c>
      <c r="AH43">
        <f>(AD43-CW43*(DB43+DC43)/1000)</f>
        <v>0</v>
      </c>
      <c r="AI43">
        <f>(-P43*44100)</f>
        <v>0</v>
      </c>
      <c r="AJ43">
        <f>2*29.3*X43*0.92*(DD43-AC43)</f>
        <v>0</v>
      </c>
      <c r="AK43">
        <f>2*0.95*5.67E-8*(((DD43+$B$7)+273)^4-(AC43+273)^4)</f>
        <v>0</v>
      </c>
      <c r="AL43">
        <f>AA43+AK43+AI43+AJ43</f>
        <v>0</v>
      </c>
      <c r="AM43">
        <v>0</v>
      </c>
      <c r="AN43">
        <v>0</v>
      </c>
      <c r="AO43">
        <f>IF(AM43*$H$13&gt;=AQ43,1.0,(AQ43/(AQ43-AM43*$H$13)))</f>
        <v>0</v>
      </c>
      <c r="AP43">
        <f>(AO43-1)*100</f>
        <v>0</v>
      </c>
      <c r="AQ43">
        <f>MAX(0,($B$13+$C$13*DI43)/(1+$D$13*DI43)*DB43/(DD43+273)*$E$13)</f>
        <v>0</v>
      </c>
      <c r="AR43" t="s">
        <v>455</v>
      </c>
      <c r="AS43">
        <v>12477.1</v>
      </c>
      <c r="AT43">
        <v>655.9903999999999</v>
      </c>
      <c r="AU43">
        <v>2661.93</v>
      </c>
      <c r="AV43">
        <f>1-AT43/AU43</f>
        <v>0</v>
      </c>
      <c r="AW43">
        <v>-2.345781120240788</v>
      </c>
      <c r="AX43" t="s">
        <v>550</v>
      </c>
      <c r="AY43">
        <v>12523.9</v>
      </c>
      <c r="AZ43">
        <v>844.8434</v>
      </c>
      <c r="BA43">
        <v>2276.43</v>
      </c>
      <c r="BB43">
        <f>1-AZ43/BA43</f>
        <v>0</v>
      </c>
      <c r="BC43">
        <v>0.5</v>
      </c>
      <c r="BD43">
        <f>CM43</f>
        <v>0</v>
      </c>
      <c r="BE43">
        <f>R43</f>
        <v>0</v>
      </c>
      <c r="BF43">
        <f>BB43*BC43*BD43</f>
        <v>0</v>
      </c>
      <c r="BG43">
        <f>(BE43-AW43)/BD43</f>
        <v>0</v>
      </c>
      <c r="BH43">
        <f>(AU43-BA43)/BA43</f>
        <v>0</v>
      </c>
      <c r="BI43">
        <f>AT43/(AV43+AT43/BA43)</f>
        <v>0</v>
      </c>
      <c r="BJ43" t="s">
        <v>551</v>
      </c>
      <c r="BK43">
        <v>632.83</v>
      </c>
      <c r="BL43">
        <f>IF(BK43&lt;&gt;0, BK43, BI43)</f>
        <v>0</v>
      </c>
      <c r="BM43">
        <f>1-BL43/BA43</f>
        <v>0</v>
      </c>
      <c r="BN43">
        <f>(BA43-AZ43)/(BA43-BL43)</f>
        <v>0</v>
      </c>
      <c r="BO43">
        <f>(AU43-BA43)/(AU43-BL43)</f>
        <v>0</v>
      </c>
      <c r="BP43">
        <f>(BA43-AZ43)/(BA43-AT43)</f>
        <v>0</v>
      </c>
      <c r="BQ43">
        <f>(AU43-BA43)/(AU43-AT43)</f>
        <v>0</v>
      </c>
      <c r="BR43">
        <f>(BN43*BL43/AZ43)</f>
        <v>0</v>
      </c>
      <c r="BS43">
        <f>(1-BR43)</f>
        <v>0</v>
      </c>
      <c r="BT43">
        <v>1206</v>
      </c>
      <c r="BU43">
        <v>300</v>
      </c>
      <c r="BV43">
        <v>300</v>
      </c>
      <c r="BW43">
        <v>300</v>
      </c>
      <c r="BX43">
        <v>12523.9</v>
      </c>
      <c r="BY43">
        <v>2124.08</v>
      </c>
      <c r="BZ43">
        <v>-0.0101089</v>
      </c>
      <c r="CA43">
        <v>-16.48</v>
      </c>
      <c r="CB43" t="s">
        <v>415</v>
      </c>
      <c r="CC43" t="s">
        <v>415</v>
      </c>
      <c r="CD43" t="s">
        <v>415</v>
      </c>
      <c r="CE43" t="s">
        <v>415</v>
      </c>
      <c r="CF43" t="s">
        <v>415</v>
      </c>
      <c r="CG43" t="s">
        <v>415</v>
      </c>
      <c r="CH43" t="s">
        <v>415</v>
      </c>
      <c r="CI43" t="s">
        <v>415</v>
      </c>
      <c r="CJ43" t="s">
        <v>415</v>
      </c>
      <c r="CK43" t="s">
        <v>415</v>
      </c>
      <c r="CL43">
        <f>$B$11*DJ43+$C$11*DK43+$F$11*DV43*(1-DY43)</f>
        <v>0</v>
      </c>
      <c r="CM43">
        <f>CL43*CN43</f>
        <v>0</v>
      </c>
      <c r="CN43">
        <f>($B$11*$D$9+$C$11*$D$9+$F$11*((EI43+EA43)/MAX(EI43+EA43+EJ43, 0.1)*$I$9+EJ43/MAX(EI43+EA43+EJ43, 0.1)*$J$9))/($B$11+$C$11+$F$11)</f>
        <v>0</v>
      </c>
      <c r="CO43">
        <f>($B$11*$K$9+$C$11*$K$9+$F$11*((EI43+EA43)/MAX(EI43+EA43+EJ43, 0.1)*$P$9+EJ43/MAX(EI43+EA43+EJ43, 0.1)*$Q$9))/($B$11+$C$11+$F$11)</f>
        <v>0</v>
      </c>
      <c r="CP43">
        <v>6</v>
      </c>
      <c r="CQ43">
        <v>0.5</v>
      </c>
      <c r="CR43" t="s">
        <v>416</v>
      </c>
      <c r="CS43">
        <v>2</v>
      </c>
      <c r="CT43">
        <v>1686863641.099999</v>
      </c>
      <c r="CU43">
        <v>409.9623548387098</v>
      </c>
      <c r="CV43">
        <v>420.2848064516129</v>
      </c>
      <c r="CW43">
        <v>22.30018387096774</v>
      </c>
      <c r="CX43">
        <v>20.35150322580645</v>
      </c>
      <c r="CY43">
        <v>409.2613548387097</v>
      </c>
      <c r="CZ43">
        <v>22.10429677419355</v>
      </c>
      <c r="DA43">
        <v>600.2372580645161</v>
      </c>
      <c r="DB43">
        <v>101.5508387096774</v>
      </c>
      <c r="DC43">
        <v>0.1002280387096774</v>
      </c>
      <c r="DD43">
        <v>28.0180935483871</v>
      </c>
      <c r="DE43">
        <v>27.7344</v>
      </c>
      <c r="DF43">
        <v>999.9000000000003</v>
      </c>
      <c r="DG43">
        <v>0</v>
      </c>
      <c r="DH43">
        <v>0</v>
      </c>
      <c r="DI43">
        <v>9994.232903225806</v>
      </c>
      <c r="DJ43">
        <v>0</v>
      </c>
      <c r="DK43">
        <v>1569.611935483871</v>
      </c>
      <c r="DL43">
        <v>-10.33308387096774</v>
      </c>
      <c r="DM43">
        <v>419.3022258064516</v>
      </c>
      <c r="DN43">
        <v>429.015870967742</v>
      </c>
      <c r="DO43">
        <v>1.948685483870968</v>
      </c>
      <c r="DP43">
        <v>420.2848064516129</v>
      </c>
      <c r="DQ43">
        <v>20.35150322580645</v>
      </c>
      <c r="DR43">
        <v>2.264603548387097</v>
      </c>
      <c r="DS43">
        <v>2.066713548387097</v>
      </c>
      <c r="DT43">
        <v>19.42673870967742</v>
      </c>
      <c r="DU43">
        <v>17.96489677419355</v>
      </c>
      <c r="DV43">
        <v>299.9966129032258</v>
      </c>
      <c r="DW43">
        <v>0.8999941612903226</v>
      </c>
      <c r="DX43">
        <v>0.1000057225806451</v>
      </c>
      <c r="DY43">
        <v>0</v>
      </c>
      <c r="DZ43">
        <v>844.6593870967741</v>
      </c>
      <c r="EA43">
        <v>4.999310000000001</v>
      </c>
      <c r="EB43">
        <v>5933.373870967743</v>
      </c>
      <c r="EC43">
        <v>2549.996774193549</v>
      </c>
      <c r="ED43">
        <v>35.96948387096774</v>
      </c>
      <c r="EE43">
        <v>38.94729032258064</v>
      </c>
      <c r="EF43">
        <v>37.18103225806452</v>
      </c>
      <c r="EG43">
        <v>38.143</v>
      </c>
      <c r="EH43">
        <v>38.04409677419355</v>
      </c>
      <c r="EI43">
        <v>265.4954838709677</v>
      </c>
      <c r="EJ43">
        <v>29.50387096774194</v>
      </c>
      <c r="EK43">
        <v>0</v>
      </c>
      <c r="EL43">
        <v>115.4000000953674</v>
      </c>
      <c r="EM43">
        <v>0</v>
      </c>
      <c r="EN43">
        <v>844.8434</v>
      </c>
      <c r="EO43">
        <v>13.82046151701691</v>
      </c>
      <c r="EP43">
        <v>-540.8976924818252</v>
      </c>
      <c r="EQ43">
        <v>5917.9448</v>
      </c>
      <c r="ER43">
        <v>15</v>
      </c>
      <c r="ES43">
        <v>1686863669.1</v>
      </c>
      <c r="ET43" t="s">
        <v>552</v>
      </c>
      <c r="EU43">
        <v>1686863669.1</v>
      </c>
      <c r="EV43">
        <v>1686856468.1</v>
      </c>
      <c r="EW43">
        <v>27</v>
      </c>
      <c r="EX43">
        <v>0.01</v>
      </c>
      <c r="EY43">
        <v>0.091</v>
      </c>
      <c r="EZ43">
        <v>0.701</v>
      </c>
      <c r="FA43">
        <v>0.196</v>
      </c>
      <c r="FB43">
        <v>420</v>
      </c>
      <c r="FC43">
        <v>20</v>
      </c>
      <c r="FD43">
        <v>0.15</v>
      </c>
      <c r="FE43">
        <v>0.03</v>
      </c>
      <c r="FF43">
        <v>-10.3006525</v>
      </c>
      <c r="FG43">
        <v>-0.9458037523451966</v>
      </c>
      <c r="FH43">
        <v>0.106887066541046</v>
      </c>
      <c r="FI43">
        <v>1</v>
      </c>
      <c r="FJ43">
        <v>409.9529</v>
      </c>
      <c r="FK43">
        <v>-0.7168765294771771</v>
      </c>
      <c r="FL43">
        <v>0.05675993305140275</v>
      </c>
      <c r="FM43">
        <v>1</v>
      </c>
      <c r="FN43">
        <v>1.955663</v>
      </c>
      <c r="FO43">
        <v>-0.2041143714821775</v>
      </c>
      <c r="FP43">
        <v>0.03152702382084299</v>
      </c>
      <c r="FQ43">
        <v>1</v>
      </c>
      <c r="FR43">
        <v>22.30317</v>
      </c>
      <c r="FS43">
        <v>-0.8970580645161244</v>
      </c>
      <c r="FT43">
        <v>0.06562969932380724</v>
      </c>
      <c r="FU43">
        <v>1</v>
      </c>
      <c r="FV43">
        <v>4</v>
      </c>
      <c r="FW43">
        <v>4</v>
      </c>
      <c r="FX43" t="s">
        <v>418</v>
      </c>
      <c r="FY43">
        <v>3.17594</v>
      </c>
      <c r="FZ43">
        <v>2.797</v>
      </c>
      <c r="GA43">
        <v>0.102909</v>
      </c>
      <c r="GB43">
        <v>0.105547</v>
      </c>
      <c r="GC43">
        <v>0.114011</v>
      </c>
      <c r="GD43">
        <v>0.107823</v>
      </c>
      <c r="GE43">
        <v>28035</v>
      </c>
      <c r="GF43">
        <v>22214.6</v>
      </c>
      <c r="GG43">
        <v>29217.3</v>
      </c>
      <c r="GH43">
        <v>24337.5</v>
      </c>
      <c r="GI43">
        <v>32923.8</v>
      </c>
      <c r="GJ43">
        <v>31686.8</v>
      </c>
      <c r="GK43">
        <v>40306.8</v>
      </c>
      <c r="GL43">
        <v>39708.2</v>
      </c>
      <c r="GM43">
        <v>2.15602</v>
      </c>
      <c r="GN43">
        <v>1.81527</v>
      </c>
      <c r="GO43">
        <v>0.0704601</v>
      </c>
      <c r="GP43">
        <v>0</v>
      </c>
      <c r="GQ43">
        <v>26.6224</v>
      </c>
      <c r="GR43">
        <v>999.9</v>
      </c>
      <c r="GS43">
        <v>45</v>
      </c>
      <c r="GT43">
        <v>37.3</v>
      </c>
      <c r="GU43">
        <v>28.4013</v>
      </c>
      <c r="GV43">
        <v>62.2399</v>
      </c>
      <c r="GW43">
        <v>32.6963</v>
      </c>
      <c r="GX43">
        <v>1</v>
      </c>
      <c r="GY43">
        <v>0.143732</v>
      </c>
      <c r="GZ43">
        <v>-1.10463</v>
      </c>
      <c r="HA43">
        <v>20.2728</v>
      </c>
      <c r="HB43">
        <v>5.22657</v>
      </c>
      <c r="HC43">
        <v>11.9081</v>
      </c>
      <c r="HD43">
        <v>4.96335</v>
      </c>
      <c r="HE43">
        <v>3.292</v>
      </c>
      <c r="HF43">
        <v>9999</v>
      </c>
      <c r="HG43">
        <v>9999</v>
      </c>
      <c r="HH43">
        <v>9999</v>
      </c>
      <c r="HI43">
        <v>999.9</v>
      </c>
      <c r="HJ43">
        <v>4.97032</v>
      </c>
      <c r="HK43">
        <v>1.87546</v>
      </c>
      <c r="HL43">
        <v>1.87424</v>
      </c>
      <c r="HM43">
        <v>1.87346</v>
      </c>
      <c r="HN43">
        <v>1.87485</v>
      </c>
      <c r="HO43">
        <v>1.86981</v>
      </c>
      <c r="HP43">
        <v>1.87396</v>
      </c>
      <c r="HQ43">
        <v>1.87899</v>
      </c>
      <c r="HR43">
        <v>0</v>
      </c>
      <c r="HS43">
        <v>0</v>
      </c>
      <c r="HT43">
        <v>0</v>
      </c>
      <c r="HU43">
        <v>0</v>
      </c>
      <c r="HV43" t="s">
        <v>419</v>
      </c>
      <c r="HW43" t="s">
        <v>420</v>
      </c>
      <c r="HX43" t="s">
        <v>421</v>
      </c>
      <c r="HY43" t="s">
        <v>421</v>
      </c>
      <c r="HZ43" t="s">
        <v>421</v>
      </c>
      <c r="IA43" t="s">
        <v>421</v>
      </c>
      <c r="IB43">
        <v>0</v>
      </c>
      <c r="IC43">
        <v>100</v>
      </c>
      <c r="ID43">
        <v>100</v>
      </c>
      <c r="IE43">
        <v>0.701</v>
      </c>
      <c r="IF43">
        <v>0.1959</v>
      </c>
      <c r="IG43">
        <v>0.6904000000000678</v>
      </c>
      <c r="IH43">
        <v>0</v>
      </c>
      <c r="II43">
        <v>0</v>
      </c>
      <c r="IJ43">
        <v>0</v>
      </c>
      <c r="IK43">
        <v>0.1958949999999966</v>
      </c>
      <c r="IL43">
        <v>0</v>
      </c>
      <c r="IM43">
        <v>0</v>
      </c>
      <c r="IN43">
        <v>0</v>
      </c>
      <c r="IO43">
        <v>-1</v>
      </c>
      <c r="IP43">
        <v>-1</v>
      </c>
      <c r="IQ43">
        <v>-1</v>
      </c>
      <c r="IR43">
        <v>-1</v>
      </c>
      <c r="IS43">
        <v>1.4</v>
      </c>
      <c r="IT43">
        <v>119.7</v>
      </c>
      <c r="IU43">
        <v>1.10107</v>
      </c>
      <c r="IV43">
        <v>2.43652</v>
      </c>
      <c r="IW43">
        <v>1.42578</v>
      </c>
      <c r="IX43">
        <v>2.25952</v>
      </c>
      <c r="IY43">
        <v>1.54785</v>
      </c>
      <c r="IZ43">
        <v>2.41333</v>
      </c>
      <c r="JA43">
        <v>39.4416</v>
      </c>
      <c r="JB43">
        <v>14.6136</v>
      </c>
      <c r="JC43">
        <v>18</v>
      </c>
      <c r="JD43">
        <v>639.479</v>
      </c>
      <c r="JE43">
        <v>404.845</v>
      </c>
      <c r="JF43">
        <v>27.8679</v>
      </c>
      <c r="JG43">
        <v>29.1537</v>
      </c>
      <c r="JH43">
        <v>29.9999</v>
      </c>
      <c r="JI43">
        <v>29.1069</v>
      </c>
      <c r="JJ43">
        <v>29.0417</v>
      </c>
      <c r="JK43">
        <v>22.0539</v>
      </c>
      <c r="JL43">
        <v>32.8985</v>
      </c>
      <c r="JM43">
        <v>64.7762</v>
      </c>
      <c r="JN43">
        <v>28.0484</v>
      </c>
      <c r="JO43">
        <v>420.39</v>
      </c>
      <c r="JP43">
        <v>20.378</v>
      </c>
      <c r="JQ43">
        <v>95.2039</v>
      </c>
      <c r="JR43">
        <v>101.024</v>
      </c>
    </row>
    <row r="44" spans="1:278">
      <c r="A44">
        <v>28</v>
      </c>
      <c r="B44">
        <v>1686863730.1</v>
      </c>
      <c r="C44">
        <v>9016.099999904633</v>
      </c>
      <c r="D44" t="s">
        <v>553</v>
      </c>
      <c r="E44" t="s">
        <v>554</v>
      </c>
      <c r="F44">
        <v>15</v>
      </c>
      <c r="I44" t="s">
        <v>408</v>
      </c>
      <c r="J44" t="s">
        <v>409</v>
      </c>
      <c r="M44" t="s">
        <v>410</v>
      </c>
      <c r="N44" t="s">
        <v>529</v>
      </c>
      <c r="O44">
        <v>1686863722.099999</v>
      </c>
      <c r="P44">
        <f>(Q44)/1000</f>
        <v>0</v>
      </c>
      <c r="Q44">
        <f>1000*DA44*AO44*(CW44-CX44)/(100*CP44*(1000-AO44*CW44))</f>
        <v>0</v>
      </c>
      <c r="R44">
        <f>DA44*AO44*(CV44-CU44*(1000-AO44*CX44)/(1000-AO44*CW44))/(100*CP44)</f>
        <v>0</v>
      </c>
      <c r="S44">
        <f>CU44 - IF(AO44&gt;1, R44*CP44*100.0/(AQ44*DI44), 0)</f>
        <v>0</v>
      </c>
      <c r="T44">
        <f>((Z44-P44/2)*S44-R44)/(Z44+P44/2)</f>
        <v>0</v>
      </c>
      <c r="U44">
        <f>T44*(DB44+DC44)/1000.0</f>
        <v>0</v>
      </c>
      <c r="V44">
        <f>(CU44 - IF(AO44&gt;1, R44*CP44*100.0/(AQ44*DI44), 0))*(DB44+DC44)/1000.0</f>
        <v>0</v>
      </c>
      <c r="W44">
        <f>2.0/((1/Y44-1/X44)+SIGN(Y44)*SQRT((1/Y44-1/X44)*(1/Y44-1/X44) + 4*CQ44/((CQ44+1)*(CQ44+1))*(2*1/Y44*1/X44-1/X44*1/X44)))</f>
        <v>0</v>
      </c>
      <c r="X44">
        <f>IF(LEFT(CR44,1)&lt;&gt;"0",IF(LEFT(CR44,1)="1",3.0,CS44),$D$5+$E$5*(DI44*DB44/($K$5*1000))+$F$5*(DI44*DB44/($K$5*1000))*MAX(MIN(CP44,$J$5),$I$5)*MAX(MIN(CP44,$J$5),$I$5)+$G$5*MAX(MIN(CP44,$J$5),$I$5)*(DI44*DB44/($K$5*1000))+$H$5*(DI44*DB44/($K$5*1000))*(DI44*DB44/($K$5*1000)))</f>
        <v>0</v>
      </c>
      <c r="Y44">
        <f>P44*(1000-(1000*0.61365*exp(17.502*AC44/(240.97+AC44))/(DB44+DC44)+CW44)/2)/(1000*0.61365*exp(17.502*AC44/(240.97+AC44))/(DB44+DC44)-CW44)</f>
        <v>0</v>
      </c>
      <c r="Z44">
        <f>1/((CQ44+1)/(W44/1.6)+1/(X44/1.37)) + CQ44/((CQ44+1)/(W44/1.6) + CQ44/(X44/1.37))</f>
        <v>0</v>
      </c>
      <c r="AA44">
        <f>(CL44*CO44)</f>
        <v>0</v>
      </c>
      <c r="AB44">
        <f>(DD44+(AA44+2*0.95*5.67E-8*(((DD44+$B$7)+273)^4-(DD44+273)^4)-44100*P44)/(1.84*29.3*X44+8*0.95*5.67E-8*(DD44+273)^3))</f>
        <v>0</v>
      </c>
      <c r="AC44">
        <f>($C$7*DE44+$D$7*DF44+$E$7*AB44)</f>
        <v>0</v>
      </c>
      <c r="AD44">
        <f>0.61365*exp(17.502*AC44/(240.97+AC44))</f>
        <v>0</v>
      </c>
      <c r="AE44">
        <f>(AF44/AG44*100)</f>
        <v>0</v>
      </c>
      <c r="AF44">
        <f>CW44*(DB44+DC44)/1000</f>
        <v>0</v>
      </c>
      <c r="AG44">
        <f>0.61365*exp(17.502*DD44/(240.97+DD44))</f>
        <v>0</v>
      </c>
      <c r="AH44">
        <f>(AD44-CW44*(DB44+DC44)/1000)</f>
        <v>0</v>
      </c>
      <c r="AI44">
        <f>(-P44*44100)</f>
        <v>0</v>
      </c>
      <c r="AJ44">
        <f>2*29.3*X44*0.92*(DD44-AC44)</f>
        <v>0</v>
      </c>
      <c r="AK44">
        <f>2*0.95*5.67E-8*(((DD44+$B$7)+273)^4-(AC44+273)^4)</f>
        <v>0</v>
      </c>
      <c r="AL44">
        <f>AA44+AK44+AI44+AJ44</f>
        <v>0</v>
      </c>
      <c r="AM44">
        <v>0</v>
      </c>
      <c r="AN44">
        <v>0</v>
      </c>
      <c r="AO44">
        <f>IF(AM44*$H$13&gt;=AQ44,1.0,(AQ44/(AQ44-AM44*$H$13)))</f>
        <v>0</v>
      </c>
      <c r="AP44">
        <f>(AO44-1)*100</f>
        <v>0</v>
      </c>
      <c r="AQ44">
        <f>MAX(0,($B$13+$C$13*DI44)/(1+$D$13*DI44)*DB44/(DD44+273)*$E$13)</f>
        <v>0</v>
      </c>
      <c r="AR44" t="s">
        <v>455</v>
      </c>
      <c r="AS44">
        <v>12477.1</v>
      </c>
      <c r="AT44">
        <v>655.9903999999999</v>
      </c>
      <c r="AU44">
        <v>2661.93</v>
      </c>
      <c r="AV44">
        <f>1-AT44/AU44</f>
        <v>0</v>
      </c>
      <c r="AW44">
        <v>-2.345781120240788</v>
      </c>
      <c r="AX44" t="s">
        <v>555</v>
      </c>
      <c r="AY44">
        <v>12512.8</v>
      </c>
      <c r="AZ44">
        <v>835.6293999999999</v>
      </c>
      <c r="BA44">
        <v>2437.15</v>
      </c>
      <c r="BB44">
        <f>1-AZ44/BA44</f>
        <v>0</v>
      </c>
      <c r="BC44">
        <v>0.5</v>
      </c>
      <c r="BD44">
        <f>CM44</f>
        <v>0</v>
      </c>
      <c r="BE44">
        <f>R44</f>
        <v>0</v>
      </c>
      <c r="BF44">
        <f>BB44*BC44*BD44</f>
        <v>0</v>
      </c>
      <c r="BG44">
        <f>(BE44-AW44)/BD44</f>
        <v>0</v>
      </c>
      <c r="BH44">
        <f>(AU44-BA44)/BA44</f>
        <v>0</v>
      </c>
      <c r="BI44">
        <f>AT44/(AV44+AT44/BA44)</f>
        <v>0</v>
      </c>
      <c r="BJ44" t="s">
        <v>556</v>
      </c>
      <c r="BK44">
        <v>676.05</v>
      </c>
      <c r="BL44">
        <f>IF(BK44&lt;&gt;0, BK44, BI44)</f>
        <v>0</v>
      </c>
      <c r="BM44">
        <f>1-BL44/BA44</f>
        <v>0</v>
      </c>
      <c r="BN44">
        <f>(BA44-AZ44)/(BA44-BL44)</f>
        <v>0</v>
      </c>
      <c r="BO44">
        <f>(AU44-BA44)/(AU44-BL44)</f>
        <v>0</v>
      </c>
      <c r="BP44">
        <f>(BA44-AZ44)/(BA44-AT44)</f>
        <v>0</v>
      </c>
      <c r="BQ44">
        <f>(AU44-BA44)/(AU44-AT44)</f>
        <v>0</v>
      </c>
      <c r="BR44">
        <f>(BN44*BL44/AZ44)</f>
        <v>0</v>
      </c>
      <c r="BS44">
        <f>(1-BR44)</f>
        <v>0</v>
      </c>
      <c r="BT44">
        <v>1208</v>
      </c>
      <c r="BU44">
        <v>300</v>
      </c>
      <c r="BV44">
        <v>300</v>
      </c>
      <c r="BW44">
        <v>300</v>
      </c>
      <c r="BX44">
        <v>12512.8</v>
      </c>
      <c r="BY44">
        <v>2304.79</v>
      </c>
      <c r="BZ44">
        <v>-0.0102267</v>
      </c>
      <c r="CA44">
        <v>-13.68</v>
      </c>
      <c r="CB44" t="s">
        <v>415</v>
      </c>
      <c r="CC44" t="s">
        <v>415</v>
      </c>
      <c r="CD44" t="s">
        <v>415</v>
      </c>
      <c r="CE44" t="s">
        <v>415</v>
      </c>
      <c r="CF44" t="s">
        <v>415</v>
      </c>
      <c r="CG44" t="s">
        <v>415</v>
      </c>
      <c r="CH44" t="s">
        <v>415</v>
      </c>
      <c r="CI44" t="s">
        <v>415</v>
      </c>
      <c r="CJ44" t="s">
        <v>415</v>
      </c>
      <c r="CK44" t="s">
        <v>415</v>
      </c>
      <c r="CL44">
        <f>$B$11*DJ44+$C$11*DK44+$F$11*DV44*(1-DY44)</f>
        <v>0</v>
      </c>
      <c r="CM44">
        <f>CL44*CN44</f>
        <v>0</v>
      </c>
      <c r="CN44">
        <f>($B$11*$D$9+$C$11*$D$9+$F$11*((EI44+EA44)/MAX(EI44+EA44+EJ44, 0.1)*$I$9+EJ44/MAX(EI44+EA44+EJ44, 0.1)*$J$9))/($B$11+$C$11+$F$11)</f>
        <v>0</v>
      </c>
      <c r="CO44">
        <f>($B$11*$K$9+$C$11*$K$9+$F$11*((EI44+EA44)/MAX(EI44+EA44+EJ44, 0.1)*$P$9+EJ44/MAX(EI44+EA44+EJ44, 0.1)*$Q$9))/($B$11+$C$11+$F$11)</f>
        <v>0</v>
      </c>
      <c r="CP44">
        <v>6</v>
      </c>
      <c r="CQ44">
        <v>0.5</v>
      </c>
      <c r="CR44" t="s">
        <v>416</v>
      </c>
      <c r="CS44">
        <v>2</v>
      </c>
      <c r="CT44">
        <v>1686863722.099999</v>
      </c>
      <c r="CU44">
        <v>410.3039677419354</v>
      </c>
      <c r="CV44">
        <v>415.6645806451613</v>
      </c>
      <c r="CW44">
        <v>22.49355161290323</v>
      </c>
      <c r="CX44">
        <v>20.72251612903225</v>
      </c>
      <c r="CY44">
        <v>409.5579677419354</v>
      </c>
      <c r="CZ44">
        <v>22.29765806451613</v>
      </c>
      <c r="DA44">
        <v>600.2557096774194</v>
      </c>
      <c r="DB44">
        <v>101.5499677419355</v>
      </c>
      <c r="DC44">
        <v>0.1000407903225806</v>
      </c>
      <c r="DD44">
        <v>28.30409032258065</v>
      </c>
      <c r="DE44">
        <v>28.02050322580645</v>
      </c>
      <c r="DF44">
        <v>999.9000000000003</v>
      </c>
      <c r="DG44">
        <v>0</v>
      </c>
      <c r="DH44">
        <v>0</v>
      </c>
      <c r="DI44">
        <v>9997.416774193547</v>
      </c>
      <c r="DJ44">
        <v>0</v>
      </c>
      <c r="DK44">
        <v>1552.584193548387</v>
      </c>
      <c r="DL44">
        <v>-5.405869677419354</v>
      </c>
      <c r="DM44">
        <v>419.6991290322581</v>
      </c>
      <c r="DN44">
        <v>424.4604516129032</v>
      </c>
      <c r="DO44">
        <v>1.771037419354839</v>
      </c>
      <c r="DP44">
        <v>415.6645806451613</v>
      </c>
      <c r="DQ44">
        <v>20.72251612903225</v>
      </c>
      <c r="DR44">
        <v>2.284218709677419</v>
      </c>
      <c r="DS44">
        <v>2.10437</v>
      </c>
      <c r="DT44">
        <v>19.56553548387096</v>
      </c>
      <c r="DU44">
        <v>18.25224193548387</v>
      </c>
      <c r="DV44">
        <v>149.9875806451612</v>
      </c>
      <c r="DW44">
        <v>0.8999947419354838</v>
      </c>
      <c r="DX44">
        <v>0.1000051806451613</v>
      </c>
      <c r="DY44">
        <v>0</v>
      </c>
      <c r="DZ44">
        <v>835.5233548387097</v>
      </c>
      <c r="EA44">
        <v>4.999310000000001</v>
      </c>
      <c r="EB44">
        <v>4618.942258064516</v>
      </c>
      <c r="EC44">
        <v>1253.298064516129</v>
      </c>
      <c r="ED44">
        <v>35.29816129032258</v>
      </c>
      <c r="EE44">
        <v>38.5560322580645</v>
      </c>
      <c r="EF44">
        <v>36.68103225806452</v>
      </c>
      <c r="EG44">
        <v>37.87480645161289</v>
      </c>
      <c r="EH44">
        <v>37.50980645161289</v>
      </c>
      <c r="EI44">
        <v>130.4896774193548</v>
      </c>
      <c r="EJ44">
        <v>14.50096774193548</v>
      </c>
      <c r="EK44">
        <v>0</v>
      </c>
      <c r="EL44">
        <v>80.59999990463257</v>
      </c>
      <c r="EM44">
        <v>0</v>
      </c>
      <c r="EN44">
        <v>835.6293999999999</v>
      </c>
      <c r="EO44">
        <v>11.04184617403613</v>
      </c>
      <c r="EP44">
        <v>469.3892314661825</v>
      </c>
      <c r="EQ44">
        <v>4618.9696</v>
      </c>
      <c r="ER44">
        <v>15</v>
      </c>
      <c r="ES44">
        <v>1686863765.6</v>
      </c>
      <c r="ET44" t="s">
        <v>557</v>
      </c>
      <c r="EU44">
        <v>1686863765.6</v>
      </c>
      <c r="EV44">
        <v>1686856468.1</v>
      </c>
      <c r="EW44">
        <v>28</v>
      </c>
      <c r="EX44">
        <v>0.045</v>
      </c>
      <c r="EY44">
        <v>0.091</v>
      </c>
      <c r="EZ44">
        <v>0.746</v>
      </c>
      <c r="FA44">
        <v>0.196</v>
      </c>
      <c r="FB44">
        <v>418</v>
      </c>
      <c r="FC44">
        <v>20</v>
      </c>
      <c r="FD44">
        <v>0.49</v>
      </c>
      <c r="FE44">
        <v>0.03</v>
      </c>
      <c r="FF44">
        <v>-5.374886999999999</v>
      </c>
      <c r="FG44">
        <v>-0.6608039774859225</v>
      </c>
      <c r="FH44">
        <v>0.07448039084886714</v>
      </c>
      <c r="FI44">
        <v>1</v>
      </c>
      <c r="FJ44">
        <v>410.2658333333333</v>
      </c>
      <c r="FK44">
        <v>-1.802456062292427</v>
      </c>
      <c r="FL44">
        <v>0.1304985525675353</v>
      </c>
      <c r="FM44">
        <v>1</v>
      </c>
      <c r="FN44">
        <v>1.78401875</v>
      </c>
      <c r="FO44">
        <v>-0.3839969606003795</v>
      </c>
      <c r="FP44">
        <v>0.04266416413030377</v>
      </c>
      <c r="FQ44">
        <v>1</v>
      </c>
      <c r="FR44">
        <v>22.49218666666667</v>
      </c>
      <c r="FS44">
        <v>0.1384738598442988</v>
      </c>
      <c r="FT44">
        <v>0.01501933716543103</v>
      </c>
      <c r="FU44">
        <v>1</v>
      </c>
      <c r="FV44">
        <v>4</v>
      </c>
      <c r="FW44">
        <v>4</v>
      </c>
      <c r="FX44" t="s">
        <v>418</v>
      </c>
      <c r="FY44">
        <v>3.1757</v>
      </c>
      <c r="FZ44">
        <v>2.79715</v>
      </c>
      <c r="GA44">
        <v>0.102952</v>
      </c>
      <c r="GB44">
        <v>0.104683</v>
      </c>
      <c r="GC44">
        <v>0.115231</v>
      </c>
      <c r="GD44">
        <v>0.109805</v>
      </c>
      <c r="GE44">
        <v>28037.7</v>
      </c>
      <c r="GF44">
        <v>22238.1</v>
      </c>
      <c r="GG44">
        <v>29221.1</v>
      </c>
      <c r="GH44">
        <v>24339.5</v>
      </c>
      <c r="GI44">
        <v>32881.8</v>
      </c>
      <c r="GJ44">
        <v>31618</v>
      </c>
      <c r="GK44">
        <v>40312.1</v>
      </c>
      <c r="GL44">
        <v>39711.4</v>
      </c>
      <c r="GM44">
        <v>2.15625</v>
      </c>
      <c r="GN44">
        <v>1.81665</v>
      </c>
      <c r="GO44">
        <v>0.0741556</v>
      </c>
      <c r="GP44">
        <v>0</v>
      </c>
      <c r="GQ44">
        <v>26.812</v>
      </c>
      <c r="GR44">
        <v>999.9</v>
      </c>
      <c r="GS44">
        <v>45.1</v>
      </c>
      <c r="GT44">
        <v>37.3</v>
      </c>
      <c r="GU44">
        <v>28.4632</v>
      </c>
      <c r="GV44">
        <v>62.0299</v>
      </c>
      <c r="GW44">
        <v>32.8125</v>
      </c>
      <c r="GX44">
        <v>1</v>
      </c>
      <c r="GY44">
        <v>0.138356</v>
      </c>
      <c r="GZ44">
        <v>-0.270779</v>
      </c>
      <c r="HA44">
        <v>20.2791</v>
      </c>
      <c r="HB44">
        <v>5.22598</v>
      </c>
      <c r="HC44">
        <v>11.9081</v>
      </c>
      <c r="HD44">
        <v>4.9638</v>
      </c>
      <c r="HE44">
        <v>3.292</v>
      </c>
      <c r="HF44">
        <v>9999</v>
      </c>
      <c r="HG44">
        <v>9999</v>
      </c>
      <c r="HH44">
        <v>9999</v>
      </c>
      <c r="HI44">
        <v>999.9</v>
      </c>
      <c r="HJ44">
        <v>4.9703</v>
      </c>
      <c r="HK44">
        <v>1.87542</v>
      </c>
      <c r="HL44">
        <v>1.87424</v>
      </c>
      <c r="HM44">
        <v>1.87346</v>
      </c>
      <c r="HN44">
        <v>1.87485</v>
      </c>
      <c r="HO44">
        <v>1.86981</v>
      </c>
      <c r="HP44">
        <v>1.87394</v>
      </c>
      <c r="HQ44">
        <v>1.879</v>
      </c>
      <c r="HR44">
        <v>0</v>
      </c>
      <c r="HS44">
        <v>0</v>
      </c>
      <c r="HT44">
        <v>0</v>
      </c>
      <c r="HU44">
        <v>0</v>
      </c>
      <c r="HV44" t="s">
        <v>419</v>
      </c>
      <c r="HW44" t="s">
        <v>420</v>
      </c>
      <c r="HX44" t="s">
        <v>421</v>
      </c>
      <c r="HY44" t="s">
        <v>421</v>
      </c>
      <c r="HZ44" t="s">
        <v>421</v>
      </c>
      <c r="IA44" t="s">
        <v>421</v>
      </c>
      <c r="IB44">
        <v>0</v>
      </c>
      <c r="IC44">
        <v>100</v>
      </c>
      <c r="ID44">
        <v>100</v>
      </c>
      <c r="IE44">
        <v>0.746</v>
      </c>
      <c r="IF44">
        <v>0.1959</v>
      </c>
      <c r="IG44">
        <v>0.7007500000000846</v>
      </c>
      <c r="IH44">
        <v>0</v>
      </c>
      <c r="II44">
        <v>0</v>
      </c>
      <c r="IJ44">
        <v>0</v>
      </c>
      <c r="IK44">
        <v>0.1958949999999966</v>
      </c>
      <c r="IL44">
        <v>0</v>
      </c>
      <c r="IM44">
        <v>0</v>
      </c>
      <c r="IN44">
        <v>0</v>
      </c>
      <c r="IO44">
        <v>-1</v>
      </c>
      <c r="IP44">
        <v>-1</v>
      </c>
      <c r="IQ44">
        <v>-1</v>
      </c>
      <c r="IR44">
        <v>-1</v>
      </c>
      <c r="IS44">
        <v>1</v>
      </c>
      <c r="IT44">
        <v>121</v>
      </c>
      <c r="IU44">
        <v>1.09131</v>
      </c>
      <c r="IV44">
        <v>2.4292</v>
      </c>
      <c r="IW44">
        <v>1.42578</v>
      </c>
      <c r="IX44">
        <v>2.25952</v>
      </c>
      <c r="IY44">
        <v>1.54785</v>
      </c>
      <c r="IZ44">
        <v>2.50366</v>
      </c>
      <c r="JA44">
        <v>39.5416</v>
      </c>
      <c r="JB44">
        <v>14.6224</v>
      </c>
      <c r="JC44">
        <v>18</v>
      </c>
      <c r="JD44">
        <v>639.05</v>
      </c>
      <c r="JE44">
        <v>405.241</v>
      </c>
      <c r="JF44">
        <v>28.0301</v>
      </c>
      <c r="JG44">
        <v>29.0877</v>
      </c>
      <c r="JH44">
        <v>29.9998</v>
      </c>
      <c r="JI44">
        <v>29.0498</v>
      </c>
      <c r="JJ44">
        <v>28.9881</v>
      </c>
      <c r="JK44">
        <v>21.8767</v>
      </c>
      <c r="JL44">
        <v>28.8825</v>
      </c>
      <c r="JM44">
        <v>63.2766</v>
      </c>
      <c r="JN44">
        <v>28.0441</v>
      </c>
      <c r="JO44">
        <v>415.734</v>
      </c>
      <c r="JP44">
        <v>20.8633</v>
      </c>
      <c r="JQ44">
        <v>95.2163</v>
      </c>
      <c r="JR44">
        <v>101.032</v>
      </c>
    </row>
    <row r="45" spans="1:278">
      <c r="A45">
        <v>29</v>
      </c>
      <c r="B45">
        <v>1686863826.6</v>
      </c>
      <c r="C45">
        <v>9112.599999904633</v>
      </c>
      <c r="D45" t="s">
        <v>558</v>
      </c>
      <c r="E45" t="s">
        <v>559</v>
      </c>
      <c r="F45">
        <v>15</v>
      </c>
      <c r="I45" t="s">
        <v>408</v>
      </c>
      <c r="J45" t="s">
        <v>409</v>
      </c>
      <c r="M45" t="s">
        <v>410</v>
      </c>
      <c r="N45" t="s">
        <v>529</v>
      </c>
      <c r="O45">
        <v>1686863818.599999</v>
      </c>
      <c r="P45">
        <f>(Q45)/1000</f>
        <v>0</v>
      </c>
      <c r="Q45">
        <f>1000*DA45*AO45*(CW45-CX45)/(100*CP45*(1000-AO45*CW45))</f>
        <v>0</v>
      </c>
      <c r="R45">
        <f>DA45*AO45*(CV45-CU45*(1000-AO45*CX45)/(1000-AO45*CW45))/(100*CP45)</f>
        <v>0</v>
      </c>
      <c r="S45">
        <f>CU45 - IF(AO45&gt;1, R45*CP45*100.0/(AQ45*DI45), 0)</f>
        <v>0</v>
      </c>
      <c r="T45">
        <f>((Z45-P45/2)*S45-R45)/(Z45+P45/2)</f>
        <v>0</v>
      </c>
      <c r="U45">
        <f>T45*(DB45+DC45)/1000.0</f>
        <v>0</v>
      </c>
      <c r="V45">
        <f>(CU45 - IF(AO45&gt;1, R45*CP45*100.0/(AQ45*DI45), 0))*(DB45+DC45)/1000.0</f>
        <v>0</v>
      </c>
      <c r="W45">
        <f>2.0/((1/Y45-1/X45)+SIGN(Y45)*SQRT((1/Y45-1/X45)*(1/Y45-1/X45) + 4*CQ45/((CQ45+1)*(CQ45+1))*(2*1/Y45*1/X45-1/X45*1/X45)))</f>
        <v>0</v>
      </c>
      <c r="X45">
        <f>IF(LEFT(CR45,1)&lt;&gt;"0",IF(LEFT(CR45,1)="1",3.0,CS45),$D$5+$E$5*(DI45*DB45/($K$5*1000))+$F$5*(DI45*DB45/($K$5*1000))*MAX(MIN(CP45,$J$5),$I$5)*MAX(MIN(CP45,$J$5),$I$5)+$G$5*MAX(MIN(CP45,$J$5),$I$5)*(DI45*DB45/($K$5*1000))+$H$5*(DI45*DB45/($K$5*1000))*(DI45*DB45/($K$5*1000)))</f>
        <v>0</v>
      </c>
      <c r="Y45">
        <f>P45*(1000-(1000*0.61365*exp(17.502*AC45/(240.97+AC45))/(DB45+DC45)+CW45)/2)/(1000*0.61365*exp(17.502*AC45/(240.97+AC45))/(DB45+DC45)-CW45)</f>
        <v>0</v>
      </c>
      <c r="Z45">
        <f>1/((CQ45+1)/(W45/1.6)+1/(X45/1.37)) + CQ45/((CQ45+1)/(W45/1.6) + CQ45/(X45/1.37))</f>
        <v>0</v>
      </c>
      <c r="AA45">
        <f>(CL45*CO45)</f>
        <v>0</v>
      </c>
      <c r="AB45">
        <f>(DD45+(AA45+2*0.95*5.67E-8*(((DD45+$B$7)+273)^4-(DD45+273)^4)-44100*P45)/(1.84*29.3*X45+8*0.95*5.67E-8*(DD45+273)^3))</f>
        <v>0</v>
      </c>
      <c r="AC45">
        <f>($C$7*DE45+$D$7*DF45+$E$7*AB45)</f>
        <v>0</v>
      </c>
      <c r="AD45">
        <f>0.61365*exp(17.502*AC45/(240.97+AC45))</f>
        <v>0</v>
      </c>
      <c r="AE45">
        <f>(AF45/AG45*100)</f>
        <v>0</v>
      </c>
      <c r="AF45">
        <f>CW45*(DB45+DC45)/1000</f>
        <v>0</v>
      </c>
      <c r="AG45">
        <f>0.61365*exp(17.502*DD45/(240.97+DD45))</f>
        <v>0</v>
      </c>
      <c r="AH45">
        <f>(AD45-CW45*(DB45+DC45)/1000)</f>
        <v>0</v>
      </c>
      <c r="AI45">
        <f>(-P45*44100)</f>
        <v>0</v>
      </c>
      <c r="AJ45">
        <f>2*29.3*X45*0.92*(DD45-AC45)</f>
        <v>0</v>
      </c>
      <c r="AK45">
        <f>2*0.95*5.67E-8*(((DD45+$B$7)+273)^4-(AC45+273)^4)</f>
        <v>0</v>
      </c>
      <c r="AL45">
        <f>AA45+AK45+AI45+AJ45</f>
        <v>0</v>
      </c>
      <c r="AM45">
        <v>0</v>
      </c>
      <c r="AN45">
        <v>0</v>
      </c>
      <c r="AO45">
        <f>IF(AM45*$H$13&gt;=AQ45,1.0,(AQ45/(AQ45-AM45*$H$13)))</f>
        <v>0</v>
      </c>
      <c r="AP45">
        <f>(AO45-1)*100</f>
        <v>0</v>
      </c>
      <c r="AQ45">
        <f>MAX(0,($B$13+$C$13*DI45)/(1+$D$13*DI45)*DB45/(DD45+273)*$E$13)</f>
        <v>0</v>
      </c>
      <c r="AR45" t="s">
        <v>455</v>
      </c>
      <c r="AS45">
        <v>12477.1</v>
      </c>
      <c r="AT45">
        <v>655.9903999999999</v>
      </c>
      <c r="AU45">
        <v>2661.93</v>
      </c>
      <c r="AV45">
        <f>1-AT45/AU45</f>
        <v>0</v>
      </c>
      <c r="AW45">
        <v>-2.345781120240788</v>
      </c>
      <c r="AX45" t="s">
        <v>560</v>
      </c>
      <c r="AY45">
        <v>12508.8</v>
      </c>
      <c r="AZ45">
        <v>808.7660000000001</v>
      </c>
      <c r="BA45">
        <v>2610.72</v>
      </c>
      <c r="BB45">
        <f>1-AZ45/BA45</f>
        <v>0</v>
      </c>
      <c r="BC45">
        <v>0.5</v>
      </c>
      <c r="BD45">
        <f>CM45</f>
        <v>0</v>
      </c>
      <c r="BE45">
        <f>R45</f>
        <v>0</v>
      </c>
      <c r="BF45">
        <f>BB45*BC45*BD45</f>
        <v>0</v>
      </c>
      <c r="BG45">
        <f>(BE45-AW45)/BD45</f>
        <v>0</v>
      </c>
      <c r="BH45">
        <f>(AU45-BA45)/BA45</f>
        <v>0</v>
      </c>
      <c r="BI45">
        <f>AT45/(AV45+AT45/BA45)</f>
        <v>0</v>
      </c>
      <c r="BJ45" t="s">
        <v>561</v>
      </c>
      <c r="BK45">
        <v>688.21</v>
      </c>
      <c r="BL45">
        <f>IF(BK45&lt;&gt;0, BK45, BI45)</f>
        <v>0</v>
      </c>
      <c r="BM45">
        <f>1-BL45/BA45</f>
        <v>0</v>
      </c>
      <c r="BN45">
        <f>(BA45-AZ45)/(BA45-BL45)</f>
        <v>0</v>
      </c>
      <c r="BO45">
        <f>(AU45-BA45)/(AU45-BL45)</f>
        <v>0</v>
      </c>
      <c r="BP45">
        <f>(BA45-AZ45)/(BA45-AT45)</f>
        <v>0</v>
      </c>
      <c r="BQ45">
        <f>(AU45-BA45)/(AU45-AT45)</f>
        <v>0</v>
      </c>
      <c r="BR45">
        <f>(BN45*BL45/AZ45)</f>
        <v>0</v>
      </c>
      <c r="BS45">
        <f>(1-BR45)</f>
        <v>0</v>
      </c>
      <c r="BT45">
        <v>1210</v>
      </c>
      <c r="BU45">
        <v>300</v>
      </c>
      <c r="BV45">
        <v>300</v>
      </c>
      <c r="BW45">
        <v>300</v>
      </c>
      <c r="BX45">
        <v>12508.8</v>
      </c>
      <c r="BY45">
        <v>2495.14</v>
      </c>
      <c r="BZ45">
        <v>-0.0103138</v>
      </c>
      <c r="CA45">
        <v>-9.869999999999999</v>
      </c>
      <c r="CB45" t="s">
        <v>415</v>
      </c>
      <c r="CC45" t="s">
        <v>415</v>
      </c>
      <c r="CD45" t="s">
        <v>415</v>
      </c>
      <c r="CE45" t="s">
        <v>415</v>
      </c>
      <c r="CF45" t="s">
        <v>415</v>
      </c>
      <c r="CG45" t="s">
        <v>415</v>
      </c>
      <c r="CH45" t="s">
        <v>415</v>
      </c>
      <c r="CI45" t="s">
        <v>415</v>
      </c>
      <c r="CJ45" t="s">
        <v>415</v>
      </c>
      <c r="CK45" t="s">
        <v>415</v>
      </c>
      <c r="CL45">
        <f>$B$11*DJ45+$C$11*DK45+$F$11*DV45*(1-DY45)</f>
        <v>0</v>
      </c>
      <c r="CM45">
        <f>CL45*CN45</f>
        <v>0</v>
      </c>
      <c r="CN45">
        <f>($B$11*$D$9+$C$11*$D$9+$F$11*((EI45+EA45)/MAX(EI45+EA45+EJ45, 0.1)*$I$9+EJ45/MAX(EI45+EA45+EJ45, 0.1)*$J$9))/($B$11+$C$11+$F$11)</f>
        <v>0</v>
      </c>
      <c r="CO45">
        <f>($B$11*$K$9+$C$11*$K$9+$F$11*((EI45+EA45)/MAX(EI45+EA45+EJ45, 0.1)*$P$9+EJ45/MAX(EI45+EA45+EJ45, 0.1)*$Q$9))/($B$11+$C$11+$F$11)</f>
        <v>0</v>
      </c>
      <c r="CP45">
        <v>6</v>
      </c>
      <c r="CQ45">
        <v>0.5</v>
      </c>
      <c r="CR45" t="s">
        <v>416</v>
      </c>
      <c r="CS45">
        <v>2</v>
      </c>
      <c r="CT45">
        <v>1686863818.599999</v>
      </c>
      <c r="CU45">
        <v>410.3084193548386</v>
      </c>
      <c r="CV45">
        <v>411.4813548387097</v>
      </c>
      <c r="CW45">
        <v>22.82136451612903</v>
      </c>
      <c r="CX45">
        <v>20.96541290322581</v>
      </c>
      <c r="CY45">
        <v>409.5684193548386</v>
      </c>
      <c r="CZ45">
        <v>22.62547096774194</v>
      </c>
      <c r="DA45">
        <v>600.2445483870969</v>
      </c>
      <c r="DB45">
        <v>101.5413548387097</v>
      </c>
      <c r="DC45">
        <v>0.09983088387096775</v>
      </c>
      <c r="DD45">
        <v>28.37425483870968</v>
      </c>
      <c r="DE45">
        <v>28.04560322580645</v>
      </c>
      <c r="DF45">
        <v>999.9000000000003</v>
      </c>
      <c r="DG45">
        <v>0</v>
      </c>
      <c r="DH45">
        <v>0</v>
      </c>
      <c r="DI45">
        <v>10005.18806451613</v>
      </c>
      <c r="DJ45">
        <v>0</v>
      </c>
      <c r="DK45">
        <v>1535.916451612903</v>
      </c>
      <c r="DL45">
        <v>-1.16720064516129</v>
      </c>
      <c r="DM45">
        <v>419.8966774193548</v>
      </c>
      <c r="DN45">
        <v>420.2930645161289</v>
      </c>
      <c r="DO45">
        <v>1.855956451612903</v>
      </c>
      <c r="DP45">
        <v>411.4813548387097</v>
      </c>
      <c r="DQ45">
        <v>20.96541290322581</v>
      </c>
      <c r="DR45">
        <v>2.317313225806452</v>
      </c>
      <c r="DS45">
        <v>2.128857741935484</v>
      </c>
      <c r="DT45">
        <v>19.79723548387097</v>
      </c>
      <c r="DU45">
        <v>18.43674838709678</v>
      </c>
      <c r="DV45">
        <v>50.03094516129032</v>
      </c>
      <c r="DW45">
        <v>0.8999985483870968</v>
      </c>
      <c r="DX45">
        <v>0.1000015322580645</v>
      </c>
      <c r="DY45">
        <v>0</v>
      </c>
      <c r="DZ45">
        <v>809.3144516129033</v>
      </c>
      <c r="EA45">
        <v>4.999310000000001</v>
      </c>
      <c r="EB45">
        <v>3756.245806451613</v>
      </c>
      <c r="EC45">
        <v>389.2604516129032</v>
      </c>
      <c r="ED45">
        <v>34.57235483870968</v>
      </c>
      <c r="EE45">
        <v>38.08035483870967</v>
      </c>
      <c r="EF45">
        <v>36.07629032258065</v>
      </c>
      <c r="EG45">
        <v>37.49593548387097</v>
      </c>
      <c r="EH45">
        <v>36.901</v>
      </c>
      <c r="EI45">
        <v>40.5283870967742</v>
      </c>
      <c r="EJ45">
        <v>4.500645161290323</v>
      </c>
      <c r="EK45">
        <v>0</v>
      </c>
      <c r="EL45">
        <v>96.20000004768372</v>
      </c>
      <c r="EM45">
        <v>0</v>
      </c>
      <c r="EN45">
        <v>808.7660000000001</v>
      </c>
      <c r="EO45">
        <v>-30.82515385160143</v>
      </c>
      <c r="EP45">
        <v>-13.36692314116852</v>
      </c>
      <c r="EQ45">
        <v>3757.2932</v>
      </c>
      <c r="ER45">
        <v>15</v>
      </c>
      <c r="ES45">
        <v>1686863865.6</v>
      </c>
      <c r="ET45" t="s">
        <v>562</v>
      </c>
      <c r="EU45">
        <v>1686863865.6</v>
      </c>
      <c r="EV45">
        <v>1686856468.1</v>
      </c>
      <c r="EW45">
        <v>29</v>
      </c>
      <c r="EX45">
        <v>-0.005</v>
      </c>
      <c r="EY45">
        <v>0.091</v>
      </c>
      <c r="EZ45">
        <v>0.74</v>
      </c>
      <c r="FA45">
        <v>0.196</v>
      </c>
      <c r="FB45">
        <v>414</v>
      </c>
      <c r="FC45">
        <v>20</v>
      </c>
      <c r="FD45">
        <v>0.44</v>
      </c>
      <c r="FE45">
        <v>0.03</v>
      </c>
      <c r="FF45">
        <v>-1.221748</v>
      </c>
      <c r="FG45">
        <v>1.471032720450283</v>
      </c>
      <c r="FH45">
        <v>0.1480150583251583</v>
      </c>
      <c r="FI45">
        <v>1</v>
      </c>
      <c r="FJ45">
        <v>410.3145333333334</v>
      </c>
      <c r="FK45">
        <v>-0.4527697441607506</v>
      </c>
      <c r="FL45">
        <v>0.04548679906181025</v>
      </c>
      <c r="FM45">
        <v>1</v>
      </c>
      <c r="FN45">
        <v>1.87036725</v>
      </c>
      <c r="FO45">
        <v>-0.2881827016885589</v>
      </c>
      <c r="FP45">
        <v>0.03073609970275181</v>
      </c>
      <c r="FQ45">
        <v>1</v>
      </c>
      <c r="FR45">
        <v>22.81897</v>
      </c>
      <c r="FS45">
        <v>-0.5074091212457563</v>
      </c>
      <c r="FT45">
        <v>0.03677451245994537</v>
      </c>
      <c r="FU45">
        <v>1</v>
      </c>
      <c r="FV45">
        <v>4</v>
      </c>
      <c r="FW45">
        <v>4</v>
      </c>
      <c r="FX45" t="s">
        <v>418</v>
      </c>
      <c r="FY45">
        <v>3.17582</v>
      </c>
      <c r="FZ45">
        <v>2.79714</v>
      </c>
      <c r="GA45">
        <v>0.102985</v>
      </c>
      <c r="GB45">
        <v>0.103848</v>
      </c>
      <c r="GC45">
        <v>0.11605</v>
      </c>
      <c r="GD45">
        <v>0.11019</v>
      </c>
      <c r="GE45">
        <v>28038.9</v>
      </c>
      <c r="GF45">
        <v>22261.2</v>
      </c>
      <c r="GG45">
        <v>29223.1</v>
      </c>
      <c r="GH45">
        <v>24341.8</v>
      </c>
      <c r="GI45">
        <v>32852.3</v>
      </c>
      <c r="GJ45">
        <v>31607</v>
      </c>
      <c r="GK45">
        <v>40314.1</v>
      </c>
      <c r="GL45">
        <v>39715.2</v>
      </c>
      <c r="GM45">
        <v>2.15735</v>
      </c>
      <c r="GN45">
        <v>1.8176</v>
      </c>
      <c r="GO45">
        <v>0.077378</v>
      </c>
      <c r="GP45">
        <v>0</v>
      </c>
      <c r="GQ45">
        <v>26.7929</v>
      </c>
      <c r="GR45">
        <v>999.9</v>
      </c>
      <c r="GS45">
        <v>45.4</v>
      </c>
      <c r="GT45">
        <v>37.2</v>
      </c>
      <c r="GU45">
        <v>28.4985</v>
      </c>
      <c r="GV45">
        <v>62.4499</v>
      </c>
      <c r="GW45">
        <v>33.3173</v>
      </c>
      <c r="GX45">
        <v>1</v>
      </c>
      <c r="GY45">
        <v>0.132675</v>
      </c>
      <c r="GZ45">
        <v>-0.209924</v>
      </c>
      <c r="HA45">
        <v>20.2799</v>
      </c>
      <c r="HB45">
        <v>5.22463</v>
      </c>
      <c r="HC45">
        <v>11.9081</v>
      </c>
      <c r="HD45">
        <v>4.96345</v>
      </c>
      <c r="HE45">
        <v>3.29158</v>
      </c>
      <c r="HF45">
        <v>9999</v>
      </c>
      <c r="HG45">
        <v>9999</v>
      </c>
      <c r="HH45">
        <v>9999</v>
      </c>
      <c r="HI45">
        <v>999.9</v>
      </c>
      <c r="HJ45">
        <v>4.97032</v>
      </c>
      <c r="HK45">
        <v>1.87544</v>
      </c>
      <c r="HL45">
        <v>1.87424</v>
      </c>
      <c r="HM45">
        <v>1.87347</v>
      </c>
      <c r="HN45">
        <v>1.87485</v>
      </c>
      <c r="HO45">
        <v>1.86981</v>
      </c>
      <c r="HP45">
        <v>1.87397</v>
      </c>
      <c r="HQ45">
        <v>1.87901</v>
      </c>
      <c r="HR45">
        <v>0</v>
      </c>
      <c r="HS45">
        <v>0</v>
      </c>
      <c r="HT45">
        <v>0</v>
      </c>
      <c r="HU45">
        <v>0</v>
      </c>
      <c r="HV45" t="s">
        <v>419</v>
      </c>
      <c r="HW45" t="s">
        <v>420</v>
      </c>
      <c r="HX45" t="s">
        <v>421</v>
      </c>
      <c r="HY45" t="s">
        <v>421</v>
      </c>
      <c r="HZ45" t="s">
        <v>421</v>
      </c>
      <c r="IA45" t="s">
        <v>421</v>
      </c>
      <c r="IB45">
        <v>0</v>
      </c>
      <c r="IC45">
        <v>100</v>
      </c>
      <c r="ID45">
        <v>100</v>
      </c>
      <c r="IE45">
        <v>0.74</v>
      </c>
      <c r="IF45">
        <v>0.1959</v>
      </c>
      <c r="IG45">
        <v>0.7457142857143708</v>
      </c>
      <c r="IH45">
        <v>0</v>
      </c>
      <c r="II45">
        <v>0</v>
      </c>
      <c r="IJ45">
        <v>0</v>
      </c>
      <c r="IK45">
        <v>0.1958949999999966</v>
      </c>
      <c r="IL45">
        <v>0</v>
      </c>
      <c r="IM45">
        <v>0</v>
      </c>
      <c r="IN45">
        <v>0</v>
      </c>
      <c r="IO45">
        <v>-1</v>
      </c>
      <c r="IP45">
        <v>-1</v>
      </c>
      <c r="IQ45">
        <v>-1</v>
      </c>
      <c r="IR45">
        <v>-1</v>
      </c>
      <c r="IS45">
        <v>1</v>
      </c>
      <c r="IT45">
        <v>122.6</v>
      </c>
      <c r="IU45">
        <v>1.08276</v>
      </c>
      <c r="IV45">
        <v>2.43042</v>
      </c>
      <c r="IW45">
        <v>1.42578</v>
      </c>
      <c r="IX45">
        <v>2.25952</v>
      </c>
      <c r="IY45">
        <v>1.54785</v>
      </c>
      <c r="IZ45">
        <v>2.50977</v>
      </c>
      <c r="JA45">
        <v>39.6418</v>
      </c>
      <c r="JB45">
        <v>14.6049</v>
      </c>
      <c r="JC45">
        <v>18</v>
      </c>
      <c r="JD45">
        <v>639.1660000000001</v>
      </c>
      <c r="JE45">
        <v>405.299</v>
      </c>
      <c r="JF45">
        <v>28.2413</v>
      </c>
      <c r="JG45">
        <v>29.0158</v>
      </c>
      <c r="JH45">
        <v>29.9996</v>
      </c>
      <c r="JI45">
        <v>28.9819</v>
      </c>
      <c r="JJ45">
        <v>28.9193</v>
      </c>
      <c r="JK45">
        <v>21.6961</v>
      </c>
      <c r="JL45">
        <v>31.2699</v>
      </c>
      <c r="JM45">
        <v>66.3271</v>
      </c>
      <c r="JN45">
        <v>28.245</v>
      </c>
      <c r="JO45">
        <v>411.253</v>
      </c>
      <c r="JP45">
        <v>20.8984</v>
      </c>
      <c r="JQ45">
        <v>95.2218</v>
      </c>
      <c r="JR45">
        <v>101.042</v>
      </c>
    </row>
    <row r="46" spans="1:278">
      <c r="A46">
        <v>30</v>
      </c>
      <c r="B46">
        <v>1686863963.6</v>
      </c>
      <c r="C46">
        <v>9249.599999904633</v>
      </c>
      <c r="D46" t="s">
        <v>563</v>
      </c>
      <c r="E46" t="s">
        <v>564</v>
      </c>
      <c r="F46">
        <v>15</v>
      </c>
      <c r="I46" t="s">
        <v>408</v>
      </c>
      <c r="J46" t="s">
        <v>409</v>
      </c>
      <c r="M46" t="s">
        <v>410</v>
      </c>
      <c r="N46" t="s">
        <v>529</v>
      </c>
      <c r="O46">
        <v>1686863955.599999</v>
      </c>
      <c r="P46">
        <f>(Q46)/1000</f>
        <v>0</v>
      </c>
      <c r="Q46">
        <f>1000*DA46*AO46*(CW46-CX46)/(100*CP46*(1000-AO46*CW46))</f>
        <v>0</v>
      </c>
      <c r="R46">
        <f>DA46*AO46*(CV46-CU46*(1000-AO46*CX46)/(1000-AO46*CW46))/(100*CP46)</f>
        <v>0</v>
      </c>
      <c r="S46">
        <f>CU46 - IF(AO46&gt;1, R46*CP46*100.0/(AQ46*DI46), 0)</f>
        <v>0</v>
      </c>
      <c r="T46">
        <f>((Z46-P46/2)*S46-R46)/(Z46+P46/2)</f>
        <v>0</v>
      </c>
      <c r="U46">
        <f>T46*(DB46+DC46)/1000.0</f>
        <v>0</v>
      </c>
      <c r="V46">
        <f>(CU46 - IF(AO46&gt;1, R46*CP46*100.0/(AQ46*DI46), 0))*(DB46+DC46)/1000.0</f>
        <v>0</v>
      </c>
      <c r="W46">
        <f>2.0/((1/Y46-1/X46)+SIGN(Y46)*SQRT((1/Y46-1/X46)*(1/Y46-1/X46) + 4*CQ46/((CQ46+1)*(CQ46+1))*(2*1/Y46*1/X46-1/X46*1/X46)))</f>
        <v>0</v>
      </c>
      <c r="X46">
        <f>IF(LEFT(CR46,1)&lt;&gt;"0",IF(LEFT(CR46,1)="1",3.0,CS46),$D$5+$E$5*(DI46*DB46/($K$5*1000))+$F$5*(DI46*DB46/($K$5*1000))*MAX(MIN(CP46,$J$5),$I$5)*MAX(MIN(CP46,$J$5),$I$5)+$G$5*MAX(MIN(CP46,$J$5),$I$5)*(DI46*DB46/($K$5*1000))+$H$5*(DI46*DB46/($K$5*1000))*(DI46*DB46/($K$5*1000)))</f>
        <v>0</v>
      </c>
      <c r="Y46">
        <f>P46*(1000-(1000*0.61365*exp(17.502*AC46/(240.97+AC46))/(DB46+DC46)+CW46)/2)/(1000*0.61365*exp(17.502*AC46/(240.97+AC46))/(DB46+DC46)-CW46)</f>
        <v>0</v>
      </c>
      <c r="Z46">
        <f>1/((CQ46+1)/(W46/1.6)+1/(X46/1.37)) + CQ46/((CQ46+1)/(W46/1.6) + CQ46/(X46/1.37))</f>
        <v>0</v>
      </c>
      <c r="AA46">
        <f>(CL46*CO46)</f>
        <v>0</v>
      </c>
      <c r="AB46">
        <f>(DD46+(AA46+2*0.95*5.67E-8*(((DD46+$B$7)+273)^4-(DD46+273)^4)-44100*P46)/(1.84*29.3*X46+8*0.95*5.67E-8*(DD46+273)^3))</f>
        <v>0</v>
      </c>
      <c r="AC46">
        <f>($C$7*DE46+$D$7*DF46+$E$7*AB46)</f>
        <v>0</v>
      </c>
      <c r="AD46">
        <f>0.61365*exp(17.502*AC46/(240.97+AC46))</f>
        <v>0</v>
      </c>
      <c r="AE46">
        <f>(AF46/AG46*100)</f>
        <v>0</v>
      </c>
      <c r="AF46">
        <f>CW46*(DB46+DC46)/1000</f>
        <v>0</v>
      </c>
      <c r="AG46">
        <f>0.61365*exp(17.502*DD46/(240.97+DD46))</f>
        <v>0</v>
      </c>
      <c r="AH46">
        <f>(AD46-CW46*(DB46+DC46)/1000)</f>
        <v>0</v>
      </c>
      <c r="AI46">
        <f>(-P46*44100)</f>
        <v>0</v>
      </c>
      <c r="AJ46">
        <f>2*29.3*X46*0.92*(DD46-AC46)</f>
        <v>0</v>
      </c>
      <c r="AK46">
        <f>2*0.95*5.67E-8*(((DD46+$B$7)+273)^4-(AC46+273)^4)</f>
        <v>0</v>
      </c>
      <c r="AL46">
        <f>AA46+AK46+AI46+AJ46</f>
        <v>0</v>
      </c>
      <c r="AM46">
        <v>0</v>
      </c>
      <c r="AN46">
        <v>0</v>
      </c>
      <c r="AO46">
        <f>IF(AM46*$H$13&gt;=AQ46,1.0,(AQ46/(AQ46-AM46*$H$13)))</f>
        <v>0</v>
      </c>
      <c r="AP46">
        <f>(AO46-1)*100</f>
        <v>0</v>
      </c>
      <c r="AQ46">
        <f>MAX(0,($B$13+$C$13*DI46)/(1+$D$13*DI46)*DB46/(DD46+273)*$E$13)</f>
        <v>0</v>
      </c>
      <c r="AR46" t="s">
        <v>565</v>
      </c>
      <c r="AS46">
        <v>12505.9</v>
      </c>
      <c r="AT46">
        <v>669.6483999999999</v>
      </c>
      <c r="AU46">
        <v>2972.89</v>
      </c>
      <c r="AV46">
        <f>1-AT46/AU46</f>
        <v>0</v>
      </c>
      <c r="AW46">
        <v>-2.520107304883023</v>
      </c>
      <c r="AX46" t="s">
        <v>415</v>
      </c>
      <c r="AY46" t="s">
        <v>415</v>
      </c>
      <c r="AZ46">
        <v>0</v>
      </c>
      <c r="BA46">
        <v>0</v>
      </c>
      <c r="BB46">
        <f>1-AZ46/BA46</f>
        <v>0</v>
      </c>
      <c r="BC46">
        <v>0.5</v>
      </c>
      <c r="BD46">
        <f>CM46</f>
        <v>0</v>
      </c>
      <c r="BE46">
        <f>R46</f>
        <v>0</v>
      </c>
      <c r="BF46">
        <f>BB46*BC46*BD46</f>
        <v>0</v>
      </c>
      <c r="BG46">
        <f>(BE46-AW46)/BD46</f>
        <v>0</v>
      </c>
      <c r="BH46">
        <f>(AU46-BA46)/BA46</f>
        <v>0</v>
      </c>
      <c r="BI46">
        <f>AT46/(AV46+AT46/BA46)</f>
        <v>0</v>
      </c>
      <c r="BJ46" t="s">
        <v>415</v>
      </c>
      <c r="BK46">
        <v>0</v>
      </c>
      <c r="BL46">
        <f>IF(BK46&lt;&gt;0, BK46, BI46)</f>
        <v>0</v>
      </c>
      <c r="BM46">
        <f>1-BL46/BA46</f>
        <v>0</v>
      </c>
      <c r="BN46">
        <f>(BA46-AZ46)/(BA46-BL46)</f>
        <v>0</v>
      </c>
      <c r="BO46">
        <f>(AU46-BA46)/(AU46-BL46)</f>
        <v>0</v>
      </c>
      <c r="BP46">
        <f>(BA46-AZ46)/(BA46-AT46)</f>
        <v>0</v>
      </c>
      <c r="BQ46">
        <f>(AU46-BA46)/(AU46-AT46)</f>
        <v>0</v>
      </c>
      <c r="BR46">
        <f>(BN46*BL46/AZ46)</f>
        <v>0</v>
      </c>
      <c r="BS46">
        <f>(1-BR46)</f>
        <v>0</v>
      </c>
      <c r="BT46">
        <v>1212</v>
      </c>
      <c r="BU46">
        <v>300</v>
      </c>
      <c r="BV46">
        <v>300</v>
      </c>
      <c r="BW46">
        <v>300</v>
      </c>
      <c r="BX46">
        <v>12505.9</v>
      </c>
      <c r="BY46">
        <v>2791.93</v>
      </c>
      <c r="BZ46">
        <v>-0.0103519</v>
      </c>
      <c r="CA46">
        <v>-43.26</v>
      </c>
      <c r="CB46" t="s">
        <v>415</v>
      </c>
      <c r="CC46" t="s">
        <v>415</v>
      </c>
      <c r="CD46" t="s">
        <v>415</v>
      </c>
      <c r="CE46" t="s">
        <v>415</v>
      </c>
      <c r="CF46" t="s">
        <v>415</v>
      </c>
      <c r="CG46" t="s">
        <v>415</v>
      </c>
      <c r="CH46" t="s">
        <v>415</v>
      </c>
      <c r="CI46" t="s">
        <v>415</v>
      </c>
      <c r="CJ46" t="s">
        <v>415</v>
      </c>
      <c r="CK46" t="s">
        <v>415</v>
      </c>
      <c r="CL46">
        <f>$B$11*DJ46+$C$11*DK46+$F$11*DV46*(1-DY46)</f>
        <v>0</v>
      </c>
      <c r="CM46">
        <f>CL46*CN46</f>
        <v>0</v>
      </c>
      <c r="CN46">
        <f>($B$11*$D$9+$C$11*$D$9+$F$11*((EI46+EA46)/MAX(EI46+EA46+EJ46, 0.1)*$I$9+EJ46/MAX(EI46+EA46+EJ46, 0.1)*$J$9))/($B$11+$C$11+$F$11)</f>
        <v>0</v>
      </c>
      <c r="CO46">
        <f>($B$11*$K$9+$C$11*$K$9+$F$11*((EI46+EA46)/MAX(EI46+EA46+EJ46, 0.1)*$P$9+EJ46/MAX(EI46+EA46+EJ46, 0.1)*$Q$9))/($B$11+$C$11+$F$11)</f>
        <v>0</v>
      </c>
      <c r="CP46">
        <v>6</v>
      </c>
      <c r="CQ46">
        <v>0.5</v>
      </c>
      <c r="CR46" t="s">
        <v>416</v>
      </c>
      <c r="CS46">
        <v>2</v>
      </c>
      <c r="CT46">
        <v>1686863955.599999</v>
      </c>
      <c r="CU46">
        <v>410.2103548387097</v>
      </c>
      <c r="CV46">
        <v>408.4424516129033</v>
      </c>
      <c r="CW46">
        <v>22.32182580645161</v>
      </c>
      <c r="CX46">
        <v>20.53088064516129</v>
      </c>
      <c r="CY46">
        <v>409.3453548387097</v>
      </c>
      <c r="CZ46">
        <v>22.12592903225807</v>
      </c>
      <c r="DA46">
        <v>600.1825161290323</v>
      </c>
      <c r="DB46">
        <v>101.5413548387097</v>
      </c>
      <c r="DC46">
        <v>0.09886172580645161</v>
      </c>
      <c r="DD46">
        <v>28.15833225806452</v>
      </c>
      <c r="DE46">
        <v>27.83280322580645</v>
      </c>
      <c r="DF46">
        <v>999.9000000000003</v>
      </c>
      <c r="DG46">
        <v>0</v>
      </c>
      <c r="DH46">
        <v>0</v>
      </c>
      <c r="DI46">
        <v>10003.58870967742</v>
      </c>
      <c r="DJ46">
        <v>0</v>
      </c>
      <c r="DK46">
        <v>1548.028387096774</v>
      </c>
      <c r="DL46">
        <v>1.643298064516129</v>
      </c>
      <c r="DM46">
        <v>419.4485806451613</v>
      </c>
      <c r="DN46">
        <v>417.0038064516128</v>
      </c>
      <c r="DO46">
        <v>1.790940967741936</v>
      </c>
      <c r="DP46">
        <v>408.4424516129033</v>
      </c>
      <c r="DQ46">
        <v>20.53088064516129</v>
      </c>
      <c r="DR46">
        <v>2.266587096774193</v>
      </c>
      <c r="DS46">
        <v>2.084733225806451</v>
      </c>
      <c r="DT46">
        <v>19.44088387096774</v>
      </c>
      <c r="DU46">
        <v>18.10298064516129</v>
      </c>
      <c r="DV46">
        <v>0.0499931</v>
      </c>
      <c r="DW46">
        <v>0</v>
      </c>
      <c r="DX46">
        <v>0</v>
      </c>
      <c r="DY46">
        <v>0</v>
      </c>
      <c r="DZ46">
        <v>669.5493548387096</v>
      </c>
      <c r="EA46">
        <v>0.0499931</v>
      </c>
      <c r="EB46">
        <v>3604.947741935484</v>
      </c>
      <c r="EC46">
        <v>1.83741935483871</v>
      </c>
      <c r="ED46">
        <v>34.93699999999999</v>
      </c>
      <c r="EE46">
        <v>40.64896774193548</v>
      </c>
      <c r="EF46">
        <v>37.01390322580644</v>
      </c>
      <c r="EG46">
        <v>39.86261290322579</v>
      </c>
      <c r="EH46">
        <v>37.93299999999999</v>
      </c>
      <c r="EI46">
        <v>0</v>
      </c>
      <c r="EJ46">
        <v>0</v>
      </c>
      <c r="EK46">
        <v>0</v>
      </c>
      <c r="EL46">
        <v>136.2000000476837</v>
      </c>
      <c r="EM46">
        <v>0</v>
      </c>
      <c r="EN46">
        <v>669.6483999999999</v>
      </c>
      <c r="EO46">
        <v>46.23846144431735</v>
      </c>
      <c r="EP46">
        <v>-1603.57846066738</v>
      </c>
      <c r="EQ46">
        <v>3575.898000000001</v>
      </c>
      <c r="ER46">
        <v>15</v>
      </c>
      <c r="ES46">
        <v>1686863993.6</v>
      </c>
      <c r="ET46" t="s">
        <v>566</v>
      </c>
      <c r="EU46">
        <v>1686863993.6</v>
      </c>
      <c r="EV46">
        <v>1686856468.1</v>
      </c>
      <c r="EW46">
        <v>30</v>
      </c>
      <c r="EX46">
        <v>0.124</v>
      </c>
      <c r="EY46">
        <v>0.091</v>
      </c>
      <c r="EZ46">
        <v>0.865</v>
      </c>
      <c r="FA46">
        <v>0.196</v>
      </c>
      <c r="FB46">
        <v>411</v>
      </c>
      <c r="FC46">
        <v>20</v>
      </c>
      <c r="FD46">
        <v>2.75</v>
      </c>
      <c r="FE46">
        <v>0.03</v>
      </c>
      <c r="FF46">
        <v>1.638216097560976</v>
      </c>
      <c r="FG46">
        <v>0.2090525435540067</v>
      </c>
      <c r="FH46">
        <v>0.041848450906904</v>
      </c>
      <c r="FI46">
        <v>1</v>
      </c>
      <c r="FJ46">
        <v>410.0862258064516</v>
      </c>
      <c r="FK46">
        <v>-0.02046774193620738</v>
      </c>
      <c r="FL46">
        <v>0.02471085653718877</v>
      </c>
      <c r="FM46">
        <v>1</v>
      </c>
      <c r="FN46">
        <v>1.814910975609756</v>
      </c>
      <c r="FO46">
        <v>-0.4947627177700362</v>
      </c>
      <c r="FP46">
        <v>0.05199688986031516</v>
      </c>
      <c r="FQ46">
        <v>1</v>
      </c>
      <c r="FR46">
        <v>22.32237096774194</v>
      </c>
      <c r="FS46">
        <v>0.003072580645092038</v>
      </c>
      <c r="FT46">
        <v>0.01470703569940127</v>
      </c>
      <c r="FU46">
        <v>1</v>
      </c>
      <c r="FV46">
        <v>4</v>
      </c>
      <c r="FW46">
        <v>4</v>
      </c>
      <c r="FX46" t="s">
        <v>418</v>
      </c>
      <c r="FY46">
        <v>3.1759</v>
      </c>
      <c r="FZ46">
        <v>2.79653</v>
      </c>
      <c r="GA46">
        <v>0.102965</v>
      </c>
      <c r="GB46">
        <v>0.1033</v>
      </c>
      <c r="GC46">
        <v>0.114521</v>
      </c>
      <c r="GD46">
        <v>0.108812</v>
      </c>
      <c r="GE46">
        <v>28039.8</v>
      </c>
      <c r="GF46">
        <v>22276.1</v>
      </c>
      <c r="GG46">
        <v>29223.3</v>
      </c>
      <c r="GH46">
        <v>24343.1</v>
      </c>
      <c r="GI46">
        <v>32910.1</v>
      </c>
      <c r="GJ46">
        <v>31658.2</v>
      </c>
      <c r="GK46">
        <v>40314.1</v>
      </c>
      <c r="GL46">
        <v>39717.2</v>
      </c>
      <c r="GM46">
        <v>2.15762</v>
      </c>
      <c r="GN46">
        <v>1.81655</v>
      </c>
      <c r="GO46">
        <v>0.0561178</v>
      </c>
      <c r="GP46">
        <v>0</v>
      </c>
      <c r="GQ46">
        <v>26.9292</v>
      </c>
      <c r="GR46">
        <v>999.9</v>
      </c>
      <c r="GS46">
        <v>46.7</v>
      </c>
      <c r="GT46">
        <v>37.2</v>
      </c>
      <c r="GU46">
        <v>29.3167</v>
      </c>
      <c r="GV46">
        <v>62.1599</v>
      </c>
      <c r="GW46">
        <v>33.3574</v>
      </c>
      <c r="GX46">
        <v>1</v>
      </c>
      <c r="GY46">
        <v>0.130424</v>
      </c>
      <c r="GZ46">
        <v>-0.887042</v>
      </c>
      <c r="HA46">
        <v>20.28</v>
      </c>
      <c r="HB46">
        <v>5.22448</v>
      </c>
      <c r="HC46">
        <v>11.9081</v>
      </c>
      <c r="HD46">
        <v>4.96315</v>
      </c>
      <c r="HE46">
        <v>3.29133</v>
      </c>
      <c r="HF46">
        <v>9999</v>
      </c>
      <c r="HG46">
        <v>9999</v>
      </c>
      <c r="HH46">
        <v>9999</v>
      </c>
      <c r="HI46">
        <v>999.9</v>
      </c>
      <c r="HJ46">
        <v>4.97032</v>
      </c>
      <c r="HK46">
        <v>1.87546</v>
      </c>
      <c r="HL46">
        <v>1.87424</v>
      </c>
      <c r="HM46">
        <v>1.87347</v>
      </c>
      <c r="HN46">
        <v>1.87485</v>
      </c>
      <c r="HO46">
        <v>1.86982</v>
      </c>
      <c r="HP46">
        <v>1.87398</v>
      </c>
      <c r="HQ46">
        <v>1.87902</v>
      </c>
      <c r="HR46">
        <v>0</v>
      </c>
      <c r="HS46">
        <v>0</v>
      </c>
      <c r="HT46">
        <v>0</v>
      </c>
      <c r="HU46">
        <v>0</v>
      </c>
      <c r="HV46" t="s">
        <v>419</v>
      </c>
      <c r="HW46" t="s">
        <v>420</v>
      </c>
      <c r="HX46" t="s">
        <v>421</v>
      </c>
      <c r="HY46" t="s">
        <v>421</v>
      </c>
      <c r="HZ46" t="s">
        <v>421</v>
      </c>
      <c r="IA46" t="s">
        <v>421</v>
      </c>
      <c r="IB46">
        <v>0</v>
      </c>
      <c r="IC46">
        <v>100</v>
      </c>
      <c r="ID46">
        <v>100</v>
      </c>
      <c r="IE46">
        <v>0.865</v>
      </c>
      <c r="IF46">
        <v>0.1959</v>
      </c>
      <c r="IG46">
        <v>0.7403000000000475</v>
      </c>
      <c r="IH46">
        <v>0</v>
      </c>
      <c r="II46">
        <v>0</v>
      </c>
      <c r="IJ46">
        <v>0</v>
      </c>
      <c r="IK46">
        <v>0.1958949999999966</v>
      </c>
      <c r="IL46">
        <v>0</v>
      </c>
      <c r="IM46">
        <v>0</v>
      </c>
      <c r="IN46">
        <v>0</v>
      </c>
      <c r="IO46">
        <v>-1</v>
      </c>
      <c r="IP46">
        <v>-1</v>
      </c>
      <c r="IQ46">
        <v>-1</v>
      </c>
      <c r="IR46">
        <v>-1</v>
      </c>
      <c r="IS46">
        <v>1.6</v>
      </c>
      <c r="IT46">
        <v>124.9</v>
      </c>
      <c r="IU46">
        <v>1.07666</v>
      </c>
      <c r="IV46">
        <v>2.44629</v>
      </c>
      <c r="IW46">
        <v>1.42578</v>
      </c>
      <c r="IX46">
        <v>2.25952</v>
      </c>
      <c r="IY46">
        <v>1.54785</v>
      </c>
      <c r="IZ46">
        <v>2.38281</v>
      </c>
      <c r="JA46">
        <v>39.9689</v>
      </c>
      <c r="JB46">
        <v>14.5873</v>
      </c>
      <c r="JC46">
        <v>18</v>
      </c>
      <c r="JD46">
        <v>638.854</v>
      </c>
      <c r="JE46">
        <v>404.395</v>
      </c>
      <c r="JF46">
        <v>28.1529</v>
      </c>
      <c r="JG46">
        <v>28.9965</v>
      </c>
      <c r="JH46">
        <v>30.0002</v>
      </c>
      <c r="JI46">
        <v>28.9324</v>
      </c>
      <c r="JJ46">
        <v>28.8714</v>
      </c>
      <c r="JK46">
        <v>21.5748</v>
      </c>
      <c r="JL46">
        <v>32.6433</v>
      </c>
      <c r="JM46">
        <v>68.0694</v>
      </c>
      <c r="JN46">
        <v>28.1768</v>
      </c>
      <c r="JO46">
        <v>408.3</v>
      </c>
      <c r="JP46">
        <v>20.5599</v>
      </c>
      <c r="JQ46">
        <v>95.22199999999999</v>
      </c>
      <c r="JR46">
        <v>101.047</v>
      </c>
    </row>
    <row r="47" spans="1:278">
      <c r="A47">
        <v>31</v>
      </c>
      <c r="B47">
        <v>1686864464.6</v>
      </c>
      <c r="C47">
        <v>9750.599999904633</v>
      </c>
      <c r="D47" t="s">
        <v>567</v>
      </c>
      <c r="E47" t="s">
        <v>568</v>
      </c>
      <c r="F47">
        <v>15</v>
      </c>
      <c r="I47" t="s">
        <v>408</v>
      </c>
      <c r="J47" t="s">
        <v>409</v>
      </c>
      <c r="M47" t="s">
        <v>410</v>
      </c>
      <c r="N47" t="s">
        <v>529</v>
      </c>
      <c r="O47">
        <v>1686864456.599999</v>
      </c>
      <c r="P47">
        <f>(Q47)/1000</f>
        <v>0</v>
      </c>
      <c r="Q47">
        <f>1000*DA47*AO47*(CW47-CX47)/(100*CP47*(1000-AO47*CW47))</f>
        <v>0</v>
      </c>
      <c r="R47">
        <f>DA47*AO47*(CV47-CU47*(1000-AO47*CX47)/(1000-AO47*CW47))/(100*CP47)</f>
        <v>0</v>
      </c>
      <c r="S47">
        <f>CU47 - IF(AO47&gt;1, R47*CP47*100.0/(AQ47*DI47), 0)</f>
        <v>0</v>
      </c>
      <c r="T47">
        <f>((Z47-P47/2)*S47-R47)/(Z47+P47/2)</f>
        <v>0</v>
      </c>
      <c r="U47">
        <f>T47*(DB47+DC47)/1000.0</f>
        <v>0</v>
      </c>
      <c r="V47">
        <f>(CU47 - IF(AO47&gt;1, R47*CP47*100.0/(AQ47*DI47), 0))*(DB47+DC47)/1000.0</f>
        <v>0</v>
      </c>
      <c r="W47">
        <f>2.0/((1/Y47-1/X47)+SIGN(Y47)*SQRT((1/Y47-1/X47)*(1/Y47-1/X47) + 4*CQ47/((CQ47+1)*(CQ47+1))*(2*1/Y47*1/X47-1/X47*1/X47)))</f>
        <v>0</v>
      </c>
      <c r="X47">
        <f>IF(LEFT(CR47,1)&lt;&gt;"0",IF(LEFT(CR47,1)="1",3.0,CS47),$D$5+$E$5*(DI47*DB47/($K$5*1000))+$F$5*(DI47*DB47/($K$5*1000))*MAX(MIN(CP47,$J$5),$I$5)*MAX(MIN(CP47,$J$5),$I$5)+$G$5*MAX(MIN(CP47,$J$5),$I$5)*(DI47*DB47/($K$5*1000))+$H$5*(DI47*DB47/($K$5*1000))*(DI47*DB47/($K$5*1000)))</f>
        <v>0</v>
      </c>
      <c r="Y47">
        <f>P47*(1000-(1000*0.61365*exp(17.502*AC47/(240.97+AC47))/(DB47+DC47)+CW47)/2)/(1000*0.61365*exp(17.502*AC47/(240.97+AC47))/(DB47+DC47)-CW47)</f>
        <v>0</v>
      </c>
      <c r="Z47">
        <f>1/((CQ47+1)/(W47/1.6)+1/(X47/1.37)) + CQ47/((CQ47+1)/(W47/1.6) + CQ47/(X47/1.37))</f>
        <v>0</v>
      </c>
      <c r="AA47">
        <f>(CL47*CO47)</f>
        <v>0</v>
      </c>
      <c r="AB47">
        <f>(DD47+(AA47+2*0.95*5.67E-8*(((DD47+$B$7)+273)^4-(DD47+273)^4)-44100*P47)/(1.84*29.3*X47+8*0.95*5.67E-8*(DD47+273)^3))</f>
        <v>0</v>
      </c>
      <c r="AC47">
        <f>($C$7*DE47+$D$7*DF47+$E$7*AB47)</f>
        <v>0</v>
      </c>
      <c r="AD47">
        <f>0.61365*exp(17.502*AC47/(240.97+AC47))</f>
        <v>0</v>
      </c>
      <c r="AE47">
        <f>(AF47/AG47*100)</f>
        <v>0</v>
      </c>
      <c r="AF47">
        <f>CW47*(DB47+DC47)/1000</f>
        <v>0</v>
      </c>
      <c r="AG47">
        <f>0.61365*exp(17.502*DD47/(240.97+DD47))</f>
        <v>0</v>
      </c>
      <c r="AH47">
        <f>(AD47-CW47*(DB47+DC47)/1000)</f>
        <v>0</v>
      </c>
      <c r="AI47">
        <f>(-P47*44100)</f>
        <v>0</v>
      </c>
      <c r="AJ47">
        <f>2*29.3*X47*0.92*(DD47-AC47)</f>
        <v>0</v>
      </c>
      <c r="AK47">
        <f>2*0.95*5.67E-8*(((DD47+$B$7)+273)^4-(AC47+273)^4)</f>
        <v>0</v>
      </c>
      <c r="AL47">
        <f>AA47+AK47+AI47+AJ47</f>
        <v>0</v>
      </c>
      <c r="AM47">
        <v>0</v>
      </c>
      <c r="AN47">
        <v>0</v>
      </c>
      <c r="AO47">
        <f>IF(AM47*$H$13&gt;=AQ47,1.0,(AQ47/(AQ47-AM47*$H$13)))</f>
        <v>0</v>
      </c>
      <c r="AP47">
        <f>(AO47-1)*100</f>
        <v>0</v>
      </c>
      <c r="AQ47">
        <f>MAX(0,($B$13+$C$13*DI47)/(1+$D$13*DI47)*DB47/(DD47+273)*$E$13)</f>
        <v>0</v>
      </c>
      <c r="AR47" t="s">
        <v>565</v>
      </c>
      <c r="AS47">
        <v>12505.9</v>
      </c>
      <c r="AT47">
        <v>669.6483999999999</v>
      </c>
      <c r="AU47">
        <v>2972.89</v>
      </c>
      <c r="AV47">
        <f>1-AT47/AU47</f>
        <v>0</v>
      </c>
      <c r="AW47">
        <v>-2.520107304883023</v>
      </c>
      <c r="AX47" t="s">
        <v>569</v>
      </c>
      <c r="AY47">
        <v>12511.1</v>
      </c>
      <c r="AZ47">
        <v>684.2538</v>
      </c>
      <c r="BA47">
        <v>940.755</v>
      </c>
      <c r="BB47">
        <f>1-AZ47/BA47</f>
        <v>0</v>
      </c>
      <c r="BC47">
        <v>0.5</v>
      </c>
      <c r="BD47">
        <f>CM47</f>
        <v>0</v>
      </c>
      <c r="BE47">
        <f>R47</f>
        <v>0</v>
      </c>
      <c r="BF47">
        <f>BB47*BC47*BD47</f>
        <v>0</v>
      </c>
      <c r="BG47">
        <f>(BE47-AW47)/BD47</f>
        <v>0</v>
      </c>
      <c r="BH47">
        <f>(AU47-BA47)/BA47</f>
        <v>0</v>
      </c>
      <c r="BI47">
        <f>AT47/(AV47+AT47/BA47)</f>
        <v>0</v>
      </c>
      <c r="BJ47" t="s">
        <v>570</v>
      </c>
      <c r="BK47">
        <v>496.48</v>
      </c>
      <c r="BL47">
        <f>IF(BK47&lt;&gt;0, BK47, BI47)</f>
        <v>0</v>
      </c>
      <c r="BM47">
        <f>1-BL47/BA47</f>
        <v>0</v>
      </c>
      <c r="BN47">
        <f>(BA47-AZ47)/(BA47-BL47)</f>
        <v>0</v>
      </c>
      <c r="BO47">
        <f>(AU47-BA47)/(AU47-BL47)</f>
        <v>0</v>
      </c>
      <c r="BP47">
        <f>(BA47-AZ47)/(BA47-AT47)</f>
        <v>0</v>
      </c>
      <c r="BQ47">
        <f>(AU47-BA47)/(AU47-AT47)</f>
        <v>0</v>
      </c>
      <c r="BR47">
        <f>(BN47*BL47/AZ47)</f>
        <v>0</v>
      </c>
      <c r="BS47">
        <f>(1-BR47)</f>
        <v>0</v>
      </c>
      <c r="BT47">
        <v>1213</v>
      </c>
      <c r="BU47">
        <v>300</v>
      </c>
      <c r="BV47">
        <v>300</v>
      </c>
      <c r="BW47">
        <v>300</v>
      </c>
      <c r="BX47">
        <v>12511.1</v>
      </c>
      <c r="BY47">
        <v>888.75</v>
      </c>
      <c r="BZ47">
        <v>-0.00906587</v>
      </c>
      <c r="CA47">
        <v>-3.74</v>
      </c>
      <c r="CB47" t="s">
        <v>415</v>
      </c>
      <c r="CC47" t="s">
        <v>415</v>
      </c>
      <c r="CD47" t="s">
        <v>415</v>
      </c>
      <c r="CE47" t="s">
        <v>415</v>
      </c>
      <c r="CF47" t="s">
        <v>415</v>
      </c>
      <c r="CG47" t="s">
        <v>415</v>
      </c>
      <c r="CH47" t="s">
        <v>415</v>
      </c>
      <c r="CI47" t="s">
        <v>415</v>
      </c>
      <c r="CJ47" t="s">
        <v>415</v>
      </c>
      <c r="CK47" t="s">
        <v>415</v>
      </c>
      <c r="CL47">
        <f>$B$11*DJ47+$C$11*DK47+$F$11*DV47*(1-DY47)</f>
        <v>0</v>
      </c>
      <c r="CM47">
        <f>CL47*CN47</f>
        <v>0</v>
      </c>
      <c r="CN47">
        <f>($B$11*$D$9+$C$11*$D$9+$F$11*((EI47+EA47)/MAX(EI47+EA47+EJ47, 0.1)*$I$9+EJ47/MAX(EI47+EA47+EJ47, 0.1)*$J$9))/($B$11+$C$11+$F$11)</f>
        <v>0</v>
      </c>
      <c r="CO47">
        <f>($B$11*$K$9+$C$11*$K$9+$F$11*((EI47+EA47)/MAX(EI47+EA47+EJ47, 0.1)*$P$9+EJ47/MAX(EI47+EA47+EJ47, 0.1)*$Q$9))/($B$11+$C$11+$F$11)</f>
        <v>0</v>
      </c>
      <c r="CP47">
        <v>6</v>
      </c>
      <c r="CQ47">
        <v>0.5</v>
      </c>
      <c r="CR47" t="s">
        <v>416</v>
      </c>
      <c r="CS47">
        <v>2</v>
      </c>
      <c r="CT47">
        <v>1686864456.599999</v>
      </c>
      <c r="CU47">
        <v>409.950064516129</v>
      </c>
      <c r="CV47">
        <v>426.300193548387</v>
      </c>
      <c r="CW47">
        <v>22.81588387096774</v>
      </c>
      <c r="CX47">
        <v>20.74012903225806</v>
      </c>
      <c r="CY47">
        <v>409.2400967741936</v>
      </c>
      <c r="CZ47">
        <v>22.58313870967741</v>
      </c>
      <c r="DA47">
        <v>600.2389032258064</v>
      </c>
      <c r="DB47">
        <v>101.530935483871</v>
      </c>
      <c r="DC47">
        <v>0.09967989999999999</v>
      </c>
      <c r="DD47">
        <v>27.7495</v>
      </c>
      <c r="DE47">
        <v>28.06593548387097</v>
      </c>
      <c r="DF47">
        <v>999.9000000000003</v>
      </c>
      <c r="DG47">
        <v>0</v>
      </c>
      <c r="DH47">
        <v>0</v>
      </c>
      <c r="DI47">
        <v>10002.50548387097</v>
      </c>
      <c r="DJ47">
        <v>0</v>
      </c>
      <c r="DK47">
        <v>1487.127741935484</v>
      </c>
      <c r="DL47">
        <v>-16.35016774193548</v>
      </c>
      <c r="DM47">
        <v>419.5217419354838</v>
      </c>
      <c r="DN47">
        <v>435.3289032258064</v>
      </c>
      <c r="DO47">
        <v>2.075763548387097</v>
      </c>
      <c r="DP47">
        <v>426.300193548387</v>
      </c>
      <c r="DQ47">
        <v>20.74012903225806</v>
      </c>
      <c r="DR47">
        <v>2.316520322580645</v>
      </c>
      <c r="DS47">
        <v>2.105764516129032</v>
      </c>
      <c r="DT47">
        <v>19.79172258064516</v>
      </c>
      <c r="DU47">
        <v>18.26282258064516</v>
      </c>
      <c r="DV47">
        <v>1500.001290322581</v>
      </c>
      <c r="DW47">
        <v>0.9729924516129033</v>
      </c>
      <c r="DX47">
        <v>0.02700741935483871</v>
      </c>
      <c r="DY47">
        <v>0</v>
      </c>
      <c r="DZ47">
        <v>684.2863548387095</v>
      </c>
      <c r="EA47">
        <v>4.999310000000001</v>
      </c>
      <c r="EB47">
        <v>13241.80967741936</v>
      </c>
      <c r="EC47">
        <v>13259.20967741935</v>
      </c>
      <c r="ED47">
        <v>36.786</v>
      </c>
      <c r="EE47">
        <v>38.58232258064515</v>
      </c>
      <c r="EF47">
        <v>37.07012903225806</v>
      </c>
      <c r="EG47">
        <v>37.99593548387097</v>
      </c>
      <c r="EH47">
        <v>38.29999999999998</v>
      </c>
      <c r="EI47">
        <v>1454.623548387097</v>
      </c>
      <c r="EJ47">
        <v>40.37870967741938</v>
      </c>
      <c r="EK47">
        <v>0</v>
      </c>
      <c r="EL47">
        <v>500.6000001430511</v>
      </c>
      <c r="EM47">
        <v>0</v>
      </c>
      <c r="EN47">
        <v>684.2538</v>
      </c>
      <c r="EO47">
        <v>0.6924615463838966</v>
      </c>
      <c r="EP47">
        <v>-91.33076937687046</v>
      </c>
      <c r="EQ47">
        <v>13239.228</v>
      </c>
      <c r="ER47">
        <v>15</v>
      </c>
      <c r="ES47">
        <v>1686864429.1</v>
      </c>
      <c r="ET47" t="s">
        <v>571</v>
      </c>
      <c r="EU47">
        <v>1686864429.1</v>
      </c>
      <c r="EV47">
        <v>1686864421.1</v>
      </c>
      <c r="EW47">
        <v>31</v>
      </c>
      <c r="EX47">
        <v>-0.155</v>
      </c>
      <c r="EY47">
        <v>0.037</v>
      </c>
      <c r="EZ47">
        <v>0.71</v>
      </c>
      <c r="FA47">
        <v>0.233</v>
      </c>
      <c r="FB47">
        <v>426</v>
      </c>
      <c r="FC47">
        <v>21</v>
      </c>
      <c r="FD47">
        <v>0.17</v>
      </c>
      <c r="FE47">
        <v>0.04</v>
      </c>
      <c r="FF47">
        <v>-16.6363475</v>
      </c>
      <c r="FG47">
        <v>5.247803752345201</v>
      </c>
      <c r="FH47">
        <v>0.5849612619599268</v>
      </c>
      <c r="FI47">
        <v>0</v>
      </c>
      <c r="FJ47">
        <v>409.9546999999999</v>
      </c>
      <c r="FK47">
        <v>-0.6732013348160449</v>
      </c>
      <c r="FL47">
        <v>0.0717338367392417</v>
      </c>
      <c r="FM47">
        <v>1</v>
      </c>
      <c r="FN47">
        <v>2.07536925</v>
      </c>
      <c r="FO47">
        <v>0.03223823639774552</v>
      </c>
      <c r="FP47">
        <v>0.01756539088484798</v>
      </c>
      <c r="FQ47">
        <v>1</v>
      </c>
      <c r="FR47">
        <v>22.81347666666667</v>
      </c>
      <c r="FS47">
        <v>-0.4675087875416689</v>
      </c>
      <c r="FT47">
        <v>0.03391866431463487</v>
      </c>
      <c r="FU47">
        <v>1</v>
      </c>
      <c r="FV47">
        <v>3</v>
      </c>
      <c r="FW47">
        <v>4</v>
      </c>
      <c r="FX47" t="s">
        <v>572</v>
      </c>
      <c r="FY47">
        <v>3.17583</v>
      </c>
      <c r="FZ47">
        <v>2.79721</v>
      </c>
      <c r="GA47">
        <v>0.10292</v>
      </c>
      <c r="GB47">
        <v>0.106697</v>
      </c>
      <c r="GC47">
        <v>0.115902</v>
      </c>
      <c r="GD47">
        <v>0.109279</v>
      </c>
      <c r="GE47">
        <v>28037.9</v>
      </c>
      <c r="GF47">
        <v>22189.4</v>
      </c>
      <c r="GG47">
        <v>29219.9</v>
      </c>
      <c r="GH47">
        <v>24340.6</v>
      </c>
      <c r="GI47">
        <v>32854</v>
      </c>
      <c r="GJ47">
        <v>31638.4</v>
      </c>
      <c r="GK47">
        <v>40309.4</v>
      </c>
      <c r="GL47">
        <v>39713.4</v>
      </c>
      <c r="GM47">
        <v>2.15768</v>
      </c>
      <c r="GN47">
        <v>1.8149</v>
      </c>
      <c r="GO47">
        <v>0.09173149999999999</v>
      </c>
      <c r="GP47">
        <v>0</v>
      </c>
      <c r="GQ47">
        <v>26.54</v>
      </c>
      <c r="GR47">
        <v>999.9</v>
      </c>
      <c r="GS47">
        <v>46.7</v>
      </c>
      <c r="GT47">
        <v>37.1</v>
      </c>
      <c r="GU47">
        <v>29.1589</v>
      </c>
      <c r="GV47">
        <v>62.64</v>
      </c>
      <c r="GW47">
        <v>33.5857</v>
      </c>
      <c r="GX47">
        <v>1</v>
      </c>
      <c r="GY47">
        <v>0.135948</v>
      </c>
      <c r="GZ47">
        <v>1.94184</v>
      </c>
      <c r="HA47">
        <v>20.2559</v>
      </c>
      <c r="HB47">
        <v>5.22298</v>
      </c>
      <c r="HC47">
        <v>11.9081</v>
      </c>
      <c r="HD47">
        <v>4.9637</v>
      </c>
      <c r="HE47">
        <v>3.29192</v>
      </c>
      <c r="HF47">
        <v>9999</v>
      </c>
      <c r="HG47">
        <v>9999</v>
      </c>
      <c r="HH47">
        <v>9999</v>
      </c>
      <c r="HI47">
        <v>999.9</v>
      </c>
      <c r="HJ47">
        <v>4.9703</v>
      </c>
      <c r="HK47">
        <v>1.87546</v>
      </c>
      <c r="HL47">
        <v>1.87424</v>
      </c>
      <c r="HM47">
        <v>1.87347</v>
      </c>
      <c r="HN47">
        <v>1.87485</v>
      </c>
      <c r="HO47">
        <v>1.86981</v>
      </c>
      <c r="HP47">
        <v>1.87394</v>
      </c>
      <c r="HQ47">
        <v>1.87907</v>
      </c>
      <c r="HR47">
        <v>0</v>
      </c>
      <c r="HS47">
        <v>0</v>
      </c>
      <c r="HT47">
        <v>0</v>
      </c>
      <c r="HU47">
        <v>0</v>
      </c>
      <c r="HV47" t="s">
        <v>419</v>
      </c>
      <c r="HW47" t="s">
        <v>420</v>
      </c>
      <c r="HX47" t="s">
        <v>421</v>
      </c>
      <c r="HY47" t="s">
        <v>421</v>
      </c>
      <c r="HZ47" t="s">
        <v>421</v>
      </c>
      <c r="IA47" t="s">
        <v>421</v>
      </c>
      <c r="IB47">
        <v>0</v>
      </c>
      <c r="IC47">
        <v>100</v>
      </c>
      <c r="ID47">
        <v>100</v>
      </c>
      <c r="IE47">
        <v>0.71</v>
      </c>
      <c r="IF47">
        <v>0.2328</v>
      </c>
      <c r="IG47">
        <v>0.7099999999999227</v>
      </c>
      <c r="IH47">
        <v>0</v>
      </c>
      <c r="II47">
        <v>0</v>
      </c>
      <c r="IJ47">
        <v>0</v>
      </c>
      <c r="IK47">
        <v>0.2327523809523839</v>
      </c>
      <c r="IL47">
        <v>0</v>
      </c>
      <c r="IM47">
        <v>0</v>
      </c>
      <c r="IN47">
        <v>0</v>
      </c>
      <c r="IO47">
        <v>-1</v>
      </c>
      <c r="IP47">
        <v>-1</v>
      </c>
      <c r="IQ47">
        <v>-1</v>
      </c>
      <c r="IR47">
        <v>-1</v>
      </c>
      <c r="IS47">
        <v>0.6</v>
      </c>
      <c r="IT47">
        <v>0.7</v>
      </c>
      <c r="IU47">
        <v>1.11694</v>
      </c>
      <c r="IV47">
        <v>2.43896</v>
      </c>
      <c r="IW47">
        <v>1.42578</v>
      </c>
      <c r="IX47">
        <v>2.25952</v>
      </c>
      <c r="IY47">
        <v>1.54785</v>
      </c>
      <c r="IZ47">
        <v>2.49878</v>
      </c>
      <c r="JA47">
        <v>40.146</v>
      </c>
      <c r="JB47">
        <v>14.456</v>
      </c>
      <c r="JC47">
        <v>18</v>
      </c>
      <c r="JD47">
        <v>638.676</v>
      </c>
      <c r="JE47">
        <v>403.326</v>
      </c>
      <c r="JF47">
        <v>24.676</v>
      </c>
      <c r="JG47">
        <v>29.0014</v>
      </c>
      <c r="JH47">
        <v>29.9999</v>
      </c>
      <c r="JI47">
        <v>28.912</v>
      </c>
      <c r="JJ47">
        <v>28.8478</v>
      </c>
      <c r="JK47">
        <v>22.3765</v>
      </c>
      <c r="JL47">
        <v>30.7973</v>
      </c>
      <c r="JM47">
        <v>65.7641</v>
      </c>
      <c r="JN47">
        <v>24.668</v>
      </c>
      <c r="JO47">
        <v>426.472</v>
      </c>
      <c r="JP47">
        <v>20.7734</v>
      </c>
      <c r="JQ47">
        <v>95.2109</v>
      </c>
      <c r="JR47">
        <v>101.037</v>
      </c>
    </row>
    <row r="48" spans="1:278">
      <c r="A48">
        <v>32</v>
      </c>
      <c r="B48">
        <v>1686864552.1</v>
      </c>
      <c r="C48">
        <v>9838.099999904633</v>
      </c>
      <c r="D48" t="s">
        <v>573</v>
      </c>
      <c r="E48" t="s">
        <v>574</v>
      </c>
      <c r="F48">
        <v>15</v>
      </c>
      <c r="I48" t="s">
        <v>408</v>
      </c>
      <c r="J48" t="s">
        <v>409</v>
      </c>
      <c r="M48" t="s">
        <v>410</v>
      </c>
      <c r="N48" t="s">
        <v>529</v>
      </c>
      <c r="O48">
        <v>1686864544.349999</v>
      </c>
      <c r="P48">
        <f>(Q48)/1000</f>
        <v>0</v>
      </c>
      <c r="Q48">
        <f>1000*DA48*AO48*(CW48-CX48)/(100*CP48*(1000-AO48*CW48))</f>
        <v>0</v>
      </c>
      <c r="R48">
        <f>DA48*AO48*(CV48-CU48*(1000-AO48*CX48)/(1000-AO48*CW48))/(100*CP48)</f>
        <v>0</v>
      </c>
      <c r="S48">
        <f>CU48 - IF(AO48&gt;1, R48*CP48*100.0/(AQ48*DI48), 0)</f>
        <v>0</v>
      </c>
      <c r="T48">
        <f>((Z48-P48/2)*S48-R48)/(Z48+P48/2)</f>
        <v>0</v>
      </c>
      <c r="U48">
        <f>T48*(DB48+DC48)/1000.0</f>
        <v>0</v>
      </c>
      <c r="V48">
        <f>(CU48 - IF(AO48&gt;1, R48*CP48*100.0/(AQ48*DI48), 0))*(DB48+DC48)/1000.0</f>
        <v>0</v>
      </c>
      <c r="W48">
        <f>2.0/((1/Y48-1/X48)+SIGN(Y48)*SQRT((1/Y48-1/X48)*(1/Y48-1/X48) + 4*CQ48/((CQ48+1)*(CQ48+1))*(2*1/Y48*1/X48-1/X48*1/X48)))</f>
        <v>0</v>
      </c>
      <c r="X48">
        <f>IF(LEFT(CR48,1)&lt;&gt;"0",IF(LEFT(CR48,1)="1",3.0,CS48),$D$5+$E$5*(DI48*DB48/($K$5*1000))+$F$5*(DI48*DB48/($K$5*1000))*MAX(MIN(CP48,$J$5),$I$5)*MAX(MIN(CP48,$J$5),$I$5)+$G$5*MAX(MIN(CP48,$J$5),$I$5)*(DI48*DB48/($K$5*1000))+$H$5*(DI48*DB48/($K$5*1000))*(DI48*DB48/($K$5*1000)))</f>
        <v>0</v>
      </c>
      <c r="Y48">
        <f>P48*(1000-(1000*0.61365*exp(17.502*AC48/(240.97+AC48))/(DB48+DC48)+CW48)/2)/(1000*0.61365*exp(17.502*AC48/(240.97+AC48))/(DB48+DC48)-CW48)</f>
        <v>0</v>
      </c>
      <c r="Z48">
        <f>1/((CQ48+1)/(W48/1.6)+1/(X48/1.37)) + CQ48/((CQ48+1)/(W48/1.6) + CQ48/(X48/1.37))</f>
        <v>0</v>
      </c>
      <c r="AA48">
        <f>(CL48*CO48)</f>
        <v>0</v>
      </c>
      <c r="AB48">
        <f>(DD48+(AA48+2*0.95*5.67E-8*(((DD48+$B$7)+273)^4-(DD48+273)^4)-44100*P48)/(1.84*29.3*X48+8*0.95*5.67E-8*(DD48+273)^3))</f>
        <v>0</v>
      </c>
      <c r="AC48">
        <f>($C$7*DE48+$D$7*DF48+$E$7*AB48)</f>
        <v>0</v>
      </c>
      <c r="AD48">
        <f>0.61365*exp(17.502*AC48/(240.97+AC48))</f>
        <v>0</v>
      </c>
      <c r="AE48">
        <f>(AF48/AG48*100)</f>
        <v>0</v>
      </c>
      <c r="AF48">
        <f>CW48*(DB48+DC48)/1000</f>
        <v>0</v>
      </c>
      <c r="AG48">
        <f>0.61365*exp(17.502*DD48/(240.97+DD48))</f>
        <v>0</v>
      </c>
      <c r="AH48">
        <f>(AD48-CW48*(DB48+DC48)/1000)</f>
        <v>0</v>
      </c>
      <c r="AI48">
        <f>(-P48*44100)</f>
        <v>0</v>
      </c>
      <c r="AJ48">
        <f>2*29.3*X48*0.92*(DD48-AC48)</f>
        <v>0</v>
      </c>
      <c r="AK48">
        <f>2*0.95*5.67E-8*(((DD48+$B$7)+273)^4-(AC48+273)^4)</f>
        <v>0</v>
      </c>
      <c r="AL48">
        <f>AA48+AK48+AI48+AJ48</f>
        <v>0</v>
      </c>
      <c r="AM48">
        <v>0</v>
      </c>
      <c r="AN48">
        <v>0</v>
      </c>
      <c r="AO48">
        <f>IF(AM48*$H$13&gt;=AQ48,1.0,(AQ48/(AQ48-AM48*$H$13)))</f>
        <v>0</v>
      </c>
      <c r="AP48">
        <f>(AO48-1)*100</f>
        <v>0</v>
      </c>
      <c r="AQ48">
        <f>MAX(0,($B$13+$C$13*DI48)/(1+$D$13*DI48)*DB48/(DD48+273)*$E$13)</f>
        <v>0</v>
      </c>
      <c r="AR48" t="s">
        <v>565</v>
      </c>
      <c r="AS48">
        <v>12505.9</v>
      </c>
      <c r="AT48">
        <v>669.6483999999999</v>
      </c>
      <c r="AU48">
        <v>2972.89</v>
      </c>
      <c r="AV48">
        <f>1-AT48/AU48</f>
        <v>0</v>
      </c>
      <c r="AW48">
        <v>-2.520107304883023</v>
      </c>
      <c r="AX48" t="s">
        <v>575</v>
      </c>
      <c r="AY48">
        <v>12509.4</v>
      </c>
      <c r="AZ48">
        <v>675.4368461538462</v>
      </c>
      <c r="BA48">
        <v>902.051</v>
      </c>
      <c r="BB48">
        <f>1-AZ48/BA48</f>
        <v>0</v>
      </c>
      <c r="BC48">
        <v>0.5</v>
      </c>
      <c r="BD48">
        <f>CM48</f>
        <v>0</v>
      </c>
      <c r="BE48">
        <f>R48</f>
        <v>0</v>
      </c>
      <c r="BF48">
        <f>BB48*BC48*BD48</f>
        <v>0</v>
      </c>
      <c r="BG48">
        <f>(BE48-AW48)/BD48</f>
        <v>0</v>
      </c>
      <c r="BH48">
        <f>(AU48-BA48)/BA48</f>
        <v>0</v>
      </c>
      <c r="BI48">
        <f>AT48/(AV48+AT48/BA48)</f>
        <v>0</v>
      </c>
      <c r="BJ48" t="s">
        <v>576</v>
      </c>
      <c r="BK48">
        <v>498.97</v>
      </c>
      <c r="BL48">
        <f>IF(BK48&lt;&gt;0, BK48, BI48)</f>
        <v>0</v>
      </c>
      <c r="BM48">
        <f>1-BL48/BA48</f>
        <v>0</v>
      </c>
      <c r="BN48">
        <f>(BA48-AZ48)/(BA48-BL48)</f>
        <v>0</v>
      </c>
      <c r="BO48">
        <f>(AU48-BA48)/(AU48-BL48)</f>
        <v>0</v>
      </c>
      <c r="BP48">
        <f>(BA48-AZ48)/(BA48-AT48)</f>
        <v>0</v>
      </c>
      <c r="BQ48">
        <f>(AU48-BA48)/(AU48-AT48)</f>
        <v>0</v>
      </c>
      <c r="BR48">
        <f>(BN48*BL48/AZ48)</f>
        <v>0</v>
      </c>
      <c r="BS48">
        <f>(1-BR48)</f>
        <v>0</v>
      </c>
      <c r="BT48">
        <v>1215</v>
      </c>
      <c r="BU48">
        <v>300</v>
      </c>
      <c r="BV48">
        <v>300</v>
      </c>
      <c r="BW48">
        <v>300</v>
      </c>
      <c r="BX48">
        <v>12509.4</v>
      </c>
      <c r="BY48">
        <v>855.1</v>
      </c>
      <c r="BZ48">
        <v>-0.00906481</v>
      </c>
      <c r="CA48">
        <v>-5.08</v>
      </c>
      <c r="CB48" t="s">
        <v>415</v>
      </c>
      <c r="CC48" t="s">
        <v>415</v>
      </c>
      <c r="CD48" t="s">
        <v>415</v>
      </c>
      <c r="CE48" t="s">
        <v>415</v>
      </c>
      <c r="CF48" t="s">
        <v>415</v>
      </c>
      <c r="CG48" t="s">
        <v>415</v>
      </c>
      <c r="CH48" t="s">
        <v>415</v>
      </c>
      <c r="CI48" t="s">
        <v>415</v>
      </c>
      <c r="CJ48" t="s">
        <v>415</v>
      </c>
      <c r="CK48" t="s">
        <v>415</v>
      </c>
      <c r="CL48">
        <f>$B$11*DJ48+$C$11*DK48+$F$11*DV48*(1-DY48)</f>
        <v>0</v>
      </c>
      <c r="CM48">
        <f>CL48*CN48</f>
        <v>0</v>
      </c>
      <c r="CN48">
        <f>($B$11*$D$9+$C$11*$D$9+$F$11*((EI48+EA48)/MAX(EI48+EA48+EJ48, 0.1)*$I$9+EJ48/MAX(EI48+EA48+EJ48, 0.1)*$J$9))/($B$11+$C$11+$F$11)</f>
        <v>0</v>
      </c>
      <c r="CO48">
        <f>($B$11*$K$9+$C$11*$K$9+$F$11*((EI48+EA48)/MAX(EI48+EA48+EJ48, 0.1)*$P$9+EJ48/MAX(EI48+EA48+EJ48, 0.1)*$Q$9))/($B$11+$C$11+$F$11)</f>
        <v>0</v>
      </c>
      <c r="CP48">
        <v>6</v>
      </c>
      <c r="CQ48">
        <v>0.5</v>
      </c>
      <c r="CR48" t="s">
        <v>416</v>
      </c>
      <c r="CS48">
        <v>2</v>
      </c>
      <c r="CT48">
        <v>1686864544.349999</v>
      </c>
      <c r="CU48">
        <v>301.5973000000001</v>
      </c>
      <c r="CV48">
        <v>312.8560666666667</v>
      </c>
      <c r="CW48">
        <v>22.47115000000001</v>
      </c>
      <c r="CX48">
        <v>20.27723</v>
      </c>
      <c r="CY48">
        <v>300.8073000000001</v>
      </c>
      <c r="CZ48">
        <v>22.2384</v>
      </c>
      <c r="DA48">
        <v>600.2389333333333</v>
      </c>
      <c r="DB48">
        <v>101.5366</v>
      </c>
      <c r="DC48">
        <v>0.10025565</v>
      </c>
      <c r="DD48">
        <v>27.58566666666667</v>
      </c>
      <c r="DE48">
        <v>27.86169666666667</v>
      </c>
      <c r="DF48">
        <v>999.9000000000002</v>
      </c>
      <c r="DG48">
        <v>0</v>
      </c>
      <c r="DH48">
        <v>0</v>
      </c>
      <c r="DI48">
        <v>10001.059</v>
      </c>
      <c r="DJ48">
        <v>0</v>
      </c>
      <c r="DK48">
        <v>1477.817</v>
      </c>
      <c r="DL48">
        <v>-11.33862</v>
      </c>
      <c r="DM48">
        <v>308.4485333333334</v>
      </c>
      <c r="DN48">
        <v>319.3312</v>
      </c>
      <c r="DO48">
        <v>2.193938333333334</v>
      </c>
      <c r="DP48">
        <v>312.8560666666667</v>
      </c>
      <c r="DQ48">
        <v>20.27723</v>
      </c>
      <c r="DR48">
        <v>2.281642666666667</v>
      </c>
      <c r="DS48">
        <v>2.058878333333333</v>
      </c>
      <c r="DT48">
        <v>19.54739</v>
      </c>
      <c r="DU48">
        <v>17.90454666666667</v>
      </c>
      <c r="DV48">
        <v>1499.991</v>
      </c>
      <c r="DW48">
        <v>0.9729939999999998</v>
      </c>
      <c r="DX48">
        <v>0.02700584</v>
      </c>
      <c r="DY48">
        <v>0</v>
      </c>
      <c r="DZ48">
        <v>675.4409666666667</v>
      </c>
      <c r="EA48">
        <v>4.99931</v>
      </c>
      <c r="EB48">
        <v>13502.91666666667</v>
      </c>
      <c r="EC48">
        <v>13259.12666666667</v>
      </c>
      <c r="ED48">
        <v>36.88326666666667</v>
      </c>
      <c r="EE48">
        <v>38.68699999999999</v>
      </c>
      <c r="EF48">
        <v>37.15186666666666</v>
      </c>
      <c r="EG48">
        <v>38.125</v>
      </c>
      <c r="EH48">
        <v>38.375</v>
      </c>
      <c r="EI48">
        <v>1454.620333333334</v>
      </c>
      <c r="EJ48">
        <v>40.37133333333331</v>
      </c>
      <c r="EK48">
        <v>0</v>
      </c>
      <c r="EL48">
        <v>86.79999995231628</v>
      </c>
      <c r="EM48">
        <v>0</v>
      </c>
      <c r="EN48">
        <v>675.4368461538462</v>
      </c>
      <c r="EO48">
        <v>-3.067076934604224</v>
      </c>
      <c r="EP48">
        <v>175.4461543524723</v>
      </c>
      <c r="EQ48">
        <v>13500.11538461539</v>
      </c>
      <c r="ER48">
        <v>15</v>
      </c>
      <c r="ES48">
        <v>1686864582.6</v>
      </c>
      <c r="ET48" t="s">
        <v>577</v>
      </c>
      <c r="EU48">
        <v>1686864582.6</v>
      </c>
      <c r="EV48">
        <v>1686864421.1</v>
      </c>
      <c r="EW48">
        <v>32</v>
      </c>
      <c r="EX48">
        <v>0.08</v>
      </c>
      <c r="EY48">
        <v>0.037</v>
      </c>
      <c r="EZ48">
        <v>0.79</v>
      </c>
      <c r="FA48">
        <v>0.233</v>
      </c>
      <c r="FB48">
        <v>314</v>
      </c>
      <c r="FC48">
        <v>21</v>
      </c>
      <c r="FD48">
        <v>0.44</v>
      </c>
      <c r="FE48">
        <v>0.04</v>
      </c>
      <c r="FF48">
        <v>-11.250335</v>
      </c>
      <c r="FG48">
        <v>-1.773327579737336</v>
      </c>
      <c r="FH48">
        <v>0.1719642921510159</v>
      </c>
      <c r="FI48">
        <v>1</v>
      </c>
      <c r="FJ48">
        <v>301.5587333333334</v>
      </c>
      <c r="FK48">
        <v>-4.999795328142667</v>
      </c>
      <c r="FL48">
        <v>0.3638979649419451</v>
      </c>
      <c r="FM48">
        <v>1</v>
      </c>
      <c r="FN48">
        <v>2.175539</v>
      </c>
      <c r="FO48">
        <v>0.3515090431519614</v>
      </c>
      <c r="FP48">
        <v>0.0353973192346539</v>
      </c>
      <c r="FQ48">
        <v>1</v>
      </c>
      <c r="FR48">
        <v>22.47253666666667</v>
      </c>
      <c r="FS48">
        <v>-0.1308520578420927</v>
      </c>
      <c r="FT48">
        <v>0.009729936050949101</v>
      </c>
      <c r="FU48">
        <v>1</v>
      </c>
      <c r="FV48">
        <v>4</v>
      </c>
      <c r="FW48">
        <v>4</v>
      </c>
      <c r="FX48" t="s">
        <v>418</v>
      </c>
      <c r="FY48">
        <v>3.17605</v>
      </c>
      <c r="FZ48">
        <v>2.7974</v>
      </c>
      <c r="GA48">
        <v>0.0805408</v>
      </c>
      <c r="GB48">
        <v>0.0836481</v>
      </c>
      <c r="GC48">
        <v>0.11477</v>
      </c>
      <c r="GD48">
        <v>0.107569</v>
      </c>
      <c r="GE48">
        <v>28737.3</v>
      </c>
      <c r="GF48">
        <v>22762.5</v>
      </c>
      <c r="GG48">
        <v>29219.6</v>
      </c>
      <c r="GH48">
        <v>24341</v>
      </c>
      <c r="GI48">
        <v>32895.9</v>
      </c>
      <c r="GJ48">
        <v>31699.9</v>
      </c>
      <c r="GK48">
        <v>40309.4</v>
      </c>
      <c r="GL48">
        <v>39714.4</v>
      </c>
      <c r="GM48">
        <v>2.15845</v>
      </c>
      <c r="GN48">
        <v>1.81358</v>
      </c>
      <c r="GO48">
        <v>0.079304</v>
      </c>
      <c r="GP48">
        <v>0</v>
      </c>
      <c r="GQ48">
        <v>26.5634</v>
      </c>
      <c r="GR48">
        <v>999.9</v>
      </c>
      <c r="GS48">
        <v>45.8</v>
      </c>
      <c r="GT48">
        <v>37.1</v>
      </c>
      <c r="GU48">
        <v>28.5947</v>
      </c>
      <c r="GV48">
        <v>62.15</v>
      </c>
      <c r="GW48">
        <v>33.2252</v>
      </c>
      <c r="GX48">
        <v>1</v>
      </c>
      <c r="GY48">
        <v>0.132378</v>
      </c>
      <c r="GZ48">
        <v>0.711705</v>
      </c>
      <c r="HA48">
        <v>20.2661</v>
      </c>
      <c r="HB48">
        <v>5.22538</v>
      </c>
      <c r="HC48">
        <v>11.9081</v>
      </c>
      <c r="HD48">
        <v>4.96365</v>
      </c>
      <c r="HE48">
        <v>3.292</v>
      </c>
      <c r="HF48">
        <v>9999</v>
      </c>
      <c r="HG48">
        <v>9999</v>
      </c>
      <c r="HH48">
        <v>9999</v>
      </c>
      <c r="HI48">
        <v>999.9</v>
      </c>
      <c r="HJ48">
        <v>4.9703</v>
      </c>
      <c r="HK48">
        <v>1.87546</v>
      </c>
      <c r="HL48">
        <v>1.87424</v>
      </c>
      <c r="HM48">
        <v>1.87347</v>
      </c>
      <c r="HN48">
        <v>1.87485</v>
      </c>
      <c r="HO48">
        <v>1.86981</v>
      </c>
      <c r="HP48">
        <v>1.87396</v>
      </c>
      <c r="HQ48">
        <v>1.87905</v>
      </c>
      <c r="HR48">
        <v>0</v>
      </c>
      <c r="HS48">
        <v>0</v>
      </c>
      <c r="HT48">
        <v>0</v>
      </c>
      <c r="HU48">
        <v>0</v>
      </c>
      <c r="HV48" t="s">
        <v>419</v>
      </c>
      <c r="HW48" t="s">
        <v>420</v>
      </c>
      <c r="HX48" t="s">
        <v>421</v>
      </c>
      <c r="HY48" t="s">
        <v>421</v>
      </c>
      <c r="HZ48" t="s">
        <v>421</v>
      </c>
      <c r="IA48" t="s">
        <v>421</v>
      </c>
      <c r="IB48">
        <v>0</v>
      </c>
      <c r="IC48">
        <v>100</v>
      </c>
      <c r="ID48">
        <v>100</v>
      </c>
      <c r="IE48">
        <v>0.79</v>
      </c>
      <c r="IF48">
        <v>0.2328</v>
      </c>
      <c r="IG48">
        <v>0.7099999999999227</v>
      </c>
      <c r="IH48">
        <v>0</v>
      </c>
      <c r="II48">
        <v>0</v>
      </c>
      <c r="IJ48">
        <v>0</v>
      </c>
      <c r="IK48">
        <v>0.2327523809523839</v>
      </c>
      <c r="IL48">
        <v>0</v>
      </c>
      <c r="IM48">
        <v>0</v>
      </c>
      <c r="IN48">
        <v>0</v>
      </c>
      <c r="IO48">
        <v>-1</v>
      </c>
      <c r="IP48">
        <v>-1</v>
      </c>
      <c r="IQ48">
        <v>-1</v>
      </c>
      <c r="IR48">
        <v>-1</v>
      </c>
      <c r="IS48">
        <v>2</v>
      </c>
      <c r="IT48">
        <v>2.2</v>
      </c>
      <c r="IU48">
        <v>0.8703610000000001</v>
      </c>
      <c r="IV48">
        <v>2.4585</v>
      </c>
      <c r="IW48">
        <v>1.42578</v>
      </c>
      <c r="IX48">
        <v>2.25952</v>
      </c>
      <c r="IY48">
        <v>1.54785</v>
      </c>
      <c r="IZ48">
        <v>2.38281</v>
      </c>
      <c r="JA48">
        <v>40.222</v>
      </c>
      <c r="JB48">
        <v>14.4472</v>
      </c>
      <c r="JC48">
        <v>18</v>
      </c>
      <c r="JD48">
        <v>639.234</v>
      </c>
      <c r="JE48">
        <v>402.598</v>
      </c>
      <c r="JF48">
        <v>25.1706</v>
      </c>
      <c r="JG48">
        <v>28.999</v>
      </c>
      <c r="JH48">
        <v>29.9999</v>
      </c>
      <c r="JI48">
        <v>28.9095</v>
      </c>
      <c r="JJ48">
        <v>28.8478</v>
      </c>
      <c r="JK48">
        <v>17.4267</v>
      </c>
      <c r="JL48">
        <v>29.9384</v>
      </c>
      <c r="JM48">
        <v>63.1189</v>
      </c>
      <c r="JN48">
        <v>25.2217</v>
      </c>
      <c r="JO48">
        <v>312.368</v>
      </c>
      <c r="JP48">
        <v>20.197</v>
      </c>
      <c r="JQ48">
        <v>95.2105</v>
      </c>
      <c r="JR48">
        <v>101.04</v>
      </c>
    </row>
    <row r="49" spans="1:278">
      <c r="A49">
        <v>33</v>
      </c>
      <c r="B49">
        <v>1686864662.6</v>
      </c>
      <c r="C49">
        <v>9948.599999904633</v>
      </c>
      <c r="D49" t="s">
        <v>578</v>
      </c>
      <c r="E49" t="s">
        <v>579</v>
      </c>
      <c r="F49">
        <v>15</v>
      </c>
      <c r="I49" t="s">
        <v>408</v>
      </c>
      <c r="J49" t="s">
        <v>409</v>
      </c>
      <c r="M49" t="s">
        <v>410</v>
      </c>
      <c r="N49" t="s">
        <v>529</v>
      </c>
      <c r="O49">
        <v>1686864654.599999</v>
      </c>
      <c r="P49">
        <f>(Q49)/1000</f>
        <v>0</v>
      </c>
      <c r="Q49">
        <f>1000*DA49*AO49*(CW49-CX49)/(100*CP49*(1000-AO49*CW49))</f>
        <v>0</v>
      </c>
      <c r="R49">
        <f>DA49*AO49*(CV49-CU49*(1000-AO49*CX49)/(1000-AO49*CW49))/(100*CP49)</f>
        <v>0</v>
      </c>
      <c r="S49">
        <f>CU49 - IF(AO49&gt;1, R49*CP49*100.0/(AQ49*DI49), 0)</f>
        <v>0</v>
      </c>
      <c r="T49">
        <f>((Z49-P49/2)*S49-R49)/(Z49+P49/2)</f>
        <v>0</v>
      </c>
      <c r="U49">
        <f>T49*(DB49+DC49)/1000.0</f>
        <v>0</v>
      </c>
      <c r="V49">
        <f>(CU49 - IF(AO49&gt;1, R49*CP49*100.0/(AQ49*DI49), 0))*(DB49+DC49)/1000.0</f>
        <v>0</v>
      </c>
      <c r="W49">
        <f>2.0/((1/Y49-1/X49)+SIGN(Y49)*SQRT((1/Y49-1/X49)*(1/Y49-1/X49) + 4*CQ49/((CQ49+1)*(CQ49+1))*(2*1/Y49*1/X49-1/X49*1/X49)))</f>
        <v>0</v>
      </c>
      <c r="X49">
        <f>IF(LEFT(CR49,1)&lt;&gt;"0",IF(LEFT(CR49,1)="1",3.0,CS49),$D$5+$E$5*(DI49*DB49/($K$5*1000))+$F$5*(DI49*DB49/($K$5*1000))*MAX(MIN(CP49,$J$5),$I$5)*MAX(MIN(CP49,$J$5),$I$5)+$G$5*MAX(MIN(CP49,$J$5),$I$5)*(DI49*DB49/($K$5*1000))+$H$5*(DI49*DB49/($K$5*1000))*(DI49*DB49/($K$5*1000)))</f>
        <v>0</v>
      </c>
      <c r="Y49">
        <f>P49*(1000-(1000*0.61365*exp(17.502*AC49/(240.97+AC49))/(DB49+DC49)+CW49)/2)/(1000*0.61365*exp(17.502*AC49/(240.97+AC49))/(DB49+DC49)-CW49)</f>
        <v>0</v>
      </c>
      <c r="Z49">
        <f>1/((CQ49+1)/(W49/1.6)+1/(X49/1.37)) + CQ49/((CQ49+1)/(W49/1.6) + CQ49/(X49/1.37))</f>
        <v>0</v>
      </c>
      <c r="AA49">
        <f>(CL49*CO49)</f>
        <v>0</v>
      </c>
      <c r="AB49">
        <f>(DD49+(AA49+2*0.95*5.67E-8*(((DD49+$B$7)+273)^4-(DD49+273)^4)-44100*P49)/(1.84*29.3*X49+8*0.95*5.67E-8*(DD49+273)^3))</f>
        <v>0</v>
      </c>
      <c r="AC49">
        <f>($C$7*DE49+$D$7*DF49+$E$7*AB49)</f>
        <v>0</v>
      </c>
      <c r="AD49">
        <f>0.61365*exp(17.502*AC49/(240.97+AC49))</f>
        <v>0</v>
      </c>
      <c r="AE49">
        <f>(AF49/AG49*100)</f>
        <v>0</v>
      </c>
      <c r="AF49">
        <f>CW49*(DB49+DC49)/1000</f>
        <v>0</v>
      </c>
      <c r="AG49">
        <f>0.61365*exp(17.502*DD49/(240.97+DD49))</f>
        <v>0</v>
      </c>
      <c r="AH49">
        <f>(AD49-CW49*(DB49+DC49)/1000)</f>
        <v>0</v>
      </c>
      <c r="AI49">
        <f>(-P49*44100)</f>
        <v>0</v>
      </c>
      <c r="AJ49">
        <f>2*29.3*X49*0.92*(DD49-AC49)</f>
        <v>0</v>
      </c>
      <c r="AK49">
        <f>2*0.95*5.67E-8*(((DD49+$B$7)+273)^4-(AC49+273)^4)</f>
        <v>0</v>
      </c>
      <c r="AL49">
        <f>AA49+AK49+AI49+AJ49</f>
        <v>0</v>
      </c>
      <c r="AM49">
        <v>0</v>
      </c>
      <c r="AN49">
        <v>0</v>
      </c>
      <c r="AO49">
        <f>IF(AM49*$H$13&gt;=AQ49,1.0,(AQ49/(AQ49-AM49*$H$13)))</f>
        <v>0</v>
      </c>
      <c r="AP49">
        <f>(AO49-1)*100</f>
        <v>0</v>
      </c>
      <c r="AQ49">
        <f>MAX(0,($B$13+$C$13*DI49)/(1+$D$13*DI49)*DB49/(DD49+273)*$E$13)</f>
        <v>0</v>
      </c>
      <c r="AR49" t="s">
        <v>565</v>
      </c>
      <c r="AS49">
        <v>12505.9</v>
      </c>
      <c r="AT49">
        <v>669.6483999999999</v>
      </c>
      <c r="AU49">
        <v>2972.89</v>
      </c>
      <c r="AV49">
        <f>1-AT49/AU49</f>
        <v>0</v>
      </c>
      <c r="AW49">
        <v>-2.520107304883023</v>
      </c>
      <c r="AX49" t="s">
        <v>580</v>
      </c>
      <c r="AY49">
        <v>12508.4</v>
      </c>
      <c r="AZ49">
        <v>669.8538800000001</v>
      </c>
      <c r="BA49">
        <v>869.643</v>
      </c>
      <c r="BB49">
        <f>1-AZ49/BA49</f>
        <v>0</v>
      </c>
      <c r="BC49">
        <v>0.5</v>
      </c>
      <c r="BD49">
        <f>CM49</f>
        <v>0</v>
      </c>
      <c r="BE49">
        <f>R49</f>
        <v>0</v>
      </c>
      <c r="BF49">
        <f>BB49*BC49*BD49</f>
        <v>0</v>
      </c>
      <c r="BG49">
        <f>(BE49-AW49)/BD49</f>
        <v>0</v>
      </c>
      <c r="BH49">
        <f>(AU49-BA49)/BA49</f>
        <v>0</v>
      </c>
      <c r="BI49">
        <f>AT49/(AV49+AT49/BA49)</f>
        <v>0</v>
      </c>
      <c r="BJ49" t="s">
        <v>581</v>
      </c>
      <c r="BK49">
        <v>497.59</v>
      </c>
      <c r="BL49">
        <f>IF(BK49&lt;&gt;0, BK49, BI49)</f>
        <v>0</v>
      </c>
      <c r="BM49">
        <f>1-BL49/BA49</f>
        <v>0</v>
      </c>
      <c r="BN49">
        <f>(BA49-AZ49)/(BA49-BL49)</f>
        <v>0</v>
      </c>
      <c r="BO49">
        <f>(AU49-BA49)/(AU49-BL49)</f>
        <v>0</v>
      </c>
      <c r="BP49">
        <f>(BA49-AZ49)/(BA49-AT49)</f>
        <v>0</v>
      </c>
      <c r="BQ49">
        <f>(AU49-BA49)/(AU49-AT49)</f>
        <v>0</v>
      </c>
      <c r="BR49">
        <f>(BN49*BL49/AZ49)</f>
        <v>0</v>
      </c>
      <c r="BS49">
        <f>(1-BR49)</f>
        <v>0</v>
      </c>
      <c r="BT49">
        <v>1217</v>
      </c>
      <c r="BU49">
        <v>300</v>
      </c>
      <c r="BV49">
        <v>300</v>
      </c>
      <c r="BW49">
        <v>300</v>
      </c>
      <c r="BX49">
        <v>12508.4</v>
      </c>
      <c r="BY49">
        <v>827.7</v>
      </c>
      <c r="BZ49">
        <v>-0.00906354</v>
      </c>
      <c r="CA49">
        <v>-3.64</v>
      </c>
      <c r="CB49" t="s">
        <v>415</v>
      </c>
      <c r="CC49" t="s">
        <v>415</v>
      </c>
      <c r="CD49" t="s">
        <v>415</v>
      </c>
      <c r="CE49" t="s">
        <v>415</v>
      </c>
      <c r="CF49" t="s">
        <v>415</v>
      </c>
      <c r="CG49" t="s">
        <v>415</v>
      </c>
      <c r="CH49" t="s">
        <v>415</v>
      </c>
      <c r="CI49" t="s">
        <v>415</v>
      </c>
      <c r="CJ49" t="s">
        <v>415</v>
      </c>
      <c r="CK49" t="s">
        <v>415</v>
      </c>
      <c r="CL49">
        <f>$B$11*DJ49+$C$11*DK49+$F$11*DV49*(1-DY49)</f>
        <v>0</v>
      </c>
      <c r="CM49">
        <f>CL49*CN49</f>
        <v>0</v>
      </c>
      <c r="CN49">
        <f>($B$11*$D$9+$C$11*$D$9+$F$11*((EI49+EA49)/MAX(EI49+EA49+EJ49, 0.1)*$I$9+EJ49/MAX(EI49+EA49+EJ49, 0.1)*$J$9))/($B$11+$C$11+$F$11)</f>
        <v>0</v>
      </c>
      <c r="CO49">
        <f>($B$11*$K$9+$C$11*$K$9+$F$11*((EI49+EA49)/MAX(EI49+EA49+EJ49, 0.1)*$P$9+EJ49/MAX(EI49+EA49+EJ49, 0.1)*$Q$9))/($B$11+$C$11+$F$11)</f>
        <v>0</v>
      </c>
      <c r="CP49">
        <v>6</v>
      </c>
      <c r="CQ49">
        <v>0.5</v>
      </c>
      <c r="CR49" t="s">
        <v>416</v>
      </c>
      <c r="CS49">
        <v>2</v>
      </c>
      <c r="CT49">
        <v>1686864654.599999</v>
      </c>
      <c r="CU49">
        <v>201.4412903225806</v>
      </c>
      <c r="CV49">
        <v>208.2989032258065</v>
      </c>
      <c r="CW49">
        <v>22.6727129032258</v>
      </c>
      <c r="CX49">
        <v>20.30095161290323</v>
      </c>
      <c r="CY49">
        <v>200.6172903225806</v>
      </c>
      <c r="CZ49">
        <v>22.43997096774194</v>
      </c>
      <c r="DA49">
        <v>600.2585806451611</v>
      </c>
      <c r="DB49">
        <v>101.5360967741936</v>
      </c>
      <c r="DC49">
        <v>0.1000461032258065</v>
      </c>
      <c r="DD49">
        <v>27.82604838709678</v>
      </c>
      <c r="DE49">
        <v>28.04625161290322</v>
      </c>
      <c r="DF49">
        <v>999.9000000000003</v>
      </c>
      <c r="DG49">
        <v>0</v>
      </c>
      <c r="DH49">
        <v>0</v>
      </c>
      <c r="DI49">
        <v>10001.99516129032</v>
      </c>
      <c r="DJ49">
        <v>0</v>
      </c>
      <c r="DK49">
        <v>1468.988064516129</v>
      </c>
      <c r="DL49">
        <v>-6.891177741935484</v>
      </c>
      <c r="DM49">
        <v>206.0801290322581</v>
      </c>
      <c r="DN49">
        <v>212.6152258064516</v>
      </c>
      <c r="DO49">
        <v>2.371770322580645</v>
      </c>
      <c r="DP49">
        <v>208.2989032258065</v>
      </c>
      <c r="DQ49">
        <v>20.30095161290323</v>
      </c>
      <c r="DR49">
        <v>2.302099032258065</v>
      </c>
      <c r="DS49">
        <v>2.061279677419355</v>
      </c>
      <c r="DT49">
        <v>19.69108709677419</v>
      </c>
      <c r="DU49">
        <v>17.92306451612903</v>
      </c>
      <c r="DV49">
        <v>1499.990322580645</v>
      </c>
      <c r="DW49">
        <v>0.9729969677419351</v>
      </c>
      <c r="DX49">
        <v>0.02700283225806452</v>
      </c>
      <c r="DY49">
        <v>0</v>
      </c>
      <c r="DZ49">
        <v>669.893516129032</v>
      </c>
      <c r="EA49">
        <v>4.999310000000001</v>
      </c>
      <c r="EB49">
        <v>13204.35161290323</v>
      </c>
      <c r="EC49">
        <v>13259.15483870968</v>
      </c>
      <c r="ED49">
        <v>37</v>
      </c>
      <c r="EE49">
        <v>38.752</v>
      </c>
      <c r="EF49">
        <v>37.26599999999999</v>
      </c>
      <c r="EG49">
        <v>38.27799999999998</v>
      </c>
      <c r="EH49">
        <v>38.5</v>
      </c>
      <c r="EI49">
        <v>1454.62</v>
      </c>
      <c r="EJ49">
        <v>40.3706451612903</v>
      </c>
      <c r="EK49">
        <v>0</v>
      </c>
      <c r="EL49">
        <v>110.2000000476837</v>
      </c>
      <c r="EM49">
        <v>0</v>
      </c>
      <c r="EN49">
        <v>669.8538800000001</v>
      </c>
      <c r="EO49">
        <v>-1.353923083207161</v>
      </c>
      <c r="EP49">
        <v>-146.6461537923465</v>
      </c>
      <c r="EQ49">
        <v>13211.188</v>
      </c>
      <c r="ER49">
        <v>15</v>
      </c>
      <c r="ES49">
        <v>1686864695.6</v>
      </c>
      <c r="ET49" t="s">
        <v>582</v>
      </c>
      <c r="EU49">
        <v>1686864695.6</v>
      </c>
      <c r="EV49">
        <v>1686864421.1</v>
      </c>
      <c r="EW49">
        <v>33</v>
      </c>
      <c r="EX49">
        <v>0.033</v>
      </c>
      <c r="EY49">
        <v>0.037</v>
      </c>
      <c r="EZ49">
        <v>0.824</v>
      </c>
      <c r="FA49">
        <v>0.233</v>
      </c>
      <c r="FB49">
        <v>209</v>
      </c>
      <c r="FC49">
        <v>21</v>
      </c>
      <c r="FD49">
        <v>0.27</v>
      </c>
      <c r="FE49">
        <v>0.04</v>
      </c>
      <c r="FF49">
        <v>-6.835126829268292</v>
      </c>
      <c r="FG49">
        <v>-1.281176445993018</v>
      </c>
      <c r="FH49">
        <v>0.1351075266347552</v>
      </c>
      <c r="FI49">
        <v>1</v>
      </c>
      <c r="FJ49">
        <v>201.4485483870967</v>
      </c>
      <c r="FK49">
        <v>-4.900500000000258</v>
      </c>
      <c r="FL49">
        <v>0.3701304773175726</v>
      </c>
      <c r="FM49">
        <v>1</v>
      </c>
      <c r="FN49">
        <v>2.373539756097561</v>
      </c>
      <c r="FO49">
        <v>0.02655177700348233</v>
      </c>
      <c r="FP49">
        <v>0.01413332103064053</v>
      </c>
      <c r="FQ49">
        <v>1</v>
      </c>
      <c r="FR49">
        <v>22.67447096774193</v>
      </c>
      <c r="FS49">
        <v>-0.2402806451613435</v>
      </c>
      <c r="FT49">
        <v>0.01829017352160954</v>
      </c>
      <c r="FU49">
        <v>1</v>
      </c>
      <c r="FV49">
        <v>4</v>
      </c>
      <c r="FW49">
        <v>4</v>
      </c>
      <c r="FX49" t="s">
        <v>418</v>
      </c>
      <c r="FY49">
        <v>3.17615</v>
      </c>
      <c r="FZ49">
        <v>2.7969</v>
      </c>
      <c r="GA49">
        <v>0.0568588</v>
      </c>
      <c r="GB49">
        <v>0.0591524</v>
      </c>
      <c r="GC49">
        <v>0.115492</v>
      </c>
      <c r="GD49">
        <v>0.10774</v>
      </c>
      <c r="GE49">
        <v>29474.7</v>
      </c>
      <c r="GF49">
        <v>23368.4</v>
      </c>
      <c r="GG49">
        <v>29216.9</v>
      </c>
      <c r="GH49">
        <v>24338.3</v>
      </c>
      <c r="GI49">
        <v>32864.2</v>
      </c>
      <c r="GJ49">
        <v>31689.3</v>
      </c>
      <c r="GK49">
        <v>40305</v>
      </c>
      <c r="GL49">
        <v>39709.8</v>
      </c>
      <c r="GM49">
        <v>2.15815</v>
      </c>
      <c r="GN49">
        <v>1.81273</v>
      </c>
      <c r="GO49">
        <v>0.0814646</v>
      </c>
      <c r="GP49">
        <v>0</v>
      </c>
      <c r="GQ49">
        <v>26.7177</v>
      </c>
      <c r="GR49">
        <v>999.9</v>
      </c>
      <c r="GS49">
        <v>45.5</v>
      </c>
      <c r="GT49">
        <v>37.1</v>
      </c>
      <c r="GU49">
        <v>28.4069</v>
      </c>
      <c r="GV49">
        <v>62.34</v>
      </c>
      <c r="GW49">
        <v>32.6883</v>
      </c>
      <c r="GX49">
        <v>1</v>
      </c>
      <c r="GY49">
        <v>0.137553</v>
      </c>
      <c r="GZ49">
        <v>1.45929</v>
      </c>
      <c r="HA49">
        <v>20.2611</v>
      </c>
      <c r="HB49">
        <v>5.22553</v>
      </c>
      <c r="HC49">
        <v>11.9081</v>
      </c>
      <c r="HD49">
        <v>4.96375</v>
      </c>
      <c r="HE49">
        <v>3.292</v>
      </c>
      <c r="HF49">
        <v>9999</v>
      </c>
      <c r="HG49">
        <v>9999</v>
      </c>
      <c r="HH49">
        <v>9999</v>
      </c>
      <c r="HI49">
        <v>999.9</v>
      </c>
      <c r="HJ49">
        <v>4.97029</v>
      </c>
      <c r="HK49">
        <v>1.87546</v>
      </c>
      <c r="HL49">
        <v>1.87424</v>
      </c>
      <c r="HM49">
        <v>1.87348</v>
      </c>
      <c r="HN49">
        <v>1.87485</v>
      </c>
      <c r="HO49">
        <v>1.86983</v>
      </c>
      <c r="HP49">
        <v>1.87398</v>
      </c>
      <c r="HQ49">
        <v>1.87909</v>
      </c>
      <c r="HR49">
        <v>0</v>
      </c>
      <c r="HS49">
        <v>0</v>
      </c>
      <c r="HT49">
        <v>0</v>
      </c>
      <c r="HU49">
        <v>0</v>
      </c>
      <c r="HV49" t="s">
        <v>419</v>
      </c>
      <c r="HW49" t="s">
        <v>420</v>
      </c>
      <c r="HX49" t="s">
        <v>421</v>
      </c>
      <c r="HY49" t="s">
        <v>421</v>
      </c>
      <c r="HZ49" t="s">
        <v>421</v>
      </c>
      <c r="IA49" t="s">
        <v>421</v>
      </c>
      <c r="IB49">
        <v>0</v>
      </c>
      <c r="IC49">
        <v>100</v>
      </c>
      <c r="ID49">
        <v>100</v>
      </c>
      <c r="IE49">
        <v>0.824</v>
      </c>
      <c r="IF49">
        <v>0.2328</v>
      </c>
      <c r="IG49">
        <v>0.7904761904761699</v>
      </c>
      <c r="IH49">
        <v>0</v>
      </c>
      <c r="II49">
        <v>0</v>
      </c>
      <c r="IJ49">
        <v>0</v>
      </c>
      <c r="IK49">
        <v>0.2327523809523839</v>
      </c>
      <c r="IL49">
        <v>0</v>
      </c>
      <c r="IM49">
        <v>0</v>
      </c>
      <c r="IN49">
        <v>0</v>
      </c>
      <c r="IO49">
        <v>-1</v>
      </c>
      <c r="IP49">
        <v>-1</v>
      </c>
      <c r="IQ49">
        <v>-1</v>
      </c>
      <c r="IR49">
        <v>-1</v>
      </c>
      <c r="IS49">
        <v>1.3</v>
      </c>
      <c r="IT49">
        <v>4</v>
      </c>
      <c r="IU49">
        <v>0.632324</v>
      </c>
      <c r="IV49">
        <v>2.47192</v>
      </c>
      <c r="IW49">
        <v>1.42578</v>
      </c>
      <c r="IX49">
        <v>2.2583</v>
      </c>
      <c r="IY49">
        <v>1.54785</v>
      </c>
      <c r="IZ49">
        <v>2.46094</v>
      </c>
      <c r="JA49">
        <v>40.451</v>
      </c>
      <c r="JB49">
        <v>14.421</v>
      </c>
      <c r="JC49">
        <v>18</v>
      </c>
      <c r="JD49">
        <v>639.3099999999999</v>
      </c>
      <c r="JE49">
        <v>402.345</v>
      </c>
      <c r="JF49">
        <v>25.395</v>
      </c>
      <c r="JG49">
        <v>29.0312</v>
      </c>
      <c r="JH49">
        <v>30.0004</v>
      </c>
      <c r="JI49">
        <v>28.9384</v>
      </c>
      <c r="JJ49">
        <v>28.8795</v>
      </c>
      <c r="JK49">
        <v>12.6671</v>
      </c>
      <c r="JL49">
        <v>30.5275</v>
      </c>
      <c r="JM49">
        <v>64.42489999999999</v>
      </c>
      <c r="JN49">
        <v>25.356</v>
      </c>
      <c r="JO49">
        <v>207.619</v>
      </c>
      <c r="JP49">
        <v>20.4237</v>
      </c>
      <c r="JQ49">
        <v>95.2008</v>
      </c>
      <c r="JR49">
        <v>101.028</v>
      </c>
    </row>
    <row r="50" spans="1:278">
      <c r="A50">
        <v>34</v>
      </c>
      <c r="B50">
        <v>1686864780.1</v>
      </c>
      <c r="C50">
        <v>10066.09999990463</v>
      </c>
      <c r="D50" t="s">
        <v>583</v>
      </c>
      <c r="E50" t="s">
        <v>584</v>
      </c>
      <c r="F50">
        <v>15</v>
      </c>
      <c r="I50" t="s">
        <v>408</v>
      </c>
      <c r="J50" t="s">
        <v>409</v>
      </c>
      <c r="M50" t="s">
        <v>410</v>
      </c>
      <c r="N50" t="s">
        <v>529</v>
      </c>
      <c r="O50">
        <v>1686864772.349999</v>
      </c>
      <c r="P50">
        <f>(Q50)/1000</f>
        <v>0</v>
      </c>
      <c r="Q50">
        <f>1000*DA50*AO50*(CW50-CX50)/(100*CP50*(1000-AO50*CW50))</f>
        <v>0</v>
      </c>
      <c r="R50">
        <f>DA50*AO50*(CV50-CU50*(1000-AO50*CX50)/(1000-AO50*CW50))/(100*CP50)</f>
        <v>0</v>
      </c>
      <c r="S50">
        <f>CU50 - IF(AO50&gt;1, R50*CP50*100.0/(AQ50*DI50), 0)</f>
        <v>0</v>
      </c>
      <c r="T50">
        <f>((Z50-P50/2)*S50-R50)/(Z50+P50/2)</f>
        <v>0</v>
      </c>
      <c r="U50">
        <f>T50*(DB50+DC50)/1000.0</f>
        <v>0</v>
      </c>
      <c r="V50">
        <f>(CU50 - IF(AO50&gt;1, R50*CP50*100.0/(AQ50*DI50), 0))*(DB50+DC50)/1000.0</f>
        <v>0</v>
      </c>
      <c r="W50">
        <f>2.0/((1/Y50-1/X50)+SIGN(Y50)*SQRT((1/Y50-1/X50)*(1/Y50-1/X50) + 4*CQ50/((CQ50+1)*(CQ50+1))*(2*1/Y50*1/X50-1/X50*1/X50)))</f>
        <v>0</v>
      </c>
      <c r="X50">
        <f>IF(LEFT(CR50,1)&lt;&gt;"0",IF(LEFT(CR50,1)="1",3.0,CS50),$D$5+$E$5*(DI50*DB50/($K$5*1000))+$F$5*(DI50*DB50/($K$5*1000))*MAX(MIN(CP50,$J$5),$I$5)*MAX(MIN(CP50,$J$5),$I$5)+$G$5*MAX(MIN(CP50,$J$5),$I$5)*(DI50*DB50/($K$5*1000))+$H$5*(DI50*DB50/($K$5*1000))*(DI50*DB50/($K$5*1000)))</f>
        <v>0</v>
      </c>
      <c r="Y50">
        <f>P50*(1000-(1000*0.61365*exp(17.502*AC50/(240.97+AC50))/(DB50+DC50)+CW50)/2)/(1000*0.61365*exp(17.502*AC50/(240.97+AC50))/(DB50+DC50)-CW50)</f>
        <v>0</v>
      </c>
      <c r="Z50">
        <f>1/((CQ50+1)/(W50/1.6)+1/(X50/1.37)) + CQ50/((CQ50+1)/(W50/1.6) + CQ50/(X50/1.37))</f>
        <v>0</v>
      </c>
      <c r="AA50">
        <f>(CL50*CO50)</f>
        <v>0</v>
      </c>
      <c r="AB50">
        <f>(DD50+(AA50+2*0.95*5.67E-8*(((DD50+$B$7)+273)^4-(DD50+273)^4)-44100*P50)/(1.84*29.3*X50+8*0.95*5.67E-8*(DD50+273)^3))</f>
        <v>0</v>
      </c>
      <c r="AC50">
        <f>($C$7*DE50+$D$7*DF50+$E$7*AB50)</f>
        <v>0</v>
      </c>
      <c r="AD50">
        <f>0.61365*exp(17.502*AC50/(240.97+AC50))</f>
        <v>0</v>
      </c>
      <c r="AE50">
        <f>(AF50/AG50*100)</f>
        <v>0</v>
      </c>
      <c r="AF50">
        <f>CW50*(DB50+DC50)/1000</f>
        <v>0</v>
      </c>
      <c r="AG50">
        <f>0.61365*exp(17.502*DD50/(240.97+DD50))</f>
        <v>0</v>
      </c>
      <c r="AH50">
        <f>(AD50-CW50*(DB50+DC50)/1000)</f>
        <v>0</v>
      </c>
      <c r="AI50">
        <f>(-P50*44100)</f>
        <v>0</v>
      </c>
      <c r="AJ50">
        <f>2*29.3*X50*0.92*(DD50-AC50)</f>
        <v>0</v>
      </c>
      <c r="AK50">
        <f>2*0.95*5.67E-8*(((DD50+$B$7)+273)^4-(AC50+273)^4)</f>
        <v>0</v>
      </c>
      <c r="AL50">
        <f>AA50+AK50+AI50+AJ50</f>
        <v>0</v>
      </c>
      <c r="AM50">
        <v>0</v>
      </c>
      <c r="AN50">
        <v>0</v>
      </c>
      <c r="AO50">
        <f>IF(AM50*$H$13&gt;=AQ50,1.0,(AQ50/(AQ50-AM50*$H$13)))</f>
        <v>0</v>
      </c>
      <c r="AP50">
        <f>(AO50-1)*100</f>
        <v>0</v>
      </c>
      <c r="AQ50">
        <f>MAX(0,($B$13+$C$13*DI50)/(1+$D$13*DI50)*DB50/(DD50+273)*$E$13)</f>
        <v>0</v>
      </c>
      <c r="AR50" t="s">
        <v>565</v>
      </c>
      <c r="AS50">
        <v>12505.9</v>
      </c>
      <c r="AT50">
        <v>669.6483999999999</v>
      </c>
      <c r="AU50">
        <v>2972.89</v>
      </c>
      <c r="AV50">
        <f>1-AT50/AU50</f>
        <v>0</v>
      </c>
      <c r="AW50">
        <v>-2.520107304883023</v>
      </c>
      <c r="AX50" t="s">
        <v>585</v>
      </c>
      <c r="AY50">
        <v>12508.7</v>
      </c>
      <c r="AZ50">
        <v>668.5451153846153</v>
      </c>
      <c r="BA50">
        <v>830.446</v>
      </c>
      <c r="BB50">
        <f>1-AZ50/BA50</f>
        <v>0</v>
      </c>
      <c r="BC50">
        <v>0.5</v>
      </c>
      <c r="BD50">
        <f>CM50</f>
        <v>0</v>
      </c>
      <c r="BE50">
        <f>R50</f>
        <v>0</v>
      </c>
      <c r="BF50">
        <f>BB50*BC50*BD50</f>
        <v>0</v>
      </c>
      <c r="BG50">
        <f>(BE50-AW50)/BD50</f>
        <v>0</v>
      </c>
      <c r="BH50">
        <f>(AU50-BA50)/BA50</f>
        <v>0</v>
      </c>
      <c r="BI50">
        <f>AT50/(AV50+AT50/BA50)</f>
        <v>0</v>
      </c>
      <c r="BJ50" t="s">
        <v>586</v>
      </c>
      <c r="BK50">
        <v>500.06</v>
      </c>
      <c r="BL50">
        <f>IF(BK50&lt;&gt;0, BK50, BI50)</f>
        <v>0</v>
      </c>
      <c r="BM50">
        <f>1-BL50/BA50</f>
        <v>0</v>
      </c>
      <c r="BN50">
        <f>(BA50-AZ50)/(BA50-BL50)</f>
        <v>0</v>
      </c>
      <c r="BO50">
        <f>(AU50-BA50)/(AU50-BL50)</f>
        <v>0</v>
      </c>
      <c r="BP50">
        <f>(BA50-AZ50)/(BA50-AT50)</f>
        <v>0</v>
      </c>
      <c r="BQ50">
        <f>(AU50-BA50)/(AU50-AT50)</f>
        <v>0</v>
      </c>
      <c r="BR50">
        <f>(BN50*BL50/AZ50)</f>
        <v>0</v>
      </c>
      <c r="BS50">
        <f>(1-BR50)</f>
        <v>0</v>
      </c>
      <c r="BT50">
        <v>1219</v>
      </c>
      <c r="BU50">
        <v>300</v>
      </c>
      <c r="BV50">
        <v>300</v>
      </c>
      <c r="BW50">
        <v>300</v>
      </c>
      <c r="BX50">
        <v>12508.7</v>
      </c>
      <c r="BY50">
        <v>801.66</v>
      </c>
      <c r="BZ50">
        <v>-0.00906326</v>
      </c>
      <c r="CA50">
        <v>-2.3</v>
      </c>
      <c r="CB50" t="s">
        <v>415</v>
      </c>
      <c r="CC50" t="s">
        <v>415</v>
      </c>
      <c r="CD50" t="s">
        <v>415</v>
      </c>
      <c r="CE50" t="s">
        <v>415</v>
      </c>
      <c r="CF50" t="s">
        <v>415</v>
      </c>
      <c r="CG50" t="s">
        <v>415</v>
      </c>
      <c r="CH50" t="s">
        <v>415</v>
      </c>
      <c r="CI50" t="s">
        <v>415</v>
      </c>
      <c r="CJ50" t="s">
        <v>415</v>
      </c>
      <c r="CK50" t="s">
        <v>415</v>
      </c>
      <c r="CL50">
        <f>$B$11*DJ50+$C$11*DK50+$F$11*DV50*(1-DY50)</f>
        <v>0</v>
      </c>
      <c r="CM50">
        <f>CL50*CN50</f>
        <v>0</v>
      </c>
      <c r="CN50">
        <f>($B$11*$D$9+$C$11*$D$9+$F$11*((EI50+EA50)/MAX(EI50+EA50+EJ50, 0.1)*$I$9+EJ50/MAX(EI50+EA50+EJ50, 0.1)*$J$9))/($B$11+$C$11+$F$11)</f>
        <v>0</v>
      </c>
      <c r="CO50">
        <f>($B$11*$K$9+$C$11*$K$9+$F$11*((EI50+EA50)/MAX(EI50+EA50+EJ50, 0.1)*$P$9+EJ50/MAX(EI50+EA50+EJ50, 0.1)*$Q$9))/($B$11+$C$11+$F$11)</f>
        <v>0</v>
      </c>
      <c r="CP50">
        <v>6</v>
      </c>
      <c r="CQ50">
        <v>0.5</v>
      </c>
      <c r="CR50" t="s">
        <v>416</v>
      </c>
      <c r="CS50">
        <v>2</v>
      </c>
      <c r="CT50">
        <v>1686864772.349999</v>
      </c>
      <c r="CU50">
        <v>101.09884</v>
      </c>
      <c r="CV50">
        <v>103.1236333333333</v>
      </c>
      <c r="CW50">
        <v>22.81142</v>
      </c>
      <c r="CX50">
        <v>20.17175333333333</v>
      </c>
      <c r="CY50">
        <v>100.26084</v>
      </c>
      <c r="CZ50">
        <v>22.57866666666667</v>
      </c>
      <c r="DA50">
        <v>600.2328333333334</v>
      </c>
      <c r="DB50">
        <v>101.5388666666667</v>
      </c>
      <c r="DC50">
        <v>0.09989689666666667</v>
      </c>
      <c r="DD50">
        <v>27.82679333333333</v>
      </c>
      <c r="DE50">
        <v>27.97591666666667</v>
      </c>
      <c r="DF50">
        <v>999.9000000000002</v>
      </c>
      <c r="DG50">
        <v>0</v>
      </c>
      <c r="DH50">
        <v>0</v>
      </c>
      <c r="DI50">
        <v>10004.10733333333</v>
      </c>
      <c r="DJ50">
        <v>0</v>
      </c>
      <c r="DK50">
        <v>1456.378</v>
      </c>
      <c r="DL50">
        <v>-2.038922333333334</v>
      </c>
      <c r="DM50">
        <v>103.4444333333334</v>
      </c>
      <c r="DN50">
        <v>105.2466333333333</v>
      </c>
      <c r="DO50">
        <v>2.639663999999999</v>
      </c>
      <c r="DP50">
        <v>103.1236333333333</v>
      </c>
      <c r="DQ50">
        <v>20.17175333333333</v>
      </c>
      <c r="DR50">
        <v>2.316242</v>
      </c>
      <c r="DS50">
        <v>2.048215</v>
      </c>
      <c r="DT50">
        <v>19.78976</v>
      </c>
      <c r="DU50">
        <v>17.82199</v>
      </c>
      <c r="DV50">
        <v>1500.022</v>
      </c>
      <c r="DW50">
        <v>0.9729959999999996</v>
      </c>
      <c r="DX50">
        <v>0.02700380000000001</v>
      </c>
      <c r="DY50">
        <v>0</v>
      </c>
      <c r="DZ50">
        <v>668.5439999999999</v>
      </c>
      <c r="EA50">
        <v>4.99931</v>
      </c>
      <c r="EB50">
        <v>13095.68666666667</v>
      </c>
      <c r="EC50">
        <v>13259.41333333333</v>
      </c>
      <c r="ED50">
        <v>37.18699999999999</v>
      </c>
      <c r="EE50">
        <v>39</v>
      </c>
      <c r="EF50">
        <v>37.5</v>
      </c>
      <c r="EG50">
        <v>38.43699999999999</v>
      </c>
      <c r="EH50">
        <v>38.68699999999999</v>
      </c>
      <c r="EI50">
        <v>1454.652000000001</v>
      </c>
      <c r="EJ50">
        <v>40.36999999999998</v>
      </c>
      <c r="EK50">
        <v>0</v>
      </c>
      <c r="EL50">
        <v>116.7999999523163</v>
      </c>
      <c r="EM50">
        <v>0</v>
      </c>
      <c r="EN50">
        <v>668.5451153846153</v>
      </c>
      <c r="EO50">
        <v>0.253025639201691</v>
      </c>
      <c r="EP50">
        <v>-139.7025642285937</v>
      </c>
      <c r="EQ50">
        <v>13095.9423076923</v>
      </c>
      <c r="ER50">
        <v>15</v>
      </c>
      <c r="ES50">
        <v>1686864806.1</v>
      </c>
      <c r="ET50" t="s">
        <v>587</v>
      </c>
      <c r="EU50">
        <v>1686864806.1</v>
      </c>
      <c r="EV50">
        <v>1686864421.1</v>
      </c>
      <c r="EW50">
        <v>34</v>
      </c>
      <c r="EX50">
        <v>0.014</v>
      </c>
      <c r="EY50">
        <v>0.037</v>
      </c>
      <c r="EZ50">
        <v>0.838</v>
      </c>
      <c r="FA50">
        <v>0.233</v>
      </c>
      <c r="FB50">
        <v>103</v>
      </c>
      <c r="FC50">
        <v>21</v>
      </c>
      <c r="FD50">
        <v>0.25</v>
      </c>
      <c r="FE50">
        <v>0.04</v>
      </c>
      <c r="FF50">
        <v>-1.984905</v>
      </c>
      <c r="FG50">
        <v>-1.139162701688548</v>
      </c>
      <c r="FH50">
        <v>0.1112972311650204</v>
      </c>
      <c r="FI50">
        <v>1</v>
      </c>
      <c r="FJ50">
        <v>101.1164333333333</v>
      </c>
      <c r="FK50">
        <v>-3.81493214682967</v>
      </c>
      <c r="FL50">
        <v>0.2766953418874677</v>
      </c>
      <c r="FM50">
        <v>1</v>
      </c>
      <c r="FN50">
        <v>2.608174</v>
      </c>
      <c r="FO50">
        <v>0.4790134333958667</v>
      </c>
      <c r="FP50">
        <v>0.0552234827224796</v>
      </c>
      <c r="FQ50">
        <v>1</v>
      </c>
      <c r="FR50">
        <v>22.81767666666666</v>
      </c>
      <c r="FS50">
        <v>-0.8051853170188633</v>
      </c>
      <c r="FT50">
        <v>0.0589349058048132</v>
      </c>
      <c r="FU50">
        <v>1</v>
      </c>
      <c r="FV50">
        <v>4</v>
      </c>
      <c r="FW50">
        <v>4</v>
      </c>
      <c r="FX50" t="s">
        <v>418</v>
      </c>
      <c r="FY50">
        <v>3.17568</v>
      </c>
      <c r="FZ50">
        <v>2.79705</v>
      </c>
      <c r="GA50">
        <v>0.0296154</v>
      </c>
      <c r="GB50">
        <v>0.030648</v>
      </c>
      <c r="GC50">
        <v>0.115792</v>
      </c>
      <c r="GD50">
        <v>0.107041</v>
      </c>
      <c r="GE50">
        <v>30320.1</v>
      </c>
      <c r="GF50">
        <v>24071.9</v>
      </c>
      <c r="GG50">
        <v>29211.6</v>
      </c>
      <c r="GH50">
        <v>24334.3</v>
      </c>
      <c r="GI50">
        <v>32847</v>
      </c>
      <c r="GJ50">
        <v>31708.5</v>
      </c>
      <c r="GK50">
        <v>40298.8</v>
      </c>
      <c r="GL50">
        <v>39703.6</v>
      </c>
      <c r="GM50">
        <v>2.1575</v>
      </c>
      <c r="GN50">
        <v>1.8098</v>
      </c>
      <c r="GO50">
        <v>0.06416810000000001</v>
      </c>
      <c r="GP50">
        <v>0</v>
      </c>
      <c r="GQ50">
        <v>26.9448</v>
      </c>
      <c r="GR50">
        <v>999.9</v>
      </c>
      <c r="GS50">
        <v>45.8</v>
      </c>
      <c r="GT50">
        <v>37.2</v>
      </c>
      <c r="GU50">
        <v>28.7505</v>
      </c>
      <c r="GV50">
        <v>62.15</v>
      </c>
      <c r="GW50">
        <v>33.6298</v>
      </c>
      <c r="GX50">
        <v>1</v>
      </c>
      <c r="GY50">
        <v>0.143897</v>
      </c>
      <c r="GZ50">
        <v>1.11638</v>
      </c>
      <c r="HA50">
        <v>20.2642</v>
      </c>
      <c r="HB50">
        <v>5.22568</v>
      </c>
      <c r="HC50">
        <v>11.9081</v>
      </c>
      <c r="HD50">
        <v>4.96385</v>
      </c>
      <c r="HE50">
        <v>3.292</v>
      </c>
      <c r="HF50">
        <v>9999</v>
      </c>
      <c r="HG50">
        <v>9999</v>
      </c>
      <c r="HH50">
        <v>9999</v>
      </c>
      <c r="HI50">
        <v>999.9</v>
      </c>
      <c r="HJ50">
        <v>4.97029</v>
      </c>
      <c r="HK50">
        <v>1.87546</v>
      </c>
      <c r="HL50">
        <v>1.87427</v>
      </c>
      <c r="HM50">
        <v>1.87351</v>
      </c>
      <c r="HN50">
        <v>1.87489</v>
      </c>
      <c r="HO50">
        <v>1.86987</v>
      </c>
      <c r="HP50">
        <v>1.87399</v>
      </c>
      <c r="HQ50">
        <v>1.87912</v>
      </c>
      <c r="HR50">
        <v>0</v>
      </c>
      <c r="HS50">
        <v>0</v>
      </c>
      <c r="HT50">
        <v>0</v>
      </c>
      <c r="HU50">
        <v>0</v>
      </c>
      <c r="HV50" t="s">
        <v>419</v>
      </c>
      <c r="HW50" t="s">
        <v>420</v>
      </c>
      <c r="HX50" t="s">
        <v>421</v>
      </c>
      <c r="HY50" t="s">
        <v>421</v>
      </c>
      <c r="HZ50" t="s">
        <v>421</v>
      </c>
      <c r="IA50" t="s">
        <v>421</v>
      </c>
      <c r="IB50">
        <v>0</v>
      </c>
      <c r="IC50">
        <v>100</v>
      </c>
      <c r="ID50">
        <v>100</v>
      </c>
      <c r="IE50">
        <v>0.838</v>
      </c>
      <c r="IF50">
        <v>0.2327</v>
      </c>
      <c r="IG50">
        <v>0.8238499999999931</v>
      </c>
      <c r="IH50">
        <v>0</v>
      </c>
      <c r="II50">
        <v>0</v>
      </c>
      <c r="IJ50">
        <v>0</v>
      </c>
      <c r="IK50">
        <v>0.2327523809523839</v>
      </c>
      <c r="IL50">
        <v>0</v>
      </c>
      <c r="IM50">
        <v>0</v>
      </c>
      <c r="IN50">
        <v>0</v>
      </c>
      <c r="IO50">
        <v>-1</v>
      </c>
      <c r="IP50">
        <v>-1</v>
      </c>
      <c r="IQ50">
        <v>-1</v>
      </c>
      <c r="IR50">
        <v>-1</v>
      </c>
      <c r="IS50">
        <v>1.4</v>
      </c>
      <c r="IT50">
        <v>6</v>
      </c>
      <c r="IU50">
        <v>0.383301</v>
      </c>
      <c r="IV50">
        <v>2.48413</v>
      </c>
      <c r="IW50">
        <v>1.42578</v>
      </c>
      <c r="IX50">
        <v>2.25952</v>
      </c>
      <c r="IY50">
        <v>1.54785</v>
      </c>
      <c r="IZ50">
        <v>2.46948</v>
      </c>
      <c r="JA50">
        <v>40.7837</v>
      </c>
      <c r="JB50">
        <v>14.4035</v>
      </c>
      <c r="JC50">
        <v>18</v>
      </c>
      <c r="JD50">
        <v>639.63</v>
      </c>
      <c r="JE50">
        <v>401.24</v>
      </c>
      <c r="JF50">
        <v>25.0807</v>
      </c>
      <c r="JG50">
        <v>29.1344</v>
      </c>
      <c r="JH50">
        <v>29.9999</v>
      </c>
      <c r="JI50">
        <v>29.0154</v>
      </c>
      <c r="JJ50">
        <v>28.9536</v>
      </c>
      <c r="JK50">
        <v>7.71416</v>
      </c>
      <c r="JL50">
        <v>33.3911</v>
      </c>
      <c r="JM50">
        <v>66.4331</v>
      </c>
      <c r="JN50">
        <v>25.0436</v>
      </c>
      <c r="JO50">
        <v>102.671</v>
      </c>
      <c r="JP50">
        <v>20.0677</v>
      </c>
      <c r="JQ50">
        <v>95.18510000000001</v>
      </c>
      <c r="JR50">
        <v>101.012</v>
      </c>
    </row>
    <row r="51" spans="1:278">
      <c r="A51">
        <v>35</v>
      </c>
      <c r="B51">
        <v>1686864882.1</v>
      </c>
      <c r="C51">
        <v>10168.09999990463</v>
      </c>
      <c r="D51" t="s">
        <v>588</v>
      </c>
      <c r="E51" t="s">
        <v>589</v>
      </c>
      <c r="F51">
        <v>15</v>
      </c>
      <c r="I51" t="s">
        <v>408</v>
      </c>
      <c r="J51" t="s">
        <v>409</v>
      </c>
      <c r="M51" t="s">
        <v>410</v>
      </c>
      <c r="N51" t="s">
        <v>529</v>
      </c>
      <c r="O51">
        <v>1686864874.099999</v>
      </c>
      <c r="P51">
        <f>(Q51)/1000</f>
        <v>0</v>
      </c>
      <c r="Q51">
        <f>1000*DA51*AO51*(CW51-CX51)/(100*CP51*(1000-AO51*CW51))</f>
        <v>0</v>
      </c>
      <c r="R51">
        <f>DA51*AO51*(CV51-CU51*(1000-AO51*CX51)/(1000-AO51*CW51))/(100*CP51)</f>
        <v>0</v>
      </c>
      <c r="S51">
        <f>CU51 - IF(AO51&gt;1, R51*CP51*100.0/(AQ51*DI51), 0)</f>
        <v>0</v>
      </c>
      <c r="T51">
        <f>((Z51-P51/2)*S51-R51)/(Z51+P51/2)</f>
        <v>0</v>
      </c>
      <c r="U51">
        <f>T51*(DB51+DC51)/1000.0</f>
        <v>0</v>
      </c>
      <c r="V51">
        <f>(CU51 - IF(AO51&gt;1, R51*CP51*100.0/(AQ51*DI51), 0))*(DB51+DC51)/1000.0</f>
        <v>0</v>
      </c>
      <c r="W51">
        <f>2.0/((1/Y51-1/X51)+SIGN(Y51)*SQRT((1/Y51-1/X51)*(1/Y51-1/X51) + 4*CQ51/((CQ51+1)*(CQ51+1))*(2*1/Y51*1/X51-1/X51*1/X51)))</f>
        <v>0</v>
      </c>
      <c r="X51">
        <f>IF(LEFT(CR51,1)&lt;&gt;"0",IF(LEFT(CR51,1)="1",3.0,CS51),$D$5+$E$5*(DI51*DB51/($K$5*1000))+$F$5*(DI51*DB51/($K$5*1000))*MAX(MIN(CP51,$J$5),$I$5)*MAX(MIN(CP51,$J$5),$I$5)+$G$5*MAX(MIN(CP51,$J$5),$I$5)*(DI51*DB51/($K$5*1000))+$H$5*(DI51*DB51/($K$5*1000))*(DI51*DB51/($K$5*1000)))</f>
        <v>0</v>
      </c>
      <c r="Y51">
        <f>P51*(1000-(1000*0.61365*exp(17.502*AC51/(240.97+AC51))/(DB51+DC51)+CW51)/2)/(1000*0.61365*exp(17.502*AC51/(240.97+AC51))/(DB51+DC51)-CW51)</f>
        <v>0</v>
      </c>
      <c r="Z51">
        <f>1/((CQ51+1)/(W51/1.6)+1/(X51/1.37)) + CQ51/((CQ51+1)/(W51/1.6) + CQ51/(X51/1.37))</f>
        <v>0</v>
      </c>
      <c r="AA51">
        <f>(CL51*CO51)</f>
        <v>0</v>
      </c>
      <c r="AB51">
        <f>(DD51+(AA51+2*0.95*5.67E-8*(((DD51+$B$7)+273)^4-(DD51+273)^4)-44100*P51)/(1.84*29.3*X51+8*0.95*5.67E-8*(DD51+273)^3))</f>
        <v>0</v>
      </c>
      <c r="AC51">
        <f>($C$7*DE51+$D$7*DF51+$E$7*AB51)</f>
        <v>0</v>
      </c>
      <c r="AD51">
        <f>0.61365*exp(17.502*AC51/(240.97+AC51))</f>
        <v>0</v>
      </c>
      <c r="AE51">
        <f>(AF51/AG51*100)</f>
        <v>0</v>
      </c>
      <c r="AF51">
        <f>CW51*(DB51+DC51)/1000</f>
        <v>0</v>
      </c>
      <c r="AG51">
        <f>0.61365*exp(17.502*DD51/(240.97+DD51))</f>
        <v>0</v>
      </c>
      <c r="AH51">
        <f>(AD51-CW51*(DB51+DC51)/1000)</f>
        <v>0</v>
      </c>
      <c r="AI51">
        <f>(-P51*44100)</f>
        <v>0</v>
      </c>
      <c r="AJ51">
        <f>2*29.3*X51*0.92*(DD51-AC51)</f>
        <v>0</v>
      </c>
      <c r="AK51">
        <f>2*0.95*5.67E-8*(((DD51+$B$7)+273)^4-(AC51+273)^4)</f>
        <v>0</v>
      </c>
      <c r="AL51">
        <f>AA51+AK51+AI51+AJ51</f>
        <v>0</v>
      </c>
      <c r="AM51">
        <v>0</v>
      </c>
      <c r="AN51">
        <v>0</v>
      </c>
      <c r="AO51">
        <f>IF(AM51*$H$13&gt;=AQ51,1.0,(AQ51/(AQ51-AM51*$H$13)))</f>
        <v>0</v>
      </c>
      <c r="AP51">
        <f>(AO51-1)*100</f>
        <v>0</v>
      </c>
      <c r="AQ51">
        <f>MAX(0,($B$13+$C$13*DI51)/(1+$D$13*DI51)*DB51/(DD51+273)*$E$13)</f>
        <v>0</v>
      </c>
      <c r="AR51" t="s">
        <v>565</v>
      </c>
      <c r="AS51">
        <v>12505.9</v>
      </c>
      <c r="AT51">
        <v>669.6483999999999</v>
      </c>
      <c r="AU51">
        <v>2972.89</v>
      </c>
      <c r="AV51">
        <f>1-AT51/AU51</f>
        <v>0</v>
      </c>
      <c r="AW51">
        <v>-2.520107304883023</v>
      </c>
      <c r="AX51" t="s">
        <v>590</v>
      </c>
      <c r="AY51">
        <v>12508.8</v>
      </c>
      <c r="AZ51">
        <v>668.5771538461539</v>
      </c>
      <c r="BA51">
        <v>810.932</v>
      </c>
      <c r="BB51">
        <f>1-AZ51/BA51</f>
        <v>0</v>
      </c>
      <c r="BC51">
        <v>0.5</v>
      </c>
      <c r="BD51">
        <f>CM51</f>
        <v>0</v>
      </c>
      <c r="BE51">
        <f>R51</f>
        <v>0</v>
      </c>
      <c r="BF51">
        <f>BB51*BC51*BD51</f>
        <v>0</v>
      </c>
      <c r="BG51">
        <f>(BE51-AW51)/BD51</f>
        <v>0</v>
      </c>
      <c r="BH51">
        <f>(AU51-BA51)/BA51</f>
        <v>0</v>
      </c>
      <c r="BI51">
        <f>AT51/(AV51+AT51/BA51)</f>
        <v>0</v>
      </c>
      <c r="BJ51" t="s">
        <v>591</v>
      </c>
      <c r="BK51">
        <v>499.55</v>
      </c>
      <c r="BL51">
        <f>IF(BK51&lt;&gt;0, BK51, BI51)</f>
        <v>0</v>
      </c>
      <c r="BM51">
        <f>1-BL51/BA51</f>
        <v>0</v>
      </c>
      <c r="BN51">
        <f>(BA51-AZ51)/(BA51-BL51)</f>
        <v>0</v>
      </c>
      <c r="BO51">
        <f>(AU51-BA51)/(AU51-BL51)</f>
        <v>0</v>
      </c>
      <c r="BP51">
        <f>(BA51-AZ51)/(BA51-AT51)</f>
        <v>0</v>
      </c>
      <c r="BQ51">
        <f>(AU51-BA51)/(AU51-AT51)</f>
        <v>0</v>
      </c>
      <c r="BR51">
        <f>(BN51*BL51/AZ51)</f>
        <v>0</v>
      </c>
      <c r="BS51">
        <f>(1-BR51)</f>
        <v>0</v>
      </c>
      <c r="BT51">
        <v>1221</v>
      </c>
      <c r="BU51">
        <v>300</v>
      </c>
      <c r="BV51">
        <v>300</v>
      </c>
      <c r="BW51">
        <v>300</v>
      </c>
      <c r="BX51">
        <v>12508.8</v>
      </c>
      <c r="BY51">
        <v>787.14</v>
      </c>
      <c r="BZ51">
        <v>-0.00906302</v>
      </c>
      <c r="CA51">
        <v>-1.05</v>
      </c>
      <c r="CB51" t="s">
        <v>415</v>
      </c>
      <c r="CC51" t="s">
        <v>415</v>
      </c>
      <c r="CD51" t="s">
        <v>415</v>
      </c>
      <c r="CE51" t="s">
        <v>415</v>
      </c>
      <c r="CF51" t="s">
        <v>415</v>
      </c>
      <c r="CG51" t="s">
        <v>415</v>
      </c>
      <c r="CH51" t="s">
        <v>415</v>
      </c>
      <c r="CI51" t="s">
        <v>415</v>
      </c>
      <c r="CJ51" t="s">
        <v>415</v>
      </c>
      <c r="CK51" t="s">
        <v>415</v>
      </c>
      <c r="CL51">
        <f>$B$11*DJ51+$C$11*DK51+$F$11*DV51*(1-DY51)</f>
        <v>0</v>
      </c>
      <c r="CM51">
        <f>CL51*CN51</f>
        <v>0</v>
      </c>
      <c r="CN51">
        <f>($B$11*$D$9+$C$11*$D$9+$F$11*((EI51+EA51)/MAX(EI51+EA51+EJ51, 0.1)*$I$9+EJ51/MAX(EI51+EA51+EJ51, 0.1)*$J$9))/($B$11+$C$11+$F$11)</f>
        <v>0</v>
      </c>
      <c r="CO51">
        <f>($B$11*$K$9+$C$11*$K$9+$F$11*((EI51+EA51)/MAX(EI51+EA51+EJ51, 0.1)*$P$9+EJ51/MAX(EI51+EA51+EJ51, 0.1)*$Q$9))/($B$11+$C$11+$F$11)</f>
        <v>0</v>
      </c>
      <c r="CP51">
        <v>6</v>
      </c>
      <c r="CQ51">
        <v>0.5</v>
      </c>
      <c r="CR51" t="s">
        <v>416</v>
      </c>
      <c r="CS51">
        <v>2</v>
      </c>
      <c r="CT51">
        <v>1686864874.099999</v>
      </c>
      <c r="CU51">
        <v>50.92552258064516</v>
      </c>
      <c r="CV51">
        <v>50.4918064516129</v>
      </c>
      <c r="CW51">
        <v>22.61952580645161</v>
      </c>
      <c r="CX51">
        <v>19.80064838709678</v>
      </c>
      <c r="CY51">
        <v>50.06452258064517</v>
      </c>
      <c r="CZ51">
        <v>22.38676774193548</v>
      </c>
      <c r="DA51">
        <v>600.2914838709678</v>
      </c>
      <c r="DB51">
        <v>101.5440967741935</v>
      </c>
      <c r="DC51">
        <v>0.1001011193548387</v>
      </c>
      <c r="DD51">
        <v>27.85223870967742</v>
      </c>
      <c r="DE51">
        <v>27.95081612903225</v>
      </c>
      <c r="DF51">
        <v>999.9000000000003</v>
      </c>
      <c r="DG51">
        <v>0</v>
      </c>
      <c r="DH51">
        <v>0</v>
      </c>
      <c r="DI51">
        <v>9997.703870967744</v>
      </c>
      <c r="DJ51">
        <v>0</v>
      </c>
      <c r="DK51">
        <v>1461.305483870968</v>
      </c>
      <c r="DL51">
        <v>0.4106118387096775</v>
      </c>
      <c r="DM51">
        <v>52.08045483870968</v>
      </c>
      <c r="DN51">
        <v>51.51178064516129</v>
      </c>
      <c r="DO51">
        <v>2.818878064516129</v>
      </c>
      <c r="DP51">
        <v>50.4918064516129</v>
      </c>
      <c r="DQ51">
        <v>19.80064838709678</v>
      </c>
      <c r="DR51">
        <v>2.29687935483871</v>
      </c>
      <c r="DS51">
        <v>2.010639032258065</v>
      </c>
      <c r="DT51">
        <v>19.65451612903226</v>
      </c>
      <c r="DU51">
        <v>17.52834516129032</v>
      </c>
      <c r="DV51">
        <v>1500.001290322581</v>
      </c>
      <c r="DW51">
        <v>0.9729932580645162</v>
      </c>
      <c r="DX51">
        <v>0.02700659677419355</v>
      </c>
      <c r="DY51">
        <v>0</v>
      </c>
      <c r="DZ51">
        <v>668.583258064516</v>
      </c>
      <c r="EA51">
        <v>4.999310000000001</v>
      </c>
      <c r="EB51">
        <v>13275.85483870967</v>
      </c>
      <c r="EC51">
        <v>13259.21290322581</v>
      </c>
      <c r="ED51">
        <v>37.21748387096773</v>
      </c>
      <c r="EE51">
        <v>39.125</v>
      </c>
      <c r="EF51">
        <v>37.56199999999998</v>
      </c>
      <c r="EG51">
        <v>38.37074193548386</v>
      </c>
      <c r="EH51">
        <v>38.76777419354837</v>
      </c>
      <c r="EI51">
        <v>1454.626774193548</v>
      </c>
      <c r="EJ51">
        <v>40.37548387096776</v>
      </c>
      <c r="EK51">
        <v>0</v>
      </c>
      <c r="EL51">
        <v>101.2000000476837</v>
      </c>
      <c r="EM51">
        <v>0</v>
      </c>
      <c r="EN51">
        <v>668.5771538461539</v>
      </c>
      <c r="EO51">
        <v>1.809641032211223</v>
      </c>
      <c r="EP51">
        <v>2733.658121409414</v>
      </c>
      <c r="EQ51">
        <v>13272.53461538461</v>
      </c>
      <c r="ER51">
        <v>15</v>
      </c>
      <c r="ES51">
        <v>1686864903.6</v>
      </c>
      <c r="ET51" t="s">
        <v>592</v>
      </c>
      <c r="EU51">
        <v>1686864903.6</v>
      </c>
      <c r="EV51">
        <v>1686864421.1</v>
      </c>
      <c r="EW51">
        <v>35</v>
      </c>
      <c r="EX51">
        <v>0.023</v>
      </c>
      <c r="EY51">
        <v>0.037</v>
      </c>
      <c r="EZ51">
        <v>0.861</v>
      </c>
      <c r="FA51">
        <v>0.233</v>
      </c>
      <c r="FB51">
        <v>50</v>
      </c>
      <c r="FC51">
        <v>21</v>
      </c>
      <c r="FD51">
        <v>0.4</v>
      </c>
      <c r="FE51">
        <v>0.04</v>
      </c>
      <c r="FF51">
        <v>0.412651243902439</v>
      </c>
      <c r="FG51">
        <v>-0.06723462020905878</v>
      </c>
      <c r="FH51">
        <v>0.03352783097796296</v>
      </c>
      <c r="FI51">
        <v>1</v>
      </c>
      <c r="FJ51">
        <v>50.90241935483871</v>
      </c>
      <c r="FK51">
        <v>-2.753279032258259</v>
      </c>
      <c r="FL51">
        <v>0.2059041421497455</v>
      </c>
      <c r="FM51">
        <v>1</v>
      </c>
      <c r="FN51">
        <v>2.82048487804878</v>
      </c>
      <c r="FO51">
        <v>-0.06293477351916023</v>
      </c>
      <c r="FP51">
        <v>0.009931558991896397</v>
      </c>
      <c r="FQ51">
        <v>1</v>
      </c>
      <c r="FR51">
        <v>22.61952580645161</v>
      </c>
      <c r="FS51">
        <v>-0.5926500000000325</v>
      </c>
      <c r="FT51">
        <v>0.04420702737700094</v>
      </c>
      <c r="FU51">
        <v>1</v>
      </c>
      <c r="FV51">
        <v>4</v>
      </c>
      <c r="FW51">
        <v>4</v>
      </c>
      <c r="FX51" t="s">
        <v>418</v>
      </c>
      <c r="FY51">
        <v>3.17601</v>
      </c>
      <c r="FZ51">
        <v>2.79705</v>
      </c>
      <c r="GA51">
        <v>0.0148739</v>
      </c>
      <c r="GB51">
        <v>0.0151112</v>
      </c>
      <c r="GC51">
        <v>0.115097</v>
      </c>
      <c r="GD51">
        <v>0.105744</v>
      </c>
      <c r="GE51">
        <v>30777.8</v>
      </c>
      <c r="GF51">
        <v>24456.5</v>
      </c>
      <c r="GG51">
        <v>29209.2</v>
      </c>
      <c r="GH51">
        <v>24333.3</v>
      </c>
      <c r="GI51">
        <v>32870.6</v>
      </c>
      <c r="GJ51">
        <v>31753.3</v>
      </c>
      <c r="GK51">
        <v>40296</v>
      </c>
      <c r="GL51">
        <v>39701.9</v>
      </c>
      <c r="GM51">
        <v>2.1563</v>
      </c>
      <c r="GN51">
        <v>1.80795</v>
      </c>
      <c r="GO51">
        <v>0.0614114</v>
      </c>
      <c r="GP51">
        <v>0</v>
      </c>
      <c r="GQ51">
        <v>26.9404</v>
      </c>
      <c r="GR51">
        <v>999.9</v>
      </c>
      <c r="GS51">
        <v>45.8</v>
      </c>
      <c r="GT51">
        <v>37.3</v>
      </c>
      <c r="GU51">
        <v>28.9064</v>
      </c>
      <c r="GV51">
        <v>62.45</v>
      </c>
      <c r="GW51">
        <v>32.7244</v>
      </c>
      <c r="GX51">
        <v>1</v>
      </c>
      <c r="GY51">
        <v>0.147332</v>
      </c>
      <c r="GZ51">
        <v>1.01521</v>
      </c>
      <c r="HA51">
        <v>20.2644</v>
      </c>
      <c r="HB51">
        <v>5.22687</v>
      </c>
      <c r="HC51">
        <v>11.9081</v>
      </c>
      <c r="HD51">
        <v>4.9637</v>
      </c>
      <c r="HE51">
        <v>3.292</v>
      </c>
      <c r="HF51">
        <v>9999</v>
      </c>
      <c r="HG51">
        <v>9999</v>
      </c>
      <c r="HH51">
        <v>9999</v>
      </c>
      <c r="HI51">
        <v>999.9</v>
      </c>
      <c r="HJ51">
        <v>4.97031</v>
      </c>
      <c r="HK51">
        <v>1.87547</v>
      </c>
      <c r="HL51">
        <v>1.87431</v>
      </c>
      <c r="HM51">
        <v>1.87359</v>
      </c>
      <c r="HN51">
        <v>1.87493</v>
      </c>
      <c r="HO51">
        <v>1.86987</v>
      </c>
      <c r="HP51">
        <v>1.87407</v>
      </c>
      <c r="HQ51">
        <v>1.87912</v>
      </c>
      <c r="HR51">
        <v>0</v>
      </c>
      <c r="HS51">
        <v>0</v>
      </c>
      <c r="HT51">
        <v>0</v>
      </c>
      <c r="HU51">
        <v>0</v>
      </c>
      <c r="HV51" t="s">
        <v>419</v>
      </c>
      <c r="HW51" t="s">
        <v>420</v>
      </c>
      <c r="HX51" t="s">
        <v>421</v>
      </c>
      <c r="HY51" t="s">
        <v>421</v>
      </c>
      <c r="HZ51" t="s">
        <v>421</v>
      </c>
      <c r="IA51" t="s">
        <v>421</v>
      </c>
      <c r="IB51">
        <v>0</v>
      </c>
      <c r="IC51">
        <v>100</v>
      </c>
      <c r="ID51">
        <v>100</v>
      </c>
      <c r="IE51">
        <v>0.861</v>
      </c>
      <c r="IF51">
        <v>0.2328</v>
      </c>
      <c r="IG51">
        <v>0.837900000000019</v>
      </c>
      <c r="IH51">
        <v>0</v>
      </c>
      <c r="II51">
        <v>0</v>
      </c>
      <c r="IJ51">
        <v>0</v>
      </c>
      <c r="IK51">
        <v>0.2327523809523839</v>
      </c>
      <c r="IL51">
        <v>0</v>
      </c>
      <c r="IM51">
        <v>0</v>
      </c>
      <c r="IN51">
        <v>0</v>
      </c>
      <c r="IO51">
        <v>-1</v>
      </c>
      <c r="IP51">
        <v>-1</v>
      </c>
      <c r="IQ51">
        <v>-1</v>
      </c>
      <c r="IR51">
        <v>-1</v>
      </c>
      <c r="IS51">
        <v>1.3</v>
      </c>
      <c r="IT51">
        <v>7.7</v>
      </c>
      <c r="IU51">
        <v>0.26001</v>
      </c>
      <c r="IV51">
        <v>2.51587</v>
      </c>
      <c r="IW51">
        <v>1.42578</v>
      </c>
      <c r="IX51">
        <v>2.25952</v>
      </c>
      <c r="IY51">
        <v>1.54785</v>
      </c>
      <c r="IZ51">
        <v>2.46582</v>
      </c>
      <c r="JA51">
        <v>41.0412</v>
      </c>
      <c r="JB51">
        <v>14.386</v>
      </c>
      <c r="JC51">
        <v>18</v>
      </c>
      <c r="JD51">
        <v>639.2</v>
      </c>
      <c r="JE51">
        <v>400.508</v>
      </c>
      <c r="JF51">
        <v>25.392</v>
      </c>
      <c r="JG51">
        <v>29.1886</v>
      </c>
      <c r="JH51">
        <v>30.0002</v>
      </c>
      <c r="JI51">
        <v>29.0605</v>
      </c>
      <c r="JJ51">
        <v>28.9955</v>
      </c>
      <c r="JK51">
        <v>5.24275</v>
      </c>
      <c r="JL51">
        <v>34.4436</v>
      </c>
      <c r="JM51">
        <v>66.9812</v>
      </c>
      <c r="JN51">
        <v>25.4156</v>
      </c>
      <c r="JO51">
        <v>50.0172</v>
      </c>
      <c r="JP51">
        <v>19.841</v>
      </c>
      <c r="JQ51">
        <v>95.1778</v>
      </c>
      <c r="JR51">
        <v>101.008</v>
      </c>
    </row>
    <row r="52" spans="1:278">
      <c r="A52">
        <v>36</v>
      </c>
      <c r="B52">
        <v>1686864999.6</v>
      </c>
      <c r="C52">
        <v>10285.59999990463</v>
      </c>
      <c r="D52" t="s">
        <v>593</v>
      </c>
      <c r="E52" t="s">
        <v>594</v>
      </c>
      <c r="F52">
        <v>15</v>
      </c>
      <c r="I52" t="s">
        <v>408</v>
      </c>
      <c r="J52" t="s">
        <v>409</v>
      </c>
      <c r="M52" t="s">
        <v>410</v>
      </c>
      <c r="N52" t="s">
        <v>529</v>
      </c>
      <c r="O52">
        <v>1686864991.849999</v>
      </c>
      <c r="P52">
        <f>(Q52)/1000</f>
        <v>0</v>
      </c>
      <c r="Q52">
        <f>1000*DA52*AO52*(CW52-CX52)/(100*CP52*(1000-AO52*CW52))</f>
        <v>0</v>
      </c>
      <c r="R52">
        <f>DA52*AO52*(CV52-CU52*(1000-AO52*CX52)/(1000-AO52*CW52))/(100*CP52)</f>
        <v>0</v>
      </c>
      <c r="S52">
        <f>CU52 - IF(AO52&gt;1, R52*CP52*100.0/(AQ52*DI52), 0)</f>
        <v>0</v>
      </c>
      <c r="T52">
        <f>((Z52-P52/2)*S52-R52)/(Z52+P52/2)</f>
        <v>0</v>
      </c>
      <c r="U52">
        <f>T52*(DB52+DC52)/1000.0</f>
        <v>0</v>
      </c>
      <c r="V52">
        <f>(CU52 - IF(AO52&gt;1, R52*CP52*100.0/(AQ52*DI52), 0))*(DB52+DC52)/1000.0</f>
        <v>0</v>
      </c>
      <c r="W52">
        <f>2.0/((1/Y52-1/X52)+SIGN(Y52)*SQRT((1/Y52-1/X52)*(1/Y52-1/X52) + 4*CQ52/((CQ52+1)*(CQ52+1))*(2*1/Y52*1/X52-1/X52*1/X52)))</f>
        <v>0</v>
      </c>
      <c r="X52">
        <f>IF(LEFT(CR52,1)&lt;&gt;"0",IF(LEFT(CR52,1)="1",3.0,CS52),$D$5+$E$5*(DI52*DB52/($K$5*1000))+$F$5*(DI52*DB52/($K$5*1000))*MAX(MIN(CP52,$J$5),$I$5)*MAX(MIN(CP52,$J$5),$I$5)+$G$5*MAX(MIN(CP52,$J$5),$I$5)*(DI52*DB52/($K$5*1000))+$H$5*(DI52*DB52/($K$5*1000))*(DI52*DB52/($K$5*1000)))</f>
        <v>0</v>
      </c>
      <c r="Y52">
        <f>P52*(1000-(1000*0.61365*exp(17.502*AC52/(240.97+AC52))/(DB52+DC52)+CW52)/2)/(1000*0.61365*exp(17.502*AC52/(240.97+AC52))/(DB52+DC52)-CW52)</f>
        <v>0</v>
      </c>
      <c r="Z52">
        <f>1/((CQ52+1)/(W52/1.6)+1/(X52/1.37)) + CQ52/((CQ52+1)/(W52/1.6) + CQ52/(X52/1.37))</f>
        <v>0</v>
      </c>
      <c r="AA52">
        <f>(CL52*CO52)</f>
        <v>0</v>
      </c>
      <c r="AB52">
        <f>(DD52+(AA52+2*0.95*5.67E-8*(((DD52+$B$7)+273)^4-(DD52+273)^4)-44100*P52)/(1.84*29.3*X52+8*0.95*5.67E-8*(DD52+273)^3))</f>
        <v>0</v>
      </c>
      <c r="AC52">
        <f>($C$7*DE52+$D$7*DF52+$E$7*AB52)</f>
        <v>0</v>
      </c>
      <c r="AD52">
        <f>0.61365*exp(17.502*AC52/(240.97+AC52))</f>
        <v>0</v>
      </c>
      <c r="AE52">
        <f>(AF52/AG52*100)</f>
        <v>0</v>
      </c>
      <c r="AF52">
        <f>CW52*(DB52+DC52)/1000</f>
        <v>0</v>
      </c>
      <c r="AG52">
        <f>0.61365*exp(17.502*DD52/(240.97+DD52))</f>
        <v>0</v>
      </c>
      <c r="AH52">
        <f>(AD52-CW52*(DB52+DC52)/1000)</f>
        <v>0</v>
      </c>
      <c r="AI52">
        <f>(-P52*44100)</f>
        <v>0</v>
      </c>
      <c r="AJ52">
        <f>2*29.3*X52*0.92*(DD52-AC52)</f>
        <v>0</v>
      </c>
      <c r="AK52">
        <f>2*0.95*5.67E-8*(((DD52+$B$7)+273)^4-(AC52+273)^4)</f>
        <v>0</v>
      </c>
      <c r="AL52">
        <f>AA52+AK52+AI52+AJ52</f>
        <v>0</v>
      </c>
      <c r="AM52">
        <v>0</v>
      </c>
      <c r="AN52">
        <v>0</v>
      </c>
      <c r="AO52">
        <f>IF(AM52*$H$13&gt;=AQ52,1.0,(AQ52/(AQ52-AM52*$H$13)))</f>
        <v>0</v>
      </c>
      <c r="AP52">
        <f>(AO52-1)*100</f>
        <v>0</v>
      </c>
      <c r="AQ52">
        <f>MAX(0,($B$13+$C$13*DI52)/(1+$D$13*DI52)*DB52/(DD52+273)*$E$13)</f>
        <v>0</v>
      </c>
      <c r="AR52" t="s">
        <v>565</v>
      </c>
      <c r="AS52">
        <v>12505.9</v>
      </c>
      <c r="AT52">
        <v>669.6483999999999</v>
      </c>
      <c r="AU52">
        <v>2972.89</v>
      </c>
      <c r="AV52">
        <f>1-AT52/AU52</f>
        <v>0</v>
      </c>
      <c r="AW52">
        <v>-2.520107304883023</v>
      </c>
      <c r="AX52" t="s">
        <v>595</v>
      </c>
      <c r="AY52">
        <v>12507.8</v>
      </c>
      <c r="AZ52">
        <v>672.1499615384616</v>
      </c>
      <c r="BA52">
        <v>795.5700000000001</v>
      </c>
      <c r="BB52">
        <f>1-AZ52/BA52</f>
        <v>0</v>
      </c>
      <c r="BC52">
        <v>0.5</v>
      </c>
      <c r="BD52">
        <f>CM52</f>
        <v>0</v>
      </c>
      <c r="BE52">
        <f>R52</f>
        <v>0</v>
      </c>
      <c r="BF52">
        <f>BB52*BC52*BD52</f>
        <v>0</v>
      </c>
      <c r="BG52">
        <f>(BE52-AW52)/BD52</f>
        <v>0</v>
      </c>
      <c r="BH52">
        <f>(AU52-BA52)/BA52</f>
        <v>0</v>
      </c>
      <c r="BI52">
        <f>AT52/(AV52+AT52/BA52)</f>
        <v>0</v>
      </c>
      <c r="BJ52" t="s">
        <v>596</v>
      </c>
      <c r="BK52">
        <v>494.6</v>
      </c>
      <c r="BL52">
        <f>IF(BK52&lt;&gt;0, BK52, BI52)</f>
        <v>0</v>
      </c>
      <c r="BM52">
        <f>1-BL52/BA52</f>
        <v>0</v>
      </c>
      <c r="BN52">
        <f>(BA52-AZ52)/(BA52-BL52)</f>
        <v>0</v>
      </c>
      <c r="BO52">
        <f>(AU52-BA52)/(AU52-BL52)</f>
        <v>0</v>
      </c>
      <c r="BP52">
        <f>(BA52-AZ52)/(BA52-AT52)</f>
        <v>0</v>
      </c>
      <c r="BQ52">
        <f>(AU52-BA52)/(AU52-AT52)</f>
        <v>0</v>
      </c>
      <c r="BR52">
        <f>(BN52*BL52/AZ52)</f>
        <v>0</v>
      </c>
      <c r="BS52">
        <f>(1-BR52)</f>
        <v>0</v>
      </c>
      <c r="BT52">
        <v>1223</v>
      </c>
      <c r="BU52">
        <v>300</v>
      </c>
      <c r="BV52">
        <v>300</v>
      </c>
      <c r="BW52">
        <v>300</v>
      </c>
      <c r="BX52">
        <v>12507.8</v>
      </c>
      <c r="BY52">
        <v>775.36</v>
      </c>
      <c r="BZ52">
        <v>-0.00906273</v>
      </c>
      <c r="CA52">
        <v>-0.84</v>
      </c>
      <c r="CB52" t="s">
        <v>415</v>
      </c>
      <c r="CC52" t="s">
        <v>415</v>
      </c>
      <c r="CD52" t="s">
        <v>415</v>
      </c>
      <c r="CE52" t="s">
        <v>415</v>
      </c>
      <c r="CF52" t="s">
        <v>415</v>
      </c>
      <c r="CG52" t="s">
        <v>415</v>
      </c>
      <c r="CH52" t="s">
        <v>415</v>
      </c>
      <c r="CI52" t="s">
        <v>415</v>
      </c>
      <c r="CJ52" t="s">
        <v>415</v>
      </c>
      <c r="CK52" t="s">
        <v>415</v>
      </c>
      <c r="CL52">
        <f>$B$11*DJ52+$C$11*DK52+$F$11*DV52*(1-DY52)</f>
        <v>0</v>
      </c>
      <c r="CM52">
        <f>CL52*CN52</f>
        <v>0</v>
      </c>
      <c r="CN52">
        <f>($B$11*$D$9+$C$11*$D$9+$F$11*((EI52+EA52)/MAX(EI52+EA52+EJ52, 0.1)*$I$9+EJ52/MAX(EI52+EA52+EJ52, 0.1)*$J$9))/($B$11+$C$11+$F$11)</f>
        <v>0</v>
      </c>
      <c r="CO52">
        <f>($B$11*$K$9+$C$11*$K$9+$F$11*((EI52+EA52)/MAX(EI52+EA52+EJ52, 0.1)*$P$9+EJ52/MAX(EI52+EA52+EJ52, 0.1)*$Q$9))/($B$11+$C$11+$F$11)</f>
        <v>0</v>
      </c>
      <c r="CP52">
        <v>6</v>
      </c>
      <c r="CQ52">
        <v>0.5</v>
      </c>
      <c r="CR52" t="s">
        <v>416</v>
      </c>
      <c r="CS52">
        <v>2</v>
      </c>
      <c r="CT52">
        <v>1686864991.849999</v>
      </c>
      <c r="CU52">
        <v>3.051275333333334</v>
      </c>
      <c r="CV52">
        <v>-0.02475148333333333</v>
      </c>
      <c r="CW52">
        <v>22.66768666666667</v>
      </c>
      <c r="CX52">
        <v>19.61660666666667</v>
      </c>
      <c r="CY52">
        <v>2.087093333333333</v>
      </c>
      <c r="CZ52">
        <v>22.45983333333334</v>
      </c>
      <c r="DA52">
        <v>600.2061666666666</v>
      </c>
      <c r="DB52">
        <v>101.5422666666667</v>
      </c>
      <c r="DC52">
        <v>0.09964213333333333</v>
      </c>
      <c r="DD52">
        <v>28.00797</v>
      </c>
      <c r="DE52">
        <v>28.05487</v>
      </c>
      <c r="DF52">
        <v>999.9000000000002</v>
      </c>
      <c r="DG52">
        <v>0</v>
      </c>
      <c r="DH52">
        <v>0</v>
      </c>
      <c r="DI52">
        <v>10001.437</v>
      </c>
      <c r="DJ52">
        <v>0</v>
      </c>
      <c r="DK52">
        <v>1449.219333333334</v>
      </c>
      <c r="DL52">
        <v>3.076025666666667</v>
      </c>
      <c r="DM52">
        <v>3.122044000000001</v>
      </c>
      <c r="DN52">
        <v>-0.02524661333333333</v>
      </c>
      <c r="DO52">
        <v>3.051072333333333</v>
      </c>
      <c r="DP52">
        <v>-0.02475148333333333</v>
      </c>
      <c r="DQ52">
        <v>19.61660666666667</v>
      </c>
      <c r="DR52">
        <v>2.301731</v>
      </c>
      <c r="DS52">
        <v>1.991918</v>
      </c>
      <c r="DT52">
        <v>19.68846333333333</v>
      </c>
      <c r="DU52">
        <v>17.38021666666667</v>
      </c>
      <c r="DV52">
        <v>1500.003</v>
      </c>
      <c r="DW52">
        <v>0.9729964999999996</v>
      </c>
      <c r="DX52">
        <v>0.0270033</v>
      </c>
      <c r="DY52">
        <v>0</v>
      </c>
      <c r="DZ52">
        <v>672.1578333333333</v>
      </c>
      <c r="EA52">
        <v>4.99931</v>
      </c>
      <c r="EB52">
        <v>13033.09333333333</v>
      </c>
      <c r="EC52">
        <v>13259.26333333333</v>
      </c>
      <c r="ED52">
        <v>37.25826666666667</v>
      </c>
      <c r="EE52">
        <v>39.15393333333332</v>
      </c>
      <c r="EF52">
        <v>37.62913333333333</v>
      </c>
      <c r="EG52">
        <v>38.3582</v>
      </c>
      <c r="EH52">
        <v>38.71219999999998</v>
      </c>
      <c r="EI52">
        <v>1454.632</v>
      </c>
      <c r="EJ52">
        <v>40.37099999999999</v>
      </c>
      <c r="EK52">
        <v>0</v>
      </c>
      <c r="EL52">
        <v>116.7999999523163</v>
      </c>
      <c r="EM52">
        <v>0</v>
      </c>
      <c r="EN52">
        <v>672.1499615384616</v>
      </c>
      <c r="EO52">
        <v>1.596341881817432</v>
      </c>
      <c r="EP52">
        <v>-58.6222221136498</v>
      </c>
      <c r="EQ52">
        <v>13034.24230769231</v>
      </c>
      <c r="ER52">
        <v>15</v>
      </c>
      <c r="ES52">
        <v>1686864966.6</v>
      </c>
      <c r="ET52" t="s">
        <v>597</v>
      </c>
      <c r="EU52">
        <v>1686864961.1</v>
      </c>
      <c r="EV52">
        <v>1686864966.6</v>
      </c>
      <c r="EW52">
        <v>36</v>
      </c>
      <c r="EX52">
        <v>0.103</v>
      </c>
      <c r="EY52">
        <v>-0.025</v>
      </c>
      <c r="EZ52">
        <v>0.964</v>
      </c>
      <c r="FA52">
        <v>0.208</v>
      </c>
      <c r="FB52">
        <v>0</v>
      </c>
      <c r="FC52">
        <v>20</v>
      </c>
      <c r="FD52">
        <v>0.27</v>
      </c>
      <c r="FE52">
        <v>0.03</v>
      </c>
      <c r="FF52">
        <v>3.069325365853659</v>
      </c>
      <c r="FG52">
        <v>0.1109477351916414</v>
      </c>
      <c r="FH52">
        <v>0.01738467001974497</v>
      </c>
      <c r="FI52">
        <v>1</v>
      </c>
      <c r="FJ52">
        <v>3.050090322580645</v>
      </c>
      <c r="FK52">
        <v>0.06118887096773823</v>
      </c>
      <c r="FL52">
        <v>0.01150269967859466</v>
      </c>
      <c r="FM52">
        <v>1</v>
      </c>
      <c r="FN52">
        <v>3.045603658536585</v>
      </c>
      <c r="FO52">
        <v>-0.06119080139373079</v>
      </c>
      <c r="FP52">
        <v>0.04514646407330732</v>
      </c>
      <c r="FQ52">
        <v>1</v>
      </c>
      <c r="FR52">
        <v>22.6800129032258</v>
      </c>
      <c r="FS52">
        <v>-0.9729725806451973</v>
      </c>
      <c r="FT52">
        <v>0.07376206185425281</v>
      </c>
      <c r="FU52">
        <v>1</v>
      </c>
      <c r="FV52">
        <v>4</v>
      </c>
      <c r="FW52">
        <v>4</v>
      </c>
      <c r="FX52" t="s">
        <v>418</v>
      </c>
      <c r="FY52">
        <v>3.176</v>
      </c>
      <c r="FZ52">
        <v>2.79695</v>
      </c>
      <c r="GA52">
        <v>0.000619155</v>
      </c>
      <c r="GB52">
        <v>-7.24522E-06</v>
      </c>
      <c r="GC52">
        <v>0.115341</v>
      </c>
      <c r="GD52">
        <v>0.1054</v>
      </c>
      <c r="GE52">
        <v>31222.6</v>
      </c>
      <c r="GF52">
        <v>24831.3</v>
      </c>
      <c r="GG52">
        <v>29208.7</v>
      </c>
      <c r="GH52">
        <v>24332.7</v>
      </c>
      <c r="GI52">
        <v>32861.1</v>
      </c>
      <c r="GJ52">
        <v>31764.6</v>
      </c>
      <c r="GK52">
        <v>40296.2</v>
      </c>
      <c r="GL52">
        <v>39701.2</v>
      </c>
      <c r="GM52">
        <v>2.15593</v>
      </c>
      <c r="GN52">
        <v>1.80665</v>
      </c>
      <c r="GO52">
        <v>0.0687316</v>
      </c>
      <c r="GP52">
        <v>0</v>
      </c>
      <c r="GQ52">
        <v>26.9407</v>
      </c>
      <c r="GR52">
        <v>999.9</v>
      </c>
      <c r="GS52">
        <v>45.7</v>
      </c>
      <c r="GT52">
        <v>37.4</v>
      </c>
      <c r="GU52">
        <v>29.003</v>
      </c>
      <c r="GV52">
        <v>62.03</v>
      </c>
      <c r="GW52">
        <v>32.9207</v>
      </c>
      <c r="GX52">
        <v>1</v>
      </c>
      <c r="GY52">
        <v>0.148671</v>
      </c>
      <c r="GZ52">
        <v>1.30631</v>
      </c>
      <c r="HA52">
        <v>20.2617</v>
      </c>
      <c r="HB52">
        <v>5.22672</v>
      </c>
      <c r="HC52">
        <v>11.9081</v>
      </c>
      <c r="HD52">
        <v>4.9638</v>
      </c>
      <c r="HE52">
        <v>3.292</v>
      </c>
      <c r="HF52">
        <v>9999</v>
      </c>
      <c r="HG52">
        <v>9999</v>
      </c>
      <c r="HH52">
        <v>9999</v>
      </c>
      <c r="HI52">
        <v>999.9</v>
      </c>
      <c r="HJ52">
        <v>4.97042</v>
      </c>
      <c r="HK52">
        <v>1.87557</v>
      </c>
      <c r="HL52">
        <v>1.87439</v>
      </c>
      <c r="HM52">
        <v>1.87362</v>
      </c>
      <c r="HN52">
        <v>1.87498</v>
      </c>
      <c r="HO52">
        <v>1.86996</v>
      </c>
      <c r="HP52">
        <v>1.87408</v>
      </c>
      <c r="HQ52">
        <v>1.87913</v>
      </c>
      <c r="HR52">
        <v>0</v>
      </c>
      <c r="HS52">
        <v>0</v>
      </c>
      <c r="HT52">
        <v>0</v>
      </c>
      <c r="HU52">
        <v>0</v>
      </c>
      <c r="HV52" t="s">
        <v>419</v>
      </c>
      <c r="HW52" t="s">
        <v>420</v>
      </c>
      <c r="HX52" t="s">
        <v>421</v>
      </c>
      <c r="HY52" t="s">
        <v>421</v>
      </c>
      <c r="HZ52" t="s">
        <v>421</v>
      </c>
      <c r="IA52" t="s">
        <v>421</v>
      </c>
      <c r="IB52">
        <v>0</v>
      </c>
      <c r="IC52">
        <v>100</v>
      </c>
      <c r="ID52">
        <v>100</v>
      </c>
      <c r="IE52">
        <v>0.964</v>
      </c>
      <c r="IF52">
        <v>0.2079</v>
      </c>
      <c r="IG52">
        <v>0.9641818819047622</v>
      </c>
      <c r="IH52">
        <v>0</v>
      </c>
      <c r="II52">
        <v>0</v>
      </c>
      <c r="IJ52">
        <v>0</v>
      </c>
      <c r="IK52">
        <v>0.2078500000000005</v>
      </c>
      <c r="IL52">
        <v>0</v>
      </c>
      <c r="IM52">
        <v>0</v>
      </c>
      <c r="IN52">
        <v>0</v>
      </c>
      <c r="IO52">
        <v>-1</v>
      </c>
      <c r="IP52">
        <v>-1</v>
      </c>
      <c r="IQ52">
        <v>-1</v>
      </c>
      <c r="IR52">
        <v>-1</v>
      </c>
      <c r="IS52">
        <v>0.6</v>
      </c>
      <c r="IT52">
        <v>0.6</v>
      </c>
      <c r="IU52">
        <v>0.032959</v>
      </c>
      <c r="IV52">
        <v>4.99756</v>
      </c>
      <c r="IW52">
        <v>1.42578</v>
      </c>
      <c r="IX52">
        <v>2.2583</v>
      </c>
      <c r="IY52">
        <v>1.54785</v>
      </c>
      <c r="IZ52">
        <v>2.35107</v>
      </c>
      <c r="JA52">
        <v>41.2741</v>
      </c>
      <c r="JB52">
        <v>14.3509</v>
      </c>
      <c r="JC52">
        <v>18</v>
      </c>
      <c r="JD52">
        <v>639.126</v>
      </c>
      <c r="JE52">
        <v>399.939</v>
      </c>
      <c r="JF52">
        <v>25.7215</v>
      </c>
      <c r="JG52">
        <v>29.1966</v>
      </c>
      <c r="JH52">
        <v>30.0007</v>
      </c>
      <c r="JI52">
        <v>29.0804</v>
      </c>
      <c r="JJ52">
        <v>29.0169</v>
      </c>
      <c r="JK52">
        <v>0</v>
      </c>
      <c r="JL52">
        <v>34.2459</v>
      </c>
      <c r="JM52">
        <v>66.393</v>
      </c>
      <c r="JN52">
        <v>25.6918</v>
      </c>
      <c r="JO52">
        <v>50.3546</v>
      </c>
      <c r="JP52">
        <v>19.7646</v>
      </c>
      <c r="JQ52">
        <v>95.1776</v>
      </c>
      <c r="JR52">
        <v>101.006</v>
      </c>
    </row>
    <row r="53" spans="1:278">
      <c r="A53">
        <v>37</v>
      </c>
      <c r="B53">
        <v>1686865117.1</v>
      </c>
      <c r="C53">
        <v>10403.09999990463</v>
      </c>
      <c r="D53" t="s">
        <v>598</v>
      </c>
      <c r="E53" t="s">
        <v>599</v>
      </c>
      <c r="F53">
        <v>15</v>
      </c>
      <c r="I53" t="s">
        <v>408</v>
      </c>
      <c r="J53" t="s">
        <v>409</v>
      </c>
      <c r="M53" t="s">
        <v>410</v>
      </c>
      <c r="N53" t="s">
        <v>529</v>
      </c>
      <c r="O53">
        <v>1686865109.349999</v>
      </c>
      <c r="P53">
        <f>(Q53)/1000</f>
        <v>0</v>
      </c>
      <c r="Q53">
        <f>1000*DA53*AO53*(CW53-CX53)/(100*CP53*(1000-AO53*CW53))</f>
        <v>0</v>
      </c>
      <c r="R53">
        <f>DA53*AO53*(CV53-CU53*(1000-AO53*CX53)/(1000-AO53*CW53))/(100*CP53)</f>
        <v>0</v>
      </c>
      <c r="S53">
        <f>CU53 - IF(AO53&gt;1, R53*CP53*100.0/(AQ53*DI53), 0)</f>
        <v>0</v>
      </c>
      <c r="T53">
        <f>((Z53-P53/2)*S53-R53)/(Z53+P53/2)</f>
        <v>0</v>
      </c>
      <c r="U53">
        <f>T53*(DB53+DC53)/1000.0</f>
        <v>0</v>
      </c>
      <c r="V53">
        <f>(CU53 - IF(AO53&gt;1, R53*CP53*100.0/(AQ53*DI53), 0))*(DB53+DC53)/1000.0</f>
        <v>0</v>
      </c>
      <c r="W53">
        <f>2.0/((1/Y53-1/X53)+SIGN(Y53)*SQRT((1/Y53-1/X53)*(1/Y53-1/X53) + 4*CQ53/((CQ53+1)*(CQ53+1))*(2*1/Y53*1/X53-1/X53*1/X53)))</f>
        <v>0</v>
      </c>
      <c r="X53">
        <f>IF(LEFT(CR53,1)&lt;&gt;"0",IF(LEFT(CR53,1)="1",3.0,CS53),$D$5+$E$5*(DI53*DB53/($K$5*1000))+$F$5*(DI53*DB53/($K$5*1000))*MAX(MIN(CP53,$J$5),$I$5)*MAX(MIN(CP53,$J$5),$I$5)+$G$5*MAX(MIN(CP53,$J$5),$I$5)*(DI53*DB53/($K$5*1000))+$H$5*(DI53*DB53/($K$5*1000))*(DI53*DB53/($K$5*1000)))</f>
        <v>0</v>
      </c>
      <c r="Y53">
        <f>P53*(1000-(1000*0.61365*exp(17.502*AC53/(240.97+AC53))/(DB53+DC53)+CW53)/2)/(1000*0.61365*exp(17.502*AC53/(240.97+AC53))/(DB53+DC53)-CW53)</f>
        <v>0</v>
      </c>
      <c r="Z53">
        <f>1/((CQ53+1)/(W53/1.6)+1/(X53/1.37)) + CQ53/((CQ53+1)/(W53/1.6) + CQ53/(X53/1.37))</f>
        <v>0</v>
      </c>
      <c r="AA53">
        <f>(CL53*CO53)</f>
        <v>0</v>
      </c>
      <c r="AB53">
        <f>(DD53+(AA53+2*0.95*5.67E-8*(((DD53+$B$7)+273)^4-(DD53+273)^4)-44100*P53)/(1.84*29.3*X53+8*0.95*5.67E-8*(DD53+273)^3))</f>
        <v>0</v>
      </c>
      <c r="AC53">
        <f>($C$7*DE53+$D$7*DF53+$E$7*AB53)</f>
        <v>0</v>
      </c>
      <c r="AD53">
        <f>0.61365*exp(17.502*AC53/(240.97+AC53))</f>
        <v>0</v>
      </c>
      <c r="AE53">
        <f>(AF53/AG53*100)</f>
        <v>0</v>
      </c>
      <c r="AF53">
        <f>CW53*(DB53+DC53)/1000</f>
        <v>0</v>
      </c>
      <c r="AG53">
        <f>0.61365*exp(17.502*DD53/(240.97+DD53))</f>
        <v>0</v>
      </c>
      <c r="AH53">
        <f>(AD53-CW53*(DB53+DC53)/1000)</f>
        <v>0</v>
      </c>
      <c r="AI53">
        <f>(-P53*44100)</f>
        <v>0</v>
      </c>
      <c r="AJ53">
        <f>2*29.3*X53*0.92*(DD53-AC53)</f>
        <v>0</v>
      </c>
      <c r="AK53">
        <f>2*0.95*5.67E-8*(((DD53+$B$7)+273)^4-(AC53+273)^4)</f>
        <v>0</v>
      </c>
      <c r="AL53">
        <f>AA53+AK53+AI53+AJ53</f>
        <v>0</v>
      </c>
      <c r="AM53">
        <v>0</v>
      </c>
      <c r="AN53">
        <v>0</v>
      </c>
      <c r="AO53">
        <f>IF(AM53*$H$13&gt;=AQ53,1.0,(AQ53/(AQ53-AM53*$H$13)))</f>
        <v>0</v>
      </c>
      <c r="AP53">
        <f>(AO53-1)*100</f>
        <v>0</v>
      </c>
      <c r="AQ53">
        <f>MAX(0,($B$13+$C$13*DI53)/(1+$D$13*DI53)*DB53/(DD53+273)*$E$13)</f>
        <v>0</v>
      </c>
      <c r="AR53" t="s">
        <v>565</v>
      </c>
      <c r="AS53">
        <v>12505.9</v>
      </c>
      <c r="AT53">
        <v>669.6483999999999</v>
      </c>
      <c r="AU53">
        <v>2972.89</v>
      </c>
      <c r="AV53">
        <f>1-AT53/AU53</f>
        <v>0</v>
      </c>
      <c r="AW53">
        <v>-2.520107304883023</v>
      </c>
      <c r="AX53" t="s">
        <v>600</v>
      </c>
      <c r="AY53">
        <v>12509.5</v>
      </c>
      <c r="AZ53">
        <v>651.1668846153846</v>
      </c>
      <c r="BA53">
        <v>901.544</v>
      </c>
      <c r="BB53">
        <f>1-AZ53/BA53</f>
        <v>0</v>
      </c>
      <c r="BC53">
        <v>0.5</v>
      </c>
      <c r="BD53">
        <f>CM53</f>
        <v>0</v>
      </c>
      <c r="BE53">
        <f>R53</f>
        <v>0</v>
      </c>
      <c r="BF53">
        <f>BB53*BC53*BD53</f>
        <v>0</v>
      </c>
      <c r="BG53">
        <f>(BE53-AW53)/BD53</f>
        <v>0</v>
      </c>
      <c r="BH53">
        <f>(AU53-BA53)/BA53</f>
        <v>0</v>
      </c>
      <c r="BI53">
        <f>AT53/(AV53+AT53/BA53)</f>
        <v>0</v>
      </c>
      <c r="BJ53" t="s">
        <v>601</v>
      </c>
      <c r="BK53">
        <v>481.93</v>
      </c>
      <c r="BL53">
        <f>IF(BK53&lt;&gt;0, BK53, BI53)</f>
        <v>0</v>
      </c>
      <c r="BM53">
        <f>1-BL53/BA53</f>
        <v>0</v>
      </c>
      <c r="BN53">
        <f>(BA53-AZ53)/(BA53-BL53)</f>
        <v>0</v>
      </c>
      <c r="BO53">
        <f>(AU53-BA53)/(AU53-BL53)</f>
        <v>0</v>
      </c>
      <c r="BP53">
        <f>(BA53-AZ53)/(BA53-AT53)</f>
        <v>0</v>
      </c>
      <c r="BQ53">
        <f>(AU53-BA53)/(AU53-AT53)</f>
        <v>0</v>
      </c>
      <c r="BR53">
        <f>(BN53*BL53/AZ53)</f>
        <v>0</v>
      </c>
      <c r="BS53">
        <f>(1-BR53)</f>
        <v>0</v>
      </c>
      <c r="BT53">
        <v>1225</v>
      </c>
      <c r="BU53">
        <v>300</v>
      </c>
      <c r="BV53">
        <v>300</v>
      </c>
      <c r="BW53">
        <v>300</v>
      </c>
      <c r="BX53">
        <v>12509.5</v>
      </c>
      <c r="BY53">
        <v>850.33</v>
      </c>
      <c r="BZ53">
        <v>-0.009065230000000001</v>
      </c>
      <c r="CA53">
        <v>-4.06</v>
      </c>
      <c r="CB53" t="s">
        <v>415</v>
      </c>
      <c r="CC53" t="s">
        <v>415</v>
      </c>
      <c r="CD53" t="s">
        <v>415</v>
      </c>
      <c r="CE53" t="s">
        <v>415</v>
      </c>
      <c r="CF53" t="s">
        <v>415</v>
      </c>
      <c r="CG53" t="s">
        <v>415</v>
      </c>
      <c r="CH53" t="s">
        <v>415</v>
      </c>
      <c r="CI53" t="s">
        <v>415</v>
      </c>
      <c r="CJ53" t="s">
        <v>415</v>
      </c>
      <c r="CK53" t="s">
        <v>415</v>
      </c>
      <c r="CL53">
        <f>$B$11*DJ53+$C$11*DK53+$F$11*DV53*(1-DY53)</f>
        <v>0</v>
      </c>
      <c r="CM53">
        <f>CL53*CN53</f>
        <v>0</v>
      </c>
      <c r="CN53">
        <f>($B$11*$D$9+$C$11*$D$9+$F$11*((EI53+EA53)/MAX(EI53+EA53+EJ53, 0.1)*$I$9+EJ53/MAX(EI53+EA53+EJ53, 0.1)*$J$9))/($B$11+$C$11+$F$11)</f>
        <v>0</v>
      </c>
      <c r="CO53">
        <f>($B$11*$K$9+$C$11*$K$9+$F$11*((EI53+EA53)/MAX(EI53+EA53+EJ53, 0.1)*$P$9+EJ53/MAX(EI53+EA53+EJ53, 0.1)*$Q$9))/($B$11+$C$11+$F$11)</f>
        <v>0</v>
      </c>
      <c r="CP53">
        <v>6</v>
      </c>
      <c r="CQ53">
        <v>0.5</v>
      </c>
      <c r="CR53" t="s">
        <v>416</v>
      </c>
      <c r="CS53">
        <v>2</v>
      </c>
      <c r="CT53">
        <v>1686865109.349999</v>
      </c>
      <c r="CU53">
        <v>398.1324666666667</v>
      </c>
      <c r="CV53">
        <v>417.6912666666666</v>
      </c>
      <c r="CW53">
        <v>22.58757000000001</v>
      </c>
      <c r="CX53">
        <v>19.33063</v>
      </c>
      <c r="CY53">
        <v>397.3964666666667</v>
      </c>
      <c r="CZ53">
        <v>22.37971666666666</v>
      </c>
      <c r="DA53">
        <v>600.2259</v>
      </c>
      <c r="DB53">
        <v>101.5456333333333</v>
      </c>
      <c r="DC53">
        <v>0.09981832</v>
      </c>
      <c r="DD53">
        <v>27.96287</v>
      </c>
      <c r="DE53">
        <v>27.94913666666666</v>
      </c>
      <c r="DF53">
        <v>999.9000000000002</v>
      </c>
      <c r="DG53">
        <v>0</v>
      </c>
      <c r="DH53">
        <v>0</v>
      </c>
      <c r="DI53">
        <v>10002.665</v>
      </c>
      <c r="DJ53">
        <v>0</v>
      </c>
      <c r="DK53">
        <v>1430.377</v>
      </c>
      <c r="DL53">
        <v>-19.33061333333333</v>
      </c>
      <c r="DM53">
        <v>407.5665</v>
      </c>
      <c r="DN53">
        <v>425.9246000000001</v>
      </c>
      <c r="DO53">
        <v>3.256942666666667</v>
      </c>
      <c r="DP53">
        <v>417.6912666666666</v>
      </c>
      <c r="DQ53">
        <v>19.33063</v>
      </c>
      <c r="DR53">
        <v>2.293667666666666</v>
      </c>
      <c r="DS53">
        <v>1.962939333333333</v>
      </c>
      <c r="DT53">
        <v>19.63197666666667</v>
      </c>
      <c r="DU53">
        <v>17.14846333333333</v>
      </c>
      <c r="DV53">
        <v>1499.999666666667</v>
      </c>
      <c r="DW53">
        <v>0.972997333333333</v>
      </c>
      <c r="DX53">
        <v>0.02700246666666667</v>
      </c>
      <c r="DY53">
        <v>0</v>
      </c>
      <c r="DZ53">
        <v>651.1552</v>
      </c>
      <c r="EA53">
        <v>4.99931</v>
      </c>
      <c r="EB53">
        <v>12901.21333333333</v>
      </c>
      <c r="EC53">
        <v>13259.23333333333</v>
      </c>
      <c r="ED53">
        <v>37.43286666666666</v>
      </c>
      <c r="EE53">
        <v>39.21639999999999</v>
      </c>
      <c r="EF53">
        <v>37.68699999999999</v>
      </c>
      <c r="EG53">
        <v>38.625</v>
      </c>
      <c r="EH53">
        <v>38.875</v>
      </c>
      <c r="EI53">
        <v>1454.629666666667</v>
      </c>
      <c r="EJ53">
        <v>40.36999999999998</v>
      </c>
      <c r="EK53">
        <v>0</v>
      </c>
      <c r="EL53">
        <v>116.9000000953674</v>
      </c>
      <c r="EM53">
        <v>0</v>
      </c>
      <c r="EN53">
        <v>651.1668846153846</v>
      </c>
      <c r="EO53">
        <v>11.53924785988605</v>
      </c>
      <c r="EP53">
        <v>1133.661536604415</v>
      </c>
      <c r="EQ53">
        <v>12910.17692307692</v>
      </c>
      <c r="ER53">
        <v>15</v>
      </c>
      <c r="ES53">
        <v>1686865157.6</v>
      </c>
      <c r="ET53" t="s">
        <v>602</v>
      </c>
      <c r="EU53">
        <v>1686865157.6</v>
      </c>
      <c r="EV53">
        <v>1686864966.6</v>
      </c>
      <c r="EW53">
        <v>37</v>
      </c>
      <c r="EX53">
        <v>-0.229</v>
      </c>
      <c r="EY53">
        <v>-0.025</v>
      </c>
      <c r="EZ53">
        <v>0.736</v>
      </c>
      <c r="FA53">
        <v>0.208</v>
      </c>
      <c r="FB53">
        <v>421</v>
      </c>
      <c r="FC53">
        <v>20</v>
      </c>
      <c r="FD53">
        <v>0.09</v>
      </c>
      <c r="FE53">
        <v>0.03</v>
      </c>
      <c r="FF53">
        <v>-19.35964</v>
      </c>
      <c r="FG53">
        <v>0.7753868667917855</v>
      </c>
      <c r="FH53">
        <v>0.08894155328079205</v>
      </c>
      <c r="FI53">
        <v>1</v>
      </c>
      <c r="FJ53">
        <v>398.3198333333333</v>
      </c>
      <c r="FK53">
        <v>4.968533926585323</v>
      </c>
      <c r="FL53">
        <v>0.3616115856673959</v>
      </c>
      <c r="FM53">
        <v>1</v>
      </c>
      <c r="FN53">
        <v>3.23604325</v>
      </c>
      <c r="FO53">
        <v>0.3941971857410811</v>
      </c>
      <c r="FP53">
        <v>0.04373681100557628</v>
      </c>
      <c r="FQ53">
        <v>1</v>
      </c>
      <c r="FR53">
        <v>22.59173666666667</v>
      </c>
      <c r="FS53">
        <v>-0.5142914349276881</v>
      </c>
      <c r="FT53">
        <v>0.03718518059060018</v>
      </c>
      <c r="FU53">
        <v>1</v>
      </c>
      <c r="FV53">
        <v>4</v>
      </c>
      <c r="FW53">
        <v>4</v>
      </c>
      <c r="FX53" t="s">
        <v>418</v>
      </c>
      <c r="FY53">
        <v>3.17587</v>
      </c>
      <c r="FZ53">
        <v>2.79681</v>
      </c>
      <c r="GA53">
        <v>0.100709</v>
      </c>
      <c r="GB53">
        <v>0.105103</v>
      </c>
      <c r="GC53">
        <v>0.115108</v>
      </c>
      <c r="GD53">
        <v>0.103848</v>
      </c>
      <c r="GE53">
        <v>28091.2</v>
      </c>
      <c r="GF53">
        <v>22219.1</v>
      </c>
      <c r="GG53">
        <v>29204.7</v>
      </c>
      <c r="GH53">
        <v>24330.7</v>
      </c>
      <c r="GI53">
        <v>32868.6</v>
      </c>
      <c r="GJ53">
        <v>31822.1</v>
      </c>
      <c r="GK53">
        <v>40289.8</v>
      </c>
      <c r="GL53">
        <v>39698.6</v>
      </c>
      <c r="GM53">
        <v>2.15665</v>
      </c>
      <c r="GN53">
        <v>1.80537</v>
      </c>
      <c r="GO53">
        <v>0.0656992</v>
      </c>
      <c r="GP53">
        <v>0</v>
      </c>
      <c r="GQ53">
        <v>26.8952</v>
      </c>
      <c r="GR53">
        <v>999.9</v>
      </c>
      <c r="GS53">
        <v>44.7</v>
      </c>
      <c r="GT53">
        <v>37.5</v>
      </c>
      <c r="GU53">
        <v>28.5209</v>
      </c>
      <c r="GV53">
        <v>62.29</v>
      </c>
      <c r="GW53">
        <v>33.125</v>
      </c>
      <c r="GX53">
        <v>1</v>
      </c>
      <c r="GY53">
        <v>0.151705</v>
      </c>
      <c r="GZ53">
        <v>0.692778</v>
      </c>
      <c r="HA53">
        <v>20.2659</v>
      </c>
      <c r="HB53">
        <v>5.22598</v>
      </c>
      <c r="HC53">
        <v>11.9081</v>
      </c>
      <c r="HD53">
        <v>4.96375</v>
      </c>
      <c r="HE53">
        <v>3.292</v>
      </c>
      <c r="HF53">
        <v>9999</v>
      </c>
      <c r="HG53">
        <v>9999</v>
      </c>
      <c r="HH53">
        <v>9999</v>
      </c>
      <c r="HI53">
        <v>999.9</v>
      </c>
      <c r="HJ53">
        <v>4.97032</v>
      </c>
      <c r="HK53">
        <v>1.87556</v>
      </c>
      <c r="HL53">
        <v>1.87438</v>
      </c>
      <c r="HM53">
        <v>1.87361</v>
      </c>
      <c r="HN53">
        <v>1.87499</v>
      </c>
      <c r="HO53">
        <v>1.86996</v>
      </c>
      <c r="HP53">
        <v>1.87408</v>
      </c>
      <c r="HQ53">
        <v>1.87913</v>
      </c>
      <c r="HR53">
        <v>0</v>
      </c>
      <c r="HS53">
        <v>0</v>
      </c>
      <c r="HT53">
        <v>0</v>
      </c>
      <c r="HU53">
        <v>0</v>
      </c>
      <c r="HV53" t="s">
        <v>419</v>
      </c>
      <c r="HW53" t="s">
        <v>420</v>
      </c>
      <c r="HX53" t="s">
        <v>421</v>
      </c>
      <c r="HY53" t="s">
        <v>421</v>
      </c>
      <c r="HZ53" t="s">
        <v>421</v>
      </c>
      <c r="IA53" t="s">
        <v>421</v>
      </c>
      <c r="IB53">
        <v>0</v>
      </c>
      <c r="IC53">
        <v>100</v>
      </c>
      <c r="ID53">
        <v>100</v>
      </c>
      <c r="IE53">
        <v>0.736</v>
      </c>
      <c r="IF53">
        <v>0.2078</v>
      </c>
      <c r="IG53">
        <v>0.9641818819047622</v>
      </c>
      <c r="IH53">
        <v>0</v>
      </c>
      <c r="II53">
        <v>0</v>
      </c>
      <c r="IJ53">
        <v>0</v>
      </c>
      <c r="IK53">
        <v>0.2078500000000005</v>
      </c>
      <c r="IL53">
        <v>0</v>
      </c>
      <c r="IM53">
        <v>0</v>
      </c>
      <c r="IN53">
        <v>0</v>
      </c>
      <c r="IO53">
        <v>-1</v>
      </c>
      <c r="IP53">
        <v>-1</v>
      </c>
      <c r="IQ53">
        <v>-1</v>
      </c>
      <c r="IR53">
        <v>-1</v>
      </c>
      <c r="IS53">
        <v>2.6</v>
      </c>
      <c r="IT53">
        <v>2.5</v>
      </c>
      <c r="IU53">
        <v>1.10352</v>
      </c>
      <c r="IV53">
        <v>2.48901</v>
      </c>
      <c r="IW53">
        <v>1.42578</v>
      </c>
      <c r="IX53">
        <v>2.2583</v>
      </c>
      <c r="IY53">
        <v>1.54785</v>
      </c>
      <c r="IZ53">
        <v>2.40234</v>
      </c>
      <c r="JA53">
        <v>41.5605</v>
      </c>
      <c r="JB53">
        <v>14.3597</v>
      </c>
      <c r="JC53">
        <v>18</v>
      </c>
      <c r="JD53">
        <v>640.143</v>
      </c>
      <c r="JE53">
        <v>399.545</v>
      </c>
      <c r="JF53">
        <v>25.9528</v>
      </c>
      <c r="JG53">
        <v>29.2413</v>
      </c>
      <c r="JH53">
        <v>30.0001</v>
      </c>
      <c r="JI53">
        <v>29.1253</v>
      </c>
      <c r="JJ53">
        <v>29.0623</v>
      </c>
      <c r="JK53">
        <v>22.1198</v>
      </c>
      <c r="JL53">
        <v>33.3277</v>
      </c>
      <c r="JM53">
        <v>61.762</v>
      </c>
      <c r="JN53">
        <v>25.9612</v>
      </c>
      <c r="JO53">
        <v>418.248</v>
      </c>
      <c r="JP53">
        <v>19.3252</v>
      </c>
      <c r="JQ53">
        <v>95.1634</v>
      </c>
      <c r="JR53">
        <v>100.998</v>
      </c>
    </row>
    <row r="54" spans="1:278">
      <c r="A54">
        <v>38</v>
      </c>
      <c r="B54">
        <v>1686865233.6</v>
      </c>
      <c r="C54">
        <v>10519.59999990463</v>
      </c>
      <c r="D54" t="s">
        <v>603</v>
      </c>
      <c r="E54" t="s">
        <v>604</v>
      </c>
      <c r="F54">
        <v>15</v>
      </c>
      <c r="I54" t="s">
        <v>408</v>
      </c>
      <c r="J54" t="s">
        <v>409</v>
      </c>
      <c r="M54" t="s">
        <v>410</v>
      </c>
      <c r="N54" t="s">
        <v>529</v>
      </c>
      <c r="O54">
        <v>1686865225.599999</v>
      </c>
      <c r="P54">
        <f>(Q54)/1000</f>
        <v>0</v>
      </c>
      <c r="Q54">
        <f>1000*DA54*AO54*(CW54-CX54)/(100*CP54*(1000-AO54*CW54))</f>
        <v>0</v>
      </c>
      <c r="R54">
        <f>DA54*AO54*(CV54-CU54*(1000-AO54*CX54)/(1000-AO54*CW54))/(100*CP54)</f>
        <v>0</v>
      </c>
      <c r="S54">
        <f>CU54 - IF(AO54&gt;1, R54*CP54*100.0/(AQ54*DI54), 0)</f>
        <v>0</v>
      </c>
      <c r="T54">
        <f>((Z54-P54/2)*S54-R54)/(Z54+P54/2)</f>
        <v>0</v>
      </c>
      <c r="U54">
        <f>T54*(DB54+DC54)/1000.0</f>
        <v>0</v>
      </c>
      <c r="V54">
        <f>(CU54 - IF(AO54&gt;1, R54*CP54*100.0/(AQ54*DI54), 0))*(DB54+DC54)/1000.0</f>
        <v>0</v>
      </c>
      <c r="W54">
        <f>2.0/((1/Y54-1/X54)+SIGN(Y54)*SQRT((1/Y54-1/X54)*(1/Y54-1/X54) + 4*CQ54/((CQ54+1)*(CQ54+1))*(2*1/Y54*1/X54-1/X54*1/X54)))</f>
        <v>0</v>
      </c>
      <c r="X54">
        <f>IF(LEFT(CR54,1)&lt;&gt;"0",IF(LEFT(CR54,1)="1",3.0,CS54),$D$5+$E$5*(DI54*DB54/($K$5*1000))+$F$5*(DI54*DB54/($K$5*1000))*MAX(MIN(CP54,$J$5),$I$5)*MAX(MIN(CP54,$J$5),$I$5)+$G$5*MAX(MIN(CP54,$J$5),$I$5)*(DI54*DB54/($K$5*1000))+$H$5*(DI54*DB54/($K$5*1000))*(DI54*DB54/($K$5*1000)))</f>
        <v>0</v>
      </c>
      <c r="Y54">
        <f>P54*(1000-(1000*0.61365*exp(17.502*AC54/(240.97+AC54))/(DB54+DC54)+CW54)/2)/(1000*0.61365*exp(17.502*AC54/(240.97+AC54))/(DB54+DC54)-CW54)</f>
        <v>0</v>
      </c>
      <c r="Z54">
        <f>1/((CQ54+1)/(W54/1.6)+1/(X54/1.37)) + CQ54/((CQ54+1)/(W54/1.6) + CQ54/(X54/1.37))</f>
        <v>0</v>
      </c>
      <c r="AA54">
        <f>(CL54*CO54)</f>
        <v>0</v>
      </c>
      <c r="AB54">
        <f>(DD54+(AA54+2*0.95*5.67E-8*(((DD54+$B$7)+273)^4-(DD54+273)^4)-44100*P54)/(1.84*29.3*X54+8*0.95*5.67E-8*(DD54+273)^3))</f>
        <v>0</v>
      </c>
      <c r="AC54">
        <f>($C$7*DE54+$D$7*DF54+$E$7*AB54)</f>
        <v>0</v>
      </c>
      <c r="AD54">
        <f>0.61365*exp(17.502*AC54/(240.97+AC54))</f>
        <v>0</v>
      </c>
      <c r="AE54">
        <f>(AF54/AG54*100)</f>
        <v>0</v>
      </c>
      <c r="AF54">
        <f>CW54*(DB54+DC54)/1000</f>
        <v>0</v>
      </c>
      <c r="AG54">
        <f>0.61365*exp(17.502*DD54/(240.97+DD54))</f>
        <v>0</v>
      </c>
      <c r="AH54">
        <f>(AD54-CW54*(DB54+DC54)/1000)</f>
        <v>0</v>
      </c>
      <c r="AI54">
        <f>(-P54*44100)</f>
        <v>0</v>
      </c>
      <c r="AJ54">
        <f>2*29.3*X54*0.92*(DD54-AC54)</f>
        <v>0</v>
      </c>
      <c r="AK54">
        <f>2*0.95*5.67E-8*(((DD54+$B$7)+273)^4-(AC54+273)^4)</f>
        <v>0</v>
      </c>
      <c r="AL54">
        <f>AA54+AK54+AI54+AJ54</f>
        <v>0</v>
      </c>
      <c r="AM54">
        <v>0</v>
      </c>
      <c r="AN54">
        <v>0</v>
      </c>
      <c r="AO54">
        <f>IF(AM54*$H$13&gt;=AQ54,1.0,(AQ54/(AQ54-AM54*$H$13)))</f>
        <v>0</v>
      </c>
      <c r="AP54">
        <f>(AO54-1)*100</f>
        <v>0</v>
      </c>
      <c r="AQ54">
        <f>MAX(0,($B$13+$C$13*DI54)/(1+$D$13*DI54)*DB54/(DD54+273)*$E$13)</f>
        <v>0</v>
      </c>
      <c r="AR54" t="s">
        <v>565</v>
      </c>
      <c r="AS54">
        <v>12505.9</v>
      </c>
      <c r="AT54">
        <v>669.6483999999999</v>
      </c>
      <c r="AU54">
        <v>2972.89</v>
      </c>
      <c r="AV54">
        <f>1-AT54/AU54</f>
        <v>0</v>
      </c>
      <c r="AW54">
        <v>-2.520107304883023</v>
      </c>
      <c r="AX54" t="s">
        <v>605</v>
      </c>
      <c r="AY54">
        <v>12510.8</v>
      </c>
      <c r="AZ54">
        <v>662.7970399999999</v>
      </c>
      <c r="BA54">
        <v>930.353</v>
      </c>
      <c r="BB54">
        <f>1-AZ54/BA54</f>
        <v>0</v>
      </c>
      <c r="BC54">
        <v>0.5</v>
      </c>
      <c r="BD54">
        <f>CM54</f>
        <v>0</v>
      </c>
      <c r="BE54">
        <f>R54</f>
        <v>0</v>
      </c>
      <c r="BF54">
        <f>BB54*BC54*BD54</f>
        <v>0</v>
      </c>
      <c r="BG54">
        <f>(BE54-AW54)/BD54</f>
        <v>0</v>
      </c>
      <c r="BH54">
        <f>(AU54-BA54)/BA54</f>
        <v>0</v>
      </c>
      <c r="BI54">
        <f>AT54/(AV54+AT54/BA54)</f>
        <v>0</v>
      </c>
      <c r="BJ54" t="s">
        <v>606</v>
      </c>
      <c r="BK54">
        <v>484.56</v>
      </c>
      <c r="BL54">
        <f>IF(BK54&lt;&gt;0, BK54, BI54)</f>
        <v>0</v>
      </c>
      <c r="BM54">
        <f>1-BL54/BA54</f>
        <v>0</v>
      </c>
      <c r="BN54">
        <f>(BA54-AZ54)/(BA54-BL54)</f>
        <v>0</v>
      </c>
      <c r="BO54">
        <f>(AU54-BA54)/(AU54-BL54)</f>
        <v>0</v>
      </c>
      <c r="BP54">
        <f>(BA54-AZ54)/(BA54-AT54)</f>
        <v>0</v>
      </c>
      <c r="BQ54">
        <f>(AU54-BA54)/(AU54-AT54)</f>
        <v>0</v>
      </c>
      <c r="BR54">
        <f>(BN54*BL54/AZ54)</f>
        <v>0</v>
      </c>
      <c r="BS54">
        <f>(1-BR54)</f>
        <v>0</v>
      </c>
      <c r="BT54">
        <v>1227</v>
      </c>
      <c r="BU54">
        <v>300</v>
      </c>
      <c r="BV54">
        <v>300</v>
      </c>
      <c r="BW54">
        <v>300</v>
      </c>
      <c r="BX54">
        <v>12510.8</v>
      </c>
      <c r="BY54">
        <v>873.88</v>
      </c>
      <c r="BZ54">
        <v>-0.00906646</v>
      </c>
      <c r="CA54">
        <v>-6.8</v>
      </c>
      <c r="CB54" t="s">
        <v>415</v>
      </c>
      <c r="CC54" t="s">
        <v>415</v>
      </c>
      <c r="CD54" t="s">
        <v>415</v>
      </c>
      <c r="CE54" t="s">
        <v>415</v>
      </c>
      <c r="CF54" t="s">
        <v>415</v>
      </c>
      <c r="CG54" t="s">
        <v>415</v>
      </c>
      <c r="CH54" t="s">
        <v>415</v>
      </c>
      <c r="CI54" t="s">
        <v>415</v>
      </c>
      <c r="CJ54" t="s">
        <v>415</v>
      </c>
      <c r="CK54" t="s">
        <v>415</v>
      </c>
      <c r="CL54">
        <f>$B$11*DJ54+$C$11*DK54+$F$11*DV54*(1-DY54)</f>
        <v>0</v>
      </c>
      <c r="CM54">
        <f>CL54*CN54</f>
        <v>0</v>
      </c>
      <c r="CN54">
        <f>($B$11*$D$9+$C$11*$D$9+$F$11*((EI54+EA54)/MAX(EI54+EA54+EJ54, 0.1)*$I$9+EJ54/MAX(EI54+EA54+EJ54, 0.1)*$J$9))/($B$11+$C$11+$F$11)</f>
        <v>0</v>
      </c>
      <c r="CO54">
        <f>($B$11*$K$9+$C$11*$K$9+$F$11*((EI54+EA54)/MAX(EI54+EA54+EJ54, 0.1)*$P$9+EJ54/MAX(EI54+EA54+EJ54, 0.1)*$Q$9))/($B$11+$C$11+$F$11)</f>
        <v>0</v>
      </c>
      <c r="CP54">
        <v>6</v>
      </c>
      <c r="CQ54">
        <v>0.5</v>
      </c>
      <c r="CR54" t="s">
        <v>416</v>
      </c>
      <c r="CS54">
        <v>2</v>
      </c>
      <c r="CT54">
        <v>1686865225.599999</v>
      </c>
      <c r="CU54">
        <v>399.8729032258065</v>
      </c>
      <c r="CV54">
        <v>419.7441612903225</v>
      </c>
      <c r="CW54">
        <v>22.47818387096775</v>
      </c>
      <c r="CX54">
        <v>19.01398387096774</v>
      </c>
      <c r="CY54">
        <v>399.1399032258064</v>
      </c>
      <c r="CZ54">
        <v>22.27034516129033</v>
      </c>
      <c r="DA54">
        <v>600.237741935484</v>
      </c>
      <c r="DB54">
        <v>101.5444838709678</v>
      </c>
      <c r="DC54">
        <v>0.1002042032258065</v>
      </c>
      <c r="DD54">
        <v>28.02829677419355</v>
      </c>
      <c r="DE54">
        <v>27.91233870967742</v>
      </c>
      <c r="DF54">
        <v>999.9000000000003</v>
      </c>
      <c r="DG54">
        <v>0</v>
      </c>
      <c r="DH54">
        <v>0</v>
      </c>
      <c r="DI54">
        <v>9995.420645161294</v>
      </c>
      <c r="DJ54">
        <v>0</v>
      </c>
      <c r="DK54">
        <v>1414.751612903226</v>
      </c>
      <c r="DL54">
        <v>-19.86862580645161</v>
      </c>
      <c r="DM54">
        <v>409.0705806451613</v>
      </c>
      <c r="DN54">
        <v>427.8797419354838</v>
      </c>
      <c r="DO54">
        <v>3.46420064516129</v>
      </c>
      <c r="DP54">
        <v>419.7441612903225</v>
      </c>
      <c r="DQ54">
        <v>19.01398387096774</v>
      </c>
      <c r="DR54">
        <v>2.282535483870968</v>
      </c>
      <c r="DS54">
        <v>1.930764193548387</v>
      </c>
      <c r="DT54">
        <v>19.55360967741936</v>
      </c>
      <c r="DU54">
        <v>16.88760967741936</v>
      </c>
      <c r="DV54">
        <v>1500.033870967742</v>
      </c>
      <c r="DW54">
        <v>0.972995838709677</v>
      </c>
      <c r="DX54">
        <v>0.02700396774193549</v>
      </c>
      <c r="DY54">
        <v>0</v>
      </c>
      <c r="DZ54">
        <v>662.7462258064515</v>
      </c>
      <c r="EA54">
        <v>4.999310000000001</v>
      </c>
      <c r="EB54">
        <v>13316.19354838709</v>
      </c>
      <c r="EC54">
        <v>13259.52903225806</v>
      </c>
      <c r="ED54">
        <v>37.302</v>
      </c>
      <c r="EE54">
        <v>38.93699999999998</v>
      </c>
      <c r="EF54">
        <v>37.5</v>
      </c>
      <c r="EG54">
        <v>38.52399999999999</v>
      </c>
      <c r="EH54">
        <v>38.81199999999998</v>
      </c>
      <c r="EI54">
        <v>1454.663225806451</v>
      </c>
      <c r="EJ54">
        <v>40.3706451612903</v>
      </c>
      <c r="EK54">
        <v>0</v>
      </c>
      <c r="EL54">
        <v>116.2000000476837</v>
      </c>
      <c r="EM54">
        <v>0</v>
      </c>
      <c r="EN54">
        <v>662.7970399999999</v>
      </c>
      <c r="EO54">
        <v>2.867000003684008</v>
      </c>
      <c r="EP54">
        <v>298.7846160087861</v>
      </c>
      <c r="EQ54">
        <v>13368.94</v>
      </c>
      <c r="ER54">
        <v>15</v>
      </c>
      <c r="ES54">
        <v>1686865260.6</v>
      </c>
      <c r="ET54" t="s">
        <v>607</v>
      </c>
      <c r="EU54">
        <v>1686865260.6</v>
      </c>
      <c r="EV54">
        <v>1686864966.6</v>
      </c>
      <c r="EW54">
        <v>38</v>
      </c>
      <c r="EX54">
        <v>-0.003</v>
      </c>
      <c r="EY54">
        <v>-0.025</v>
      </c>
      <c r="EZ54">
        <v>0.733</v>
      </c>
      <c r="FA54">
        <v>0.208</v>
      </c>
      <c r="FB54">
        <v>422</v>
      </c>
      <c r="FC54">
        <v>20</v>
      </c>
      <c r="FD54">
        <v>0.14</v>
      </c>
      <c r="FE54">
        <v>0.03</v>
      </c>
      <c r="FF54">
        <v>-19.8743625</v>
      </c>
      <c r="FG54">
        <v>0.08469681050662203</v>
      </c>
      <c r="FH54">
        <v>0.03565013806074242</v>
      </c>
      <c r="FI54">
        <v>1</v>
      </c>
      <c r="FJ54">
        <v>399.8765</v>
      </c>
      <c r="FK54">
        <v>0.3455305895446112</v>
      </c>
      <c r="FL54">
        <v>0.02707243370417072</v>
      </c>
      <c r="FM54">
        <v>1</v>
      </c>
      <c r="FN54">
        <v>3.452885499999999</v>
      </c>
      <c r="FO54">
        <v>0.1570419512195114</v>
      </c>
      <c r="FP54">
        <v>0.02704540847815019</v>
      </c>
      <c r="FQ54">
        <v>1</v>
      </c>
      <c r="FR54">
        <v>22.47415000000001</v>
      </c>
      <c r="FS54">
        <v>-0.8945005561735524</v>
      </c>
      <c r="FT54">
        <v>0.06508545536446672</v>
      </c>
      <c r="FU54">
        <v>1</v>
      </c>
      <c r="FV54">
        <v>4</v>
      </c>
      <c r="FW54">
        <v>4</v>
      </c>
      <c r="FX54" t="s">
        <v>418</v>
      </c>
      <c r="FY54">
        <v>3.17603</v>
      </c>
      <c r="FZ54">
        <v>2.79766</v>
      </c>
      <c r="GA54">
        <v>0.100964</v>
      </c>
      <c r="GB54">
        <v>0.105422</v>
      </c>
      <c r="GC54">
        <v>0.114568</v>
      </c>
      <c r="GD54">
        <v>0.102591</v>
      </c>
      <c r="GE54">
        <v>28086.7</v>
      </c>
      <c r="GF54">
        <v>22214</v>
      </c>
      <c r="GG54">
        <v>29208</v>
      </c>
      <c r="GH54">
        <v>24333.6</v>
      </c>
      <c r="GI54">
        <v>32892.8</v>
      </c>
      <c r="GJ54">
        <v>31871</v>
      </c>
      <c r="GK54">
        <v>40294.6</v>
      </c>
      <c r="GL54">
        <v>39703.4</v>
      </c>
      <c r="GM54">
        <v>2.15695</v>
      </c>
      <c r="GN54">
        <v>1.80515</v>
      </c>
      <c r="GO54">
        <v>0.0864789</v>
      </c>
      <c r="GP54">
        <v>0</v>
      </c>
      <c r="GQ54">
        <v>26.537</v>
      </c>
      <c r="GR54">
        <v>999.9</v>
      </c>
      <c r="GS54">
        <v>43.4</v>
      </c>
      <c r="GT54">
        <v>37.6</v>
      </c>
      <c r="GU54">
        <v>27.8407</v>
      </c>
      <c r="GV54">
        <v>62.24</v>
      </c>
      <c r="GW54">
        <v>32.8886</v>
      </c>
      <c r="GX54">
        <v>1</v>
      </c>
      <c r="GY54">
        <v>0.14608</v>
      </c>
      <c r="GZ54">
        <v>-0.113883</v>
      </c>
      <c r="HA54">
        <v>20.2675</v>
      </c>
      <c r="HB54">
        <v>5.22642</v>
      </c>
      <c r="HC54">
        <v>11.9081</v>
      </c>
      <c r="HD54">
        <v>4.9637</v>
      </c>
      <c r="HE54">
        <v>3.292</v>
      </c>
      <c r="HF54">
        <v>9999</v>
      </c>
      <c r="HG54">
        <v>9999</v>
      </c>
      <c r="HH54">
        <v>9999</v>
      </c>
      <c r="HI54">
        <v>999.9</v>
      </c>
      <c r="HJ54">
        <v>4.97032</v>
      </c>
      <c r="HK54">
        <v>1.87557</v>
      </c>
      <c r="HL54">
        <v>1.87439</v>
      </c>
      <c r="HM54">
        <v>1.87363</v>
      </c>
      <c r="HN54">
        <v>1.87499</v>
      </c>
      <c r="HO54">
        <v>1.86996</v>
      </c>
      <c r="HP54">
        <v>1.87408</v>
      </c>
      <c r="HQ54">
        <v>1.87912</v>
      </c>
      <c r="HR54">
        <v>0</v>
      </c>
      <c r="HS54">
        <v>0</v>
      </c>
      <c r="HT54">
        <v>0</v>
      </c>
      <c r="HU54">
        <v>0</v>
      </c>
      <c r="HV54" t="s">
        <v>419</v>
      </c>
      <c r="HW54" t="s">
        <v>420</v>
      </c>
      <c r="HX54" t="s">
        <v>421</v>
      </c>
      <c r="HY54" t="s">
        <v>421</v>
      </c>
      <c r="HZ54" t="s">
        <v>421</v>
      </c>
      <c r="IA54" t="s">
        <v>421</v>
      </c>
      <c r="IB54">
        <v>0</v>
      </c>
      <c r="IC54">
        <v>100</v>
      </c>
      <c r="ID54">
        <v>100</v>
      </c>
      <c r="IE54">
        <v>0.733</v>
      </c>
      <c r="IF54">
        <v>0.2078</v>
      </c>
      <c r="IG54">
        <v>0.7355238095238974</v>
      </c>
      <c r="IH54">
        <v>0</v>
      </c>
      <c r="II54">
        <v>0</v>
      </c>
      <c r="IJ54">
        <v>0</v>
      </c>
      <c r="IK54">
        <v>0.2078500000000005</v>
      </c>
      <c r="IL54">
        <v>0</v>
      </c>
      <c r="IM54">
        <v>0</v>
      </c>
      <c r="IN54">
        <v>0</v>
      </c>
      <c r="IO54">
        <v>-1</v>
      </c>
      <c r="IP54">
        <v>-1</v>
      </c>
      <c r="IQ54">
        <v>-1</v>
      </c>
      <c r="IR54">
        <v>-1</v>
      </c>
      <c r="IS54">
        <v>1.3</v>
      </c>
      <c r="IT54">
        <v>4.5</v>
      </c>
      <c r="IU54">
        <v>1.10352</v>
      </c>
      <c r="IV54">
        <v>2.48779</v>
      </c>
      <c r="IW54">
        <v>1.42578</v>
      </c>
      <c r="IX54">
        <v>2.2583</v>
      </c>
      <c r="IY54">
        <v>1.54785</v>
      </c>
      <c r="IZ54">
        <v>2.34497</v>
      </c>
      <c r="JA54">
        <v>41.665</v>
      </c>
      <c r="JB54">
        <v>14.3334</v>
      </c>
      <c r="JC54">
        <v>18</v>
      </c>
      <c r="JD54">
        <v>640.082</v>
      </c>
      <c r="JE54">
        <v>399.202</v>
      </c>
      <c r="JF54">
        <v>27.0977</v>
      </c>
      <c r="JG54">
        <v>29.1919</v>
      </c>
      <c r="JH54">
        <v>29.9997</v>
      </c>
      <c r="JI54">
        <v>29.0979</v>
      </c>
      <c r="JJ54">
        <v>29.0291</v>
      </c>
      <c r="JK54">
        <v>22.1236</v>
      </c>
      <c r="JL54">
        <v>33.9642</v>
      </c>
      <c r="JM54">
        <v>62.5019</v>
      </c>
      <c r="JN54">
        <v>27.1154</v>
      </c>
      <c r="JO54">
        <v>419.825</v>
      </c>
      <c r="JP54">
        <v>19.0754</v>
      </c>
      <c r="JQ54">
        <v>95.17440000000001</v>
      </c>
      <c r="JR54">
        <v>101.01</v>
      </c>
    </row>
    <row r="55" spans="1:278">
      <c r="A55">
        <v>39</v>
      </c>
      <c r="B55">
        <v>1686865353.1</v>
      </c>
      <c r="C55">
        <v>10639.09999990463</v>
      </c>
      <c r="D55" t="s">
        <v>608</v>
      </c>
      <c r="E55" t="s">
        <v>609</v>
      </c>
      <c r="F55">
        <v>15</v>
      </c>
      <c r="I55" t="s">
        <v>408</v>
      </c>
      <c r="J55" t="s">
        <v>409</v>
      </c>
      <c r="M55" t="s">
        <v>410</v>
      </c>
      <c r="N55" t="s">
        <v>529</v>
      </c>
      <c r="O55">
        <v>1686865345.349999</v>
      </c>
      <c r="P55">
        <f>(Q55)/1000</f>
        <v>0</v>
      </c>
      <c r="Q55">
        <f>1000*DA55*AO55*(CW55-CX55)/(100*CP55*(1000-AO55*CW55))</f>
        <v>0</v>
      </c>
      <c r="R55">
        <f>DA55*AO55*(CV55-CU55*(1000-AO55*CX55)/(1000-AO55*CW55))/(100*CP55)</f>
        <v>0</v>
      </c>
      <c r="S55">
        <f>CU55 - IF(AO55&gt;1, R55*CP55*100.0/(AQ55*DI55), 0)</f>
        <v>0</v>
      </c>
      <c r="T55">
        <f>((Z55-P55/2)*S55-R55)/(Z55+P55/2)</f>
        <v>0</v>
      </c>
      <c r="U55">
        <f>T55*(DB55+DC55)/1000.0</f>
        <v>0</v>
      </c>
      <c r="V55">
        <f>(CU55 - IF(AO55&gt;1, R55*CP55*100.0/(AQ55*DI55), 0))*(DB55+DC55)/1000.0</f>
        <v>0</v>
      </c>
      <c r="W55">
        <f>2.0/((1/Y55-1/X55)+SIGN(Y55)*SQRT((1/Y55-1/X55)*(1/Y55-1/X55) + 4*CQ55/((CQ55+1)*(CQ55+1))*(2*1/Y55*1/X55-1/X55*1/X55)))</f>
        <v>0</v>
      </c>
      <c r="X55">
        <f>IF(LEFT(CR55,1)&lt;&gt;"0",IF(LEFT(CR55,1)="1",3.0,CS55),$D$5+$E$5*(DI55*DB55/($K$5*1000))+$F$5*(DI55*DB55/($K$5*1000))*MAX(MIN(CP55,$J$5),$I$5)*MAX(MIN(CP55,$J$5),$I$5)+$G$5*MAX(MIN(CP55,$J$5),$I$5)*(DI55*DB55/($K$5*1000))+$H$5*(DI55*DB55/($K$5*1000))*(DI55*DB55/($K$5*1000)))</f>
        <v>0</v>
      </c>
      <c r="Y55">
        <f>P55*(1000-(1000*0.61365*exp(17.502*AC55/(240.97+AC55))/(DB55+DC55)+CW55)/2)/(1000*0.61365*exp(17.502*AC55/(240.97+AC55))/(DB55+DC55)-CW55)</f>
        <v>0</v>
      </c>
      <c r="Z55">
        <f>1/((CQ55+1)/(W55/1.6)+1/(X55/1.37)) + CQ55/((CQ55+1)/(W55/1.6) + CQ55/(X55/1.37))</f>
        <v>0</v>
      </c>
      <c r="AA55">
        <f>(CL55*CO55)</f>
        <v>0</v>
      </c>
      <c r="AB55">
        <f>(DD55+(AA55+2*0.95*5.67E-8*(((DD55+$B$7)+273)^4-(DD55+273)^4)-44100*P55)/(1.84*29.3*X55+8*0.95*5.67E-8*(DD55+273)^3))</f>
        <v>0</v>
      </c>
      <c r="AC55">
        <f>($C$7*DE55+$D$7*DF55+$E$7*AB55)</f>
        <v>0</v>
      </c>
      <c r="AD55">
        <f>0.61365*exp(17.502*AC55/(240.97+AC55))</f>
        <v>0</v>
      </c>
      <c r="AE55">
        <f>(AF55/AG55*100)</f>
        <v>0</v>
      </c>
      <c r="AF55">
        <f>CW55*(DB55+DC55)/1000</f>
        <v>0</v>
      </c>
      <c r="AG55">
        <f>0.61365*exp(17.502*DD55/(240.97+DD55))</f>
        <v>0</v>
      </c>
      <c r="AH55">
        <f>(AD55-CW55*(DB55+DC55)/1000)</f>
        <v>0</v>
      </c>
      <c r="AI55">
        <f>(-P55*44100)</f>
        <v>0</v>
      </c>
      <c r="AJ55">
        <f>2*29.3*X55*0.92*(DD55-AC55)</f>
        <v>0</v>
      </c>
      <c r="AK55">
        <f>2*0.95*5.67E-8*(((DD55+$B$7)+273)^4-(AC55+273)^4)</f>
        <v>0</v>
      </c>
      <c r="AL55">
        <f>AA55+AK55+AI55+AJ55</f>
        <v>0</v>
      </c>
      <c r="AM55">
        <v>0</v>
      </c>
      <c r="AN55">
        <v>0</v>
      </c>
      <c r="AO55">
        <f>IF(AM55*$H$13&gt;=AQ55,1.0,(AQ55/(AQ55-AM55*$H$13)))</f>
        <v>0</v>
      </c>
      <c r="AP55">
        <f>(AO55-1)*100</f>
        <v>0</v>
      </c>
      <c r="AQ55">
        <f>MAX(0,($B$13+$C$13*DI55)/(1+$D$13*DI55)*DB55/(DD55+273)*$E$13)</f>
        <v>0</v>
      </c>
      <c r="AR55" t="s">
        <v>565</v>
      </c>
      <c r="AS55">
        <v>12505.9</v>
      </c>
      <c r="AT55">
        <v>669.6483999999999</v>
      </c>
      <c r="AU55">
        <v>2972.89</v>
      </c>
      <c r="AV55">
        <f>1-AT55/AU55</f>
        <v>0</v>
      </c>
      <c r="AW55">
        <v>-2.520107304883023</v>
      </c>
      <c r="AX55" t="s">
        <v>610</v>
      </c>
      <c r="AY55">
        <v>12510.5</v>
      </c>
      <c r="AZ55">
        <v>687.2675384615385</v>
      </c>
      <c r="BA55">
        <v>1003.48</v>
      </c>
      <c r="BB55">
        <f>1-AZ55/BA55</f>
        <v>0</v>
      </c>
      <c r="BC55">
        <v>0.5</v>
      </c>
      <c r="BD55">
        <f>CM55</f>
        <v>0</v>
      </c>
      <c r="BE55">
        <f>R55</f>
        <v>0</v>
      </c>
      <c r="BF55">
        <f>BB55*BC55*BD55</f>
        <v>0</v>
      </c>
      <c r="BG55">
        <f>(BE55-AW55)/BD55</f>
        <v>0</v>
      </c>
      <c r="BH55">
        <f>(AU55-BA55)/BA55</f>
        <v>0</v>
      </c>
      <c r="BI55">
        <f>AT55/(AV55+AT55/BA55)</f>
        <v>0</v>
      </c>
      <c r="BJ55" t="s">
        <v>611</v>
      </c>
      <c r="BK55">
        <v>493.35</v>
      </c>
      <c r="BL55">
        <f>IF(BK55&lt;&gt;0, BK55, BI55)</f>
        <v>0</v>
      </c>
      <c r="BM55">
        <f>1-BL55/BA55</f>
        <v>0</v>
      </c>
      <c r="BN55">
        <f>(BA55-AZ55)/(BA55-BL55)</f>
        <v>0</v>
      </c>
      <c r="BO55">
        <f>(AU55-BA55)/(AU55-BL55)</f>
        <v>0</v>
      </c>
      <c r="BP55">
        <f>(BA55-AZ55)/(BA55-AT55)</f>
        <v>0</v>
      </c>
      <c r="BQ55">
        <f>(AU55-BA55)/(AU55-AT55)</f>
        <v>0</v>
      </c>
      <c r="BR55">
        <f>(BN55*BL55/AZ55)</f>
        <v>0</v>
      </c>
      <c r="BS55">
        <f>(1-BR55)</f>
        <v>0</v>
      </c>
      <c r="BT55">
        <v>1229</v>
      </c>
      <c r="BU55">
        <v>300</v>
      </c>
      <c r="BV55">
        <v>300</v>
      </c>
      <c r="BW55">
        <v>300</v>
      </c>
      <c r="BX55">
        <v>12510.5</v>
      </c>
      <c r="BY55">
        <v>944.59</v>
      </c>
      <c r="BZ55">
        <v>-0.00906507</v>
      </c>
      <c r="CA55">
        <v>-4.18</v>
      </c>
      <c r="CB55" t="s">
        <v>415</v>
      </c>
      <c r="CC55" t="s">
        <v>415</v>
      </c>
      <c r="CD55" t="s">
        <v>415</v>
      </c>
      <c r="CE55" t="s">
        <v>415</v>
      </c>
      <c r="CF55" t="s">
        <v>415</v>
      </c>
      <c r="CG55" t="s">
        <v>415</v>
      </c>
      <c r="CH55" t="s">
        <v>415</v>
      </c>
      <c r="CI55" t="s">
        <v>415</v>
      </c>
      <c r="CJ55" t="s">
        <v>415</v>
      </c>
      <c r="CK55" t="s">
        <v>415</v>
      </c>
      <c r="CL55">
        <f>$B$11*DJ55+$C$11*DK55+$F$11*DV55*(1-DY55)</f>
        <v>0</v>
      </c>
      <c r="CM55">
        <f>CL55*CN55</f>
        <v>0</v>
      </c>
      <c r="CN55">
        <f>($B$11*$D$9+$C$11*$D$9+$F$11*((EI55+EA55)/MAX(EI55+EA55+EJ55, 0.1)*$I$9+EJ55/MAX(EI55+EA55+EJ55, 0.1)*$J$9))/($B$11+$C$11+$F$11)</f>
        <v>0</v>
      </c>
      <c r="CO55">
        <f>($B$11*$K$9+$C$11*$K$9+$F$11*((EI55+EA55)/MAX(EI55+EA55+EJ55, 0.1)*$P$9+EJ55/MAX(EI55+EA55+EJ55, 0.1)*$Q$9))/($B$11+$C$11+$F$11)</f>
        <v>0</v>
      </c>
      <c r="CP55">
        <v>6</v>
      </c>
      <c r="CQ55">
        <v>0.5</v>
      </c>
      <c r="CR55" t="s">
        <v>416</v>
      </c>
      <c r="CS55">
        <v>2</v>
      </c>
      <c r="CT55">
        <v>1686865345.349999</v>
      </c>
      <c r="CU55">
        <v>598.6721666666667</v>
      </c>
      <c r="CV55">
        <v>626.5326666666667</v>
      </c>
      <c r="CW55">
        <v>22.7767</v>
      </c>
      <c r="CX55">
        <v>19.78782333333333</v>
      </c>
      <c r="CY55">
        <v>597.9191666666667</v>
      </c>
      <c r="CZ55">
        <v>22.56885333333333</v>
      </c>
      <c r="DA55">
        <v>600.2551333333333</v>
      </c>
      <c r="DB55">
        <v>101.5469333333333</v>
      </c>
      <c r="DC55">
        <v>0.1002242266666667</v>
      </c>
      <c r="DD55">
        <v>28.05596666666667</v>
      </c>
      <c r="DE55">
        <v>27.99131999999999</v>
      </c>
      <c r="DF55">
        <v>999.9000000000002</v>
      </c>
      <c r="DG55">
        <v>0</v>
      </c>
      <c r="DH55">
        <v>0</v>
      </c>
      <c r="DI55">
        <v>9996.115</v>
      </c>
      <c r="DJ55">
        <v>0</v>
      </c>
      <c r="DK55">
        <v>1402.789</v>
      </c>
      <c r="DL55">
        <v>-27.88072333333334</v>
      </c>
      <c r="DM55">
        <v>612.605</v>
      </c>
      <c r="DN55">
        <v>639.1806333333333</v>
      </c>
      <c r="DO55">
        <v>2.988878666666666</v>
      </c>
      <c r="DP55">
        <v>626.5326666666667</v>
      </c>
      <c r="DQ55">
        <v>19.78782333333333</v>
      </c>
      <c r="DR55">
        <v>2.312905</v>
      </c>
      <c r="DS55">
        <v>2.009392666666667</v>
      </c>
      <c r="DT55">
        <v>19.76655333333333</v>
      </c>
      <c r="DU55">
        <v>17.51852333333333</v>
      </c>
      <c r="DV55">
        <v>1500.011</v>
      </c>
      <c r="DW55">
        <v>0.9729936666666666</v>
      </c>
      <c r="DX55">
        <v>0.02700618</v>
      </c>
      <c r="DY55">
        <v>0</v>
      </c>
      <c r="DZ55">
        <v>687.2819333333333</v>
      </c>
      <c r="EA55">
        <v>4.99931</v>
      </c>
      <c r="EB55">
        <v>13901.46333333333</v>
      </c>
      <c r="EC55">
        <v>13259.3</v>
      </c>
      <c r="ED55">
        <v>37.21849999999999</v>
      </c>
      <c r="EE55">
        <v>38.80786666666665</v>
      </c>
      <c r="EF55">
        <v>37.43699999999999</v>
      </c>
      <c r="EG55">
        <v>38.15176666666665</v>
      </c>
      <c r="EH55">
        <v>38.75383333333332</v>
      </c>
      <c r="EI55">
        <v>1454.636666666667</v>
      </c>
      <c r="EJ55">
        <v>40.37500000000001</v>
      </c>
      <c r="EK55">
        <v>0</v>
      </c>
      <c r="EL55">
        <v>119.2000000476837</v>
      </c>
      <c r="EM55">
        <v>0</v>
      </c>
      <c r="EN55">
        <v>687.2675384615385</v>
      </c>
      <c r="EO55">
        <v>0.3364102398769101</v>
      </c>
      <c r="EP55">
        <v>303.5111239658169</v>
      </c>
      <c r="EQ55">
        <v>13906.89615384615</v>
      </c>
      <c r="ER55">
        <v>15</v>
      </c>
      <c r="ES55">
        <v>1686865393.6</v>
      </c>
      <c r="ET55" t="s">
        <v>612</v>
      </c>
      <c r="EU55">
        <v>1686865393.6</v>
      </c>
      <c r="EV55">
        <v>1686864966.6</v>
      </c>
      <c r="EW55">
        <v>39</v>
      </c>
      <c r="EX55">
        <v>0.021</v>
      </c>
      <c r="EY55">
        <v>-0.025</v>
      </c>
      <c r="EZ55">
        <v>0.753</v>
      </c>
      <c r="FA55">
        <v>0.208</v>
      </c>
      <c r="FB55">
        <v>631</v>
      </c>
      <c r="FC55">
        <v>20</v>
      </c>
      <c r="FD55">
        <v>0.11</v>
      </c>
      <c r="FE55">
        <v>0.03</v>
      </c>
      <c r="FF55">
        <v>-27.991085</v>
      </c>
      <c r="FG55">
        <v>2.295813883677302</v>
      </c>
      <c r="FH55">
        <v>0.2240632338760648</v>
      </c>
      <c r="FI55">
        <v>1</v>
      </c>
      <c r="FJ55">
        <v>598.6142</v>
      </c>
      <c r="FK55">
        <v>4.848053392657749</v>
      </c>
      <c r="FL55">
        <v>0.3528765978827845</v>
      </c>
      <c r="FM55">
        <v>1</v>
      </c>
      <c r="FN55">
        <v>2.98523525</v>
      </c>
      <c r="FO55">
        <v>0.1363619887429575</v>
      </c>
      <c r="FP55">
        <v>0.01938400371279111</v>
      </c>
      <c r="FQ55">
        <v>1</v>
      </c>
      <c r="FR55">
        <v>22.77965333333333</v>
      </c>
      <c r="FS55">
        <v>-0.3067995550611572</v>
      </c>
      <c r="FT55">
        <v>0.02269174201236114</v>
      </c>
      <c r="FU55">
        <v>1</v>
      </c>
      <c r="FV55">
        <v>4</v>
      </c>
      <c r="FW55">
        <v>4</v>
      </c>
      <c r="FX55" t="s">
        <v>418</v>
      </c>
      <c r="FY55">
        <v>3.17569</v>
      </c>
      <c r="FZ55">
        <v>2.79739</v>
      </c>
      <c r="GA55">
        <v>0.136</v>
      </c>
      <c r="GB55">
        <v>0.141126</v>
      </c>
      <c r="GC55">
        <v>0.115845</v>
      </c>
      <c r="GD55">
        <v>0.105608</v>
      </c>
      <c r="GE55">
        <v>26994.5</v>
      </c>
      <c r="GF55">
        <v>21330</v>
      </c>
      <c r="GG55">
        <v>29210.5</v>
      </c>
      <c r="GH55">
        <v>24336.5</v>
      </c>
      <c r="GI55">
        <v>32847.9</v>
      </c>
      <c r="GJ55">
        <v>31767</v>
      </c>
      <c r="GK55">
        <v>40297.4</v>
      </c>
      <c r="GL55">
        <v>39707.3</v>
      </c>
      <c r="GM55">
        <v>2.158</v>
      </c>
      <c r="GN55">
        <v>1.80795</v>
      </c>
      <c r="GO55">
        <v>0.0907034</v>
      </c>
      <c r="GP55">
        <v>0</v>
      </c>
      <c r="GQ55">
        <v>26.5668</v>
      </c>
      <c r="GR55">
        <v>999.9</v>
      </c>
      <c r="GS55">
        <v>43.3</v>
      </c>
      <c r="GT55">
        <v>37.7</v>
      </c>
      <c r="GU55">
        <v>27.9292</v>
      </c>
      <c r="GV55">
        <v>62</v>
      </c>
      <c r="GW55">
        <v>33.6899</v>
      </c>
      <c r="GX55">
        <v>1</v>
      </c>
      <c r="GY55">
        <v>0.139662</v>
      </c>
      <c r="GZ55">
        <v>0.139763</v>
      </c>
      <c r="HA55">
        <v>20.268</v>
      </c>
      <c r="HB55">
        <v>5.22657</v>
      </c>
      <c r="HC55">
        <v>11.9081</v>
      </c>
      <c r="HD55">
        <v>4.9637</v>
      </c>
      <c r="HE55">
        <v>3.292</v>
      </c>
      <c r="HF55">
        <v>9999</v>
      </c>
      <c r="HG55">
        <v>9999</v>
      </c>
      <c r="HH55">
        <v>9999</v>
      </c>
      <c r="HI55">
        <v>999.9</v>
      </c>
      <c r="HJ55">
        <v>4.97032</v>
      </c>
      <c r="HK55">
        <v>1.87558</v>
      </c>
      <c r="HL55">
        <v>1.87438</v>
      </c>
      <c r="HM55">
        <v>1.87363</v>
      </c>
      <c r="HN55">
        <v>1.875</v>
      </c>
      <c r="HO55">
        <v>1.86996</v>
      </c>
      <c r="HP55">
        <v>1.87408</v>
      </c>
      <c r="HQ55">
        <v>1.87912</v>
      </c>
      <c r="HR55">
        <v>0</v>
      </c>
      <c r="HS55">
        <v>0</v>
      </c>
      <c r="HT55">
        <v>0</v>
      </c>
      <c r="HU55">
        <v>0</v>
      </c>
      <c r="HV55" t="s">
        <v>419</v>
      </c>
      <c r="HW55" t="s">
        <v>420</v>
      </c>
      <c r="HX55" t="s">
        <v>421</v>
      </c>
      <c r="HY55" t="s">
        <v>421</v>
      </c>
      <c r="HZ55" t="s">
        <v>421</v>
      </c>
      <c r="IA55" t="s">
        <v>421</v>
      </c>
      <c r="IB55">
        <v>0</v>
      </c>
      <c r="IC55">
        <v>100</v>
      </c>
      <c r="ID55">
        <v>100</v>
      </c>
      <c r="IE55">
        <v>0.753</v>
      </c>
      <c r="IF55">
        <v>0.2079</v>
      </c>
      <c r="IG55">
        <v>0.7327999999999406</v>
      </c>
      <c r="IH55">
        <v>0</v>
      </c>
      <c r="II55">
        <v>0</v>
      </c>
      <c r="IJ55">
        <v>0</v>
      </c>
      <c r="IK55">
        <v>0.2078500000000005</v>
      </c>
      <c r="IL55">
        <v>0</v>
      </c>
      <c r="IM55">
        <v>0</v>
      </c>
      <c r="IN55">
        <v>0</v>
      </c>
      <c r="IO55">
        <v>-1</v>
      </c>
      <c r="IP55">
        <v>-1</v>
      </c>
      <c r="IQ55">
        <v>-1</v>
      </c>
      <c r="IR55">
        <v>-1</v>
      </c>
      <c r="IS55">
        <v>1.5</v>
      </c>
      <c r="IT55">
        <v>6.4</v>
      </c>
      <c r="IU55">
        <v>1.52832</v>
      </c>
      <c r="IV55">
        <v>2.44995</v>
      </c>
      <c r="IW55">
        <v>1.42578</v>
      </c>
      <c r="IX55">
        <v>2.25708</v>
      </c>
      <c r="IY55">
        <v>1.54785</v>
      </c>
      <c r="IZ55">
        <v>2.51709</v>
      </c>
      <c r="JA55">
        <v>41.7699</v>
      </c>
      <c r="JB55">
        <v>14.3334</v>
      </c>
      <c r="JC55">
        <v>18</v>
      </c>
      <c r="JD55">
        <v>640.176</v>
      </c>
      <c r="JE55">
        <v>400.318</v>
      </c>
      <c r="JF55">
        <v>26.7388</v>
      </c>
      <c r="JG55">
        <v>29.0952</v>
      </c>
      <c r="JH55">
        <v>29.9993</v>
      </c>
      <c r="JI55">
        <v>29.0312</v>
      </c>
      <c r="JJ55">
        <v>28.9671</v>
      </c>
      <c r="JK55">
        <v>30.6088</v>
      </c>
      <c r="JL55">
        <v>32.0096</v>
      </c>
      <c r="JM55">
        <v>62.3525</v>
      </c>
      <c r="JN55">
        <v>26.6781</v>
      </c>
      <c r="JO55">
        <v>626.95</v>
      </c>
      <c r="JP55">
        <v>19.5917</v>
      </c>
      <c r="JQ55">
        <v>95.18170000000001</v>
      </c>
      <c r="JR55">
        <v>101.021</v>
      </c>
    </row>
    <row r="56" spans="1:278">
      <c r="A56">
        <v>40</v>
      </c>
      <c r="B56">
        <v>1686865492</v>
      </c>
      <c r="C56">
        <v>10778</v>
      </c>
      <c r="D56" t="s">
        <v>613</v>
      </c>
      <c r="E56" t="s">
        <v>614</v>
      </c>
      <c r="F56">
        <v>15</v>
      </c>
      <c r="I56" t="s">
        <v>408</v>
      </c>
      <c r="J56" t="s">
        <v>409</v>
      </c>
      <c r="M56" t="s">
        <v>410</v>
      </c>
      <c r="N56" t="s">
        <v>529</v>
      </c>
      <c r="O56">
        <v>1686865484</v>
      </c>
      <c r="P56">
        <f>(Q56)/1000</f>
        <v>0</v>
      </c>
      <c r="Q56">
        <f>1000*DA56*AO56*(CW56-CX56)/(100*CP56*(1000-AO56*CW56))</f>
        <v>0</v>
      </c>
      <c r="R56">
        <f>DA56*AO56*(CV56-CU56*(1000-AO56*CX56)/(1000-AO56*CW56))/(100*CP56)</f>
        <v>0</v>
      </c>
      <c r="S56">
        <f>CU56 - IF(AO56&gt;1, R56*CP56*100.0/(AQ56*DI56), 0)</f>
        <v>0</v>
      </c>
      <c r="T56">
        <f>((Z56-P56/2)*S56-R56)/(Z56+P56/2)</f>
        <v>0</v>
      </c>
      <c r="U56">
        <f>T56*(DB56+DC56)/1000.0</f>
        <v>0</v>
      </c>
      <c r="V56">
        <f>(CU56 - IF(AO56&gt;1, R56*CP56*100.0/(AQ56*DI56), 0))*(DB56+DC56)/1000.0</f>
        <v>0</v>
      </c>
      <c r="W56">
        <f>2.0/((1/Y56-1/X56)+SIGN(Y56)*SQRT((1/Y56-1/X56)*(1/Y56-1/X56) + 4*CQ56/((CQ56+1)*(CQ56+1))*(2*1/Y56*1/X56-1/X56*1/X56)))</f>
        <v>0</v>
      </c>
      <c r="X56">
        <f>IF(LEFT(CR56,1)&lt;&gt;"0",IF(LEFT(CR56,1)="1",3.0,CS56),$D$5+$E$5*(DI56*DB56/($K$5*1000))+$F$5*(DI56*DB56/($K$5*1000))*MAX(MIN(CP56,$J$5),$I$5)*MAX(MIN(CP56,$J$5),$I$5)+$G$5*MAX(MIN(CP56,$J$5),$I$5)*(DI56*DB56/($K$5*1000))+$H$5*(DI56*DB56/($K$5*1000))*(DI56*DB56/($K$5*1000)))</f>
        <v>0</v>
      </c>
      <c r="Y56">
        <f>P56*(1000-(1000*0.61365*exp(17.502*AC56/(240.97+AC56))/(DB56+DC56)+CW56)/2)/(1000*0.61365*exp(17.502*AC56/(240.97+AC56))/(DB56+DC56)-CW56)</f>
        <v>0</v>
      </c>
      <c r="Z56">
        <f>1/((CQ56+1)/(W56/1.6)+1/(X56/1.37)) + CQ56/((CQ56+1)/(W56/1.6) + CQ56/(X56/1.37))</f>
        <v>0</v>
      </c>
      <c r="AA56">
        <f>(CL56*CO56)</f>
        <v>0</v>
      </c>
      <c r="AB56">
        <f>(DD56+(AA56+2*0.95*5.67E-8*(((DD56+$B$7)+273)^4-(DD56+273)^4)-44100*P56)/(1.84*29.3*X56+8*0.95*5.67E-8*(DD56+273)^3))</f>
        <v>0</v>
      </c>
      <c r="AC56">
        <f>($C$7*DE56+$D$7*DF56+$E$7*AB56)</f>
        <v>0</v>
      </c>
      <c r="AD56">
        <f>0.61365*exp(17.502*AC56/(240.97+AC56))</f>
        <v>0</v>
      </c>
      <c r="AE56">
        <f>(AF56/AG56*100)</f>
        <v>0</v>
      </c>
      <c r="AF56">
        <f>CW56*(DB56+DC56)/1000</f>
        <v>0</v>
      </c>
      <c r="AG56">
        <f>0.61365*exp(17.502*DD56/(240.97+DD56))</f>
        <v>0</v>
      </c>
      <c r="AH56">
        <f>(AD56-CW56*(DB56+DC56)/1000)</f>
        <v>0</v>
      </c>
      <c r="AI56">
        <f>(-P56*44100)</f>
        <v>0</v>
      </c>
      <c r="AJ56">
        <f>2*29.3*X56*0.92*(DD56-AC56)</f>
        <v>0</v>
      </c>
      <c r="AK56">
        <f>2*0.95*5.67E-8*(((DD56+$B$7)+273)^4-(AC56+273)^4)</f>
        <v>0</v>
      </c>
      <c r="AL56">
        <f>AA56+AK56+AI56+AJ56</f>
        <v>0</v>
      </c>
      <c r="AM56">
        <v>0</v>
      </c>
      <c r="AN56">
        <v>0</v>
      </c>
      <c r="AO56">
        <f>IF(AM56*$H$13&gt;=AQ56,1.0,(AQ56/(AQ56-AM56*$H$13)))</f>
        <v>0</v>
      </c>
      <c r="AP56">
        <f>(AO56-1)*100</f>
        <v>0</v>
      </c>
      <c r="AQ56">
        <f>MAX(0,($B$13+$C$13*DI56)/(1+$D$13*DI56)*DB56/(DD56+273)*$E$13)</f>
        <v>0</v>
      </c>
      <c r="AR56" t="s">
        <v>565</v>
      </c>
      <c r="AS56">
        <v>12505.9</v>
      </c>
      <c r="AT56">
        <v>669.6483999999999</v>
      </c>
      <c r="AU56">
        <v>2972.89</v>
      </c>
      <c r="AV56">
        <f>1-AT56/AU56</f>
        <v>0</v>
      </c>
      <c r="AW56">
        <v>-2.520107304883023</v>
      </c>
      <c r="AX56" t="s">
        <v>615</v>
      </c>
      <c r="AY56">
        <v>12511.4</v>
      </c>
      <c r="AZ56">
        <v>701.187346153846</v>
      </c>
      <c r="BA56">
        <v>1025.47</v>
      </c>
      <c r="BB56">
        <f>1-AZ56/BA56</f>
        <v>0</v>
      </c>
      <c r="BC56">
        <v>0.5</v>
      </c>
      <c r="BD56">
        <f>CM56</f>
        <v>0</v>
      </c>
      <c r="BE56">
        <f>R56</f>
        <v>0</v>
      </c>
      <c r="BF56">
        <f>BB56*BC56*BD56</f>
        <v>0</v>
      </c>
      <c r="BG56">
        <f>(BE56-AW56)/BD56</f>
        <v>0</v>
      </c>
      <c r="BH56">
        <f>(AU56-BA56)/BA56</f>
        <v>0</v>
      </c>
      <c r="BI56">
        <f>AT56/(AV56+AT56/BA56)</f>
        <v>0</v>
      </c>
      <c r="BJ56" t="s">
        <v>616</v>
      </c>
      <c r="BK56">
        <v>500.31</v>
      </c>
      <c r="BL56">
        <f>IF(BK56&lt;&gt;0, BK56, BI56)</f>
        <v>0</v>
      </c>
      <c r="BM56">
        <f>1-BL56/BA56</f>
        <v>0</v>
      </c>
      <c r="BN56">
        <f>(BA56-AZ56)/(BA56-BL56)</f>
        <v>0</v>
      </c>
      <c r="BO56">
        <f>(AU56-BA56)/(AU56-BL56)</f>
        <v>0</v>
      </c>
      <c r="BP56">
        <f>(BA56-AZ56)/(BA56-AT56)</f>
        <v>0</v>
      </c>
      <c r="BQ56">
        <f>(AU56-BA56)/(AU56-AT56)</f>
        <v>0</v>
      </c>
      <c r="BR56">
        <f>(BN56*BL56/AZ56)</f>
        <v>0</v>
      </c>
      <c r="BS56">
        <f>(1-BR56)</f>
        <v>0</v>
      </c>
      <c r="BT56">
        <v>1231</v>
      </c>
      <c r="BU56">
        <v>300</v>
      </c>
      <c r="BV56">
        <v>300</v>
      </c>
      <c r="BW56">
        <v>300</v>
      </c>
      <c r="BX56">
        <v>12511.4</v>
      </c>
      <c r="BY56">
        <v>972.5700000000001</v>
      </c>
      <c r="BZ56">
        <v>-0.00906707</v>
      </c>
      <c r="CA56">
        <v>-1.49</v>
      </c>
      <c r="CB56" t="s">
        <v>415</v>
      </c>
      <c r="CC56" t="s">
        <v>415</v>
      </c>
      <c r="CD56" t="s">
        <v>415</v>
      </c>
      <c r="CE56" t="s">
        <v>415</v>
      </c>
      <c r="CF56" t="s">
        <v>415</v>
      </c>
      <c r="CG56" t="s">
        <v>415</v>
      </c>
      <c r="CH56" t="s">
        <v>415</v>
      </c>
      <c r="CI56" t="s">
        <v>415</v>
      </c>
      <c r="CJ56" t="s">
        <v>415</v>
      </c>
      <c r="CK56" t="s">
        <v>415</v>
      </c>
      <c r="CL56">
        <f>$B$11*DJ56+$C$11*DK56+$F$11*DV56*(1-DY56)</f>
        <v>0</v>
      </c>
      <c r="CM56">
        <f>CL56*CN56</f>
        <v>0</v>
      </c>
      <c r="CN56">
        <f>($B$11*$D$9+$C$11*$D$9+$F$11*((EI56+EA56)/MAX(EI56+EA56+EJ56, 0.1)*$I$9+EJ56/MAX(EI56+EA56+EJ56, 0.1)*$J$9))/($B$11+$C$11+$F$11)</f>
        <v>0</v>
      </c>
      <c r="CO56">
        <f>($B$11*$K$9+$C$11*$K$9+$F$11*((EI56+EA56)/MAX(EI56+EA56+EJ56, 0.1)*$P$9+EJ56/MAX(EI56+EA56+EJ56, 0.1)*$Q$9))/($B$11+$C$11+$F$11)</f>
        <v>0</v>
      </c>
      <c r="CP56">
        <v>6</v>
      </c>
      <c r="CQ56">
        <v>0.5</v>
      </c>
      <c r="CR56" t="s">
        <v>416</v>
      </c>
      <c r="CS56">
        <v>2</v>
      </c>
      <c r="CT56">
        <v>1686865484</v>
      </c>
      <c r="CU56">
        <v>798.806129032258</v>
      </c>
      <c r="CV56">
        <v>830.478677419355</v>
      </c>
      <c r="CW56">
        <v>22.62264838709677</v>
      </c>
      <c r="CX56">
        <v>19.79708709677419</v>
      </c>
      <c r="CY56">
        <v>798.221129032258</v>
      </c>
      <c r="CZ56">
        <v>22.4147935483871</v>
      </c>
      <c r="DA56">
        <v>600.2387741935484</v>
      </c>
      <c r="DB56">
        <v>101.5449354838709</v>
      </c>
      <c r="DC56">
        <v>0.1000181258064516</v>
      </c>
      <c r="DD56">
        <v>28.0253870967742</v>
      </c>
      <c r="DE56">
        <v>28.04482580645162</v>
      </c>
      <c r="DF56">
        <v>999.9000000000003</v>
      </c>
      <c r="DG56">
        <v>0</v>
      </c>
      <c r="DH56">
        <v>0</v>
      </c>
      <c r="DI56">
        <v>10003.29516129032</v>
      </c>
      <c r="DJ56">
        <v>0</v>
      </c>
      <c r="DK56">
        <v>1393.784838709677</v>
      </c>
      <c r="DL56">
        <v>-31.50427096774193</v>
      </c>
      <c r="DM56">
        <v>817.4676774193547</v>
      </c>
      <c r="DN56">
        <v>847.2517096774194</v>
      </c>
      <c r="DO56">
        <v>2.825560322580646</v>
      </c>
      <c r="DP56">
        <v>830.478677419355</v>
      </c>
      <c r="DQ56">
        <v>19.79708709677419</v>
      </c>
      <c r="DR56">
        <v>2.297216451612903</v>
      </c>
      <c r="DS56">
        <v>2.010294838709678</v>
      </c>
      <c r="DT56">
        <v>19.65682258064516</v>
      </c>
      <c r="DU56">
        <v>17.52563548387097</v>
      </c>
      <c r="DV56">
        <v>1499.990967741935</v>
      </c>
      <c r="DW56">
        <v>0.9729930967741935</v>
      </c>
      <c r="DX56">
        <v>0.02700678709677419</v>
      </c>
      <c r="DY56">
        <v>0</v>
      </c>
      <c r="DZ56">
        <v>701.2229354838709</v>
      </c>
      <c r="EA56">
        <v>4.999310000000001</v>
      </c>
      <c r="EB56">
        <v>13933.0064516129</v>
      </c>
      <c r="EC56">
        <v>13259.12580645161</v>
      </c>
      <c r="ED56">
        <v>37</v>
      </c>
      <c r="EE56">
        <v>38.61483870967741</v>
      </c>
      <c r="EF56">
        <v>37.302</v>
      </c>
      <c r="EG56">
        <v>37.927</v>
      </c>
      <c r="EH56">
        <v>38.46341935483871</v>
      </c>
      <c r="EI56">
        <v>1454.614838709678</v>
      </c>
      <c r="EJ56">
        <v>40.37709677419357</v>
      </c>
      <c r="EK56">
        <v>0</v>
      </c>
      <c r="EL56">
        <v>138.4000000953674</v>
      </c>
      <c r="EM56">
        <v>0</v>
      </c>
      <c r="EN56">
        <v>701.187346153846</v>
      </c>
      <c r="EO56">
        <v>-1.362290590872701</v>
      </c>
      <c r="EP56">
        <v>2979.880341740328</v>
      </c>
      <c r="EQ56">
        <v>13956.33461538461</v>
      </c>
      <c r="ER56">
        <v>15</v>
      </c>
      <c r="ES56">
        <v>1686865525</v>
      </c>
      <c r="ET56" t="s">
        <v>617</v>
      </c>
      <c r="EU56">
        <v>1686865525</v>
      </c>
      <c r="EV56">
        <v>1686864966.6</v>
      </c>
      <c r="EW56">
        <v>40</v>
      </c>
      <c r="EX56">
        <v>-0.168</v>
      </c>
      <c r="EY56">
        <v>-0.025</v>
      </c>
      <c r="EZ56">
        <v>0.585</v>
      </c>
      <c r="FA56">
        <v>0.208</v>
      </c>
      <c r="FB56">
        <v>836</v>
      </c>
      <c r="FC56">
        <v>20</v>
      </c>
      <c r="FD56">
        <v>0.06</v>
      </c>
      <c r="FE56">
        <v>0.03</v>
      </c>
      <c r="FF56">
        <v>-31.5675025</v>
      </c>
      <c r="FG56">
        <v>1.290426641651189</v>
      </c>
      <c r="FH56">
        <v>0.1319667751509823</v>
      </c>
      <c r="FI56">
        <v>1</v>
      </c>
      <c r="FJ56">
        <v>798.9651333333333</v>
      </c>
      <c r="FK56">
        <v>2.739790878755014</v>
      </c>
      <c r="FL56">
        <v>0.1995940435539722</v>
      </c>
      <c r="FM56">
        <v>1</v>
      </c>
      <c r="FN56">
        <v>2.82638325</v>
      </c>
      <c r="FO56">
        <v>-0.1990218011257062</v>
      </c>
      <c r="FP56">
        <v>0.04659682807807307</v>
      </c>
      <c r="FQ56">
        <v>1</v>
      </c>
      <c r="FR56">
        <v>22.62565333333333</v>
      </c>
      <c r="FS56">
        <v>-0.9813250278086646</v>
      </c>
      <c r="FT56">
        <v>0.07173083359956776</v>
      </c>
      <c r="FU56">
        <v>1</v>
      </c>
      <c r="FV56">
        <v>4</v>
      </c>
      <c r="FW56">
        <v>4</v>
      </c>
      <c r="FX56" t="s">
        <v>418</v>
      </c>
      <c r="FY56">
        <v>3.17602</v>
      </c>
      <c r="FZ56">
        <v>2.797</v>
      </c>
      <c r="GA56">
        <v>0.165758</v>
      </c>
      <c r="GB56">
        <v>0.170898</v>
      </c>
      <c r="GC56">
        <v>0.115188</v>
      </c>
      <c r="GD56">
        <v>0.106043</v>
      </c>
      <c r="GE56">
        <v>26071.5</v>
      </c>
      <c r="GF56">
        <v>20595</v>
      </c>
      <c r="GG56">
        <v>29217.9</v>
      </c>
      <c r="GH56">
        <v>24341.5</v>
      </c>
      <c r="GI56">
        <v>32881.2</v>
      </c>
      <c r="GJ56">
        <v>31758.9</v>
      </c>
      <c r="GK56">
        <v>40306.9</v>
      </c>
      <c r="GL56">
        <v>39715.7</v>
      </c>
      <c r="GM56">
        <v>2.15905</v>
      </c>
      <c r="GN56">
        <v>1.81072</v>
      </c>
      <c r="GO56">
        <v>0.102561</v>
      </c>
      <c r="GP56">
        <v>0</v>
      </c>
      <c r="GQ56">
        <v>26.4332</v>
      </c>
      <c r="GR56">
        <v>999.9</v>
      </c>
      <c r="GS56">
        <v>43.3</v>
      </c>
      <c r="GT56">
        <v>37.8</v>
      </c>
      <c r="GU56">
        <v>28.082</v>
      </c>
      <c r="GV56">
        <v>62.47</v>
      </c>
      <c r="GW56">
        <v>33.3774</v>
      </c>
      <c r="GX56">
        <v>1</v>
      </c>
      <c r="GY56">
        <v>0.129322</v>
      </c>
      <c r="GZ56">
        <v>0.696364</v>
      </c>
      <c r="HA56">
        <v>20.266</v>
      </c>
      <c r="HB56">
        <v>5.22058</v>
      </c>
      <c r="HC56">
        <v>11.9081</v>
      </c>
      <c r="HD56">
        <v>4.96315</v>
      </c>
      <c r="HE56">
        <v>3.29135</v>
      </c>
      <c r="HF56">
        <v>9999</v>
      </c>
      <c r="HG56">
        <v>9999</v>
      </c>
      <c r="HH56">
        <v>9999</v>
      </c>
      <c r="HI56">
        <v>999.9</v>
      </c>
      <c r="HJ56">
        <v>4.9703</v>
      </c>
      <c r="HK56">
        <v>1.87556</v>
      </c>
      <c r="HL56">
        <v>1.87438</v>
      </c>
      <c r="HM56">
        <v>1.87363</v>
      </c>
      <c r="HN56">
        <v>1.87499</v>
      </c>
      <c r="HO56">
        <v>1.86996</v>
      </c>
      <c r="HP56">
        <v>1.87407</v>
      </c>
      <c r="HQ56">
        <v>1.87912</v>
      </c>
      <c r="HR56">
        <v>0</v>
      </c>
      <c r="HS56">
        <v>0</v>
      </c>
      <c r="HT56">
        <v>0</v>
      </c>
      <c r="HU56">
        <v>0</v>
      </c>
      <c r="HV56" t="s">
        <v>419</v>
      </c>
      <c r="HW56" t="s">
        <v>420</v>
      </c>
      <c r="HX56" t="s">
        <v>421</v>
      </c>
      <c r="HY56" t="s">
        <v>421</v>
      </c>
      <c r="HZ56" t="s">
        <v>421</v>
      </c>
      <c r="IA56" t="s">
        <v>421</v>
      </c>
      <c r="IB56">
        <v>0</v>
      </c>
      <c r="IC56">
        <v>100</v>
      </c>
      <c r="ID56">
        <v>100</v>
      </c>
      <c r="IE56">
        <v>0.585</v>
      </c>
      <c r="IF56">
        <v>0.2079</v>
      </c>
      <c r="IG56">
        <v>0.753238095238089</v>
      </c>
      <c r="IH56">
        <v>0</v>
      </c>
      <c r="II56">
        <v>0</v>
      </c>
      <c r="IJ56">
        <v>0</v>
      </c>
      <c r="IK56">
        <v>0.2078500000000005</v>
      </c>
      <c r="IL56">
        <v>0</v>
      </c>
      <c r="IM56">
        <v>0</v>
      </c>
      <c r="IN56">
        <v>0</v>
      </c>
      <c r="IO56">
        <v>-1</v>
      </c>
      <c r="IP56">
        <v>-1</v>
      </c>
      <c r="IQ56">
        <v>-1</v>
      </c>
      <c r="IR56">
        <v>-1</v>
      </c>
      <c r="IS56">
        <v>1.6</v>
      </c>
      <c r="IT56">
        <v>8.800000000000001</v>
      </c>
      <c r="IU56">
        <v>1.92383</v>
      </c>
      <c r="IV56">
        <v>2.44507</v>
      </c>
      <c r="IW56">
        <v>1.42578</v>
      </c>
      <c r="IX56">
        <v>2.25708</v>
      </c>
      <c r="IY56">
        <v>1.54785</v>
      </c>
      <c r="IZ56">
        <v>2.45972</v>
      </c>
      <c r="JA56">
        <v>41.7436</v>
      </c>
      <c r="JB56">
        <v>14.3159</v>
      </c>
      <c r="JC56">
        <v>18</v>
      </c>
      <c r="JD56">
        <v>639.672</v>
      </c>
      <c r="JE56">
        <v>401.032</v>
      </c>
      <c r="JF56">
        <v>26.4651</v>
      </c>
      <c r="JG56">
        <v>28.9471</v>
      </c>
      <c r="JH56">
        <v>30.0002</v>
      </c>
      <c r="JI56">
        <v>28.9081</v>
      </c>
      <c r="JJ56">
        <v>28.8471</v>
      </c>
      <c r="JK56">
        <v>38.549</v>
      </c>
      <c r="JL56">
        <v>31.2636</v>
      </c>
      <c r="JM56">
        <v>63.8115</v>
      </c>
      <c r="JN56">
        <v>26.3222</v>
      </c>
      <c r="JO56">
        <v>830.924</v>
      </c>
      <c r="JP56">
        <v>20.0953</v>
      </c>
      <c r="JQ56">
        <v>95.2047</v>
      </c>
      <c r="JR56">
        <v>101.042</v>
      </c>
    </row>
    <row r="57" spans="1:278">
      <c r="A57">
        <v>41</v>
      </c>
      <c r="B57">
        <v>1686865614</v>
      </c>
      <c r="C57">
        <v>10900</v>
      </c>
      <c r="D57" t="s">
        <v>618</v>
      </c>
      <c r="E57" t="s">
        <v>619</v>
      </c>
      <c r="F57">
        <v>15</v>
      </c>
      <c r="I57" t="s">
        <v>408</v>
      </c>
      <c r="J57" t="s">
        <v>409</v>
      </c>
      <c r="M57" t="s">
        <v>410</v>
      </c>
      <c r="N57" t="s">
        <v>529</v>
      </c>
      <c r="O57">
        <v>1686865606</v>
      </c>
      <c r="P57">
        <f>(Q57)/1000</f>
        <v>0</v>
      </c>
      <c r="Q57">
        <f>1000*DA57*AO57*(CW57-CX57)/(100*CP57*(1000-AO57*CW57))</f>
        <v>0</v>
      </c>
      <c r="R57">
        <f>DA57*AO57*(CV57-CU57*(1000-AO57*CX57)/(1000-AO57*CW57))/(100*CP57)</f>
        <v>0</v>
      </c>
      <c r="S57">
        <f>CU57 - IF(AO57&gt;1, R57*CP57*100.0/(AQ57*DI57), 0)</f>
        <v>0</v>
      </c>
      <c r="T57">
        <f>((Z57-P57/2)*S57-R57)/(Z57+P57/2)</f>
        <v>0</v>
      </c>
      <c r="U57">
        <f>T57*(DB57+DC57)/1000.0</f>
        <v>0</v>
      </c>
      <c r="V57">
        <f>(CU57 - IF(AO57&gt;1, R57*CP57*100.0/(AQ57*DI57), 0))*(DB57+DC57)/1000.0</f>
        <v>0</v>
      </c>
      <c r="W57">
        <f>2.0/((1/Y57-1/X57)+SIGN(Y57)*SQRT((1/Y57-1/X57)*(1/Y57-1/X57) + 4*CQ57/((CQ57+1)*(CQ57+1))*(2*1/Y57*1/X57-1/X57*1/X57)))</f>
        <v>0</v>
      </c>
      <c r="X57">
        <f>IF(LEFT(CR57,1)&lt;&gt;"0",IF(LEFT(CR57,1)="1",3.0,CS57),$D$5+$E$5*(DI57*DB57/($K$5*1000))+$F$5*(DI57*DB57/($K$5*1000))*MAX(MIN(CP57,$J$5),$I$5)*MAX(MIN(CP57,$J$5),$I$5)+$G$5*MAX(MIN(CP57,$J$5),$I$5)*(DI57*DB57/($K$5*1000))+$H$5*(DI57*DB57/($K$5*1000))*(DI57*DB57/($K$5*1000)))</f>
        <v>0</v>
      </c>
      <c r="Y57">
        <f>P57*(1000-(1000*0.61365*exp(17.502*AC57/(240.97+AC57))/(DB57+DC57)+CW57)/2)/(1000*0.61365*exp(17.502*AC57/(240.97+AC57))/(DB57+DC57)-CW57)</f>
        <v>0</v>
      </c>
      <c r="Z57">
        <f>1/((CQ57+1)/(W57/1.6)+1/(X57/1.37)) + CQ57/((CQ57+1)/(W57/1.6) + CQ57/(X57/1.37))</f>
        <v>0</v>
      </c>
      <c r="AA57">
        <f>(CL57*CO57)</f>
        <v>0</v>
      </c>
      <c r="AB57">
        <f>(DD57+(AA57+2*0.95*5.67E-8*(((DD57+$B$7)+273)^4-(DD57+273)^4)-44100*P57)/(1.84*29.3*X57+8*0.95*5.67E-8*(DD57+273)^3))</f>
        <v>0</v>
      </c>
      <c r="AC57">
        <f>($C$7*DE57+$D$7*DF57+$E$7*AB57)</f>
        <v>0</v>
      </c>
      <c r="AD57">
        <f>0.61365*exp(17.502*AC57/(240.97+AC57))</f>
        <v>0</v>
      </c>
      <c r="AE57">
        <f>(AF57/AG57*100)</f>
        <v>0</v>
      </c>
      <c r="AF57">
        <f>CW57*(DB57+DC57)/1000</f>
        <v>0</v>
      </c>
      <c r="AG57">
        <f>0.61365*exp(17.502*DD57/(240.97+DD57))</f>
        <v>0</v>
      </c>
      <c r="AH57">
        <f>(AD57-CW57*(DB57+DC57)/1000)</f>
        <v>0</v>
      </c>
      <c r="AI57">
        <f>(-P57*44100)</f>
        <v>0</v>
      </c>
      <c r="AJ57">
        <f>2*29.3*X57*0.92*(DD57-AC57)</f>
        <v>0</v>
      </c>
      <c r="AK57">
        <f>2*0.95*5.67E-8*(((DD57+$B$7)+273)^4-(AC57+273)^4)</f>
        <v>0</v>
      </c>
      <c r="AL57">
        <f>AA57+AK57+AI57+AJ57</f>
        <v>0</v>
      </c>
      <c r="AM57">
        <v>0</v>
      </c>
      <c r="AN57">
        <v>0</v>
      </c>
      <c r="AO57">
        <f>IF(AM57*$H$13&gt;=AQ57,1.0,(AQ57/(AQ57-AM57*$H$13)))</f>
        <v>0</v>
      </c>
      <c r="AP57">
        <f>(AO57-1)*100</f>
        <v>0</v>
      </c>
      <c r="AQ57">
        <f>MAX(0,($B$13+$C$13*DI57)/(1+$D$13*DI57)*DB57/(DD57+273)*$E$13)</f>
        <v>0</v>
      </c>
      <c r="AR57" t="s">
        <v>565</v>
      </c>
      <c r="AS57">
        <v>12505.9</v>
      </c>
      <c r="AT57">
        <v>669.6483999999999</v>
      </c>
      <c r="AU57">
        <v>2972.89</v>
      </c>
      <c r="AV57">
        <f>1-AT57/AU57</f>
        <v>0</v>
      </c>
      <c r="AW57">
        <v>-2.520107304883023</v>
      </c>
      <c r="AX57" t="s">
        <v>620</v>
      </c>
      <c r="AY57">
        <v>12511</v>
      </c>
      <c r="AZ57">
        <v>700.2871538461538</v>
      </c>
      <c r="BA57">
        <v>1016.42</v>
      </c>
      <c r="BB57">
        <f>1-AZ57/BA57</f>
        <v>0</v>
      </c>
      <c r="BC57">
        <v>0.5</v>
      </c>
      <c r="BD57">
        <f>CM57</f>
        <v>0</v>
      </c>
      <c r="BE57">
        <f>R57</f>
        <v>0</v>
      </c>
      <c r="BF57">
        <f>BB57*BC57*BD57</f>
        <v>0</v>
      </c>
      <c r="BG57">
        <f>(BE57-AW57)/BD57</f>
        <v>0</v>
      </c>
      <c r="BH57">
        <f>(AU57-BA57)/BA57</f>
        <v>0</v>
      </c>
      <c r="BI57">
        <f>AT57/(AV57+AT57/BA57)</f>
        <v>0</v>
      </c>
      <c r="BJ57" t="s">
        <v>621</v>
      </c>
      <c r="BK57">
        <v>496.63</v>
      </c>
      <c r="BL57">
        <f>IF(BK57&lt;&gt;0, BK57, BI57)</f>
        <v>0</v>
      </c>
      <c r="BM57">
        <f>1-BL57/BA57</f>
        <v>0</v>
      </c>
      <c r="BN57">
        <f>(BA57-AZ57)/(BA57-BL57)</f>
        <v>0</v>
      </c>
      <c r="BO57">
        <f>(AU57-BA57)/(AU57-BL57)</f>
        <v>0</v>
      </c>
      <c r="BP57">
        <f>(BA57-AZ57)/(BA57-AT57)</f>
        <v>0</v>
      </c>
      <c r="BQ57">
        <f>(AU57-BA57)/(AU57-AT57)</f>
        <v>0</v>
      </c>
      <c r="BR57">
        <f>(BN57*BL57/AZ57)</f>
        <v>0</v>
      </c>
      <c r="BS57">
        <f>(1-BR57)</f>
        <v>0</v>
      </c>
      <c r="BT57">
        <v>1233</v>
      </c>
      <c r="BU57">
        <v>300</v>
      </c>
      <c r="BV57">
        <v>300</v>
      </c>
      <c r="BW57">
        <v>300</v>
      </c>
      <c r="BX57">
        <v>12511</v>
      </c>
      <c r="BY57">
        <v>963.83</v>
      </c>
      <c r="BZ57">
        <v>-0.00906524</v>
      </c>
      <c r="CA57">
        <v>-1.4</v>
      </c>
      <c r="CB57" t="s">
        <v>415</v>
      </c>
      <c r="CC57" t="s">
        <v>415</v>
      </c>
      <c r="CD57" t="s">
        <v>415</v>
      </c>
      <c r="CE57" t="s">
        <v>415</v>
      </c>
      <c r="CF57" t="s">
        <v>415</v>
      </c>
      <c r="CG57" t="s">
        <v>415</v>
      </c>
      <c r="CH57" t="s">
        <v>415</v>
      </c>
      <c r="CI57" t="s">
        <v>415</v>
      </c>
      <c r="CJ57" t="s">
        <v>415</v>
      </c>
      <c r="CK57" t="s">
        <v>415</v>
      </c>
      <c r="CL57">
        <f>$B$11*DJ57+$C$11*DK57+$F$11*DV57*(1-DY57)</f>
        <v>0</v>
      </c>
      <c r="CM57">
        <f>CL57*CN57</f>
        <v>0</v>
      </c>
      <c r="CN57">
        <f>($B$11*$D$9+$C$11*$D$9+$F$11*((EI57+EA57)/MAX(EI57+EA57+EJ57, 0.1)*$I$9+EJ57/MAX(EI57+EA57+EJ57, 0.1)*$J$9))/($B$11+$C$11+$F$11)</f>
        <v>0</v>
      </c>
      <c r="CO57">
        <f>($B$11*$K$9+$C$11*$K$9+$F$11*((EI57+EA57)/MAX(EI57+EA57+EJ57, 0.1)*$P$9+EJ57/MAX(EI57+EA57+EJ57, 0.1)*$Q$9))/($B$11+$C$11+$F$11)</f>
        <v>0</v>
      </c>
      <c r="CP57">
        <v>6</v>
      </c>
      <c r="CQ57">
        <v>0.5</v>
      </c>
      <c r="CR57" t="s">
        <v>416</v>
      </c>
      <c r="CS57">
        <v>2</v>
      </c>
      <c r="CT57">
        <v>1686865606</v>
      </c>
      <c r="CU57">
        <v>997.865451612903</v>
      </c>
      <c r="CV57">
        <v>1031.491612903226</v>
      </c>
      <c r="CW57">
        <v>22.78056451612903</v>
      </c>
      <c r="CX57">
        <v>20.2329935483871</v>
      </c>
      <c r="CY57">
        <v>997.7344516129031</v>
      </c>
      <c r="CZ57">
        <v>22.57271290322581</v>
      </c>
      <c r="DA57">
        <v>600.2352580645161</v>
      </c>
      <c r="DB57">
        <v>101.5406129032258</v>
      </c>
      <c r="DC57">
        <v>0.09993091612903227</v>
      </c>
      <c r="DD57">
        <v>27.86166774193548</v>
      </c>
      <c r="DE57">
        <v>27.95088709677419</v>
      </c>
      <c r="DF57">
        <v>999.9000000000003</v>
      </c>
      <c r="DG57">
        <v>0</v>
      </c>
      <c r="DH57">
        <v>0</v>
      </c>
      <c r="DI57">
        <v>9998.102258064515</v>
      </c>
      <c r="DJ57">
        <v>0</v>
      </c>
      <c r="DK57">
        <v>1387.865806451613</v>
      </c>
      <c r="DL57">
        <v>-33.17043225806452</v>
      </c>
      <c r="DM57">
        <v>1021.591935483871</v>
      </c>
      <c r="DN57">
        <v>1052.792258064516</v>
      </c>
      <c r="DO57">
        <v>2.547568387096774</v>
      </c>
      <c r="DP57">
        <v>1031.491612903226</v>
      </c>
      <c r="DQ57">
        <v>20.2329935483871</v>
      </c>
      <c r="DR57">
        <v>2.31315064516129</v>
      </c>
      <c r="DS57">
        <v>2.05447</v>
      </c>
      <c r="DT57">
        <v>19.76825483870968</v>
      </c>
      <c r="DU57">
        <v>17.87045161290323</v>
      </c>
      <c r="DV57">
        <v>1499.99</v>
      </c>
      <c r="DW57">
        <v>0.9729920322580646</v>
      </c>
      <c r="DX57">
        <v>0.02700787419354838</v>
      </c>
      <c r="DY57">
        <v>0</v>
      </c>
      <c r="DZ57">
        <v>700.3180000000002</v>
      </c>
      <c r="EA57">
        <v>4.999310000000001</v>
      </c>
      <c r="EB57">
        <v>14410.21290322581</v>
      </c>
      <c r="EC57">
        <v>13259.1064516129</v>
      </c>
      <c r="ED57">
        <v>36.94919354838709</v>
      </c>
      <c r="EE57">
        <v>38.60264516129033</v>
      </c>
      <c r="EF57">
        <v>37.23374193548388</v>
      </c>
      <c r="EG57">
        <v>37.93699999999998</v>
      </c>
      <c r="EH57">
        <v>38.46545161290323</v>
      </c>
      <c r="EI57">
        <v>1454.612258064516</v>
      </c>
      <c r="EJ57">
        <v>40.3777419354839</v>
      </c>
      <c r="EK57">
        <v>0</v>
      </c>
      <c r="EL57">
        <v>121.7000000476837</v>
      </c>
      <c r="EM57">
        <v>0</v>
      </c>
      <c r="EN57">
        <v>700.2871538461538</v>
      </c>
      <c r="EO57">
        <v>-2.717401703323326</v>
      </c>
      <c r="EP57">
        <v>-1333.056412119245</v>
      </c>
      <c r="EQ57">
        <v>14373.34230769231</v>
      </c>
      <c r="ER57">
        <v>15</v>
      </c>
      <c r="ES57">
        <v>1686865650</v>
      </c>
      <c r="ET57" t="s">
        <v>622</v>
      </c>
      <c r="EU57">
        <v>1686865650</v>
      </c>
      <c r="EV57">
        <v>1686864966.6</v>
      </c>
      <c r="EW57">
        <v>41</v>
      </c>
      <c r="EX57">
        <v>-0.453</v>
      </c>
      <c r="EY57">
        <v>-0.025</v>
      </c>
      <c r="EZ57">
        <v>0.131</v>
      </c>
      <c r="FA57">
        <v>0.208</v>
      </c>
      <c r="FB57">
        <v>1038</v>
      </c>
      <c r="FC57">
        <v>20</v>
      </c>
      <c r="FD57">
        <v>0.04</v>
      </c>
      <c r="FE57">
        <v>0.03</v>
      </c>
      <c r="FF57">
        <v>-33.2788775</v>
      </c>
      <c r="FG57">
        <v>1.989468292682997</v>
      </c>
      <c r="FH57">
        <v>0.224793315611808</v>
      </c>
      <c r="FI57">
        <v>1</v>
      </c>
      <c r="FJ57">
        <v>998.3017666666668</v>
      </c>
      <c r="FK57">
        <v>4.889352614018176</v>
      </c>
      <c r="FL57">
        <v>0.3562659758601072</v>
      </c>
      <c r="FM57">
        <v>1</v>
      </c>
      <c r="FN57">
        <v>2.549313</v>
      </c>
      <c r="FO57">
        <v>-0.02088833020638218</v>
      </c>
      <c r="FP57">
        <v>0.02126436987074861</v>
      </c>
      <c r="FQ57">
        <v>1</v>
      </c>
      <c r="FR57">
        <v>22.78256666666666</v>
      </c>
      <c r="FS57">
        <v>-0.5336703003337772</v>
      </c>
      <c r="FT57">
        <v>0.03865891301570097</v>
      </c>
      <c r="FU57">
        <v>1</v>
      </c>
      <c r="FV57">
        <v>4</v>
      </c>
      <c r="FW57">
        <v>4</v>
      </c>
      <c r="FX57" t="s">
        <v>418</v>
      </c>
      <c r="FY57">
        <v>3.17611</v>
      </c>
      <c r="FZ57">
        <v>2.7969</v>
      </c>
      <c r="GA57">
        <v>0.191923</v>
      </c>
      <c r="GB57">
        <v>0.196883</v>
      </c>
      <c r="GC57">
        <v>0.115871</v>
      </c>
      <c r="GD57">
        <v>0.107075</v>
      </c>
      <c r="GE57">
        <v>25257</v>
      </c>
      <c r="GF57">
        <v>19951.6</v>
      </c>
      <c r="GG57">
        <v>29221.6</v>
      </c>
      <c r="GH57">
        <v>24344.2</v>
      </c>
      <c r="GI57">
        <v>32859.9</v>
      </c>
      <c r="GJ57">
        <v>31726</v>
      </c>
      <c r="GK57">
        <v>40311.6</v>
      </c>
      <c r="GL57">
        <v>39720</v>
      </c>
      <c r="GM57">
        <v>2.16015</v>
      </c>
      <c r="GN57">
        <v>1.81165</v>
      </c>
      <c r="GO57">
        <v>0.0838339</v>
      </c>
      <c r="GP57">
        <v>0</v>
      </c>
      <c r="GQ57">
        <v>26.5304</v>
      </c>
      <c r="GR57">
        <v>999.9</v>
      </c>
      <c r="GS57">
        <v>43.6</v>
      </c>
      <c r="GT57">
        <v>37.9</v>
      </c>
      <c r="GU57">
        <v>28.4306</v>
      </c>
      <c r="GV57">
        <v>62.39</v>
      </c>
      <c r="GW57">
        <v>33.3974</v>
      </c>
      <c r="GX57">
        <v>1</v>
      </c>
      <c r="GY57">
        <v>0.122464</v>
      </c>
      <c r="GZ57">
        <v>-0.313192</v>
      </c>
      <c r="HA57">
        <v>20.2665</v>
      </c>
      <c r="HB57">
        <v>5.22433</v>
      </c>
      <c r="HC57">
        <v>11.9081</v>
      </c>
      <c r="HD57">
        <v>4.9633</v>
      </c>
      <c r="HE57">
        <v>3.29135</v>
      </c>
      <c r="HF57">
        <v>9999</v>
      </c>
      <c r="HG57">
        <v>9999</v>
      </c>
      <c r="HH57">
        <v>9999</v>
      </c>
      <c r="HI57">
        <v>999.9</v>
      </c>
      <c r="HJ57">
        <v>4.97032</v>
      </c>
      <c r="HK57">
        <v>1.87552</v>
      </c>
      <c r="HL57">
        <v>1.87437</v>
      </c>
      <c r="HM57">
        <v>1.87362</v>
      </c>
      <c r="HN57">
        <v>1.87497</v>
      </c>
      <c r="HO57">
        <v>1.86996</v>
      </c>
      <c r="HP57">
        <v>1.87406</v>
      </c>
      <c r="HQ57">
        <v>1.87912</v>
      </c>
      <c r="HR57">
        <v>0</v>
      </c>
      <c r="HS57">
        <v>0</v>
      </c>
      <c r="HT57">
        <v>0</v>
      </c>
      <c r="HU57">
        <v>0</v>
      </c>
      <c r="HV57" t="s">
        <v>419</v>
      </c>
      <c r="HW57" t="s">
        <v>420</v>
      </c>
      <c r="HX57" t="s">
        <v>421</v>
      </c>
      <c r="HY57" t="s">
        <v>421</v>
      </c>
      <c r="HZ57" t="s">
        <v>421</v>
      </c>
      <c r="IA57" t="s">
        <v>421</v>
      </c>
      <c r="IB57">
        <v>0</v>
      </c>
      <c r="IC57">
        <v>100</v>
      </c>
      <c r="ID57">
        <v>100</v>
      </c>
      <c r="IE57">
        <v>0.131</v>
      </c>
      <c r="IF57">
        <v>0.2078</v>
      </c>
      <c r="IG57">
        <v>0.5855</v>
      </c>
      <c r="IH57">
        <v>0</v>
      </c>
      <c r="II57">
        <v>0</v>
      </c>
      <c r="IJ57">
        <v>0</v>
      </c>
      <c r="IK57">
        <v>0.2078500000000005</v>
      </c>
      <c r="IL57">
        <v>0</v>
      </c>
      <c r="IM57">
        <v>0</v>
      </c>
      <c r="IN57">
        <v>0</v>
      </c>
      <c r="IO57">
        <v>-1</v>
      </c>
      <c r="IP57">
        <v>-1</v>
      </c>
      <c r="IQ57">
        <v>-1</v>
      </c>
      <c r="IR57">
        <v>-1</v>
      </c>
      <c r="IS57">
        <v>1.5</v>
      </c>
      <c r="IT57">
        <v>10.8</v>
      </c>
      <c r="IU57">
        <v>2.30225</v>
      </c>
      <c r="IV57">
        <v>2.43164</v>
      </c>
      <c r="IW57">
        <v>1.42578</v>
      </c>
      <c r="IX57">
        <v>2.25708</v>
      </c>
      <c r="IY57">
        <v>1.54785</v>
      </c>
      <c r="IZ57">
        <v>2.46338</v>
      </c>
      <c r="JA57">
        <v>41.7174</v>
      </c>
      <c r="JB57">
        <v>14.2984</v>
      </c>
      <c r="JC57">
        <v>18</v>
      </c>
      <c r="JD57">
        <v>639.71</v>
      </c>
      <c r="JE57">
        <v>401.044</v>
      </c>
      <c r="JF57">
        <v>25.7515</v>
      </c>
      <c r="JG57">
        <v>28.8775</v>
      </c>
      <c r="JH57">
        <v>29.9986</v>
      </c>
      <c r="JI57">
        <v>28.8329</v>
      </c>
      <c r="JJ57">
        <v>28.7736</v>
      </c>
      <c r="JK57">
        <v>46.1007</v>
      </c>
      <c r="JL57">
        <v>32.8799</v>
      </c>
      <c r="JM57">
        <v>65.47880000000001</v>
      </c>
      <c r="JN57">
        <v>25.7993</v>
      </c>
      <c r="JO57">
        <v>1032.12</v>
      </c>
      <c r="JP57">
        <v>19.9377</v>
      </c>
      <c r="JQ57">
        <v>95.2163</v>
      </c>
      <c r="JR57">
        <v>101.053</v>
      </c>
    </row>
    <row r="58" spans="1:278">
      <c r="A58">
        <v>42</v>
      </c>
      <c r="B58">
        <v>1686865740.5</v>
      </c>
      <c r="C58">
        <v>11026.5</v>
      </c>
      <c r="D58" t="s">
        <v>623</v>
      </c>
      <c r="E58" t="s">
        <v>624</v>
      </c>
      <c r="F58">
        <v>15</v>
      </c>
      <c r="I58" t="s">
        <v>408</v>
      </c>
      <c r="J58" t="s">
        <v>409</v>
      </c>
      <c r="M58" t="s">
        <v>410</v>
      </c>
      <c r="N58" t="s">
        <v>529</v>
      </c>
      <c r="O58">
        <v>1686865732.75</v>
      </c>
      <c r="P58">
        <f>(Q58)/1000</f>
        <v>0</v>
      </c>
      <c r="Q58">
        <f>1000*DA58*AO58*(CW58-CX58)/(100*CP58*(1000-AO58*CW58))</f>
        <v>0</v>
      </c>
      <c r="R58">
        <f>DA58*AO58*(CV58-CU58*(1000-AO58*CX58)/(1000-AO58*CW58))/(100*CP58)</f>
        <v>0</v>
      </c>
      <c r="S58">
        <f>CU58 - IF(AO58&gt;1, R58*CP58*100.0/(AQ58*DI58), 0)</f>
        <v>0</v>
      </c>
      <c r="T58">
        <f>((Z58-P58/2)*S58-R58)/(Z58+P58/2)</f>
        <v>0</v>
      </c>
      <c r="U58">
        <f>T58*(DB58+DC58)/1000.0</f>
        <v>0</v>
      </c>
      <c r="V58">
        <f>(CU58 - IF(AO58&gt;1, R58*CP58*100.0/(AQ58*DI58), 0))*(DB58+DC58)/1000.0</f>
        <v>0</v>
      </c>
      <c r="W58">
        <f>2.0/((1/Y58-1/X58)+SIGN(Y58)*SQRT((1/Y58-1/X58)*(1/Y58-1/X58) + 4*CQ58/((CQ58+1)*(CQ58+1))*(2*1/Y58*1/X58-1/X58*1/X58)))</f>
        <v>0</v>
      </c>
      <c r="X58">
        <f>IF(LEFT(CR58,1)&lt;&gt;"0",IF(LEFT(CR58,1)="1",3.0,CS58),$D$5+$E$5*(DI58*DB58/($K$5*1000))+$F$5*(DI58*DB58/($K$5*1000))*MAX(MIN(CP58,$J$5),$I$5)*MAX(MIN(CP58,$J$5),$I$5)+$G$5*MAX(MIN(CP58,$J$5),$I$5)*(DI58*DB58/($K$5*1000))+$H$5*(DI58*DB58/($K$5*1000))*(DI58*DB58/($K$5*1000)))</f>
        <v>0</v>
      </c>
      <c r="Y58">
        <f>P58*(1000-(1000*0.61365*exp(17.502*AC58/(240.97+AC58))/(DB58+DC58)+CW58)/2)/(1000*0.61365*exp(17.502*AC58/(240.97+AC58))/(DB58+DC58)-CW58)</f>
        <v>0</v>
      </c>
      <c r="Z58">
        <f>1/((CQ58+1)/(W58/1.6)+1/(X58/1.37)) + CQ58/((CQ58+1)/(W58/1.6) + CQ58/(X58/1.37))</f>
        <v>0</v>
      </c>
      <c r="AA58">
        <f>(CL58*CO58)</f>
        <v>0</v>
      </c>
      <c r="AB58">
        <f>(DD58+(AA58+2*0.95*5.67E-8*(((DD58+$B$7)+273)^4-(DD58+273)^4)-44100*P58)/(1.84*29.3*X58+8*0.95*5.67E-8*(DD58+273)^3))</f>
        <v>0</v>
      </c>
      <c r="AC58">
        <f>($C$7*DE58+$D$7*DF58+$E$7*AB58)</f>
        <v>0</v>
      </c>
      <c r="AD58">
        <f>0.61365*exp(17.502*AC58/(240.97+AC58))</f>
        <v>0</v>
      </c>
      <c r="AE58">
        <f>(AF58/AG58*100)</f>
        <v>0</v>
      </c>
      <c r="AF58">
        <f>CW58*(DB58+DC58)/1000</f>
        <v>0</v>
      </c>
      <c r="AG58">
        <f>0.61365*exp(17.502*DD58/(240.97+DD58))</f>
        <v>0</v>
      </c>
      <c r="AH58">
        <f>(AD58-CW58*(DB58+DC58)/1000)</f>
        <v>0</v>
      </c>
      <c r="AI58">
        <f>(-P58*44100)</f>
        <v>0</v>
      </c>
      <c r="AJ58">
        <f>2*29.3*X58*0.92*(DD58-AC58)</f>
        <v>0</v>
      </c>
      <c r="AK58">
        <f>2*0.95*5.67E-8*(((DD58+$B$7)+273)^4-(AC58+273)^4)</f>
        <v>0</v>
      </c>
      <c r="AL58">
        <f>AA58+AK58+AI58+AJ58</f>
        <v>0</v>
      </c>
      <c r="AM58">
        <v>0</v>
      </c>
      <c r="AN58">
        <v>0</v>
      </c>
      <c r="AO58">
        <f>IF(AM58*$H$13&gt;=AQ58,1.0,(AQ58/(AQ58-AM58*$H$13)))</f>
        <v>0</v>
      </c>
      <c r="AP58">
        <f>(AO58-1)*100</f>
        <v>0</v>
      </c>
      <c r="AQ58">
        <f>MAX(0,($B$13+$C$13*DI58)/(1+$D$13*DI58)*DB58/(DD58+273)*$E$13)</f>
        <v>0</v>
      </c>
      <c r="AR58" t="s">
        <v>565</v>
      </c>
      <c r="AS58">
        <v>12505.9</v>
      </c>
      <c r="AT58">
        <v>669.6483999999999</v>
      </c>
      <c r="AU58">
        <v>2972.89</v>
      </c>
      <c r="AV58">
        <f>1-AT58/AU58</f>
        <v>0</v>
      </c>
      <c r="AW58">
        <v>-2.520107304883023</v>
      </c>
      <c r="AX58" t="s">
        <v>625</v>
      </c>
      <c r="AY58">
        <v>12513.1</v>
      </c>
      <c r="AZ58">
        <v>694.2287200000001</v>
      </c>
      <c r="BA58">
        <v>996.299</v>
      </c>
      <c r="BB58">
        <f>1-AZ58/BA58</f>
        <v>0</v>
      </c>
      <c r="BC58">
        <v>0.5</v>
      </c>
      <c r="BD58">
        <f>CM58</f>
        <v>0</v>
      </c>
      <c r="BE58">
        <f>R58</f>
        <v>0</v>
      </c>
      <c r="BF58">
        <f>BB58*BC58*BD58</f>
        <v>0</v>
      </c>
      <c r="BG58">
        <f>(BE58-AW58)/BD58</f>
        <v>0</v>
      </c>
      <c r="BH58">
        <f>(AU58-BA58)/BA58</f>
        <v>0</v>
      </c>
      <c r="BI58">
        <f>AT58/(AV58+AT58/BA58)</f>
        <v>0</v>
      </c>
      <c r="BJ58" t="s">
        <v>626</v>
      </c>
      <c r="BK58">
        <v>495.89</v>
      </c>
      <c r="BL58">
        <f>IF(BK58&lt;&gt;0, BK58, BI58)</f>
        <v>0</v>
      </c>
      <c r="BM58">
        <f>1-BL58/BA58</f>
        <v>0</v>
      </c>
      <c r="BN58">
        <f>(BA58-AZ58)/(BA58-BL58)</f>
        <v>0</v>
      </c>
      <c r="BO58">
        <f>(AU58-BA58)/(AU58-BL58)</f>
        <v>0</v>
      </c>
      <c r="BP58">
        <f>(BA58-AZ58)/(BA58-AT58)</f>
        <v>0</v>
      </c>
      <c r="BQ58">
        <f>(AU58-BA58)/(AU58-AT58)</f>
        <v>0</v>
      </c>
      <c r="BR58">
        <f>(BN58*BL58/AZ58)</f>
        <v>0</v>
      </c>
      <c r="BS58">
        <f>(1-BR58)</f>
        <v>0</v>
      </c>
      <c r="BT58">
        <v>1235</v>
      </c>
      <c r="BU58">
        <v>300</v>
      </c>
      <c r="BV58">
        <v>300</v>
      </c>
      <c r="BW58">
        <v>300</v>
      </c>
      <c r="BX58">
        <v>12513.1</v>
      </c>
      <c r="BY58">
        <v>949.5</v>
      </c>
      <c r="BZ58">
        <v>-0.009067</v>
      </c>
      <c r="CA58">
        <v>0.28</v>
      </c>
      <c r="CB58" t="s">
        <v>415</v>
      </c>
      <c r="CC58" t="s">
        <v>415</v>
      </c>
      <c r="CD58" t="s">
        <v>415</v>
      </c>
      <c r="CE58" t="s">
        <v>415</v>
      </c>
      <c r="CF58" t="s">
        <v>415</v>
      </c>
      <c r="CG58" t="s">
        <v>415</v>
      </c>
      <c r="CH58" t="s">
        <v>415</v>
      </c>
      <c r="CI58" t="s">
        <v>415</v>
      </c>
      <c r="CJ58" t="s">
        <v>415</v>
      </c>
      <c r="CK58" t="s">
        <v>415</v>
      </c>
      <c r="CL58">
        <f>$B$11*DJ58+$C$11*DK58+$F$11*DV58*(1-DY58)</f>
        <v>0</v>
      </c>
      <c r="CM58">
        <f>CL58*CN58</f>
        <v>0</v>
      </c>
      <c r="CN58">
        <f>($B$11*$D$9+$C$11*$D$9+$F$11*((EI58+EA58)/MAX(EI58+EA58+EJ58, 0.1)*$I$9+EJ58/MAX(EI58+EA58+EJ58, 0.1)*$J$9))/($B$11+$C$11+$F$11)</f>
        <v>0</v>
      </c>
      <c r="CO58">
        <f>($B$11*$K$9+$C$11*$K$9+$F$11*((EI58+EA58)/MAX(EI58+EA58+EJ58, 0.1)*$P$9+EJ58/MAX(EI58+EA58+EJ58, 0.1)*$Q$9))/($B$11+$C$11+$F$11)</f>
        <v>0</v>
      </c>
      <c r="CP58">
        <v>6</v>
      </c>
      <c r="CQ58">
        <v>0.5</v>
      </c>
      <c r="CR58" t="s">
        <v>416</v>
      </c>
      <c r="CS58">
        <v>2</v>
      </c>
      <c r="CT58">
        <v>1686865732.75</v>
      </c>
      <c r="CU58">
        <v>1198.205666666667</v>
      </c>
      <c r="CV58">
        <v>1232.744666666667</v>
      </c>
      <c r="CW58">
        <v>22.56512666666667</v>
      </c>
      <c r="CX58">
        <v>20.01922</v>
      </c>
      <c r="CY58">
        <v>1198.074</v>
      </c>
      <c r="CZ58">
        <v>22.35727333333333</v>
      </c>
      <c r="DA58">
        <v>600.2512333333335</v>
      </c>
      <c r="DB58">
        <v>101.5384</v>
      </c>
      <c r="DC58">
        <v>0.09998130000000001</v>
      </c>
      <c r="DD58">
        <v>27.89382666666667</v>
      </c>
      <c r="DE58">
        <v>28.01822</v>
      </c>
      <c r="DF58">
        <v>999.9000000000002</v>
      </c>
      <c r="DG58">
        <v>0</v>
      </c>
      <c r="DH58">
        <v>0</v>
      </c>
      <c r="DI58">
        <v>9994.97966666667</v>
      </c>
      <c r="DJ58">
        <v>0</v>
      </c>
      <c r="DK58">
        <v>1376.627</v>
      </c>
      <c r="DL58">
        <v>-34.53997</v>
      </c>
      <c r="DM58">
        <v>1225.867</v>
      </c>
      <c r="DN58">
        <v>1257.927</v>
      </c>
      <c r="DO58">
        <v>2.545903666666667</v>
      </c>
      <c r="DP58">
        <v>1232.744666666667</v>
      </c>
      <c r="DQ58">
        <v>20.01922</v>
      </c>
      <c r="DR58">
        <v>2.291226666666667</v>
      </c>
      <c r="DS58">
        <v>2.032719666666667</v>
      </c>
      <c r="DT58">
        <v>19.61485333333333</v>
      </c>
      <c r="DU58">
        <v>17.70152666666667</v>
      </c>
      <c r="DV58">
        <v>1500.019</v>
      </c>
      <c r="DW58">
        <v>0.9730055000000004</v>
      </c>
      <c r="DX58">
        <v>0.02699419666666667</v>
      </c>
      <c r="DY58">
        <v>0</v>
      </c>
      <c r="DZ58">
        <v>694.2282666666667</v>
      </c>
      <c r="EA58">
        <v>4.99931</v>
      </c>
      <c r="EB58">
        <v>14657.51</v>
      </c>
      <c r="EC58">
        <v>13259.42333333333</v>
      </c>
      <c r="ED58">
        <v>36.8603</v>
      </c>
      <c r="EE58">
        <v>38.43699999999999</v>
      </c>
      <c r="EF58">
        <v>37.125</v>
      </c>
      <c r="EG58">
        <v>37.875</v>
      </c>
      <c r="EH58">
        <v>38.31199999999999</v>
      </c>
      <c r="EI58">
        <v>1454.664</v>
      </c>
      <c r="EJ58">
        <v>40.35533333333332</v>
      </c>
      <c r="EK58">
        <v>0</v>
      </c>
      <c r="EL58">
        <v>126.2000000476837</v>
      </c>
      <c r="EM58">
        <v>0</v>
      </c>
      <c r="EN58">
        <v>694.2287200000001</v>
      </c>
      <c r="EO58">
        <v>3.790384621559153</v>
      </c>
      <c r="EP58">
        <v>178.6461544586635</v>
      </c>
      <c r="EQ58">
        <v>14663.444</v>
      </c>
      <c r="ER58">
        <v>15</v>
      </c>
      <c r="ES58">
        <v>1686865650</v>
      </c>
      <c r="ET58" t="s">
        <v>622</v>
      </c>
      <c r="EU58">
        <v>1686865650</v>
      </c>
      <c r="EV58">
        <v>1686864966.6</v>
      </c>
      <c r="EW58">
        <v>41</v>
      </c>
      <c r="EX58">
        <v>-0.453</v>
      </c>
      <c r="EY58">
        <v>-0.025</v>
      </c>
      <c r="EZ58">
        <v>0.131</v>
      </c>
      <c r="FA58">
        <v>0.208</v>
      </c>
      <c r="FB58">
        <v>1038</v>
      </c>
      <c r="FC58">
        <v>20</v>
      </c>
      <c r="FD58">
        <v>0.04</v>
      </c>
      <c r="FE58">
        <v>0.03</v>
      </c>
      <c r="FF58">
        <v>-34.56654146341464</v>
      </c>
      <c r="FG58">
        <v>0.5122369337978538</v>
      </c>
      <c r="FH58">
        <v>0.1269878849140015</v>
      </c>
      <c r="FI58">
        <v>1</v>
      </c>
      <c r="FJ58">
        <v>1198.145161290323</v>
      </c>
      <c r="FK58">
        <v>4.721129032255566</v>
      </c>
      <c r="FL58">
        <v>0.3601511418185077</v>
      </c>
      <c r="FM58">
        <v>1</v>
      </c>
      <c r="FN58">
        <v>2.558710243902439</v>
      </c>
      <c r="FO58">
        <v>-0.1830750522648023</v>
      </c>
      <c r="FP58">
        <v>0.02306447521652469</v>
      </c>
      <c r="FQ58">
        <v>1</v>
      </c>
      <c r="FR58">
        <v>22.56601612903226</v>
      </c>
      <c r="FS58">
        <v>-0.02916290322591857</v>
      </c>
      <c r="FT58">
        <v>0.004476973111536064</v>
      </c>
      <c r="FU58">
        <v>1</v>
      </c>
      <c r="FV58">
        <v>4</v>
      </c>
      <c r="FW58">
        <v>4</v>
      </c>
      <c r="FX58" t="s">
        <v>418</v>
      </c>
      <c r="FY58">
        <v>3.17634</v>
      </c>
      <c r="FZ58">
        <v>2.79665</v>
      </c>
      <c r="GA58">
        <v>0.21561</v>
      </c>
      <c r="GB58">
        <v>0.220391</v>
      </c>
      <c r="GC58">
        <v>0.115318</v>
      </c>
      <c r="GD58">
        <v>0.107004</v>
      </c>
      <c r="GE58">
        <v>24518.3</v>
      </c>
      <c r="GF58">
        <v>19369.2</v>
      </c>
      <c r="GG58">
        <v>29223.7</v>
      </c>
      <c r="GH58">
        <v>24346.3</v>
      </c>
      <c r="GI58">
        <v>32884.5</v>
      </c>
      <c r="GJ58">
        <v>31731.9</v>
      </c>
      <c r="GK58">
        <v>40315.2</v>
      </c>
      <c r="GL58">
        <v>39723.1</v>
      </c>
      <c r="GM58">
        <v>2.1609</v>
      </c>
      <c r="GN58">
        <v>1.81323</v>
      </c>
      <c r="GO58">
        <v>0.100903</v>
      </c>
      <c r="GP58">
        <v>0</v>
      </c>
      <c r="GQ58">
        <v>26.3842</v>
      </c>
      <c r="GR58">
        <v>999.9</v>
      </c>
      <c r="GS58">
        <v>43.8</v>
      </c>
      <c r="GT58">
        <v>37.9</v>
      </c>
      <c r="GU58">
        <v>28.5622</v>
      </c>
      <c r="GV58">
        <v>62.45</v>
      </c>
      <c r="GW58">
        <v>32.8806</v>
      </c>
      <c r="GX58">
        <v>1</v>
      </c>
      <c r="GY58">
        <v>0.11829</v>
      </c>
      <c r="GZ58">
        <v>0.549175</v>
      </c>
      <c r="HA58">
        <v>20.2671</v>
      </c>
      <c r="HB58">
        <v>5.22328</v>
      </c>
      <c r="HC58">
        <v>11.9081</v>
      </c>
      <c r="HD58">
        <v>4.96365</v>
      </c>
      <c r="HE58">
        <v>3.292</v>
      </c>
      <c r="HF58">
        <v>9999</v>
      </c>
      <c r="HG58">
        <v>9999</v>
      </c>
      <c r="HH58">
        <v>9999</v>
      </c>
      <c r="HI58">
        <v>999.9</v>
      </c>
      <c r="HJ58">
        <v>4.97031</v>
      </c>
      <c r="HK58">
        <v>1.87552</v>
      </c>
      <c r="HL58">
        <v>1.87437</v>
      </c>
      <c r="HM58">
        <v>1.87361</v>
      </c>
      <c r="HN58">
        <v>1.87497</v>
      </c>
      <c r="HO58">
        <v>1.8699</v>
      </c>
      <c r="HP58">
        <v>1.87407</v>
      </c>
      <c r="HQ58">
        <v>1.87912</v>
      </c>
      <c r="HR58">
        <v>0</v>
      </c>
      <c r="HS58">
        <v>0</v>
      </c>
      <c r="HT58">
        <v>0</v>
      </c>
      <c r="HU58">
        <v>0</v>
      </c>
      <c r="HV58" t="s">
        <v>419</v>
      </c>
      <c r="HW58" t="s">
        <v>420</v>
      </c>
      <c r="HX58" t="s">
        <v>421</v>
      </c>
      <c r="HY58" t="s">
        <v>421</v>
      </c>
      <c r="HZ58" t="s">
        <v>421</v>
      </c>
      <c r="IA58" t="s">
        <v>421</v>
      </c>
      <c r="IB58">
        <v>0</v>
      </c>
      <c r="IC58">
        <v>100</v>
      </c>
      <c r="ID58">
        <v>100</v>
      </c>
      <c r="IE58">
        <v>0.13</v>
      </c>
      <c r="IF58">
        <v>0.2078</v>
      </c>
      <c r="IG58">
        <v>0.1310000000003129</v>
      </c>
      <c r="IH58">
        <v>0</v>
      </c>
      <c r="II58">
        <v>0</v>
      </c>
      <c r="IJ58">
        <v>0</v>
      </c>
      <c r="IK58">
        <v>0.2078500000000005</v>
      </c>
      <c r="IL58">
        <v>0</v>
      </c>
      <c r="IM58">
        <v>0</v>
      </c>
      <c r="IN58">
        <v>0</v>
      </c>
      <c r="IO58">
        <v>-1</v>
      </c>
      <c r="IP58">
        <v>-1</v>
      </c>
      <c r="IQ58">
        <v>-1</v>
      </c>
      <c r="IR58">
        <v>-1</v>
      </c>
      <c r="IS58">
        <v>1.5</v>
      </c>
      <c r="IT58">
        <v>12.9</v>
      </c>
      <c r="IU58">
        <v>2.66846</v>
      </c>
      <c r="IV58">
        <v>2.43164</v>
      </c>
      <c r="IW58">
        <v>1.42578</v>
      </c>
      <c r="IX58">
        <v>2.25708</v>
      </c>
      <c r="IY58">
        <v>1.54785</v>
      </c>
      <c r="IZ58">
        <v>2.4585</v>
      </c>
      <c r="JA58">
        <v>41.4822</v>
      </c>
      <c r="JB58">
        <v>14.2809</v>
      </c>
      <c r="JC58">
        <v>18</v>
      </c>
      <c r="JD58">
        <v>639.506</v>
      </c>
      <c r="JE58">
        <v>401.409</v>
      </c>
      <c r="JF58">
        <v>26.3624</v>
      </c>
      <c r="JG58">
        <v>28.7992</v>
      </c>
      <c r="JH58">
        <v>29.9999</v>
      </c>
      <c r="JI58">
        <v>28.7601</v>
      </c>
      <c r="JJ58">
        <v>28.7</v>
      </c>
      <c r="JK58">
        <v>53.4258</v>
      </c>
      <c r="JL58">
        <v>32.6514</v>
      </c>
      <c r="JM58">
        <v>67.03060000000001</v>
      </c>
      <c r="JN58">
        <v>26.3519</v>
      </c>
      <c r="JO58">
        <v>1234.08</v>
      </c>
      <c r="JP58">
        <v>20.1226</v>
      </c>
      <c r="JQ58">
        <v>95.224</v>
      </c>
      <c r="JR58">
        <v>101.062</v>
      </c>
    </row>
    <row r="59" spans="1:278">
      <c r="A59">
        <v>43</v>
      </c>
      <c r="B59">
        <v>1686865882.5</v>
      </c>
      <c r="C59">
        <v>11168.5</v>
      </c>
      <c r="D59" t="s">
        <v>627</v>
      </c>
      <c r="E59" t="s">
        <v>628</v>
      </c>
      <c r="F59">
        <v>15</v>
      </c>
      <c r="I59" t="s">
        <v>408</v>
      </c>
      <c r="J59" t="s">
        <v>409</v>
      </c>
      <c r="M59" t="s">
        <v>410</v>
      </c>
      <c r="N59" t="s">
        <v>529</v>
      </c>
      <c r="O59">
        <v>1686865874.75</v>
      </c>
      <c r="P59">
        <f>(Q59)/1000</f>
        <v>0</v>
      </c>
      <c r="Q59">
        <f>1000*DA59*AO59*(CW59-CX59)/(100*CP59*(1000-AO59*CW59))</f>
        <v>0</v>
      </c>
      <c r="R59">
        <f>DA59*AO59*(CV59-CU59*(1000-AO59*CX59)/(1000-AO59*CW59))/(100*CP59)</f>
        <v>0</v>
      </c>
      <c r="S59">
        <f>CU59 - IF(AO59&gt;1, R59*CP59*100.0/(AQ59*DI59), 0)</f>
        <v>0</v>
      </c>
      <c r="T59">
        <f>((Z59-P59/2)*S59-R59)/(Z59+P59/2)</f>
        <v>0</v>
      </c>
      <c r="U59">
        <f>T59*(DB59+DC59)/1000.0</f>
        <v>0</v>
      </c>
      <c r="V59">
        <f>(CU59 - IF(AO59&gt;1, R59*CP59*100.0/(AQ59*DI59), 0))*(DB59+DC59)/1000.0</f>
        <v>0</v>
      </c>
      <c r="W59">
        <f>2.0/((1/Y59-1/X59)+SIGN(Y59)*SQRT((1/Y59-1/X59)*(1/Y59-1/X59) + 4*CQ59/((CQ59+1)*(CQ59+1))*(2*1/Y59*1/X59-1/X59*1/X59)))</f>
        <v>0</v>
      </c>
      <c r="X59">
        <f>IF(LEFT(CR59,1)&lt;&gt;"0",IF(LEFT(CR59,1)="1",3.0,CS59),$D$5+$E$5*(DI59*DB59/($K$5*1000))+$F$5*(DI59*DB59/($K$5*1000))*MAX(MIN(CP59,$J$5),$I$5)*MAX(MIN(CP59,$J$5),$I$5)+$G$5*MAX(MIN(CP59,$J$5),$I$5)*(DI59*DB59/($K$5*1000))+$H$5*(DI59*DB59/($K$5*1000))*(DI59*DB59/($K$5*1000)))</f>
        <v>0</v>
      </c>
      <c r="Y59">
        <f>P59*(1000-(1000*0.61365*exp(17.502*AC59/(240.97+AC59))/(DB59+DC59)+CW59)/2)/(1000*0.61365*exp(17.502*AC59/(240.97+AC59))/(DB59+DC59)-CW59)</f>
        <v>0</v>
      </c>
      <c r="Z59">
        <f>1/((CQ59+1)/(W59/1.6)+1/(X59/1.37)) + CQ59/((CQ59+1)/(W59/1.6) + CQ59/(X59/1.37))</f>
        <v>0</v>
      </c>
      <c r="AA59">
        <f>(CL59*CO59)</f>
        <v>0</v>
      </c>
      <c r="AB59">
        <f>(DD59+(AA59+2*0.95*5.67E-8*(((DD59+$B$7)+273)^4-(DD59+273)^4)-44100*P59)/(1.84*29.3*X59+8*0.95*5.67E-8*(DD59+273)^3))</f>
        <v>0</v>
      </c>
      <c r="AC59">
        <f>($C$7*DE59+$D$7*DF59+$E$7*AB59)</f>
        <v>0</v>
      </c>
      <c r="AD59">
        <f>0.61365*exp(17.502*AC59/(240.97+AC59))</f>
        <v>0</v>
      </c>
      <c r="AE59">
        <f>(AF59/AG59*100)</f>
        <v>0</v>
      </c>
      <c r="AF59">
        <f>CW59*(DB59+DC59)/1000</f>
        <v>0</v>
      </c>
      <c r="AG59">
        <f>0.61365*exp(17.502*DD59/(240.97+DD59))</f>
        <v>0</v>
      </c>
      <c r="AH59">
        <f>(AD59-CW59*(DB59+DC59)/1000)</f>
        <v>0</v>
      </c>
      <c r="AI59">
        <f>(-P59*44100)</f>
        <v>0</v>
      </c>
      <c r="AJ59">
        <f>2*29.3*X59*0.92*(DD59-AC59)</f>
        <v>0</v>
      </c>
      <c r="AK59">
        <f>2*0.95*5.67E-8*(((DD59+$B$7)+273)^4-(AC59+273)^4)</f>
        <v>0</v>
      </c>
      <c r="AL59">
        <f>AA59+AK59+AI59+AJ59</f>
        <v>0</v>
      </c>
      <c r="AM59">
        <v>0</v>
      </c>
      <c r="AN59">
        <v>0</v>
      </c>
      <c r="AO59">
        <f>IF(AM59*$H$13&gt;=AQ59,1.0,(AQ59/(AQ59-AM59*$H$13)))</f>
        <v>0</v>
      </c>
      <c r="AP59">
        <f>(AO59-1)*100</f>
        <v>0</v>
      </c>
      <c r="AQ59">
        <f>MAX(0,($B$13+$C$13*DI59)/(1+$D$13*DI59)*DB59/(DD59+273)*$E$13)</f>
        <v>0</v>
      </c>
      <c r="AR59" t="s">
        <v>565</v>
      </c>
      <c r="AS59">
        <v>12505.9</v>
      </c>
      <c r="AT59">
        <v>669.6483999999999</v>
      </c>
      <c r="AU59">
        <v>2972.89</v>
      </c>
      <c r="AV59">
        <f>1-AT59/AU59</f>
        <v>0</v>
      </c>
      <c r="AW59">
        <v>-2.520107304883023</v>
      </c>
      <c r="AX59" t="s">
        <v>629</v>
      </c>
      <c r="AY59">
        <v>12511.3</v>
      </c>
      <c r="AZ59">
        <v>693.79212</v>
      </c>
      <c r="BA59">
        <v>974.921</v>
      </c>
      <c r="BB59">
        <f>1-AZ59/BA59</f>
        <v>0</v>
      </c>
      <c r="BC59">
        <v>0.5</v>
      </c>
      <c r="BD59">
        <f>CM59</f>
        <v>0</v>
      </c>
      <c r="BE59">
        <f>R59</f>
        <v>0</v>
      </c>
      <c r="BF59">
        <f>BB59*BC59*BD59</f>
        <v>0</v>
      </c>
      <c r="BG59">
        <f>(BE59-AW59)/BD59</f>
        <v>0</v>
      </c>
      <c r="BH59">
        <f>(AU59-BA59)/BA59</f>
        <v>0</v>
      </c>
      <c r="BI59">
        <f>AT59/(AV59+AT59/BA59)</f>
        <v>0</v>
      </c>
      <c r="BJ59" t="s">
        <v>630</v>
      </c>
      <c r="BK59">
        <v>492.79</v>
      </c>
      <c r="BL59">
        <f>IF(BK59&lt;&gt;0, BK59, BI59)</f>
        <v>0</v>
      </c>
      <c r="BM59">
        <f>1-BL59/BA59</f>
        <v>0</v>
      </c>
      <c r="BN59">
        <f>(BA59-AZ59)/(BA59-BL59)</f>
        <v>0</v>
      </c>
      <c r="BO59">
        <f>(AU59-BA59)/(AU59-BL59)</f>
        <v>0</v>
      </c>
      <c r="BP59">
        <f>(BA59-AZ59)/(BA59-AT59)</f>
        <v>0</v>
      </c>
      <c r="BQ59">
        <f>(AU59-BA59)/(AU59-AT59)</f>
        <v>0</v>
      </c>
      <c r="BR59">
        <f>(BN59*BL59/AZ59)</f>
        <v>0</v>
      </c>
      <c r="BS59">
        <f>(1-BR59)</f>
        <v>0</v>
      </c>
      <c r="BT59">
        <v>1237</v>
      </c>
      <c r="BU59">
        <v>300</v>
      </c>
      <c r="BV59">
        <v>300</v>
      </c>
      <c r="BW59">
        <v>300</v>
      </c>
      <c r="BX59">
        <v>12511.3</v>
      </c>
      <c r="BY59">
        <v>930.24</v>
      </c>
      <c r="BZ59">
        <v>-0.00906528</v>
      </c>
      <c r="CA59">
        <v>-0.43</v>
      </c>
      <c r="CB59" t="s">
        <v>415</v>
      </c>
      <c r="CC59" t="s">
        <v>415</v>
      </c>
      <c r="CD59" t="s">
        <v>415</v>
      </c>
      <c r="CE59" t="s">
        <v>415</v>
      </c>
      <c r="CF59" t="s">
        <v>415</v>
      </c>
      <c r="CG59" t="s">
        <v>415</v>
      </c>
      <c r="CH59" t="s">
        <v>415</v>
      </c>
      <c r="CI59" t="s">
        <v>415</v>
      </c>
      <c r="CJ59" t="s">
        <v>415</v>
      </c>
      <c r="CK59" t="s">
        <v>415</v>
      </c>
      <c r="CL59">
        <f>$B$11*DJ59+$C$11*DK59+$F$11*DV59*(1-DY59)</f>
        <v>0</v>
      </c>
      <c r="CM59">
        <f>CL59*CN59</f>
        <v>0</v>
      </c>
      <c r="CN59">
        <f>($B$11*$D$9+$C$11*$D$9+$F$11*((EI59+EA59)/MAX(EI59+EA59+EJ59, 0.1)*$I$9+EJ59/MAX(EI59+EA59+EJ59, 0.1)*$J$9))/($B$11+$C$11+$F$11)</f>
        <v>0</v>
      </c>
      <c r="CO59">
        <f>($B$11*$K$9+$C$11*$K$9+$F$11*((EI59+EA59)/MAX(EI59+EA59+EJ59, 0.1)*$P$9+EJ59/MAX(EI59+EA59+EJ59, 0.1)*$Q$9))/($B$11+$C$11+$F$11)</f>
        <v>0</v>
      </c>
      <c r="CP59">
        <v>6</v>
      </c>
      <c r="CQ59">
        <v>0.5</v>
      </c>
      <c r="CR59" t="s">
        <v>416</v>
      </c>
      <c r="CS59">
        <v>2</v>
      </c>
      <c r="CT59">
        <v>1686865874.75</v>
      </c>
      <c r="CU59">
        <v>1498.111666666667</v>
      </c>
      <c r="CV59">
        <v>1533.364</v>
      </c>
      <c r="CW59">
        <v>22.64578666666666</v>
      </c>
      <c r="CX59">
        <v>20.16403</v>
      </c>
      <c r="CY59">
        <v>1498.487666666667</v>
      </c>
      <c r="CZ59">
        <v>22.43794666666667</v>
      </c>
      <c r="DA59">
        <v>600.2330333333333</v>
      </c>
      <c r="DB59">
        <v>101.5315333333333</v>
      </c>
      <c r="DC59">
        <v>0.09992183666666667</v>
      </c>
      <c r="DD59">
        <v>27.83289000000001</v>
      </c>
      <c r="DE59">
        <v>27.9574</v>
      </c>
      <c r="DF59">
        <v>999.9000000000002</v>
      </c>
      <c r="DG59">
        <v>0</v>
      </c>
      <c r="DH59">
        <v>0</v>
      </c>
      <c r="DI59">
        <v>10002.99666666667</v>
      </c>
      <c r="DJ59">
        <v>0</v>
      </c>
      <c r="DK59">
        <v>1357.101666666666</v>
      </c>
      <c r="DL59">
        <v>-34.74612333333334</v>
      </c>
      <c r="DM59">
        <v>1533.341333333334</v>
      </c>
      <c r="DN59">
        <v>1564.919333333333</v>
      </c>
      <c r="DO59">
        <v>2.481769666666666</v>
      </c>
      <c r="DP59">
        <v>1533.364</v>
      </c>
      <c r="DQ59">
        <v>20.16403</v>
      </c>
      <c r="DR59">
        <v>2.299261333333333</v>
      </c>
      <c r="DS59">
        <v>2.047283</v>
      </c>
      <c r="DT59">
        <v>19.67122</v>
      </c>
      <c r="DU59">
        <v>17.81483333333334</v>
      </c>
      <c r="DV59">
        <v>1499.950666666667</v>
      </c>
      <c r="DW59">
        <v>0.9729918333333334</v>
      </c>
      <c r="DX59">
        <v>0.02700804333333333</v>
      </c>
      <c r="DY59">
        <v>0</v>
      </c>
      <c r="DZ59">
        <v>693.7903999999999</v>
      </c>
      <c r="EA59">
        <v>4.99931</v>
      </c>
      <c r="EB59">
        <v>13745.98333333334</v>
      </c>
      <c r="EC59">
        <v>13258.76333333333</v>
      </c>
      <c r="ED59">
        <v>36.81199999999999</v>
      </c>
      <c r="EE59">
        <v>38.44119999999999</v>
      </c>
      <c r="EF59">
        <v>37</v>
      </c>
      <c r="EG59">
        <v>38.06199999999999</v>
      </c>
      <c r="EH59">
        <v>38.3666</v>
      </c>
      <c r="EI59">
        <v>1454.575666666667</v>
      </c>
      <c r="EJ59">
        <v>40.37766666666668</v>
      </c>
      <c r="EK59">
        <v>0</v>
      </c>
      <c r="EL59">
        <v>141.5</v>
      </c>
      <c r="EM59">
        <v>0</v>
      </c>
      <c r="EN59">
        <v>693.79212</v>
      </c>
      <c r="EO59">
        <v>-2.388769223959117</v>
      </c>
      <c r="EP59">
        <v>-1433.230766164268</v>
      </c>
      <c r="EQ59">
        <v>13727.16</v>
      </c>
      <c r="ER59">
        <v>15</v>
      </c>
      <c r="ES59">
        <v>1686865923</v>
      </c>
      <c r="ET59" t="s">
        <v>631</v>
      </c>
      <c r="EU59">
        <v>1686865923</v>
      </c>
      <c r="EV59">
        <v>1686864966.6</v>
      </c>
      <c r="EW59">
        <v>42</v>
      </c>
      <c r="EX59">
        <v>-0.508</v>
      </c>
      <c r="EY59">
        <v>-0.025</v>
      </c>
      <c r="EZ59">
        <v>-0.376</v>
      </c>
      <c r="FA59">
        <v>0.208</v>
      </c>
      <c r="FB59">
        <v>1543</v>
      </c>
      <c r="FC59">
        <v>20</v>
      </c>
      <c r="FD59">
        <v>0.07000000000000001</v>
      </c>
      <c r="FE59">
        <v>0.03</v>
      </c>
      <c r="FF59">
        <v>-34.87362195121951</v>
      </c>
      <c r="FG59">
        <v>2.380091289198556</v>
      </c>
      <c r="FH59">
        <v>0.2417541308065827</v>
      </c>
      <c r="FI59">
        <v>1</v>
      </c>
      <c r="FJ59">
        <v>1498.552580645161</v>
      </c>
      <c r="FK59">
        <v>4.983870967736724</v>
      </c>
      <c r="FL59">
        <v>0.3821836051068703</v>
      </c>
      <c r="FM59">
        <v>1</v>
      </c>
      <c r="FN59">
        <v>2.494790731707317</v>
      </c>
      <c r="FO59">
        <v>-0.1201643205574906</v>
      </c>
      <c r="FP59">
        <v>0.02471049864666924</v>
      </c>
      <c r="FQ59">
        <v>1</v>
      </c>
      <c r="FR59">
        <v>22.64845161290322</v>
      </c>
      <c r="FS59">
        <v>-0.2169000000000488</v>
      </c>
      <c r="FT59">
        <v>0.01650546089432318</v>
      </c>
      <c r="FU59">
        <v>1</v>
      </c>
      <c r="FV59">
        <v>4</v>
      </c>
      <c r="FW59">
        <v>4</v>
      </c>
      <c r="FX59" t="s">
        <v>418</v>
      </c>
      <c r="FY59">
        <v>3.17663</v>
      </c>
      <c r="FZ59">
        <v>2.79736</v>
      </c>
      <c r="GA59">
        <v>0.247522</v>
      </c>
      <c r="GB59">
        <v>0.251917</v>
      </c>
      <c r="GC59">
        <v>0.115536</v>
      </c>
      <c r="GD59">
        <v>0.107369</v>
      </c>
      <c r="GE59">
        <v>23520.2</v>
      </c>
      <c r="GF59">
        <v>18585.4</v>
      </c>
      <c r="GG59">
        <v>29223.8</v>
      </c>
      <c r="GH59">
        <v>24346.3</v>
      </c>
      <c r="GI59">
        <v>32877.5</v>
      </c>
      <c r="GJ59">
        <v>31719.9</v>
      </c>
      <c r="GK59">
        <v>40315.3</v>
      </c>
      <c r="GL59">
        <v>39723.2</v>
      </c>
      <c r="GM59">
        <v>2.16125</v>
      </c>
      <c r="GN59">
        <v>1.81455</v>
      </c>
      <c r="GO59">
        <v>0.0902563</v>
      </c>
      <c r="GP59">
        <v>0</v>
      </c>
      <c r="GQ59">
        <v>26.4632</v>
      </c>
      <c r="GR59">
        <v>999.9</v>
      </c>
      <c r="GS59">
        <v>44.3</v>
      </c>
      <c r="GT59">
        <v>37.8</v>
      </c>
      <c r="GU59">
        <v>28.734</v>
      </c>
      <c r="GV59">
        <v>62.26</v>
      </c>
      <c r="GW59">
        <v>32.5881</v>
      </c>
      <c r="GX59">
        <v>1</v>
      </c>
      <c r="GY59">
        <v>0.116092</v>
      </c>
      <c r="GZ59">
        <v>0.610526</v>
      </c>
      <c r="HA59">
        <v>20.2665</v>
      </c>
      <c r="HB59">
        <v>5.22747</v>
      </c>
      <c r="HC59">
        <v>11.9081</v>
      </c>
      <c r="HD59">
        <v>4.9636</v>
      </c>
      <c r="HE59">
        <v>3.292</v>
      </c>
      <c r="HF59">
        <v>9999</v>
      </c>
      <c r="HG59">
        <v>9999</v>
      </c>
      <c r="HH59">
        <v>9999</v>
      </c>
      <c r="HI59">
        <v>999.9</v>
      </c>
      <c r="HJ59">
        <v>4.97031</v>
      </c>
      <c r="HK59">
        <v>1.87546</v>
      </c>
      <c r="HL59">
        <v>1.87426</v>
      </c>
      <c r="HM59">
        <v>1.87351</v>
      </c>
      <c r="HN59">
        <v>1.87485</v>
      </c>
      <c r="HO59">
        <v>1.86988</v>
      </c>
      <c r="HP59">
        <v>1.87398</v>
      </c>
      <c r="HQ59">
        <v>1.87907</v>
      </c>
      <c r="HR59">
        <v>0</v>
      </c>
      <c r="HS59">
        <v>0</v>
      </c>
      <c r="HT59">
        <v>0</v>
      </c>
      <c r="HU59">
        <v>0</v>
      </c>
      <c r="HV59" t="s">
        <v>419</v>
      </c>
      <c r="HW59" t="s">
        <v>420</v>
      </c>
      <c r="HX59" t="s">
        <v>421</v>
      </c>
      <c r="HY59" t="s">
        <v>421</v>
      </c>
      <c r="HZ59" t="s">
        <v>421</v>
      </c>
      <c r="IA59" t="s">
        <v>421</v>
      </c>
      <c r="IB59">
        <v>0</v>
      </c>
      <c r="IC59">
        <v>100</v>
      </c>
      <c r="ID59">
        <v>100</v>
      </c>
      <c r="IE59">
        <v>-0.376</v>
      </c>
      <c r="IF59">
        <v>0.2078</v>
      </c>
      <c r="IG59">
        <v>0.1310000000003129</v>
      </c>
      <c r="IH59">
        <v>0</v>
      </c>
      <c r="II59">
        <v>0</v>
      </c>
      <c r="IJ59">
        <v>0</v>
      </c>
      <c r="IK59">
        <v>0.2078500000000005</v>
      </c>
      <c r="IL59">
        <v>0</v>
      </c>
      <c r="IM59">
        <v>0</v>
      </c>
      <c r="IN59">
        <v>0</v>
      </c>
      <c r="IO59">
        <v>-1</v>
      </c>
      <c r="IP59">
        <v>-1</v>
      </c>
      <c r="IQ59">
        <v>-1</v>
      </c>
      <c r="IR59">
        <v>-1</v>
      </c>
      <c r="IS59">
        <v>3.9</v>
      </c>
      <c r="IT59">
        <v>15.3</v>
      </c>
      <c r="IU59">
        <v>3.19336</v>
      </c>
      <c r="IV59">
        <v>2.42676</v>
      </c>
      <c r="IW59">
        <v>1.42578</v>
      </c>
      <c r="IX59">
        <v>2.25708</v>
      </c>
      <c r="IY59">
        <v>1.54785</v>
      </c>
      <c r="IZ59">
        <v>2.36816</v>
      </c>
      <c r="JA59">
        <v>41.1964</v>
      </c>
      <c r="JB59">
        <v>14.2546</v>
      </c>
      <c r="JC59">
        <v>18</v>
      </c>
      <c r="JD59">
        <v>639.296</v>
      </c>
      <c r="JE59">
        <v>401.845</v>
      </c>
      <c r="JF59">
        <v>25.9807</v>
      </c>
      <c r="JG59">
        <v>28.7714</v>
      </c>
      <c r="JH59">
        <v>30</v>
      </c>
      <c r="JI59">
        <v>28.7152</v>
      </c>
      <c r="JJ59">
        <v>28.6571</v>
      </c>
      <c r="JK59">
        <v>63.9321</v>
      </c>
      <c r="JL59">
        <v>32.8623</v>
      </c>
      <c r="JM59">
        <v>68.4892</v>
      </c>
      <c r="JN59">
        <v>26.0172</v>
      </c>
      <c r="JO59">
        <v>1533.95</v>
      </c>
      <c r="JP59">
        <v>20.1962</v>
      </c>
      <c r="JQ59">
        <v>95.2244</v>
      </c>
      <c r="JR59">
        <v>101.062</v>
      </c>
    </row>
    <row r="60" spans="1:278">
      <c r="A60">
        <v>44</v>
      </c>
      <c r="B60">
        <v>1686866044</v>
      </c>
      <c r="C60">
        <v>11330</v>
      </c>
      <c r="D60" t="s">
        <v>632</v>
      </c>
      <c r="E60" t="s">
        <v>633</v>
      </c>
      <c r="F60">
        <v>15</v>
      </c>
      <c r="I60" t="s">
        <v>408</v>
      </c>
      <c r="J60" t="s">
        <v>409</v>
      </c>
      <c r="M60" t="s">
        <v>410</v>
      </c>
      <c r="N60" t="s">
        <v>529</v>
      </c>
      <c r="O60">
        <v>1686866036</v>
      </c>
      <c r="P60">
        <f>(Q60)/1000</f>
        <v>0</v>
      </c>
      <c r="Q60">
        <f>1000*DA60*AO60*(CW60-CX60)/(100*CP60*(1000-AO60*CW60))</f>
        <v>0</v>
      </c>
      <c r="R60">
        <f>DA60*AO60*(CV60-CU60*(1000-AO60*CX60)/(1000-AO60*CW60))/(100*CP60)</f>
        <v>0</v>
      </c>
      <c r="S60">
        <f>CU60 - IF(AO60&gt;1, R60*CP60*100.0/(AQ60*DI60), 0)</f>
        <v>0</v>
      </c>
      <c r="T60">
        <f>((Z60-P60/2)*S60-R60)/(Z60+P60/2)</f>
        <v>0</v>
      </c>
      <c r="U60">
        <f>T60*(DB60+DC60)/1000.0</f>
        <v>0</v>
      </c>
      <c r="V60">
        <f>(CU60 - IF(AO60&gt;1, R60*CP60*100.0/(AQ60*DI60), 0))*(DB60+DC60)/1000.0</f>
        <v>0</v>
      </c>
      <c r="W60">
        <f>2.0/((1/Y60-1/X60)+SIGN(Y60)*SQRT((1/Y60-1/X60)*(1/Y60-1/X60) + 4*CQ60/((CQ60+1)*(CQ60+1))*(2*1/Y60*1/X60-1/X60*1/X60)))</f>
        <v>0</v>
      </c>
      <c r="X60">
        <f>IF(LEFT(CR60,1)&lt;&gt;"0",IF(LEFT(CR60,1)="1",3.0,CS60),$D$5+$E$5*(DI60*DB60/($K$5*1000))+$F$5*(DI60*DB60/($K$5*1000))*MAX(MIN(CP60,$J$5),$I$5)*MAX(MIN(CP60,$J$5),$I$5)+$G$5*MAX(MIN(CP60,$J$5),$I$5)*(DI60*DB60/($K$5*1000))+$H$5*(DI60*DB60/($K$5*1000))*(DI60*DB60/($K$5*1000)))</f>
        <v>0</v>
      </c>
      <c r="Y60">
        <f>P60*(1000-(1000*0.61365*exp(17.502*AC60/(240.97+AC60))/(DB60+DC60)+CW60)/2)/(1000*0.61365*exp(17.502*AC60/(240.97+AC60))/(DB60+DC60)-CW60)</f>
        <v>0</v>
      </c>
      <c r="Z60">
        <f>1/((CQ60+1)/(W60/1.6)+1/(X60/1.37)) + CQ60/((CQ60+1)/(W60/1.6) + CQ60/(X60/1.37))</f>
        <v>0</v>
      </c>
      <c r="AA60">
        <f>(CL60*CO60)</f>
        <v>0</v>
      </c>
      <c r="AB60">
        <f>(DD60+(AA60+2*0.95*5.67E-8*(((DD60+$B$7)+273)^4-(DD60+273)^4)-44100*P60)/(1.84*29.3*X60+8*0.95*5.67E-8*(DD60+273)^3))</f>
        <v>0</v>
      </c>
      <c r="AC60">
        <f>($C$7*DE60+$D$7*DF60+$E$7*AB60)</f>
        <v>0</v>
      </c>
      <c r="AD60">
        <f>0.61365*exp(17.502*AC60/(240.97+AC60))</f>
        <v>0</v>
      </c>
      <c r="AE60">
        <f>(AF60/AG60*100)</f>
        <v>0</v>
      </c>
      <c r="AF60">
        <f>CW60*(DB60+DC60)/1000</f>
        <v>0</v>
      </c>
      <c r="AG60">
        <f>0.61365*exp(17.502*DD60/(240.97+DD60))</f>
        <v>0</v>
      </c>
      <c r="AH60">
        <f>(AD60-CW60*(DB60+DC60)/1000)</f>
        <v>0</v>
      </c>
      <c r="AI60">
        <f>(-P60*44100)</f>
        <v>0</v>
      </c>
      <c r="AJ60">
        <f>2*29.3*X60*0.92*(DD60-AC60)</f>
        <v>0</v>
      </c>
      <c r="AK60">
        <f>2*0.95*5.67E-8*(((DD60+$B$7)+273)^4-(AC60+273)^4)</f>
        <v>0</v>
      </c>
      <c r="AL60">
        <f>AA60+AK60+AI60+AJ60</f>
        <v>0</v>
      </c>
      <c r="AM60">
        <v>0</v>
      </c>
      <c r="AN60">
        <v>0</v>
      </c>
      <c r="AO60">
        <f>IF(AM60*$H$13&gt;=AQ60,1.0,(AQ60/(AQ60-AM60*$H$13)))</f>
        <v>0</v>
      </c>
      <c r="AP60">
        <f>(AO60-1)*100</f>
        <v>0</v>
      </c>
      <c r="AQ60">
        <f>MAX(0,($B$13+$C$13*DI60)/(1+$D$13*DI60)*DB60/(DD60+273)*$E$13)</f>
        <v>0</v>
      </c>
      <c r="AR60" t="s">
        <v>565</v>
      </c>
      <c r="AS60">
        <v>12505.9</v>
      </c>
      <c r="AT60">
        <v>669.6483999999999</v>
      </c>
      <c r="AU60">
        <v>2972.89</v>
      </c>
      <c r="AV60">
        <f>1-AT60/AU60</f>
        <v>0</v>
      </c>
      <c r="AW60">
        <v>-2.520107304883023</v>
      </c>
      <c r="AX60" t="s">
        <v>634</v>
      </c>
      <c r="AY60">
        <v>12513.1</v>
      </c>
      <c r="AZ60">
        <v>697.0794799999999</v>
      </c>
      <c r="BA60">
        <v>953.938</v>
      </c>
      <c r="BB60">
        <f>1-AZ60/BA60</f>
        <v>0</v>
      </c>
      <c r="BC60">
        <v>0.5</v>
      </c>
      <c r="BD60">
        <f>CM60</f>
        <v>0</v>
      </c>
      <c r="BE60">
        <f>R60</f>
        <v>0</v>
      </c>
      <c r="BF60">
        <f>BB60*BC60*BD60</f>
        <v>0</v>
      </c>
      <c r="BG60">
        <f>(BE60-AW60)/BD60</f>
        <v>0</v>
      </c>
      <c r="BH60">
        <f>(AU60-BA60)/BA60</f>
        <v>0</v>
      </c>
      <c r="BI60">
        <f>AT60/(AV60+AT60/BA60)</f>
        <v>0</v>
      </c>
      <c r="BJ60" t="s">
        <v>635</v>
      </c>
      <c r="BK60">
        <v>497.34</v>
      </c>
      <c r="BL60">
        <f>IF(BK60&lt;&gt;0, BK60, BI60)</f>
        <v>0</v>
      </c>
      <c r="BM60">
        <f>1-BL60/BA60</f>
        <v>0</v>
      </c>
      <c r="BN60">
        <f>(BA60-AZ60)/(BA60-BL60)</f>
        <v>0</v>
      </c>
      <c r="BO60">
        <f>(AU60-BA60)/(AU60-BL60)</f>
        <v>0</v>
      </c>
      <c r="BP60">
        <f>(BA60-AZ60)/(BA60-AT60)</f>
        <v>0</v>
      </c>
      <c r="BQ60">
        <f>(AU60-BA60)/(AU60-AT60)</f>
        <v>0</v>
      </c>
      <c r="BR60">
        <f>(BN60*BL60/AZ60)</f>
        <v>0</v>
      </c>
      <c r="BS60">
        <f>(1-BR60)</f>
        <v>0</v>
      </c>
      <c r="BT60">
        <v>1239</v>
      </c>
      <c r="BU60">
        <v>300</v>
      </c>
      <c r="BV60">
        <v>300</v>
      </c>
      <c r="BW60">
        <v>300</v>
      </c>
      <c r="BX60">
        <v>12513.1</v>
      </c>
      <c r="BY60">
        <v>911.9299999999999</v>
      </c>
      <c r="BZ60">
        <v>-0.0090674</v>
      </c>
      <c r="CA60">
        <v>-0.02</v>
      </c>
      <c r="CB60" t="s">
        <v>415</v>
      </c>
      <c r="CC60" t="s">
        <v>415</v>
      </c>
      <c r="CD60" t="s">
        <v>415</v>
      </c>
      <c r="CE60" t="s">
        <v>415</v>
      </c>
      <c r="CF60" t="s">
        <v>415</v>
      </c>
      <c r="CG60" t="s">
        <v>415</v>
      </c>
      <c r="CH60" t="s">
        <v>415</v>
      </c>
      <c r="CI60" t="s">
        <v>415</v>
      </c>
      <c r="CJ60" t="s">
        <v>415</v>
      </c>
      <c r="CK60" t="s">
        <v>415</v>
      </c>
      <c r="CL60">
        <f>$B$11*DJ60+$C$11*DK60+$F$11*DV60*(1-DY60)</f>
        <v>0</v>
      </c>
      <c r="CM60">
        <f>CL60*CN60</f>
        <v>0</v>
      </c>
      <c r="CN60">
        <f>($B$11*$D$9+$C$11*$D$9+$F$11*((EI60+EA60)/MAX(EI60+EA60+EJ60, 0.1)*$I$9+EJ60/MAX(EI60+EA60+EJ60, 0.1)*$J$9))/($B$11+$C$11+$F$11)</f>
        <v>0</v>
      </c>
      <c r="CO60">
        <f>($B$11*$K$9+$C$11*$K$9+$F$11*((EI60+EA60)/MAX(EI60+EA60+EJ60, 0.1)*$P$9+EJ60/MAX(EI60+EA60+EJ60, 0.1)*$Q$9))/($B$11+$C$11+$F$11)</f>
        <v>0</v>
      </c>
      <c r="CP60">
        <v>6</v>
      </c>
      <c r="CQ60">
        <v>0.5</v>
      </c>
      <c r="CR60" t="s">
        <v>416</v>
      </c>
      <c r="CS60">
        <v>2</v>
      </c>
      <c r="CT60">
        <v>1686866036</v>
      </c>
      <c r="CU60">
        <v>1998.416</v>
      </c>
      <c r="CV60">
        <v>2034.221935483871</v>
      </c>
      <c r="CW60">
        <v>22.49963548387096</v>
      </c>
      <c r="CX60">
        <v>19.93841612903226</v>
      </c>
      <c r="CY60">
        <v>1999.53</v>
      </c>
      <c r="CZ60">
        <v>22.29180645161291</v>
      </c>
      <c r="DA60">
        <v>600.265806451613</v>
      </c>
      <c r="DB60">
        <v>101.5294838709678</v>
      </c>
      <c r="DC60">
        <v>0.1000706935483871</v>
      </c>
      <c r="DD60">
        <v>27.81833870967742</v>
      </c>
      <c r="DE60">
        <v>27.97642903225807</v>
      </c>
      <c r="DF60">
        <v>999.9000000000003</v>
      </c>
      <c r="DG60">
        <v>0</v>
      </c>
      <c r="DH60">
        <v>0</v>
      </c>
      <c r="DI60">
        <v>10000.80580645161</v>
      </c>
      <c r="DJ60">
        <v>0</v>
      </c>
      <c r="DK60">
        <v>1341.987741935484</v>
      </c>
      <c r="DL60">
        <v>-35.06803548387096</v>
      </c>
      <c r="DM60">
        <v>2045.17</v>
      </c>
      <c r="DN60">
        <v>2075.605806451613</v>
      </c>
      <c r="DO60">
        <v>2.56123</v>
      </c>
      <c r="DP60">
        <v>2034.221935483871</v>
      </c>
      <c r="DQ60">
        <v>19.93841612903226</v>
      </c>
      <c r="DR60">
        <v>2.284377741935484</v>
      </c>
      <c r="DS60">
        <v>2.024337096774194</v>
      </c>
      <c r="DT60">
        <v>19.56663548387097</v>
      </c>
      <c r="DU60">
        <v>17.63595161290322</v>
      </c>
      <c r="DV60">
        <v>1499.994193548387</v>
      </c>
      <c r="DW60">
        <v>0.9729995806451615</v>
      </c>
      <c r="DX60">
        <v>0.02700020967741936</v>
      </c>
      <c r="DY60">
        <v>0</v>
      </c>
      <c r="DZ60">
        <v>697.3659032258065</v>
      </c>
      <c r="EA60">
        <v>4.999310000000001</v>
      </c>
      <c r="EB60">
        <v>13485.95483870968</v>
      </c>
      <c r="EC60">
        <v>13259.20322580645</v>
      </c>
      <c r="ED60">
        <v>36.75</v>
      </c>
      <c r="EE60">
        <v>38.5</v>
      </c>
      <c r="EF60">
        <v>37.11890322580646</v>
      </c>
      <c r="EG60">
        <v>37.68699999999998</v>
      </c>
      <c r="EH60">
        <v>38.32216129032257</v>
      </c>
      <c r="EI60">
        <v>1454.627741935484</v>
      </c>
      <c r="EJ60">
        <v>40.36645161290322</v>
      </c>
      <c r="EK60">
        <v>0</v>
      </c>
      <c r="EL60">
        <v>161</v>
      </c>
      <c r="EM60">
        <v>0</v>
      </c>
      <c r="EN60">
        <v>697.0794799999999</v>
      </c>
      <c r="EO60">
        <v>-26.09307688838863</v>
      </c>
      <c r="EP60">
        <v>-994.0923104009178</v>
      </c>
      <c r="EQ60">
        <v>13475.54</v>
      </c>
      <c r="ER60">
        <v>15</v>
      </c>
      <c r="ES60">
        <v>1686866084.5</v>
      </c>
      <c r="ET60" t="s">
        <v>636</v>
      </c>
      <c r="EU60">
        <v>1686866084.5</v>
      </c>
      <c r="EV60">
        <v>1686864966.6</v>
      </c>
      <c r="EW60">
        <v>43</v>
      </c>
      <c r="EX60">
        <v>-0.738</v>
      </c>
      <c r="EY60">
        <v>-0.025</v>
      </c>
      <c r="EZ60">
        <v>-1.114</v>
      </c>
      <c r="FA60">
        <v>0.208</v>
      </c>
      <c r="FB60">
        <v>2047</v>
      </c>
      <c r="FC60">
        <v>20</v>
      </c>
      <c r="FD60">
        <v>0.14</v>
      </c>
      <c r="FE60">
        <v>0.03</v>
      </c>
      <c r="FF60">
        <v>-35.36252926829268</v>
      </c>
      <c r="FG60">
        <v>6.037735191637614</v>
      </c>
      <c r="FH60">
        <v>0.6181449850625668</v>
      </c>
      <c r="FI60">
        <v>0</v>
      </c>
      <c r="FJ60">
        <v>1999.154193548387</v>
      </c>
      <c r="FK60">
        <v>3.880161290319414</v>
      </c>
      <c r="FL60">
        <v>0.2915229664338284</v>
      </c>
      <c r="FM60">
        <v>1</v>
      </c>
      <c r="FN60">
        <v>2.579399512195122</v>
      </c>
      <c r="FO60">
        <v>-0.5818333797909434</v>
      </c>
      <c r="FP60">
        <v>0.06620113822436194</v>
      </c>
      <c r="FQ60">
        <v>0</v>
      </c>
      <c r="FR60">
        <v>22.49963548387096</v>
      </c>
      <c r="FS60">
        <v>-0.3981967741935235</v>
      </c>
      <c r="FT60">
        <v>0.03452481621157893</v>
      </c>
      <c r="FU60">
        <v>1</v>
      </c>
      <c r="FV60">
        <v>2</v>
      </c>
      <c r="FW60">
        <v>4</v>
      </c>
      <c r="FX60" t="s">
        <v>452</v>
      </c>
      <c r="FY60">
        <v>3.1761</v>
      </c>
      <c r="FZ60">
        <v>2.7965</v>
      </c>
      <c r="GA60">
        <v>0.293299</v>
      </c>
      <c r="GB60">
        <v>0.297185</v>
      </c>
      <c r="GC60">
        <v>0.115053</v>
      </c>
      <c r="GD60">
        <v>0.106711</v>
      </c>
      <c r="GE60">
        <v>22086.7</v>
      </c>
      <c r="GF60">
        <v>17458</v>
      </c>
      <c r="GG60">
        <v>29222.2</v>
      </c>
      <c r="GH60">
        <v>24344.1</v>
      </c>
      <c r="GI60">
        <v>32895.6</v>
      </c>
      <c r="GJ60">
        <v>31743.5</v>
      </c>
      <c r="GK60">
        <v>40312.8</v>
      </c>
      <c r="GL60">
        <v>39721.1</v>
      </c>
      <c r="GM60">
        <v>2.16112</v>
      </c>
      <c r="GN60">
        <v>1.8169</v>
      </c>
      <c r="GO60">
        <v>0.0858009</v>
      </c>
      <c r="GP60">
        <v>0</v>
      </c>
      <c r="GQ60">
        <v>26.5613</v>
      </c>
      <c r="GR60">
        <v>999.9</v>
      </c>
      <c r="GS60">
        <v>45</v>
      </c>
      <c r="GT60">
        <v>37.6</v>
      </c>
      <c r="GU60">
        <v>28.8721</v>
      </c>
      <c r="GV60">
        <v>62.32</v>
      </c>
      <c r="GW60">
        <v>33.4095</v>
      </c>
      <c r="GX60">
        <v>1</v>
      </c>
      <c r="GY60">
        <v>0.118577</v>
      </c>
      <c r="GZ60">
        <v>0.709126</v>
      </c>
      <c r="HA60">
        <v>20.2658</v>
      </c>
      <c r="HB60">
        <v>5.22298</v>
      </c>
      <c r="HC60">
        <v>11.9081</v>
      </c>
      <c r="HD60">
        <v>4.9632</v>
      </c>
      <c r="HE60">
        <v>3.29135</v>
      </c>
      <c r="HF60">
        <v>9999</v>
      </c>
      <c r="HG60">
        <v>9999</v>
      </c>
      <c r="HH60">
        <v>9999</v>
      </c>
      <c r="HI60">
        <v>999.9</v>
      </c>
      <c r="HJ60">
        <v>4.9703</v>
      </c>
      <c r="HK60">
        <v>1.87546</v>
      </c>
      <c r="HL60">
        <v>1.87424</v>
      </c>
      <c r="HM60">
        <v>1.87347</v>
      </c>
      <c r="HN60">
        <v>1.87485</v>
      </c>
      <c r="HO60">
        <v>1.86981</v>
      </c>
      <c r="HP60">
        <v>1.87394</v>
      </c>
      <c r="HQ60">
        <v>1.87898</v>
      </c>
      <c r="HR60">
        <v>0</v>
      </c>
      <c r="HS60">
        <v>0</v>
      </c>
      <c r="HT60">
        <v>0</v>
      </c>
      <c r="HU60">
        <v>0</v>
      </c>
      <c r="HV60" t="s">
        <v>419</v>
      </c>
      <c r="HW60" t="s">
        <v>420</v>
      </c>
      <c r="HX60" t="s">
        <v>421</v>
      </c>
      <c r="HY60" t="s">
        <v>421</v>
      </c>
      <c r="HZ60" t="s">
        <v>421</v>
      </c>
      <c r="IA60" t="s">
        <v>421</v>
      </c>
      <c r="IB60">
        <v>0</v>
      </c>
      <c r="IC60">
        <v>100</v>
      </c>
      <c r="ID60">
        <v>100</v>
      </c>
      <c r="IE60">
        <v>-1.114</v>
      </c>
      <c r="IF60">
        <v>0.2078</v>
      </c>
      <c r="IG60">
        <v>-0.3761904761904589</v>
      </c>
      <c r="IH60">
        <v>0</v>
      </c>
      <c r="II60">
        <v>0</v>
      </c>
      <c r="IJ60">
        <v>0</v>
      </c>
      <c r="IK60">
        <v>0.2078500000000005</v>
      </c>
      <c r="IL60">
        <v>0</v>
      </c>
      <c r="IM60">
        <v>0</v>
      </c>
      <c r="IN60">
        <v>0</v>
      </c>
      <c r="IO60">
        <v>-1</v>
      </c>
      <c r="IP60">
        <v>-1</v>
      </c>
      <c r="IQ60">
        <v>-1</v>
      </c>
      <c r="IR60">
        <v>-1</v>
      </c>
      <c r="IS60">
        <v>2</v>
      </c>
      <c r="IT60">
        <v>18</v>
      </c>
      <c r="IU60">
        <v>4.00757</v>
      </c>
      <c r="IV60">
        <v>2.37305</v>
      </c>
      <c r="IW60">
        <v>1.42578</v>
      </c>
      <c r="IX60">
        <v>2.25586</v>
      </c>
      <c r="IY60">
        <v>1.54785</v>
      </c>
      <c r="IZ60">
        <v>2.50977</v>
      </c>
      <c r="JA60">
        <v>40.5787</v>
      </c>
      <c r="JB60">
        <v>14.2459</v>
      </c>
      <c r="JC60">
        <v>18</v>
      </c>
      <c r="JD60">
        <v>639.201</v>
      </c>
      <c r="JE60">
        <v>403.117</v>
      </c>
      <c r="JF60">
        <v>25.9414</v>
      </c>
      <c r="JG60">
        <v>28.7918</v>
      </c>
      <c r="JH60">
        <v>30.0002</v>
      </c>
      <c r="JI60">
        <v>28.7152</v>
      </c>
      <c r="JJ60">
        <v>28.6546</v>
      </c>
      <c r="JK60">
        <v>80.2522</v>
      </c>
      <c r="JL60">
        <v>33.8425</v>
      </c>
      <c r="JM60">
        <v>69.46980000000001</v>
      </c>
      <c r="JN60">
        <v>25.9433</v>
      </c>
      <c r="JO60">
        <v>2034.2</v>
      </c>
      <c r="JP60">
        <v>20.0516</v>
      </c>
      <c r="JQ60">
        <v>95.2187</v>
      </c>
      <c r="JR60">
        <v>101.055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2023-06-15T21:55:45Z</dcterms:created>
  <dcterms:modified xsi:type="dcterms:W3CDTF">2023-06-15T21:55:45Z</dcterms:modified>
</cp:coreProperties>
</file>