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<sst xmlns="http://schemas.openxmlformats.org/spreadsheetml/2006/main" count="1650" uniqueCount="532">
  <si>
    <t>File opened</t>
  </si>
  <si>
    <t>2023-06-15 20:54:26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</si>
  <si>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</si>
  <si>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</si>
  <si>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</si>
  <si>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</si>
  <si>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</si>
  <si>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</si>
  <si>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</si>
  <si>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</si>
  <si>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</si>
  <si>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</si>
  <si>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</si>
  <si>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</si>
  <si>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</si>
  <si>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28 09:05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</si>
  <si>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</si>
  <si>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</si>
  <si>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</si>
  <si>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</si>
  <si>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</si>
  <si>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</si>
  <si>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</si>
  <si>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</si>
  <si>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</si>
  <si>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</si>
  <si>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</si>
  <si>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20:54:26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</si>
  <si>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</si>
  <si>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</si>
  <si>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</si>
  <si>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</si>
  <si>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</si>
  <si>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</si>
  <si>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</si>
  <si>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</si>
  <si>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</si>
  <si>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</si>
  <si>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</si>
  <si>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</si>
  <si>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</si>
  <si>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</si>
  <si>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</si>
  <si>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</si>
  <si>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</si>
  <si>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</si>
  <si>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</si>
  <si>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</si>
  <si>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</si>
  <si>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</si>
  <si>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</si>
  <si>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</si>
  <si>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</si>
  <si>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</si>
  <si>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</si>
  <si>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</si>
  <si>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</si>
  <si>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</si>
  <si>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</si>
  <si>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</si>
  <si>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</si>
  <si>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</si>
  <si>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</si>
  <si>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</si>
  <si>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</si>
  <si>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</si>
  <si>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</si>
  <si>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</si>
  <si>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</si>
  <si>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</si>
  <si>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</si>
  <si>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</si>
  <si>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</si>
  <si>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</si>
  <si>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</si>
  <si>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</si>
  <si>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</si>
  <si>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</si>
  <si>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</si>
  <si>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</si>
  <si>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</si>
  <si>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</si>
  <si>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3.42983 80.8926 372.692 610.999 854.61 1048.84 1231.57 1379.65</t>
  </si>
  <si>
    <t>Fs_true</t>
  </si>
  <si>
    <t>-0.270882 100.066 401.858 601.439 802.642 1001.22 1202.63 1401.26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</si>
  <si>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</si>
  <si>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</si>
  <si>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</si>
  <si>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</si>
  <si>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</si>
  <si>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</si>
  <si>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</si>
  <si>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</si>
  <si>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</si>
  <si>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</si>
  <si>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</si>
  <si>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</si>
  <si>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</si>
  <si>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</si>
  <si>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</si>
  <si>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</si>
  <si>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</si>
  <si>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</si>
  <si>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</si>
  <si>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</si>
  <si>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</si>
  <si>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</si>
  <si>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</si>
  <si>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</si>
  <si>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</si>
  <si>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</si>
  <si>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</si>
  <si>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</si>
  <si>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</si>
  <si>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</si>
  <si>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</si>
  <si>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</si>
  <si>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</si>
  <si>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</si>
  <si>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</si>
  <si>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</si>
  <si>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</si>
  <si>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</si>
  <si>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</si>
  <si>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</si>
  <si>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</si>
  <si>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</si>
  <si>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</si>
  <si>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</si>
  <si>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</si>
  <si>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</si>
  <si>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</si>
  <si>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</si>
  <si>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</si>
  <si>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</si>
  <si>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</si>
  <si>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</si>
  <si>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</si>
  <si>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</si>
  <si>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</si>
  <si>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</si>
  <si>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</si>
  <si>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</si>
  <si>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</si>
  <si>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</si>
  <si>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</si>
  <si>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</si>
  <si>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</si>
  <si>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</si>
  <si>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</si>
  <si>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</si>
  <si>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</si>
  <si>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</si>
  <si>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</si>
  <si>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</si>
  <si>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</si>
  <si>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</si>
  <si>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</si>
  <si>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</si>
  <si>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</si>
  <si>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</si>
  <si>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</si>
  <si>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</si>
  <si>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</si>
  <si>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</si>
  <si>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</si>
  <si>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</si>
  <si>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</si>
  <si>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</si>
  <si>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</si>
  <si>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</si>
  <si>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</si>
  <si>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</si>
  <si>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</si>
  <si>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</si>
  <si>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</si>
  <si>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</si>
  <si>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</si>
  <si>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</si>
  <si>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</si>
  <si>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</si>
  <si>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</si>
  <si>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</si>
  <si>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</si>
  <si>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</si>
  <si>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</si>
  <si>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</si>
  <si>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</si>
  <si>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</si>
  <si>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</si>
  <si>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</si>
  <si>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</si>
  <si>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</si>
  <si>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</si>
  <si>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</si>
  <si>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</si>
  <si>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</si>
  <si>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</si>
  <si>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</si>
  <si>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</si>
  <si>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</si>
  <si>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</si>
  <si>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</si>
  <si>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</si>
  <si>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</si>
  <si>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</si>
  <si>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</si>
  <si>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</si>
  <si>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</si>
  <si>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</si>
  <si>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</si>
  <si>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</si>
  <si>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</si>
  <si>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</si>
  <si>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</si>
  <si>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</si>
  <si>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</si>
  <si>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</si>
  <si>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</si>
  <si>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</si>
  <si>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</si>
  <si>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</si>
  <si>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</si>
  <si>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</si>
  <si>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</si>
  <si>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</si>
  <si>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</si>
  <si>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</si>
  <si>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</si>
  <si>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</si>
  <si>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</si>
  <si>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</si>
  <si>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</si>
  <si>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</si>
  <si>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</si>
  <si>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</si>
  <si>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</si>
  <si>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</si>
  <si>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</si>
  <si>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</si>
  <si>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</si>
  <si>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</si>
  <si>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</si>
  <si>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</si>
  <si>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</si>
  <si>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</si>
  <si>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</si>
  <si>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</si>
  <si>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</si>
  <si>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</si>
  <si>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</si>
  <si>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</si>
  <si>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</si>
  <si>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</si>
  <si>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</si>
  <si>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</si>
  <si>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</si>
  <si>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</si>
  <si>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</si>
  <si>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</si>
  <si>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</si>
  <si>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</si>
  <si>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</si>
  <si>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</si>
  <si>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</si>
  <si>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</si>
  <si>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</si>
  <si>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</si>
  <si>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</si>
  <si>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</si>
  <si>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</si>
  <si>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</si>
  <si>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</si>
  <si>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</si>
  <si>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</si>
  <si>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</si>
  <si>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</si>
  <si>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</si>
  <si>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</si>
  <si>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</si>
  <si>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</si>
  <si>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</si>
  <si>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</si>
  <si>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</si>
  <si>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</si>
  <si>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</si>
  <si>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</si>
  <si>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</si>
  <si>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</si>
  <si>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</si>
  <si>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</si>
  <si>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</si>
  <si>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</si>
  <si>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</si>
  <si>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</si>
  <si>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</si>
  <si>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</si>
  <si>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</si>
  <si>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</si>
  <si>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</si>
  <si>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</si>
  <si>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</si>
  <si>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</si>
  <si>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</si>
  <si>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</si>
  <si>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</si>
  <si>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</si>
  <si>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</si>
  <si>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</si>
  <si>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</si>
  <si>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</si>
  <si>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</si>
  <si>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</si>
  <si>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</si>
  <si>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</si>
  <si>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</si>
  <si>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</si>
  <si>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</si>
  <si>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</si>
  <si>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</si>
  <si>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</si>
  <si>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</si>
  <si>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</si>
  <si>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</si>
  <si>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</si>
  <si>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</si>
  <si>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</si>
  <si>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</si>
  <si>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</si>
  <si>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</si>
  <si>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</si>
  <si>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</si>
  <si>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</si>
  <si>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</si>
  <si>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</si>
  <si>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</si>
  <si>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</si>
  <si>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</si>
  <si>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</si>
  <si>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</si>
  <si>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</si>
  <si>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</si>
  <si>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</si>
  <si>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</si>
  <si>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</si>
  <si>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</si>
  <si>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</si>
  <si>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</si>
  <si>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</si>
  <si>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</si>
  <si>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</si>
  <si>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</si>
  <si>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</si>
  <si>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</si>
  <si>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</si>
  <si>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</si>
  <si>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</si>
  <si>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</si>
  <si>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</si>
  <si>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</si>
  <si>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</si>
  <si>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</si>
  <si>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</si>
  <si>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</si>
  <si>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</si>
  <si>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</si>
  <si>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</si>
  <si>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</si>
  <si>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</si>
  <si>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</si>
  <si>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</si>
  <si>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</si>
  <si>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</si>
  <si>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</si>
  <si>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</si>
  <si>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</si>
  <si>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</si>
  <si>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</si>
  <si>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</si>
  <si>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</si>
  <si>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</si>
  <si>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</si>
  <si>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</si>
  <si>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</si>
  <si>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</si>
  <si>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</si>
  <si>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</si>
  <si>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</si>
  <si>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</si>
  <si>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</si>
  <si>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</si>
  <si>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</si>
  <si>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</si>
  <si>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</si>
  <si>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</si>
  <si>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</si>
  <si>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</si>
  <si>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</si>
  <si>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</si>
  <si>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</si>
  <si>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</si>
  <si>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</si>
  <si>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</si>
  <si>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</si>
  <si>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</si>
  <si>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</si>
  <si>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</si>
  <si>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20230615 21:24:24</t>
  </si>
  <si>
    <t>21:24:24</t>
  </si>
  <si>
    <t>lcor-288</t>
  </si>
  <si>
    <t>MPF-1237-20230615-21_24_23</t>
  </si>
  <si>
    <t>-</t>
  </si>
  <si>
    <t>0: Broadleaf</t>
  </si>
  <si>
    <t>21:24:43</t>
  </si>
  <si>
    <t>4/4</t>
  </si>
  <si>
    <t>11111111</t>
  </si>
  <si>
    <t>oooooooo</t>
  </si>
  <si>
    <t>on</t>
  </si>
  <si>
    <t>20230615 21:27:57</t>
  </si>
  <si>
    <t>21:27:57</t>
  </si>
  <si>
    <t>MPF-1238-20230615-21_27_56</t>
  </si>
  <si>
    <t>21:28:13</t>
  </si>
  <si>
    <t>20230615 21:31:30</t>
  </si>
  <si>
    <t>21:31:30</t>
  </si>
  <si>
    <t>lcor-108</t>
  </si>
  <si>
    <t>MPF-1239-20230615-21_31_29</t>
  </si>
  <si>
    <t>21:31:47</t>
  </si>
  <si>
    <t>20230615 21:37:39</t>
  </si>
  <si>
    <t>21:37:39</t>
  </si>
  <si>
    <t>lcor-083</t>
  </si>
  <si>
    <t>MPF-1240-20230615-21_37_39</t>
  </si>
  <si>
    <t>21:37:56</t>
  </si>
  <si>
    <t>20230615 21:41:33</t>
  </si>
  <si>
    <t>21:41:33</t>
  </si>
  <si>
    <t>lcor-065</t>
  </si>
  <si>
    <t>MPF-1241-20230615-21_41_33</t>
  </si>
  <si>
    <t>21:41:51</t>
  </si>
  <si>
    <t>20230615 21:46:17</t>
  </si>
  <si>
    <t>21:46:17</t>
  </si>
  <si>
    <t>lcor-546</t>
  </si>
  <si>
    <t>MPF-1242-20230615-21_46_16</t>
  </si>
  <si>
    <t>21:46:42</t>
  </si>
  <si>
    <t>20230615 21:49:48</t>
  </si>
  <si>
    <t>21:49:48</t>
  </si>
  <si>
    <t>lcor-319</t>
  </si>
  <si>
    <t>MPF-1243-20230615-21_49_48</t>
  </si>
  <si>
    <t>21:50:08</t>
  </si>
  <si>
    <t>20230615 21:53:12</t>
  </si>
  <si>
    <t>21:53:12</t>
  </si>
  <si>
    <t>lcor-340</t>
  </si>
  <si>
    <t>MPF-1244-20230615-21_53_11</t>
  </si>
  <si>
    <t>21:53:28</t>
  </si>
  <si>
    <t>20230615 21:56:42</t>
  </si>
  <si>
    <t>21:56:42</t>
  </si>
  <si>
    <t>lcor-584</t>
  </si>
  <si>
    <t>MPF-1245-20230615-21_56_41</t>
  </si>
  <si>
    <t>21:56:59</t>
  </si>
  <si>
    <t>20230615 22:00:20</t>
  </si>
  <si>
    <t>22:00:20</t>
  </si>
  <si>
    <t>lcor-350</t>
  </si>
  <si>
    <t>MPF-1246-20230615-22_00_20</t>
  </si>
  <si>
    <t>22:00:45</t>
  </si>
  <si>
    <t>20230615 22:04:24</t>
  </si>
  <si>
    <t>22:04:24</t>
  </si>
  <si>
    <t>lcor-103</t>
  </si>
  <si>
    <t>MPF-1247-20230615-22_04_23</t>
  </si>
  <si>
    <t>22:04:50</t>
  </si>
  <si>
    <t>20230615 22:08:35</t>
  </si>
  <si>
    <t>22:08:35</t>
  </si>
  <si>
    <t>lcor-031</t>
  </si>
  <si>
    <t>MPF-1248-20230615-22_08_34</t>
  </si>
  <si>
    <t>22:08:52</t>
  </si>
  <si>
    <t>20230615 22:12:50</t>
  </si>
  <si>
    <t>22:12:50</t>
  </si>
  <si>
    <t>lcor-200</t>
  </si>
  <si>
    <t>MPF-1249-20230615-22_12_49</t>
  </si>
  <si>
    <t>22:13:08</t>
  </si>
  <si>
    <t>20230615 22:17:31</t>
  </si>
  <si>
    <t>22:17:31</t>
  </si>
  <si>
    <t>lcor-088</t>
  </si>
  <si>
    <t>MPF-1250-20230615-22_17_30</t>
  </si>
  <si>
    <t>22:17:50</t>
  </si>
  <si>
    <t>20230615 22:21:26</t>
  </si>
  <si>
    <t>22:21:26</t>
  </si>
  <si>
    <t>lcor-002</t>
  </si>
  <si>
    <t>MPF-1251-20230615-22_21_26</t>
  </si>
  <si>
    <t>22:21:43</t>
  </si>
  <si>
    <t>20230615 22:24:29</t>
  </si>
  <si>
    <t>22:24:29</t>
  </si>
  <si>
    <t>lcor-241</t>
  </si>
  <si>
    <t>MPF-1252-20230615-22_24_28</t>
  </si>
  <si>
    <t>22:24:52</t>
  </si>
  <si>
    <t>20230615 22:30:12</t>
  </si>
  <si>
    <t>22:30:12</t>
  </si>
  <si>
    <t>lcor-217</t>
  </si>
  <si>
    <t>MPF-1253-20230615-22_30_11</t>
  </si>
  <si>
    <t>22:30:33</t>
  </si>
  <si>
    <t>20230615 22:34:21</t>
  </si>
  <si>
    <t>22:34:21</t>
  </si>
  <si>
    <t>lcor-041</t>
  </si>
  <si>
    <t>MPF-1254-20230615-22_34_21</t>
  </si>
  <si>
    <t>22:34:51</t>
  </si>
  <si>
    <t>20230615 22:39:30</t>
  </si>
  <si>
    <t>22:39:30</t>
  </si>
  <si>
    <t>lcor-075</t>
  </si>
  <si>
    <t>MPF-1255-20230615-22_39_29</t>
  </si>
  <si>
    <t>22:39:56</t>
  </si>
  <si>
    <t>20230615 22:44:01</t>
  </si>
  <si>
    <t>22:44:01</t>
  </si>
  <si>
    <t>lcor-231</t>
  </si>
  <si>
    <t>MPF-1256-20230615-22_44_00</t>
  </si>
  <si>
    <t>22:44:18</t>
  </si>
  <si>
    <t>20230615 22:47:43</t>
  </si>
  <si>
    <t>22:47:43</t>
  </si>
  <si>
    <t>lcor-274</t>
  </si>
  <si>
    <t>MPF-1257-20230615-22_47_42</t>
  </si>
  <si>
    <t>22:48:00</t>
  </si>
  <si>
    <t>20230615 22:52:00</t>
  </si>
  <si>
    <t>22:52:00</t>
  </si>
  <si>
    <t>lcor-296</t>
  </si>
  <si>
    <t>MPF-1258-20230615-22_52_00</t>
  </si>
  <si>
    <t>22:52:23</t>
  </si>
  <si>
    <t>20230615 22:54:52</t>
  </si>
  <si>
    <t>22:54:52</t>
  </si>
  <si>
    <t>lcor-094</t>
  </si>
  <si>
    <t>MPF-1259-20230615-22_54_51</t>
  </si>
  <si>
    <t>22:55:09</t>
  </si>
  <si>
    <t>20230615 22:58:02</t>
  </si>
  <si>
    <t>22:58:02</t>
  </si>
  <si>
    <t>lcor-577</t>
  </si>
  <si>
    <t>MPF-1260-20230615-22_58_01</t>
  </si>
  <si>
    <t>22:58:18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</si>
</sst>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R40"/>
  <sheetViews>
    <sheetView tabSelected="1" workbookViewId="0"/>
  </sheetViews>
  <sheetFormatPr defaultRowHeight="15"/>
  <sheetData>
    <row r="2" spans="1:278">
      <c r="A2" t="s">
        <v>29</v>
      </c>
      <c r="B2" t="s">
        <v>30</v>
      </c>
      <c r="C2" t="s">
        <v>32</v>
      </c>
    </row>
    <row r="3" spans="1:278">
      <c r="B3" t="s">
        <v>31</v>
      </c>
      <c r="C3" t="s">
        <v>33</v>
      </c>
    </row>
    <row r="4" spans="1:27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8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8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8">
      <c r="B7">
        <v>0</v>
      </c>
      <c r="C7">
        <v>1</v>
      </c>
      <c r="D7">
        <v>0</v>
      </c>
      <c r="E7">
        <v>0</v>
      </c>
    </row>
    <row r="8" spans="1:278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8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8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8">
      <c r="B11">
        <v>0</v>
      </c>
      <c r="C11">
        <v>0</v>
      </c>
      <c r="D11">
        <v>0</v>
      </c>
      <c r="E11">
        <v>0</v>
      </c>
      <c r="F11">
        <v>1</v>
      </c>
    </row>
    <row r="12" spans="1:278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8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78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94</v>
      </c>
      <c r="CQ14" t="s">
        <v>94</v>
      </c>
      <c r="CR14" t="s">
        <v>94</v>
      </c>
      <c r="CS14" t="s">
        <v>94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</row>
    <row r="15" spans="1:278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89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177</v>
      </c>
      <c r="CC15" t="s">
        <v>185</v>
      </c>
      <c r="CD15" t="s">
        <v>151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121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108</v>
      </c>
      <c r="ET15" t="s">
        <v>111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</row>
    <row r="16" spans="1:278">
      <c r="B16" t="s">
        <v>379</v>
      </c>
      <c r="C16" t="s">
        <v>379</v>
      </c>
      <c r="F16" t="s">
        <v>379</v>
      </c>
      <c r="O16" t="s">
        <v>379</v>
      </c>
      <c r="P16" t="s">
        <v>380</v>
      </c>
      <c r="Q16" t="s">
        <v>381</v>
      </c>
      <c r="R16" t="s">
        <v>382</v>
      </c>
      <c r="S16" t="s">
        <v>383</v>
      </c>
      <c r="T16" t="s">
        <v>383</v>
      </c>
      <c r="U16" t="s">
        <v>208</v>
      </c>
      <c r="V16" t="s">
        <v>208</v>
      </c>
      <c r="W16" t="s">
        <v>380</v>
      </c>
      <c r="X16" t="s">
        <v>380</v>
      </c>
      <c r="Y16" t="s">
        <v>380</v>
      </c>
      <c r="Z16" t="s">
        <v>380</v>
      </c>
      <c r="AA16" t="s">
        <v>384</v>
      </c>
      <c r="AB16" t="s">
        <v>385</v>
      </c>
      <c r="AC16" t="s">
        <v>385</v>
      </c>
      <c r="AD16" t="s">
        <v>386</v>
      </c>
      <c r="AE16" t="s">
        <v>387</v>
      </c>
      <c r="AF16" t="s">
        <v>386</v>
      </c>
      <c r="AG16" t="s">
        <v>386</v>
      </c>
      <c r="AH16" t="s">
        <v>386</v>
      </c>
      <c r="AI16" t="s">
        <v>384</v>
      </c>
      <c r="AJ16" t="s">
        <v>384</v>
      </c>
      <c r="AK16" t="s">
        <v>384</v>
      </c>
      <c r="AL16" t="s">
        <v>384</v>
      </c>
      <c r="AM16" t="s">
        <v>388</v>
      </c>
      <c r="AN16" t="s">
        <v>387</v>
      </c>
      <c r="AP16" t="s">
        <v>387</v>
      </c>
      <c r="AQ16" t="s">
        <v>388</v>
      </c>
      <c r="AW16" t="s">
        <v>382</v>
      </c>
      <c r="BD16" t="s">
        <v>382</v>
      </c>
      <c r="BE16" t="s">
        <v>382</v>
      </c>
      <c r="BF16" t="s">
        <v>382</v>
      </c>
      <c r="BG16" t="s">
        <v>389</v>
      </c>
      <c r="BU16" t="s">
        <v>390</v>
      </c>
      <c r="BV16" t="s">
        <v>390</v>
      </c>
      <c r="BW16" t="s">
        <v>390</v>
      </c>
      <c r="BX16" t="s">
        <v>382</v>
      </c>
      <c r="BZ16" t="s">
        <v>391</v>
      </c>
      <c r="CC16" t="s">
        <v>390</v>
      </c>
      <c r="CH16" t="s">
        <v>379</v>
      </c>
      <c r="CI16" t="s">
        <v>379</v>
      </c>
      <c r="CJ16" t="s">
        <v>379</v>
      </c>
      <c r="CK16" t="s">
        <v>379</v>
      </c>
      <c r="CL16" t="s">
        <v>382</v>
      </c>
      <c r="CM16" t="s">
        <v>382</v>
      </c>
      <c r="CO16" t="s">
        <v>392</v>
      </c>
      <c r="CP16" t="s">
        <v>393</v>
      </c>
      <c r="CS16" t="s">
        <v>380</v>
      </c>
      <c r="CT16" t="s">
        <v>379</v>
      </c>
      <c r="CU16" t="s">
        <v>383</v>
      </c>
      <c r="CV16" t="s">
        <v>383</v>
      </c>
      <c r="CW16" t="s">
        <v>394</v>
      </c>
      <c r="CX16" t="s">
        <v>394</v>
      </c>
      <c r="CY16" t="s">
        <v>383</v>
      </c>
      <c r="CZ16" t="s">
        <v>394</v>
      </c>
      <c r="DA16" t="s">
        <v>388</v>
      </c>
      <c r="DB16" t="s">
        <v>386</v>
      </c>
      <c r="DC16" t="s">
        <v>386</v>
      </c>
      <c r="DD16" t="s">
        <v>385</v>
      </c>
      <c r="DE16" t="s">
        <v>385</v>
      </c>
      <c r="DF16" t="s">
        <v>385</v>
      </c>
      <c r="DG16" t="s">
        <v>385</v>
      </c>
      <c r="DH16" t="s">
        <v>385</v>
      </c>
      <c r="DI16" t="s">
        <v>395</v>
      </c>
      <c r="DJ16" t="s">
        <v>382</v>
      </c>
      <c r="DK16" t="s">
        <v>382</v>
      </c>
      <c r="DL16" t="s">
        <v>383</v>
      </c>
      <c r="DM16" t="s">
        <v>383</v>
      </c>
      <c r="DN16" t="s">
        <v>383</v>
      </c>
      <c r="DO16" t="s">
        <v>394</v>
      </c>
      <c r="DP16" t="s">
        <v>383</v>
      </c>
      <c r="DQ16" t="s">
        <v>394</v>
      </c>
      <c r="DR16" t="s">
        <v>386</v>
      </c>
      <c r="DS16" t="s">
        <v>386</v>
      </c>
      <c r="DT16" t="s">
        <v>385</v>
      </c>
      <c r="DU16" t="s">
        <v>385</v>
      </c>
      <c r="DV16" t="s">
        <v>382</v>
      </c>
      <c r="EA16" t="s">
        <v>382</v>
      </c>
      <c r="ED16" t="s">
        <v>385</v>
      </c>
      <c r="EE16" t="s">
        <v>385</v>
      </c>
      <c r="EF16" t="s">
        <v>385</v>
      </c>
      <c r="EG16" t="s">
        <v>385</v>
      </c>
      <c r="EH16" t="s">
        <v>385</v>
      </c>
      <c r="EI16" t="s">
        <v>382</v>
      </c>
      <c r="EJ16" t="s">
        <v>382</v>
      </c>
      <c r="EK16" t="s">
        <v>382</v>
      </c>
      <c r="EL16" t="s">
        <v>379</v>
      </c>
      <c r="EO16" t="s">
        <v>396</v>
      </c>
      <c r="EP16" t="s">
        <v>396</v>
      </c>
      <c r="ER16" t="s">
        <v>379</v>
      </c>
      <c r="ES16" t="s">
        <v>397</v>
      </c>
      <c r="EU16" t="s">
        <v>379</v>
      </c>
      <c r="EV16" t="s">
        <v>379</v>
      </c>
      <c r="EX16" t="s">
        <v>398</v>
      </c>
      <c r="EY16" t="s">
        <v>399</v>
      </c>
      <c r="EZ16" t="s">
        <v>398</v>
      </c>
      <c r="FA16" t="s">
        <v>399</v>
      </c>
      <c r="FB16" t="s">
        <v>398</v>
      </c>
      <c r="FC16" t="s">
        <v>399</v>
      </c>
      <c r="FD16" t="s">
        <v>387</v>
      </c>
      <c r="FE16" t="s">
        <v>387</v>
      </c>
      <c r="FF16" t="s">
        <v>383</v>
      </c>
      <c r="FG16" t="s">
        <v>400</v>
      </c>
      <c r="FH16" t="s">
        <v>383</v>
      </c>
      <c r="FJ16" t="s">
        <v>383</v>
      </c>
      <c r="FK16" t="s">
        <v>400</v>
      </c>
      <c r="FL16" t="s">
        <v>383</v>
      </c>
      <c r="FN16" t="s">
        <v>394</v>
      </c>
      <c r="FO16" t="s">
        <v>401</v>
      </c>
      <c r="FP16" t="s">
        <v>394</v>
      </c>
      <c r="FR16" t="s">
        <v>394</v>
      </c>
      <c r="FS16" t="s">
        <v>401</v>
      </c>
      <c r="FT16" t="s">
        <v>394</v>
      </c>
      <c r="FY16" t="s">
        <v>402</v>
      </c>
      <c r="FZ16" t="s">
        <v>402</v>
      </c>
      <c r="GM16" t="s">
        <v>402</v>
      </c>
      <c r="GN16" t="s">
        <v>402</v>
      </c>
      <c r="GO16" t="s">
        <v>403</v>
      </c>
      <c r="GP16" t="s">
        <v>403</v>
      </c>
      <c r="GQ16" t="s">
        <v>385</v>
      </c>
      <c r="GR16" t="s">
        <v>385</v>
      </c>
      <c r="GS16" t="s">
        <v>387</v>
      </c>
      <c r="GT16" t="s">
        <v>385</v>
      </c>
      <c r="GU16" t="s">
        <v>394</v>
      </c>
      <c r="GV16" t="s">
        <v>387</v>
      </c>
      <c r="GW16" t="s">
        <v>387</v>
      </c>
      <c r="GY16" t="s">
        <v>402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404</v>
      </c>
      <c r="HG16" t="s">
        <v>404</v>
      </c>
      <c r="HH16" t="s">
        <v>404</v>
      </c>
      <c r="HI16" t="s">
        <v>405</v>
      </c>
      <c r="HJ16" t="s">
        <v>402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IB16" t="s">
        <v>402</v>
      </c>
      <c r="IC16" t="s">
        <v>387</v>
      </c>
      <c r="ID16" t="s">
        <v>387</v>
      </c>
      <c r="IE16" t="s">
        <v>398</v>
      </c>
      <c r="IF16" t="s">
        <v>399</v>
      </c>
      <c r="IG16" t="s">
        <v>399</v>
      </c>
      <c r="IK16" t="s">
        <v>399</v>
      </c>
      <c r="IO16" t="s">
        <v>383</v>
      </c>
      <c r="IP16" t="s">
        <v>383</v>
      </c>
      <c r="IQ16" t="s">
        <v>394</v>
      </c>
      <c r="IR16" t="s">
        <v>394</v>
      </c>
      <c r="IS16" t="s">
        <v>406</v>
      </c>
      <c r="IT16" t="s">
        <v>406</v>
      </c>
      <c r="IU16" t="s">
        <v>402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385</v>
      </c>
      <c r="JB16" t="s">
        <v>402</v>
      </c>
      <c r="JD16" t="s">
        <v>388</v>
      </c>
      <c r="JE16" t="s">
        <v>388</v>
      </c>
      <c r="JF16" t="s">
        <v>385</v>
      </c>
      <c r="JG16" t="s">
        <v>385</v>
      </c>
      <c r="JH16" t="s">
        <v>385</v>
      </c>
      <c r="JI16" t="s">
        <v>385</v>
      </c>
      <c r="JJ16" t="s">
        <v>385</v>
      </c>
      <c r="JK16" t="s">
        <v>387</v>
      </c>
      <c r="JL16" t="s">
        <v>387</v>
      </c>
      <c r="JM16" t="s">
        <v>387</v>
      </c>
      <c r="JN16" t="s">
        <v>385</v>
      </c>
      <c r="JO16" t="s">
        <v>383</v>
      </c>
      <c r="JP16" t="s">
        <v>394</v>
      </c>
      <c r="JQ16" t="s">
        <v>387</v>
      </c>
      <c r="JR16" t="s">
        <v>387</v>
      </c>
    </row>
    <row r="17" spans="1:278">
      <c r="A17">
        <v>1</v>
      </c>
      <c r="B17">
        <v>1686882264</v>
      </c>
      <c r="C17">
        <v>0</v>
      </c>
      <c r="D17" t="s">
        <v>407</v>
      </c>
      <c r="E17" t="s">
        <v>408</v>
      </c>
      <c r="F17">
        <v>15</v>
      </c>
      <c r="N17" t="s">
        <v>409</v>
      </c>
      <c r="O17">
        <v>1686882256</v>
      </c>
      <c r="P17">
        <f>(Q17)/1000</f>
        <v>0</v>
      </c>
      <c r="Q17">
        <f>1000*DA17*AO17*(CW17-CX17)/(100*CP17*(1000-AO17*CW17))</f>
        <v>0</v>
      </c>
      <c r="R17">
        <f>DA17*AO17*(CV17-CU17*(1000-AO17*CX17)/(1000-AO17*CW17))/(100*CP17)</f>
        <v>0</v>
      </c>
      <c r="S17">
        <f>CU17 - IF(AO17&gt;1, R17*CP17*100.0/(AQ17*DI17), 0)</f>
        <v>0</v>
      </c>
      <c r="T17">
        <f>((Z17-P17/2)*S17-R17)/(Z17+P17/2)</f>
        <v>0</v>
      </c>
      <c r="U17">
        <f>T17*(DB17+DC17)/1000.0</f>
        <v>0</v>
      </c>
      <c r="V17">
        <f>(CU17 - IF(AO17&gt;1, R17*CP17*100.0/(AQ17*DI17), 0))*(DB17+DC17)/1000.0</f>
        <v>0</v>
      </c>
      <c r="W17">
        <f>2.0/((1/Y17-1/X17)+SIGN(Y17)*SQRT((1/Y17-1/X17)*(1/Y17-1/X17) + 4*CQ17/((CQ17+1)*(CQ17+1))*(2*1/Y17*1/X17-1/X17*1/X17)))</f>
        <v>0</v>
      </c>
      <c r="X17">
        <f>IF(LEFT(CR17,1)&lt;&gt;"0",IF(LEFT(CR17,1)="1",3.0,CS17),$D$5+$E$5*(DI17*DB17/($K$5*1000))+$F$5*(DI17*DB17/($K$5*1000))*MAX(MIN(CP17,$J$5),$I$5)*MAX(MIN(CP17,$J$5),$I$5)+$G$5*MAX(MIN(CP17,$J$5),$I$5)*(DI17*DB17/($K$5*1000))+$H$5*(DI17*DB17/($K$5*1000))*(DI17*DB17/($K$5*1000)))</f>
        <v>0</v>
      </c>
      <c r="Y17">
        <f>P17*(1000-(1000*0.61365*exp(17.502*AC17/(240.97+AC17))/(DB17+DC17)+CW17)/2)/(1000*0.61365*exp(17.502*AC17/(240.97+AC17))/(DB17+DC17)-CW17)</f>
        <v>0</v>
      </c>
      <c r="Z17">
        <f>1/((CQ17+1)/(W17/1.6)+1/(X17/1.37)) + CQ17/((CQ17+1)/(W17/1.6) + CQ17/(X17/1.37))</f>
        <v>0</v>
      </c>
      <c r="AA17">
        <f>(CL17*CO17)</f>
        <v>0</v>
      </c>
      <c r="AB17">
        <f>(DD17+(AA17+2*0.95*5.67E-8*(((DD17+$B$7)+273)^4-(DD17+273)^4)-44100*P17)/(1.84*29.3*X17+8*0.95*5.67E-8*(DD17+273)^3))</f>
        <v>0</v>
      </c>
      <c r="AC17">
        <f>($C$7*DE17+$D$7*DF17+$E$7*AB17)</f>
        <v>0</v>
      </c>
      <c r="AD17">
        <f>0.61365*exp(17.502*AC17/(240.97+AC17))</f>
        <v>0</v>
      </c>
      <c r="AE17">
        <f>(AF17/AG17*100)</f>
        <v>0</v>
      </c>
      <c r="AF17">
        <f>CW17*(DB17+DC17)/1000</f>
        <v>0</v>
      </c>
      <c r="AG17">
        <f>0.61365*exp(17.502*DD17/(240.97+DD17))</f>
        <v>0</v>
      </c>
      <c r="AH17">
        <f>(AD17-CW17*(DB17+DC17)/1000)</f>
        <v>0</v>
      </c>
      <c r="AI17">
        <f>(-P17*44100)</f>
        <v>0</v>
      </c>
      <c r="AJ17">
        <f>2*29.3*X17*0.92*(DD17-AC17)</f>
        <v>0</v>
      </c>
      <c r="AK17">
        <f>2*0.95*5.67E-8*(((DD17+$B$7)+273)^4-(AC17+273)^4)</f>
        <v>0</v>
      </c>
      <c r="AL17">
        <f>AA17+AK17+AI17+AJ17</f>
        <v>0</v>
      </c>
      <c r="AM17">
        <v>0</v>
      </c>
      <c r="AN17">
        <v>0</v>
      </c>
      <c r="AO17">
        <f>IF(AM17*$H$13&gt;=AQ17,1.0,(AQ17/(AQ17-AM17*$H$13)))</f>
        <v>0</v>
      </c>
      <c r="AP17">
        <f>(AO17-1)*100</f>
        <v>0</v>
      </c>
      <c r="AQ17">
        <f>MAX(0,($B$13+$C$13*DI17)/(1+$D$13*DI17)*DB17/(DD17+273)*$E$13)</f>
        <v>0</v>
      </c>
      <c r="AR17" t="s">
        <v>410</v>
      </c>
      <c r="AS17">
        <v>12474.3</v>
      </c>
      <c r="AT17">
        <v>635.1053846153847</v>
      </c>
      <c r="AU17">
        <v>3103.29</v>
      </c>
      <c r="AV17">
        <f>1-AT17/AU17</f>
        <v>0</v>
      </c>
      <c r="AW17">
        <v>-1.626935958445057</v>
      </c>
      <c r="AX17" t="s">
        <v>411</v>
      </c>
      <c r="AY17" t="s">
        <v>411</v>
      </c>
      <c r="AZ17">
        <v>0</v>
      </c>
      <c r="BA17">
        <v>0</v>
      </c>
      <c r="BB17">
        <f>1-AZ17/BA17</f>
        <v>0</v>
      </c>
      <c r="BC17">
        <v>0.5</v>
      </c>
      <c r="BD17">
        <f>CM17</f>
        <v>0</v>
      </c>
      <c r="BE17">
        <f>R17</f>
        <v>0</v>
      </c>
      <c r="BF17">
        <f>BB17*BC17*BD17</f>
        <v>0</v>
      </c>
      <c r="BG17">
        <f>(BE17-AW17)/BD17</f>
        <v>0</v>
      </c>
      <c r="BH17">
        <f>(AU17-BA17)/BA17</f>
        <v>0</v>
      </c>
      <c r="BI17">
        <f>AT17/(AV17+AT17/BA17)</f>
        <v>0</v>
      </c>
      <c r="BJ17" t="s">
        <v>411</v>
      </c>
      <c r="BK17">
        <v>0</v>
      </c>
      <c r="BL17">
        <f>IF(BK17&lt;&gt;0, BK17, BI17)</f>
        <v>0</v>
      </c>
      <c r="BM17">
        <f>1-BL17/BA17</f>
        <v>0</v>
      </c>
      <c r="BN17">
        <f>(BA17-AZ17)/(BA17-BL17)</f>
        <v>0</v>
      </c>
      <c r="BO17">
        <f>(AU17-BA17)/(AU17-BL17)</f>
        <v>0</v>
      </c>
      <c r="BP17">
        <f>(BA17-AZ17)/(BA17-AT17)</f>
        <v>0</v>
      </c>
      <c r="BQ17">
        <f>(AU17-BA17)/(AU17-AT17)</f>
        <v>0</v>
      </c>
      <c r="BR17">
        <f>(BN17*BL17/AZ17)</f>
        <v>0</v>
      </c>
      <c r="BS17">
        <f>(1-BR17)</f>
        <v>0</v>
      </c>
      <c r="BT17">
        <v>1237</v>
      </c>
      <c r="BU17">
        <v>300</v>
      </c>
      <c r="BV17">
        <v>300</v>
      </c>
      <c r="BW17">
        <v>300</v>
      </c>
      <c r="BX17">
        <v>12474.3</v>
      </c>
      <c r="BY17">
        <v>2977.02</v>
      </c>
      <c r="BZ17">
        <v>-0.0103277</v>
      </c>
      <c r="CA17">
        <v>-33.75</v>
      </c>
      <c r="CB17" t="s">
        <v>411</v>
      </c>
      <c r="CC17" t="s">
        <v>411</v>
      </c>
      <c r="CD17" t="s">
        <v>411</v>
      </c>
      <c r="CE17" t="s">
        <v>411</v>
      </c>
      <c r="CF17" t="s">
        <v>411</v>
      </c>
      <c r="CG17" t="s">
        <v>411</v>
      </c>
      <c r="CH17" t="s">
        <v>411</v>
      </c>
      <c r="CI17" t="s">
        <v>411</v>
      </c>
      <c r="CJ17" t="s">
        <v>411</v>
      </c>
      <c r="CK17" t="s">
        <v>411</v>
      </c>
      <c r="CL17">
        <f>$B$11*DJ17+$C$11*DK17+$F$11*DV17*(1-DY17)</f>
        <v>0</v>
      </c>
      <c r="CM17">
        <f>CL17*CN17</f>
        <v>0</v>
      </c>
      <c r="CN17">
        <f>($B$11*$D$9+$C$11*$D$9+$F$11*((EI17+EA17)/MAX(EI17+EA17+EJ17, 0.1)*$I$9+EJ17/MAX(EI17+EA17+EJ17, 0.1)*$J$9))/($B$11+$C$11+$F$11)</f>
        <v>0</v>
      </c>
      <c r="CO17">
        <f>($B$11*$K$9+$C$11*$K$9+$F$11*((EI17+EA17)/MAX(EI17+EA17+EJ17, 0.1)*$P$9+EJ17/MAX(EI17+EA17+EJ17, 0.1)*$Q$9))/($B$11+$C$11+$F$11)</f>
        <v>0</v>
      </c>
      <c r="CP17">
        <v>6</v>
      </c>
      <c r="CQ17">
        <v>0.5</v>
      </c>
      <c r="CR17" t="s">
        <v>412</v>
      </c>
      <c r="CS17">
        <v>2</v>
      </c>
      <c r="CT17">
        <v>1686882256</v>
      </c>
      <c r="CU17">
        <v>411.7694516129031</v>
      </c>
      <c r="CV17">
        <v>410.7695806451612</v>
      </c>
      <c r="CW17">
        <v>8.840855483870966</v>
      </c>
      <c r="CX17">
        <v>7.332483870967741</v>
      </c>
      <c r="CY17">
        <v>411.1414516129032</v>
      </c>
      <c r="CZ17">
        <v>8.632855483870967</v>
      </c>
      <c r="DA17">
        <v>600.1562580645161</v>
      </c>
      <c r="DB17">
        <v>101.5972903225806</v>
      </c>
      <c r="DC17">
        <v>0.09990182258064514</v>
      </c>
      <c r="DD17">
        <v>21.70594838709677</v>
      </c>
      <c r="DE17">
        <v>20.64223870967742</v>
      </c>
      <c r="DF17">
        <v>999.9000000000003</v>
      </c>
      <c r="DG17">
        <v>0</v>
      </c>
      <c r="DH17">
        <v>0</v>
      </c>
      <c r="DI17">
        <v>10002.3835483871</v>
      </c>
      <c r="DJ17">
        <v>0</v>
      </c>
      <c r="DK17">
        <v>0.2826620000000001</v>
      </c>
      <c r="DL17">
        <v>-0.7422387096774193</v>
      </c>
      <c r="DM17">
        <v>413.6847741935484</v>
      </c>
      <c r="DN17">
        <v>413.8037741935483</v>
      </c>
      <c r="DO17">
        <v>1.508371935483871</v>
      </c>
      <c r="DP17">
        <v>410.7695806451612</v>
      </c>
      <c r="DQ17">
        <v>7.332483870967741</v>
      </c>
      <c r="DR17">
        <v>0.898206612903226</v>
      </c>
      <c r="DS17">
        <v>0.7449600967741936</v>
      </c>
      <c r="DT17">
        <v>5.362040645161289</v>
      </c>
      <c r="DU17">
        <v>2.699634516129033</v>
      </c>
      <c r="DV17">
        <v>0.0499931</v>
      </c>
      <c r="DW17">
        <v>0</v>
      </c>
      <c r="DX17">
        <v>0</v>
      </c>
      <c r="DY17">
        <v>0</v>
      </c>
      <c r="DZ17">
        <v>634.9345161290323</v>
      </c>
      <c r="EA17">
        <v>0.0499931</v>
      </c>
      <c r="EB17">
        <v>-6.53774193548387</v>
      </c>
      <c r="EC17">
        <v>-2.471612903225807</v>
      </c>
      <c r="ED17">
        <v>33.74187096774194</v>
      </c>
      <c r="EE17">
        <v>37.74593548387097</v>
      </c>
      <c r="EF17">
        <v>36.03799999999999</v>
      </c>
      <c r="EG17">
        <v>40.43499999999998</v>
      </c>
      <c r="EH17">
        <v>36.43699999999999</v>
      </c>
      <c r="EI17">
        <v>0</v>
      </c>
      <c r="EJ17">
        <v>0</v>
      </c>
      <c r="EK17">
        <v>0</v>
      </c>
      <c r="EL17">
        <v>1686882264.7</v>
      </c>
      <c r="EM17">
        <v>0</v>
      </c>
      <c r="EN17">
        <v>635.1053846153847</v>
      </c>
      <c r="EO17">
        <v>8.03145307417269</v>
      </c>
      <c r="EP17">
        <v>-7.574017255364468</v>
      </c>
      <c r="EQ17">
        <v>-6.861538461538462</v>
      </c>
      <c r="ER17">
        <v>15</v>
      </c>
      <c r="ES17">
        <v>1686882283</v>
      </c>
      <c r="ET17" t="s">
        <v>413</v>
      </c>
      <c r="EU17">
        <v>1686882283</v>
      </c>
      <c r="EV17">
        <v>1686864966.6</v>
      </c>
      <c r="EW17">
        <v>1</v>
      </c>
      <c r="EX17">
        <v>1.742</v>
      </c>
      <c r="EY17">
        <v>-0.025</v>
      </c>
      <c r="EZ17">
        <v>0.628</v>
      </c>
      <c r="FA17">
        <v>0.208</v>
      </c>
      <c r="FB17">
        <v>411</v>
      </c>
      <c r="FC17">
        <v>20</v>
      </c>
      <c r="FD17">
        <v>0.33</v>
      </c>
      <c r="FE17">
        <v>0.03</v>
      </c>
      <c r="FF17">
        <v>-0.7573480243902438</v>
      </c>
      <c r="FG17">
        <v>0.3227705644599296</v>
      </c>
      <c r="FH17">
        <v>0.04323595277842205</v>
      </c>
      <c r="FI17">
        <v>1</v>
      </c>
      <c r="FJ17">
        <v>410.0225161290323</v>
      </c>
      <c r="FK17">
        <v>0.3682258064505174</v>
      </c>
      <c r="FL17">
        <v>0.04331271955602086</v>
      </c>
      <c r="FM17">
        <v>1</v>
      </c>
      <c r="FN17">
        <v>1.50714756097561</v>
      </c>
      <c r="FO17">
        <v>0.02108132404181326</v>
      </c>
      <c r="FP17">
        <v>0.002146392072574054</v>
      </c>
      <c r="FQ17">
        <v>1</v>
      </c>
      <c r="FR17">
        <v>8.840677741935485</v>
      </c>
      <c r="FS17">
        <v>0.01088032258062323</v>
      </c>
      <c r="FT17">
        <v>0.0009003250655873466</v>
      </c>
      <c r="FU17">
        <v>1</v>
      </c>
      <c r="FV17">
        <v>4</v>
      </c>
      <c r="FW17">
        <v>4</v>
      </c>
      <c r="FX17" t="s">
        <v>414</v>
      </c>
      <c r="FY17">
        <v>3.18612</v>
      </c>
      <c r="FZ17">
        <v>2.79718</v>
      </c>
      <c r="GA17">
        <v>0.105478</v>
      </c>
      <c r="GB17">
        <v>0.105915</v>
      </c>
      <c r="GC17">
        <v>0.0583331</v>
      </c>
      <c r="GD17">
        <v>0.0518666</v>
      </c>
      <c r="GE17">
        <v>28436.4</v>
      </c>
      <c r="GF17">
        <v>22505</v>
      </c>
      <c r="GG17">
        <v>29674.5</v>
      </c>
      <c r="GH17">
        <v>24629.1</v>
      </c>
      <c r="GI17">
        <v>35559.4</v>
      </c>
      <c r="GJ17">
        <v>34098.2</v>
      </c>
      <c r="GK17">
        <v>40911</v>
      </c>
      <c r="GL17">
        <v>40173.7</v>
      </c>
      <c r="GM17">
        <v>2.2517</v>
      </c>
      <c r="GN17">
        <v>2.00252</v>
      </c>
      <c r="GO17">
        <v>0.0825301</v>
      </c>
      <c r="GP17">
        <v>0</v>
      </c>
      <c r="GQ17">
        <v>19.2754</v>
      </c>
      <c r="GR17">
        <v>999.9</v>
      </c>
      <c r="GS17">
        <v>27.1</v>
      </c>
      <c r="GT17">
        <v>24.3</v>
      </c>
      <c r="GU17">
        <v>8.133430000000001</v>
      </c>
      <c r="GV17">
        <v>62.6491</v>
      </c>
      <c r="GW17">
        <v>32.3277</v>
      </c>
      <c r="GX17">
        <v>1</v>
      </c>
      <c r="GY17">
        <v>-0.508641</v>
      </c>
      <c r="GZ17">
        <v>0</v>
      </c>
      <c r="HA17">
        <v>20.291</v>
      </c>
      <c r="HB17">
        <v>5.22867</v>
      </c>
      <c r="HC17">
        <v>11.8967</v>
      </c>
      <c r="HD17">
        <v>4.96545</v>
      </c>
      <c r="HE17">
        <v>3.292</v>
      </c>
      <c r="HF17">
        <v>9999</v>
      </c>
      <c r="HG17">
        <v>9999</v>
      </c>
      <c r="HH17">
        <v>9999</v>
      </c>
      <c r="HI17">
        <v>999.9</v>
      </c>
      <c r="HJ17">
        <v>4.97016</v>
      </c>
      <c r="HK17">
        <v>1.8744</v>
      </c>
      <c r="HL17">
        <v>1.87315</v>
      </c>
      <c r="HM17">
        <v>1.87211</v>
      </c>
      <c r="HN17">
        <v>1.87384</v>
      </c>
      <c r="HO17">
        <v>1.8688</v>
      </c>
      <c r="HP17">
        <v>1.87302</v>
      </c>
      <c r="HQ17">
        <v>1.87806</v>
      </c>
      <c r="HR17">
        <v>0</v>
      </c>
      <c r="HS17">
        <v>0</v>
      </c>
      <c r="HT17">
        <v>0</v>
      </c>
      <c r="HU17">
        <v>0</v>
      </c>
      <c r="HV17" t="s">
        <v>415</v>
      </c>
      <c r="HW17" t="s">
        <v>416</v>
      </c>
      <c r="HX17" t="s">
        <v>417</v>
      </c>
      <c r="HY17" t="s">
        <v>417</v>
      </c>
      <c r="HZ17" t="s">
        <v>417</v>
      </c>
      <c r="IA17" t="s">
        <v>417</v>
      </c>
      <c r="IB17">
        <v>0</v>
      </c>
      <c r="IC17">
        <v>100</v>
      </c>
      <c r="ID17">
        <v>100</v>
      </c>
      <c r="IE17">
        <v>0.628</v>
      </c>
      <c r="IF17">
        <v>0.208</v>
      </c>
      <c r="IG17">
        <v>-1.114</v>
      </c>
      <c r="IH17">
        <v>0</v>
      </c>
      <c r="II17">
        <v>0</v>
      </c>
      <c r="IJ17">
        <v>0</v>
      </c>
      <c r="IK17">
        <v>0.208</v>
      </c>
      <c r="IL17">
        <v>0</v>
      </c>
      <c r="IM17">
        <v>0</v>
      </c>
      <c r="IN17">
        <v>0</v>
      </c>
      <c r="IO17">
        <v>-1</v>
      </c>
      <c r="IP17">
        <v>-1</v>
      </c>
      <c r="IQ17">
        <v>-1</v>
      </c>
      <c r="IR17">
        <v>-1</v>
      </c>
      <c r="IS17">
        <v>269.7</v>
      </c>
      <c r="IT17">
        <v>288.3</v>
      </c>
      <c r="IU17">
        <v>1.05591</v>
      </c>
      <c r="IV17">
        <v>2.37061</v>
      </c>
      <c r="IW17">
        <v>1.42578</v>
      </c>
      <c r="IX17">
        <v>2.28271</v>
      </c>
      <c r="IY17">
        <v>1.54785</v>
      </c>
      <c r="IZ17">
        <v>2.32544</v>
      </c>
      <c r="JA17">
        <v>26.3341</v>
      </c>
      <c r="JB17">
        <v>16.1722</v>
      </c>
      <c r="JC17">
        <v>18</v>
      </c>
      <c r="JD17">
        <v>613.301</v>
      </c>
      <c r="JE17">
        <v>443.089</v>
      </c>
      <c r="JF17">
        <v>21.0827</v>
      </c>
      <c r="JG17">
        <v>20.5731</v>
      </c>
      <c r="JH17">
        <v>30.0012</v>
      </c>
      <c r="JI17">
        <v>20.4981</v>
      </c>
      <c r="JJ17">
        <v>20.4753</v>
      </c>
      <c r="JK17">
        <v>21.1606</v>
      </c>
      <c r="JL17">
        <v>-30</v>
      </c>
      <c r="JM17">
        <v>-30</v>
      </c>
      <c r="JN17">
        <v>-999.9</v>
      </c>
      <c r="JO17">
        <v>410.786</v>
      </c>
      <c r="JP17">
        <v>0</v>
      </c>
      <c r="JQ17">
        <v>96.6572</v>
      </c>
      <c r="JR17">
        <v>102.218</v>
      </c>
    </row>
    <row r="18" spans="1:278">
      <c r="A18">
        <v>2</v>
      </c>
      <c r="B18">
        <v>1686882477</v>
      </c>
      <c r="C18">
        <v>213</v>
      </c>
      <c r="D18" t="s">
        <v>418</v>
      </c>
      <c r="E18" t="s">
        <v>419</v>
      </c>
      <c r="F18">
        <v>15</v>
      </c>
      <c r="N18" t="s">
        <v>409</v>
      </c>
      <c r="O18">
        <v>1686882469</v>
      </c>
      <c r="P18">
        <f>(Q18)/1000</f>
        <v>0</v>
      </c>
      <c r="Q18">
        <f>1000*DA18*AO18*(CW18-CX18)/(100*CP18*(1000-AO18*CW18))</f>
        <v>0</v>
      </c>
      <c r="R18">
        <f>DA18*AO18*(CV18-CU18*(1000-AO18*CX18)/(1000-AO18*CW18))/(100*CP18)</f>
        <v>0</v>
      </c>
      <c r="S18">
        <f>CU18 - IF(AO18&gt;1, R18*CP18*100.0/(AQ18*DI18), 0)</f>
        <v>0</v>
      </c>
      <c r="T18">
        <f>((Z18-P18/2)*S18-R18)/(Z18+P18/2)</f>
        <v>0</v>
      </c>
      <c r="U18">
        <f>T18*(DB18+DC18)/1000.0</f>
        <v>0</v>
      </c>
      <c r="V18">
        <f>(CU18 - IF(AO18&gt;1, R18*CP18*100.0/(AQ18*DI18), 0))*(DB18+DC18)/1000.0</f>
        <v>0</v>
      </c>
      <c r="W18">
        <f>2.0/((1/Y18-1/X18)+SIGN(Y18)*SQRT((1/Y18-1/X18)*(1/Y18-1/X18) + 4*CQ18/((CQ18+1)*(CQ18+1))*(2*1/Y18*1/X18-1/X18*1/X18)))</f>
        <v>0</v>
      </c>
      <c r="X18">
        <f>IF(LEFT(CR18,1)&lt;&gt;"0",IF(LEFT(CR18,1)="1",3.0,CS18),$D$5+$E$5*(DI18*DB18/($K$5*1000))+$F$5*(DI18*DB18/($K$5*1000))*MAX(MIN(CP18,$J$5),$I$5)*MAX(MIN(CP18,$J$5),$I$5)+$G$5*MAX(MIN(CP18,$J$5),$I$5)*(DI18*DB18/($K$5*1000))+$H$5*(DI18*DB18/($K$5*1000))*(DI18*DB18/($K$5*1000)))</f>
        <v>0</v>
      </c>
      <c r="Y18">
        <f>P18*(1000-(1000*0.61365*exp(17.502*AC18/(240.97+AC18))/(DB18+DC18)+CW18)/2)/(1000*0.61365*exp(17.502*AC18/(240.97+AC18))/(DB18+DC18)-CW18)</f>
        <v>0</v>
      </c>
      <c r="Z18">
        <f>1/((CQ18+1)/(W18/1.6)+1/(X18/1.37)) + CQ18/((CQ18+1)/(W18/1.6) + CQ18/(X18/1.37))</f>
        <v>0</v>
      </c>
      <c r="AA18">
        <f>(CL18*CO18)</f>
        <v>0</v>
      </c>
      <c r="AB18">
        <f>(DD18+(AA18+2*0.95*5.67E-8*(((DD18+$B$7)+273)^4-(DD18+273)^4)-44100*P18)/(1.84*29.3*X18+8*0.95*5.67E-8*(DD18+273)^3))</f>
        <v>0</v>
      </c>
      <c r="AC18">
        <f>($C$7*DE18+$D$7*DF18+$E$7*AB18)</f>
        <v>0</v>
      </c>
      <c r="AD18">
        <f>0.61365*exp(17.502*AC18/(240.97+AC18))</f>
        <v>0</v>
      </c>
      <c r="AE18">
        <f>(AF18/AG18*100)</f>
        <v>0</v>
      </c>
      <c r="AF18">
        <f>CW18*(DB18+DC18)/1000</f>
        <v>0</v>
      </c>
      <c r="AG18">
        <f>0.61365*exp(17.502*DD18/(240.97+DD18))</f>
        <v>0</v>
      </c>
      <c r="AH18">
        <f>(AD18-CW18*(DB18+DC18)/1000)</f>
        <v>0</v>
      </c>
      <c r="AI18">
        <f>(-P18*44100)</f>
        <v>0</v>
      </c>
      <c r="AJ18">
        <f>2*29.3*X18*0.92*(DD18-AC18)</f>
        <v>0</v>
      </c>
      <c r="AK18">
        <f>2*0.95*5.67E-8*(((DD18+$B$7)+273)^4-(AC18+273)^4)</f>
        <v>0</v>
      </c>
      <c r="AL18">
        <f>AA18+AK18+AI18+AJ18</f>
        <v>0</v>
      </c>
      <c r="AM18">
        <v>0</v>
      </c>
      <c r="AN18">
        <v>0</v>
      </c>
      <c r="AO18">
        <f>IF(AM18*$H$13&gt;=AQ18,1.0,(AQ18/(AQ18-AM18*$H$13)))</f>
        <v>0</v>
      </c>
      <c r="AP18">
        <f>(AO18-1)*100</f>
        <v>0</v>
      </c>
      <c r="AQ18">
        <f>MAX(0,($B$13+$C$13*DI18)/(1+$D$13*DI18)*DB18/(DD18+273)*$E$13)</f>
        <v>0</v>
      </c>
      <c r="AR18" t="s">
        <v>420</v>
      </c>
      <c r="AS18">
        <v>12492.4</v>
      </c>
      <c r="AT18">
        <v>629.5864</v>
      </c>
      <c r="AU18">
        <v>3302.59</v>
      </c>
      <c r="AV18">
        <f>1-AT18/AU18</f>
        <v>0</v>
      </c>
      <c r="AW18">
        <v>-1.35091351238189</v>
      </c>
      <c r="AX18" t="s">
        <v>411</v>
      </c>
      <c r="AY18" t="s">
        <v>411</v>
      </c>
      <c r="AZ18">
        <v>0</v>
      </c>
      <c r="BA18">
        <v>0</v>
      </c>
      <c r="BB18">
        <f>1-AZ18/BA18</f>
        <v>0</v>
      </c>
      <c r="BC18">
        <v>0.5</v>
      </c>
      <c r="BD18">
        <f>CM18</f>
        <v>0</v>
      </c>
      <c r="BE18">
        <f>R18</f>
        <v>0</v>
      </c>
      <c r="BF18">
        <f>BB18*BC18*BD18</f>
        <v>0</v>
      </c>
      <c r="BG18">
        <f>(BE18-AW18)/BD18</f>
        <v>0</v>
      </c>
      <c r="BH18">
        <f>(AU18-BA18)/BA18</f>
        <v>0</v>
      </c>
      <c r="BI18">
        <f>AT18/(AV18+AT18/BA18)</f>
        <v>0</v>
      </c>
      <c r="BJ18" t="s">
        <v>411</v>
      </c>
      <c r="BK18">
        <v>0</v>
      </c>
      <c r="BL18">
        <f>IF(BK18&lt;&gt;0, BK18, BI18)</f>
        <v>0</v>
      </c>
      <c r="BM18">
        <f>1-BL18/BA18</f>
        <v>0</v>
      </c>
      <c r="BN18">
        <f>(BA18-AZ18)/(BA18-BL18)</f>
        <v>0</v>
      </c>
      <c r="BO18">
        <f>(AU18-BA18)/(AU18-BL18)</f>
        <v>0</v>
      </c>
      <c r="BP18">
        <f>(BA18-AZ18)/(BA18-AT18)</f>
        <v>0</v>
      </c>
      <c r="BQ18">
        <f>(AU18-BA18)/(AU18-AT18)</f>
        <v>0</v>
      </c>
      <c r="BR18">
        <f>(BN18*BL18/AZ18)</f>
        <v>0</v>
      </c>
      <c r="BS18">
        <f>(1-BR18)</f>
        <v>0</v>
      </c>
      <c r="BT18">
        <v>1238</v>
      </c>
      <c r="BU18">
        <v>300</v>
      </c>
      <c r="BV18">
        <v>300</v>
      </c>
      <c r="BW18">
        <v>300</v>
      </c>
      <c r="BX18">
        <v>12492.4</v>
      </c>
      <c r="BY18">
        <v>3226.47</v>
      </c>
      <c r="BZ18">
        <v>-0.0103428</v>
      </c>
      <c r="CA18">
        <v>-29.02</v>
      </c>
      <c r="CB18" t="s">
        <v>411</v>
      </c>
      <c r="CC18" t="s">
        <v>411</v>
      </c>
      <c r="CD18" t="s">
        <v>411</v>
      </c>
      <c r="CE18" t="s">
        <v>411</v>
      </c>
      <c r="CF18" t="s">
        <v>411</v>
      </c>
      <c r="CG18" t="s">
        <v>411</v>
      </c>
      <c r="CH18" t="s">
        <v>411</v>
      </c>
      <c r="CI18" t="s">
        <v>411</v>
      </c>
      <c r="CJ18" t="s">
        <v>411</v>
      </c>
      <c r="CK18" t="s">
        <v>411</v>
      </c>
      <c r="CL18">
        <f>$B$11*DJ18+$C$11*DK18+$F$11*DV18*(1-DY18)</f>
        <v>0</v>
      </c>
      <c r="CM18">
        <f>CL18*CN18</f>
        <v>0</v>
      </c>
      <c r="CN18">
        <f>($B$11*$D$9+$C$11*$D$9+$F$11*((EI18+EA18)/MAX(EI18+EA18+EJ18, 0.1)*$I$9+EJ18/MAX(EI18+EA18+EJ18, 0.1)*$J$9))/($B$11+$C$11+$F$11)</f>
        <v>0</v>
      </c>
      <c r="CO18">
        <f>($B$11*$K$9+$C$11*$K$9+$F$11*((EI18+EA18)/MAX(EI18+EA18+EJ18, 0.1)*$P$9+EJ18/MAX(EI18+EA18+EJ18, 0.1)*$Q$9))/($B$11+$C$11+$F$11)</f>
        <v>0</v>
      </c>
      <c r="CP18">
        <v>6</v>
      </c>
      <c r="CQ18">
        <v>0.5</v>
      </c>
      <c r="CR18" t="s">
        <v>412</v>
      </c>
      <c r="CS18">
        <v>2</v>
      </c>
      <c r="CT18">
        <v>1686882469</v>
      </c>
      <c r="CU18">
        <v>409.9562903225806</v>
      </c>
      <c r="CV18">
        <v>409.1306774193548</v>
      </c>
      <c r="CW18">
        <v>8.462838709677419</v>
      </c>
      <c r="CX18">
        <v>7.193071612903227</v>
      </c>
      <c r="CY18">
        <v>409.3962903225806</v>
      </c>
      <c r="CZ18">
        <v>8.25483870967742</v>
      </c>
      <c r="DA18">
        <v>600.137129032258</v>
      </c>
      <c r="DB18">
        <v>101.6126774193548</v>
      </c>
      <c r="DC18">
        <v>0.09994543870967741</v>
      </c>
      <c r="DD18">
        <v>21.13258709677419</v>
      </c>
      <c r="DE18">
        <v>20.30452903225806</v>
      </c>
      <c r="DF18">
        <v>999.9000000000003</v>
      </c>
      <c r="DG18">
        <v>0</v>
      </c>
      <c r="DH18">
        <v>0</v>
      </c>
      <c r="DI18">
        <v>9999.99935483871</v>
      </c>
      <c r="DJ18">
        <v>0</v>
      </c>
      <c r="DK18">
        <v>0.2826620000000001</v>
      </c>
      <c r="DL18">
        <v>0.8932613225806453</v>
      </c>
      <c r="DM18">
        <v>413.5235161290323</v>
      </c>
      <c r="DN18">
        <v>412.0949032258065</v>
      </c>
      <c r="DO18">
        <v>1.269767419354839</v>
      </c>
      <c r="DP18">
        <v>409.1306774193548</v>
      </c>
      <c r="DQ18">
        <v>7.193071612903227</v>
      </c>
      <c r="DR18">
        <v>0.8599313225806451</v>
      </c>
      <c r="DS18">
        <v>0.730906935483871</v>
      </c>
      <c r="DT18">
        <v>4.737081612903226</v>
      </c>
      <c r="DU18">
        <v>2.43181064516129</v>
      </c>
      <c r="DV18">
        <v>0.0499931</v>
      </c>
      <c r="DW18">
        <v>0</v>
      </c>
      <c r="DX18">
        <v>0</v>
      </c>
      <c r="DY18">
        <v>0</v>
      </c>
      <c r="DZ18">
        <v>629.5696774193549</v>
      </c>
      <c r="EA18">
        <v>0.0499931</v>
      </c>
      <c r="EB18">
        <v>-5.996129032258064</v>
      </c>
      <c r="EC18">
        <v>-2.150645161290323</v>
      </c>
      <c r="ED18">
        <v>33.929</v>
      </c>
      <c r="EE18">
        <v>37.875</v>
      </c>
      <c r="EF18">
        <v>36.18299999999999</v>
      </c>
      <c r="EG18">
        <v>40.43699999999998</v>
      </c>
      <c r="EH18">
        <v>36.5</v>
      </c>
      <c r="EI18">
        <v>0</v>
      </c>
      <c r="EJ18">
        <v>0</v>
      </c>
      <c r="EK18">
        <v>0</v>
      </c>
      <c r="EL18">
        <v>212.4000000953674</v>
      </c>
      <c r="EM18">
        <v>0</v>
      </c>
      <c r="EN18">
        <v>629.5864</v>
      </c>
      <c r="EO18">
        <v>-3.280769260725655</v>
      </c>
      <c r="EP18">
        <v>0.01230775392972348</v>
      </c>
      <c r="EQ18">
        <v>-5.9896</v>
      </c>
      <c r="ER18">
        <v>15</v>
      </c>
      <c r="ES18">
        <v>1686882493</v>
      </c>
      <c r="ET18" t="s">
        <v>421</v>
      </c>
      <c r="EU18">
        <v>1686882493</v>
      </c>
      <c r="EV18">
        <v>1686864966.6</v>
      </c>
      <c r="EW18">
        <v>2</v>
      </c>
      <c r="EX18">
        <v>-0.068</v>
      </c>
      <c r="EY18">
        <v>-0.025</v>
      </c>
      <c r="EZ18">
        <v>0.5600000000000001</v>
      </c>
      <c r="FA18">
        <v>0.208</v>
      </c>
      <c r="FB18">
        <v>409</v>
      </c>
      <c r="FC18">
        <v>20</v>
      </c>
      <c r="FD18">
        <v>0.31</v>
      </c>
      <c r="FE18">
        <v>0.03</v>
      </c>
      <c r="FF18">
        <v>0.8890507073170734</v>
      </c>
      <c r="FG18">
        <v>0.09418632752613536</v>
      </c>
      <c r="FH18">
        <v>0.03457467816702509</v>
      </c>
      <c r="FI18">
        <v>1</v>
      </c>
      <c r="FJ18">
        <v>410.019806451613</v>
      </c>
      <c r="FK18">
        <v>0.4790806451606885</v>
      </c>
      <c r="FL18">
        <v>0.04324380944309401</v>
      </c>
      <c r="FM18">
        <v>1</v>
      </c>
      <c r="FN18">
        <v>1.267376829268293</v>
      </c>
      <c r="FO18">
        <v>0.03967254355400859</v>
      </c>
      <c r="FP18">
        <v>0.0039477795172973</v>
      </c>
      <c r="FQ18">
        <v>1</v>
      </c>
      <c r="FR18">
        <v>8.462580967741934</v>
      </c>
      <c r="FS18">
        <v>0.01506048387095243</v>
      </c>
      <c r="FT18">
        <v>0.001267001425359249</v>
      </c>
      <c r="FU18">
        <v>1</v>
      </c>
      <c r="FV18">
        <v>4</v>
      </c>
      <c r="FW18">
        <v>4</v>
      </c>
      <c r="FX18" t="s">
        <v>414</v>
      </c>
      <c r="FY18">
        <v>3.18553</v>
      </c>
      <c r="FZ18">
        <v>2.79703</v>
      </c>
      <c r="GA18">
        <v>0.105107</v>
      </c>
      <c r="GB18">
        <v>0.10555</v>
      </c>
      <c r="GC18">
        <v>0.0563053</v>
      </c>
      <c r="GD18">
        <v>0.0510615</v>
      </c>
      <c r="GE18">
        <v>28438.6</v>
      </c>
      <c r="GF18">
        <v>22510.2</v>
      </c>
      <c r="GG18">
        <v>29665.9</v>
      </c>
      <c r="GH18">
        <v>24625.8</v>
      </c>
      <c r="GI18">
        <v>35627.9</v>
      </c>
      <c r="GJ18">
        <v>34123.2</v>
      </c>
      <c r="GK18">
        <v>40900.5</v>
      </c>
      <c r="GL18">
        <v>40169.1</v>
      </c>
      <c r="GM18">
        <v>2.24902</v>
      </c>
      <c r="GN18">
        <v>2.00077</v>
      </c>
      <c r="GO18">
        <v>0.111178</v>
      </c>
      <c r="GP18">
        <v>0</v>
      </c>
      <c r="GQ18">
        <v>18.4623</v>
      </c>
      <c r="GR18">
        <v>999.9</v>
      </c>
      <c r="GS18">
        <v>26.9</v>
      </c>
      <c r="GT18">
        <v>24.2</v>
      </c>
      <c r="GU18">
        <v>8.02441</v>
      </c>
      <c r="GV18">
        <v>62.2292</v>
      </c>
      <c r="GW18">
        <v>33.1971</v>
      </c>
      <c r="GX18">
        <v>1</v>
      </c>
      <c r="GY18">
        <v>-0.494944</v>
      </c>
      <c r="GZ18">
        <v>0</v>
      </c>
      <c r="HA18">
        <v>20.2909</v>
      </c>
      <c r="HB18">
        <v>5.22717</v>
      </c>
      <c r="HC18">
        <v>11.8972</v>
      </c>
      <c r="HD18">
        <v>4.96435</v>
      </c>
      <c r="HE18">
        <v>3.292</v>
      </c>
      <c r="HF18">
        <v>9999</v>
      </c>
      <c r="HG18">
        <v>9999</v>
      </c>
      <c r="HH18">
        <v>9999</v>
      </c>
      <c r="HI18">
        <v>999.9</v>
      </c>
      <c r="HJ18">
        <v>4.97017</v>
      </c>
      <c r="HK18">
        <v>1.87439</v>
      </c>
      <c r="HL18">
        <v>1.87316</v>
      </c>
      <c r="HM18">
        <v>1.87219</v>
      </c>
      <c r="HN18">
        <v>1.87381</v>
      </c>
      <c r="HO18">
        <v>1.86883</v>
      </c>
      <c r="HP18">
        <v>1.87302</v>
      </c>
      <c r="HQ18">
        <v>1.87805</v>
      </c>
      <c r="HR18">
        <v>0</v>
      </c>
      <c r="HS18">
        <v>0</v>
      </c>
      <c r="HT18">
        <v>0</v>
      </c>
      <c r="HU18">
        <v>0</v>
      </c>
      <c r="HV18" t="s">
        <v>415</v>
      </c>
      <c r="HW18" t="s">
        <v>416</v>
      </c>
      <c r="HX18" t="s">
        <v>417</v>
      </c>
      <c r="HY18" t="s">
        <v>417</v>
      </c>
      <c r="HZ18" t="s">
        <v>417</v>
      </c>
      <c r="IA18" t="s">
        <v>417</v>
      </c>
      <c r="IB18">
        <v>0</v>
      </c>
      <c r="IC18">
        <v>100</v>
      </c>
      <c r="ID18">
        <v>100</v>
      </c>
      <c r="IE18">
        <v>0.5600000000000001</v>
      </c>
      <c r="IF18">
        <v>0.208</v>
      </c>
      <c r="IG18">
        <v>0.6276499999999032</v>
      </c>
      <c r="IH18">
        <v>0</v>
      </c>
      <c r="II18">
        <v>0</v>
      </c>
      <c r="IJ18">
        <v>0</v>
      </c>
      <c r="IK18">
        <v>0.208</v>
      </c>
      <c r="IL18">
        <v>0</v>
      </c>
      <c r="IM18">
        <v>0</v>
      </c>
      <c r="IN18">
        <v>0</v>
      </c>
      <c r="IO18">
        <v>-1</v>
      </c>
      <c r="IP18">
        <v>-1</v>
      </c>
      <c r="IQ18">
        <v>-1</v>
      </c>
      <c r="IR18">
        <v>-1</v>
      </c>
      <c r="IS18">
        <v>3.2</v>
      </c>
      <c r="IT18">
        <v>291.8</v>
      </c>
      <c r="IU18">
        <v>1.05225</v>
      </c>
      <c r="IV18">
        <v>2.36816</v>
      </c>
      <c r="IW18">
        <v>1.42578</v>
      </c>
      <c r="IX18">
        <v>2.28149</v>
      </c>
      <c r="IY18">
        <v>1.54785</v>
      </c>
      <c r="IZ18">
        <v>2.40112</v>
      </c>
      <c r="JA18">
        <v>26.3547</v>
      </c>
      <c r="JB18">
        <v>16.1722</v>
      </c>
      <c r="JC18">
        <v>18</v>
      </c>
      <c r="JD18">
        <v>613.924</v>
      </c>
      <c r="JE18">
        <v>443.738</v>
      </c>
      <c r="JF18">
        <v>20.6602</v>
      </c>
      <c r="JG18">
        <v>20.8265</v>
      </c>
      <c r="JH18">
        <v>30.0001</v>
      </c>
      <c r="JI18">
        <v>20.7099</v>
      </c>
      <c r="JJ18">
        <v>20.6607</v>
      </c>
      <c r="JK18">
        <v>21.0936</v>
      </c>
      <c r="JL18">
        <v>-30</v>
      </c>
      <c r="JM18">
        <v>-30</v>
      </c>
      <c r="JN18">
        <v>-999.9</v>
      </c>
      <c r="JO18">
        <v>408.922</v>
      </c>
      <c r="JP18">
        <v>0</v>
      </c>
      <c r="JQ18">
        <v>96.631</v>
      </c>
      <c r="JR18">
        <v>102.206</v>
      </c>
    </row>
    <row r="19" spans="1:278">
      <c r="A19">
        <v>3</v>
      </c>
      <c r="B19">
        <v>1686882690</v>
      </c>
      <c r="C19">
        <v>426</v>
      </c>
      <c r="D19" t="s">
        <v>422</v>
      </c>
      <c r="E19" t="s">
        <v>423</v>
      </c>
      <c r="F19">
        <v>15</v>
      </c>
      <c r="N19" t="s">
        <v>424</v>
      </c>
      <c r="O19">
        <v>1686882682</v>
      </c>
      <c r="P19">
        <f>(Q19)/1000</f>
        <v>0</v>
      </c>
      <c r="Q19">
        <f>1000*DA19*AO19*(CW19-CX19)/(100*CP19*(1000-AO19*CW19))</f>
        <v>0</v>
      </c>
      <c r="R19">
        <f>DA19*AO19*(CV19-CU19*(1000-AO19*CX19)/(1000-AO19*CW19))/(100*CP19)</f>
        <v>0</v>
      </c>
      <c r="S19">
        <f>CU19 - IF(AO19&gt;1, R19*CP19*100.0/(AQ19*DI19), 0)</f>
        <v>0</v>
      </c>
      <c r="T19">
        <f>((Z19-P19/2)*S19-R19)/(Z19+P19/2)</f>
        <v>0</v>
      </c>
      <c r="U19">
        <f>T19*(DB19+DC19)/1000.0</f>
        <v>0</v>
      </c>
      <c r="V19">
        <f>(CU19 - IF(AO19&gt;1, R19*CP19*100.0/(AQ19*DI19), 0))*(DB19+DC19)/1000.0</f>
        <v>0</v>
      </c>
      <c r="W19">
        <f>2.0/((1/Y19-1/X19)+SIGN(Y19)*SQRT((1/Y19-1/X19)*(1/Y19-1/X19) + 4*CQ19/((CQ19+1)*(CQ19+1))*(2*1/Y19*1/X19-1/X19*1/X19)))</f>
        <v>0</v>
      </c>
      <c r="X19">
        <f>IF(LEFT(CR19,1)&lt;&gt;"0",IF(LEFT(CR19,1)="1",3.0,CS19),$D$5+$E$5*(DI19*DB19/($K$5*1000))+$F$5*(DI19*DB19/($K$5*1000))*MAX(MIN(CP19,$J$5),$I$5)*MAX(MIN(CP19,$J$5),$I$5)+$G$5*MAX(MIN(CP19,$J$5),$I$5)*(DI19*DB19/($K$5*1000))+$H$5*(DI19*DB19/($K$5*1000))*(DI19*DB19/($K$5*1000)))</f>
        <v>0</v>
      </c>
      <c r="Y19">
        <f>P19*(1000-(1000*0.61365*exp(17.502*AC19/(240.97+AC19))/(DB19+DC19)+CW19)/2)/(1000*0.61365*exp(17.502*AC19/(240.97+AC19))/(DB19+DC19)-CW19)</f>
        <v>0</v>
      </c>
      <c r="Z19">
        <f>1/((CQ19+1)/(W19/1.6)+1/(X19/1.37)) + CQ19/((CQ19+1)/(W19/1.6) + CQ19/(X19/1.37))</f>
        <v>0</v>
      </c>
      <c r="AA19">
        <f>(CL19*CO19)</f>
        <v>0</v>
      </c>
      <c r="AB19">
        <f>(DD19+(AA19+2*0.95*5.67E-8*(((DD19+$B$7)+273)^4-(DD19+273)^4)-44100*P19)/(1.84*29.3*X19+8*0.95*5.67E-8*(DD19+273)^3))</f>
        <v>0</v>
      </c>
      <c r="AC19">
        <f>($C$7*DE19+$D$7*DF19+$E$7*AB19)</f>
        <v>0</v>
      </c>
      <c r="AD19">
        <f>0.61365*exp(17.502*AC19/(240.97+AC19))</f>
        <v>0</v>
      </c>
      <c r="AE19">
        <f>(AF19/AG19*100)</f>
        <v>0</v>
      </c>
      <c r="AF19">
        <f>CW19*(DB19+DC19)/1000</f>
        <v>0</v>
      </c>
      <c r="AG19">
        <f>0.61365*exp(17.502*DD19/(240.97+DD19))</f>
        <v>0</v>
      </c>
      <c r="AH19">
        <f>(AD19-CW19*(DB19+DC19)/1000)</f>
        <v>0</v>
      </c>
      <c r="AI19">
        <f>(-P19*44100)</f>
        <v>0</v>
      </c>
      <c r="AJ19">
        <f>2*29.3*X19*0.92*(DD19-AC19)</f>
        <v>0</v>
      </c>
      <c r="AK19">
        <f>2*0.95*5.67E-8*(((DD19+$B$7)+273)^4-(AC19+273)^4)</f>
        <v>0</v>
      </c>
      <c r="AL19">
        <f>AA19+AK19+AI19+AJ19</f>
        <v>0</v>
      </c>
      <c r="AM19">
        <v>0</v>
      </c>
      <c r="AN19">
        <v>0</v>
      </c>
      <c r="AO19">
        <f>IF(AM19*$H$13&gt;=AQ19,1.0,(AQ19/(AQ19-AM19*$H$13)))</f>
        <v>0</v>
      </c>
      <c r="AP19">
        <f>(AO19-1)*100</f>
        <v>0</v>
      </c>
      <c r="AQ19">
        <f>MAX(0,($B$13+$C$13*DI19)/(1+$D$13*DI19)*DB19/(DD19+273)*$E$13)</f>
        <v>0</v>
      </c>
      <c r="AR19" t="s">
        <v>425</v>
      </c>
      <c r="AS19">
        <v>12508.5</v>
      </c>
      <c r="AT19">
        <v>648.9808</v>
      </c>
      <c r="AU19">
        <v>3571.38</v>
      </c>
      <c r="AV19">
        <f>1-AT19/AU19</f>
        <v>0</v>
      </c>
      <c r="AW19">
        <v>-1.373762690379965</v>
      </c>
      <c r="AX19" t="s">
        <v>411</v>
      </c>
      <c r="AY19" t="s">
        <v>411</v>
      </c>
      <c r="AZ19">
        <v>0</v>
      </c>
      <c r="BA19">
        <v>0</v>
      </c>
      <c r="BB19">
        <f>1-AZ19/BA19</f>
        <v>0</v>
      </c>
      <c r="BC19">
        <v>0.5</v>
      </c>
      <c r="BD19">
        <f>CM19</f>
        <v>0</v>
      </c>
      <c r="BE19">
        <f>R19</f>
        <v>0</v>
      </c>
      <c r="BF19">
        <f>BB19*BC19*BD19</f>
        <v>0</v>
      </c>
      <c r="BG19">
        <f>(BE19-AW19)/BD19</f>
        <v>0</v>
      </c>
      <c r="BH19">
        <f>(AU19-BA19)/BA19</f>
        <v>0</v>
      </c>
      <c r="BI19">
        <f>AT19/(AV19+AT19/BA19)</f>
        <v>0</v>
      </c>
      <c r="BJ19" t="s">
        <v>411</v>
      </c>
      <c r="BK19">
        <v>0</v>
      </c>
      <c r="BL19">
        <f>IF(BK19&lt;&gt;0, BK19, BI19)</f>
        <v>0</v>
      </c>
      <c r="BM19">
        <f>1-BL19/BA19</f>
        <v>0</v>
      </c>
      <c r="BN19">
        <f>(BA19-AZ19)/(BA19-BL19)</f>
        <v>0</v>
      </c>
      <c r="BO19">
        <f>(AU19-BA19)/(AU19-BL19)</f>
        <v>0</v>
      </c>
      <c r="BP19">
        <f>(BA19-AZ19)/(BA19-AT19)</f>
        <v>0</v>
      </c>
      <c r="BQ19">
        <f>(AU19-BA19)/(AU19-AT19)</f>
        <v>0</v>
      </c>
      <c r="BR19">
        <f>(BN19*BL19/AZ19)</f>
        <v>0</v>
      </c>
      <c r="BS19">
        <f>(1-BR19)</f>
        <v>0</v>
      </c>
      <c r="BT19">
        <v>1239</v>
      </c>
      <c r="BU19">
        <v>300</v>
      </c>
      <c r="BV19">
        <v>300</v>
      </c>
      <c r="BW19">
        <v>300</v>
      </c>
      <c r="BX19">
        <v>12508.5</v>
      </c>
      <c r="BY19">
        <v>3485.67</v>
      </c>
      <c r="BZ19">
        <v>-0.0103565</v>
      </c>
      <c r="CA19">
        <v>-29.65</v>
      </c>
      <c r="CB19" t="s">
        <v>411</v>
      </c>
      <c r="CC19" t="s">
        <v>411</v>
      </c>
      <c r="CD19" t="s">
        <v>411</v>
      </c>
      <c r="CE19" t="s">
        <v>411</v>
      </c>
      <c r="CF19" t="s">
        <v>411</v>
      </c>
      <c r="CG19" t="s">
        <v>411</v>
      </c>
      <c r="CH19" t="s">
        <v>411</v>
      </c>
      <c r="CI19" t="s">
        <v>411</v>
      </c>
      <c r="CJ19" t="s">
        <v>411</v>
      </c>
      <c r="CK19" t="s">
        <v>411</v>
      </c>
      <c r="CL19">
        <f>$B$11*DJ19+$C$11*DK19+$F$11*DV19*(1-DY19)</f>
        <v>0</v>
      </c>
      <c r="CM19">
        <f>CL19*CN19</f>
        <v>0</v>
      </c>
      <c r="CN19">
        <f>($B$11*$D$9+$C$11*$D$9+$F$11*((EI19+EA19)/MAX(EI19+EA19+EJ19, 0.1)*$I$9+EJ19/MAX(EI19+EA19+EJ19, 0.1)*$J$9))/($B$11+$C$11+$F$11)</f>
        <v>0</v>
      </c>
      <c r="CO19">
        <f>($B$11*$K$9+$C$11*$K$9+$F$11*((EI19+EA19)/MAX(EI19+EA19+EJ19, 0.1)*$P$9+EJ19/MAX(EI19+EA19+EJ19, 0.1)*$Q$9))/($B$11+$C$11+$F$11)</f>
        <v>0</v>
      </c>
      <c r="CP19">
        <v>6</v>
      </c>
      <c r="CQ19">
        <v>0.5</v>
      </c>
      <c r="CR19" t="s">
        <v>412</v>
      </c>
      <c r="CS19">
        <v>2</v>
      </c>
      <c r="CT19">
        <v>1686882682</v>
      </c>
      <c r="CU19">
        <v>409.8668064516129</v>
      </c>
      <c r="CV19">
        <v>409.0259677419354</v>
      </c>
      <c r="CW19">
        <v>8.409341290322581</v>
      </c>
      <c r="CX19">
        <v>7.120821612903225</v>
      </c>
      <c r="CY19">
        <v>409.3388064516129</v>
      </c>
      <c r="CZ19">
        <v>8.201341290322581</v>
      </c>
      <c r="DA19">
        <v>600.1414193548386</v>
      </c>
      <c r="DB19">
        <v>101.6117419354838</v>
      </c>
      <c r="DC19">
        <v>0.09995599677419356</v>
      </c>
      <c r="DD19">
        <v>20.99294516129032</v>
      </c>
      <c r="DE19">
        <v>20.20493870967742</v>
      </c>
      <c r="DF19">
        <v>999.9000000000003</v>
      </c>
      <c r="DG19">
        <v>0</v>
      </c>
      <c r="DH19">
        <v>0</v>
      </c>
      <c r="DI19">
        <v>10006.17387096774</v>
      </c>
      <c r="DJ19">
        <v>0</v>
      </c>
      <c r="DK19">
        <v>0.2826620000000001</v>
      </c>
      <c r="DL19">
        <v>0.872869677419355</v>
      </c>
      <c r="DM19">
        <v>413.375064516129</v>
      </c>
      <c r="DN19">
        <v>411.9594838709678</v>
      </c>
      <c r="DO19">
        <v>1.288519354838709</v>
      </c>
      <c r="DP19">
        <v>409.0259677419354</v>
      </c>
      <c r="DQ19">
        <v>7.120821612903225</v>
      </c>
      <c r="DR19">
        <v>0.8544881612903227</v>
      </c>
      <c r="DS19">
        <v>0.7235594193548387</v>
      </c>
      <c r="DT19">
        <v>4.646216129032259</v>
      </c>
      <c r="DU19">
        <v>2.289966129032257</v>
      </c>
      <c r="DV19">
        <v>0.0499931</v>
      </c>
      <c r="DW19">
        <v>0</v>
      </c>
      <c r="DX19">
        <v>0</v>
      </c>
      <c r="DY19">
        <v>0</v>
      </c>
      <c r="DZ19">
        <v>648.7951612903228</v>
      </c>
      <c r="EA19">
        <v>0.0499931</v>
      </c>
      <c r="EB19">
        <v>-6.332580645161291</v>
      </c>
      <c r="EC19">
        <v>-2.051290322580645</v>
      </c>
      <c r="ED19">
        <v>34.062</v>
      </c>
      <c r="EE19">
        <v>38.016</v>
      </c>
      <c r="EF19">
        <v>36.37093548387097</v>
      </c>
      <c r="EG19">
        <v>40.62899999999999</v>
      </c>
      <c r="EH19">
        <v>36.58841935483871</v>
      </c>
      <c r="EI19">
        <v>0</v>
      </c>
      <c r="EJ19">
        <v>0</v>
      </c>
      <c r="EK19">
        <v>0</v>
      </c>
      <c r="EL19">
        <v>212.4000000953674</v>
      </c>
      <c r="EM19">
        <v>0</v>
      </c>
      <c r="EN19">
        <v>648.9808</v>
      </c>
      <c r="EO19">
        <v>5.046153994707683</v>
      </c>
      <c r="EP19">
        <v>0.4184614108159014</v>
      </c>
      <c r="EQ19">
        <v>-6.5464</v>
      </c>
      <c r="ER19">
        <v>15</v>
      </c>
      <c r="ES19">
        <v>1686882707</v>
      </c>
      <c r="ET19" t="s">
        <v>426</v>
      </c>
      <c r="EU19">
        <v>1686882707</v>
      </c>
      <c r="EV19">
        <v>1686864966.6</v>
      </c>
      <c r="EW19">
        <v>3</v>
      </c>
      <c r="EX19">
        <v>-0.032</v>
      </c>
      <c r="EY19">
        <v>-0.025</v>
      </c>
      <c r="EZ19">
        <v>0.528</v>
      </c>
      <c r="FA19">
        <v>0.208</v>
      </c>
      <c r="FB19">
        <v>409</v>
      </c>
      <c r="FC19">
        <v>20</v>
      </c>
      <c r="FD19">
        <v>0.48</v>
      </c>
      <c r="FE19">
        <v>0.03</v>
      </c>
      <c r="FF19">
        <v>0.8764298536585364</v>
      </c>
      <c r="FG19">
        <v>0.006579365853662396</v>
      </c>
      <c r="FH19">
        <v>0.03286094514959857</v>
      </c>
      <c r="FI19">
        <v>1</v>
      </c>
      <c r="FJ19">
        <v>409.8967096774193</v>
      </c>
      <c r="FK19">
        <v>0.1054838709665531</v>
      </c>
      <c r="FL19">
        <v>0.02607828604647155</v>
      </c>
      <c r="FM19">
        <v>1</v>
      </c>
      <c r="FN19">
        <v>1.288999268292683</v>
      </c>
      <c r="FO19">
        <v>-0.006938257839721057</v>
      </c>
      <c r="FP19">
        <v>0.001473104222372025</v>
      </c>
      <c r="FQ19">
        <v>1</v>
      </c>
      <c r="FR19">
        <v>8.409383225806451</v>
      </c>
      <c r="FS19">
        <v>-0.005792419354821036</v>
      </c>
      <c r="FT19">
        <v>0.001027513086320349</v>
      </c>
      <c r="FU19">
        <v>1</v>
      </c>
      <c r="FV19">
        <v>4</v>
      </c>
      <c r="FW19">
        <v>4</v>
      </c>
      <c r="FX19" t="s">
        <v>414</v>
      </c>
      <c r="FY19">
        <v>3.18601</v>
      </c>
      <c r="FZ19">
        <v>2.79701</v>
      </c>
      <c r="GA19">
        <v>0.105116</v>
      </c>
      <c r="GB19">
        <v>0.10559</v>
      </c>
      <c r="GC19">
        <v>0.0560353</v>
      </c>
      <c r="GD19">
        <v>0.0506814</v>
      </c>
      <c r="GE19">
        <v>28450.9</v>
      </c>
      <c r="GF19">
        <v>22518.3</v>
      </c>
      <c r="GG19">
        <v>29678.1</v>
      </c>
      <c r="GH19">
        <v>24635</v>
      </c>
      <c r="GI19">
        <v>35653.5</v>
      </c>
      <c r="GJ19">
        <v>34150.8</v>
      </c>
      <c r="GK19">
        <v>40917.6</v>
      </c>
      <c r="GL19">
        <v>40185</v>
      </c>
      <c r="GM19">
        <v>2.25265</v>
      </c>
      <c r="GN19">
        <v>2.00338</v>
      </c>
      <c r="GO19">
        <v>0.0832677</v>
      </c>
      <c r="GP19">
        <v>0</v>
      </c>
      <c r="GQ19">
        <v>18.9119</v>
      </c>
      <c r="GR19">
        <v>999.9</v>
      </c>
      <c r="GS19">
        <v>26.7</v>
      </c>
      <c r="GT19">
        <v>24</v>
      </c>
      <c r="GU19">
        <v>7.86957</v>
      </c>
      <c r="GV19">
        <v>62.3791</v>
      </c>
      <c r="GW19">
        <v>32.5761</v>
      </c>
      <c r="GX19">
        <v>1</v>
      </c>
      <c r="GY19">
        <v>-0.508735</v>
      </c>
      <c r="GZ19">
        <v>0</v>
      </c>
      <c r="HA19">
        <v>20.2911</v>
      </c>
      <c r="HB19">
        <v>5.22867</v>
      </c>
      <c r="HC19">
        <v>11.8961</v>
      </c>
      <c r="HD19">
        <v>4.9644</v>
      </c>
      <c r="HE19">
        <v>3.292</v>
      </c>
      <c r="HF19">
        <v>9999</v>
      </c>
      <c r="HG19">
        <v>9999</v>
      </c>
      <c r="HH19">
        <v>9999</v>
      </c>
      <c r="HI19">
        <v>999.9</v>
      </c>
      <c r="HJ19">
        <v>4.97017</v>
      </c>
      <c r="HK19">
        <v>1.87444</v>
      </c>
      <c r="HL19">
        <v>1.87314</v>
      </c>
      <c r="HM19">
        <v>1.87215</v>
      </c>
      <c r="HN19">
        <v>1.87383</v>
      </c>
      <c r="HO19">
        <v>1.86884</v>
      </c>
      <c r="HP19">
        <v>1.87302</v>
      </c>
      <c r="HQ19">
        <v>1.87806</v>
      </c>
      <c r="HR19">
        <v>0</v>
      </c>
      <c r="HS19">
        <v>0</v>
      </c>
      <c r="HT19">
        <v>0</v>
      </c>
      <c r="HU19">
        <v>0</v>
      </c>
      <c r="HV19" t="s">
        <v>415</v>
      </c>
      <c r="HW19" t="s">
        <v>416</v>
      </c>
      <c r="HX19" t="s">
        <v>417</v>
      </c>
      <c r="HY19" t="s">
        <v>417</v>
      </c>
      <c r="HZ19" t="s">
        <v>417</v>
      </c>
      <c r="IA19" t="s">
        <v>417</v>
      </c>
      <c r="IB19">
        <v>0</v>
      </c>
      <c r="IC19">
        <v>100</v>
      </c>
      <c r="ID19">
        <v>100</v>
      </c>
      <c r="IE19">
        <v>0.528</v>
      </c>
      <c r="IF19">
        <v>0.208</v>
      </c>
      <c r="IG19">
        <v>0.5600000000000591</v>
      </c>
      <c r="IH19">
        <v>0</v>
      </c>
      <c r="II19">
        <v>0</v>
      </c>
      <c r="IJ19">
        <v>0</v>
      </c>
      <c r="IK19">
        <v>0.208</v>
      </c>
      <c r="IL19">
        <v>0</v>
      </c>
      <c r="IM19">
        <v>0</v>
      </c>
      <c r="IN19">
        <v>0</v>
      </c>
      <c r="IO19">
        <v>-1</v>
      </c>
      <c r="IP19">
        <v>-1</v>
      </c>
      <c r="IQ19">
        <v>-1</v>
      </c>
      <c r="IR19">
        <v>-1</v>
      </c>
      <c r="IS19">
        <v>3.3</v>
      </c>
      <c r="IT19">
        <v>295.4</v>
      </c>
      <c r="IU19">
        <v>1.05225</v>
      </c>
      <c r="IV19">
        <v>2.38647</v>
      </c>
      <c r="IW19">
        <v>1.42578</v>
      </c>
      <c r="IX19">
        <v>2.28271</v>
      </c>
      <c r="IY19">
        <v>1.54785</v>
      </c>
      <c r="IZ19">
        <v>2.28271</v>
      </c>
      <c r="JA19">
        <v>26.3547</v>
      </c>
      <c r="JB19">
        <v>16.1459</v>
      </c>
      <c r="JC19">
        <v>18</v>
      </c>
      <c r="JD19">
        <v>615.183</v>
      </c>
      <c r="JE19">
        <v>444.215</v>
      </c>
      <c r="JF19">
        <v>20.3892</v>
      </c>
      <c r="JG19">
        <v>20.6609</v>
      </c>
      <c r="JH19">
        <v>29.9994</v>
      </c>
      <c r="JI19">
        <v>20.6004</v>
      </c>
      <c r="JJ19">
        <v>20.5476</v>
      </c>
      <c r="JK19">
        <v>21.0957</v>
      </c>
      <c r="JL19">
        <v>-30</v>
      </c>
      <c r="JM19">
        <v>-30</v>
      </c>
      <c r="JN19">
        <v>-999.9</v>
      </c>
      <c r="JO19">
        <v>409.074</v>
      </c>
      <c r="JP19">
        <v>0</v>
      </c>
      <c r="JQ19">
        <v>96.6712</v>
      </c>
      <c r="JR19">
        <v>102.246</v>
      </c>
    </row>
    <row r="20" spans="1:278">
      <c r="A20">
        <v>4</v>
      </c>
      <c r="B20">
        <v>1686883059.5</v>
      </c>
      <c r="C20">
        <v>795.5</v>
      </c>
      <c r="D20" t="s">
        <v>427</v>
      </c>
      <c r="E20" t="s">
        <v>428</v>
      </c>
      <c r="F20">
        <v>15</v>
      </c>
      <c r="N20" t="s">
        <v>429</v>
      </c>
      <c r="O20">
        <v>1686883051.75</v>
      </c>
      <c r="P20">
        <f>(Q20)/1000</f>
        <v>0</v>
      </c>
      <c r="Q20">
        <f>1000*DA20*AO20*(CW20-CX20)/(100*CP20*(1000-AO20*CW20))</f>
        <v>0</v>
      </c>
      <c r="R20">
        <f>DA20*AO20*(CV20-CU20*(1000-AO20*CX20)/(1000-AO20*CW20))/(100*CP20)</f>
        <v>0</v>
      </c>
      <c r="S20">
        <f>CU20 - IF(AO20&gt;1, R20*CP20*100.0/(AQ20*DI20), 0)</f>
        <v>0</v>
      </c>
      <c r="T20">
        <f>((Z20-P20/2)*S20-R20)/(Z20+P20/2)</f>
        <v>0</v>
      </c>
      <c r="U20">
        <f>T20*(DB20+DC20)/1000.0</f>
        <v>0</v>
      </c>
      <c r="V20">
        <f>(CU20 - IF(AO20&gt;1, R20*CP20*100.0/(AQ20*DI20), 0))*(DB20+DC20)/1000.0</f>
        <v>0</v>
      </c>
      <c r="W20">
        <f>2.0/((1/Y20-1/X20)+SIGN(Y20)*SQRT((1/Y20-1/X20)*(1/Y20-1/X20) + 4*CQ20/((CQ20+1)*(CQ20+1))*(2*1/Y20*1/X20-1/X20*1/X20)))</f>
        <v>0</v>
      </c>
      <c r="X20">
        <f>IF(LEFT(CR20,1)&lt;&gt;"0",IF(LEFT(CR20,1)="1",3.0,CS20),$D$5+$E$5*(DI20*DB20/($K$5*1000))+$F$5*(DI20*DB20/($K$5*1000))*MAX(MIN(CP20,$J$5),$I$5)*MAX(MIN(CP20,$J$5),$I$5)+$G$5*MAX(MIN(CP20,$J$5),$I$5)*(DI20*DB20/($K$5*1000))+$H$5*(DI20*DB20/($K$5*1000))*(DI20*DB20/($K$5*1000)))</f>
        <v>0</v>
      </c>
      <c r="Y20">
        <f>P20*(1000-(1000*0.61365*exp(17.502*AC20/(240.97+AC20))/(DB20+DC20)+CW20)/2)/(1000*0.61365*exp(17.502*AC20/(240.97+AC20))/(DB20+DC20)-CW20)</f>
        <v>0</v>
      </c>
      <c r="Z20">
        <f>1/((CQ20+1)/(W20/1.6)+1/(X20/1.37)) + CQ20/((CQ20+1)/(W20/1.6) + CQ20/(X20/1.37))</f>
        <v>0</v>
      </c>
      <c r="AA20">
        <f>(CL20*CO20)</f>
        <v>0</v>
      </c>
      <c r="AB20">
        <f>(DD20+(AA20+2*0.95*5.67E-8*(((DD20+$B$7)+273)^4-(DD20+273)^4)-44100*P20)/(1.84*29.3*X20+8*0.95*5.67E-8*(DD20+273)^3))</f>
        <v>0</v>
      </c>
      <c r="AC20">
        <f>($C$7*DE20+$D$7*DF20+$E$7*AB20)</f>
        <v>0</v>
      </c>
      <c r="AD20">
        <f>0.61365*exp(17.502*AC20/(240.97+AC20))</f>
        <v>0</v>
      </c>
      <c r="AE20">
        <f>(AF20/AG20*100)</f>
        <v>0</v>
      </c>
      <c r="AF20">
        <f>CW20*(DB20+DC20)/1000</f>
        <v>0</v>
      </c>
      <c r="AG20">
        <f>0.61365*exp(17.502*DD20/(240.97+DD20))</f>
        <v>0</v>
      </c>
      <c r="AH20">
        <f>(AD20-CW20*(DB20+DC20)/1000)</f>
        <v>0</v>
      </c>
      <c r="AI20">
        <f>(-P20*44100)</f>
        <v>0</v>
      </c>
      <c r="AJ20">
        <f>2*29.3*X20*0.92*(DD20-AC20)</f>
        <v>0</v>
      </c>
      <c r="AK20">
        <f>2*0.95*5.67E-8*(((DD20+$B$7)+273)^4-(AC20+273)^4)</f>
        <v>0</v>
      </c>
      <c r="AL20">
        <f>AA20+AK20+AI20+AJ20</f>
        <v>0</v>
      </c>
      <c r="AM20">
        <v>34</v>
      </c>
      <c r="AN20">
        <v>6</v>
      </c>
      <c r="AO20">
        <f>IF(AM20*$H$13&gt;=AQ20,1.0,(AQ20/(AQ20-AM20*$H$13)))</f>
        <v>0</v>
      </c>
      <c r="AP20">
        <f>(AO20-1)*100</f>
        <v>0</v>
      </c>
      <c r="AQ20">
        <f>MAX(0,($B$13+$C$13*DI20)/(1+$D$13*DI20)*DB20/(DD20+273)*$E$13)</f>
        <v>0</v>
      </c>
      <c r="AR20" t="s">
        <v>430</v>
      </c>
      <c r="AS20">
        <v>12465.7</v>
      </c>
      <c r="AT20">
        <v>586.4688</v>
      </c>
      <c r="AU20">
        <v>3065.81</v>
      </c>
      <c r="AV20">
        <f>1-AT20/AU20</f>
        <v>0</v>
      </c>
      <c r="AW20">
        <v>-1.472906927855265</v>
      </c>
      <c r="AX20" t="s">
        <v>411</v>
      </c>
      <c r="AY20" t="s">
        <v>411</v>
      </c>
      <c r="AZ20">
        <v>0</v>
      </c>
      <c r="BA20">
        <v>0</v>
      </c>
      <c r="BB20">
        <f>1-AZ20/BA20</f>
        <v>0</v>
      </c>
      <c r="BC20">
        <v>0.5</v>
      </c>
      <c r="BD20">
        <f>CM20</f>
        <v>0</v>
      </c>
      <c r="BE20">
        <f>R20</f>
        <v>0</v>
      </c>
      <c r="BF20">
        <f>BB20*BC20*BD20</f>
        <v>0</v>
      </c>
      <c r="BG20">
        <f>(BE20-AW20)/BD20</f>
        <v>0</v>
      </c>
      <c r="BH20">
        <f>(AU20-BA20)/BA20</f>
        <v>0</v>
      </c>
      <c r="BI20">
        <f>AT20/(AV20+AT20/BA20)</f>
        <v>0</v>
      </c>
      <c r="BJ20" t="s">
        <v>411</v>
      </c>
      <c r="BK20">
        <v>0</v>
      </c>
      <c r="BL20">
        <f>IF(BK20&lt;&gt;0, BK20, BI20)</f>
        <v>0</v>
      </c>
      <c r="BM20">
        <f>1-BL20/BA20</f>
        <v>0</v>
      </c>
      <c r="BN20">
        <f>(BA20-AZ20)/(BA20-BL20)</f>
        <v>0</v>
      </c>
      <c r="BO20">
        <f>(AU20-BA20)/(AU20-BL20)</f>
        <v>0</v>
      </c>
      <c r="BP20">
        <f>(BA20-AZ20)/(BA20-AT20)</f>
        <v>0</v>
      </c>
      <c r="BQ20">
        <f>(AU20-BA20)/(AU20-AT20)</f>
        <v>0</v>
      </c>
      <c r="BR20">
        <f>(BN20*BL20/AZ20)</f>
        <v>0</v>
      </c>
      <c r="BS20">
        <f>(1-BR20)</f>
        <v>0</v>
      </c>
      <c r="BT20">
        <v>1240</v>
      </c>
      <c r="BU20">
        <v>300</v>
      </c>
      <c r="BV20">
        <v>300</v>
      </c>
      <c r="BW20">
        <v>300</v>
      </c>
      <c r="BX20">
        <v>12465.7</v>
      </c>
      <c r="BY20">
        <v>2990.59</v>
      </c>
      <c r="BZ20">
        <v>-0.0103201</v>
      </c>
      <c r="CA20">
        <v>-18.74</v>
      </c>
      <c r="CB20" t="s">
        <v>411</v>
      </c>
      <c r="CC20" t="s">
        <v>411</v>
      </c>
      <c r="CD20" t="s">
        <v>411</v>
      </c>
      <c r="CE20" t="s">
        <v>411</v>
      </c>
      <c r="CF20" t="s">
        <v>411</v>
      </c>
      <c r="CG20" t="s">
        <v>411</v>
      </c>
      <c r="CH20" t="s">
        <v>411</v>
      </c>
      <c r="CI20" t="s">
        <v>411</v>
      </c>
      <c r="CJ20" t="s">
        <v>411</v>
      </c>
      <c r="CK20" t="s">
        <v>411</v>
      </c>
      <c r="CL20">
        <f>$B$11*DJ20+$C$11*DK20+$F$11*DV20*(1-DY20)</f>
        <v>0</v>
      </c>
      <c r="CM20">
        <f>CL20*CN20</f>
        <v>0</v>
      </c>
      <c r="CN20">
        <f>($B$11*$D$9+$C$11*$D$9+$F$11*((EI20+EA20)/MAX(EI20+EA20+EJ20, 0.1)*$I$9+EJ20/MAX(EI20+EA20+EJ20, 0.1)*$J$9))/($B$11+$C$11+$F$11)</f>
        <v>0</v>
      </c>
      <c r="CO20">
        <f>($B$11*$K$9+$C$11*$K$9+$F$11*((EI20+EA20)/MAX(EI20+EA20+EJ20, 0.1)*$P$9+EJ20/MAX(EI20+EA20+EJ20, 0.1)*$Q$9))/($B$11+$C$11+$F$11)</f>
        <v>0</v>
      </c>
      <c r="CP20">
        <v>6</v>
      </c>
      <c r="CQ20">
        <v>0.5</v>
      </c>
      <c r="CR20" t="s">
        <v>412</v>
      </c>
      <c r="CS20">
        <v>2</v>
      </c>
      <c r="CT20">
        <v>1686883051.75</v>
      </c>
      <c r="CU20">
        <v>409.6705333333334</v>
      </c>
      <c r="CV20">
        <v>408.6722</v>
      </c>
      <c r="CW20">
        <v>8.177318</v>
      </c>
      <c r="CX20">
        <v>7.029211666666667</v>
      </c>
      <c r="CY20">
        <v>409.1555333333334</v>
      </c>
      <c r="CZ20">
        <v>7.969318333333333</v>
      </c>
      <c r="DA20">
        <v>600.1427666666666</v>
      </c>
      <c r="DB20">
        <v>101.6013</v>
      </c>
      <c r="DC20">
        <v>0.1000201533333334</v>
      </c>
      <c r="DD20">
        <v>20.78342</v>
      </c>
      <c r="DE20">
        <v>20.03299666666667</v>
      </c>
      <c r="DF20">
        <v>999.9000000000002</v>
      </c>
      <c r="DG20">
        <v>0</v>
      </c>
      <c r="DH20">
        <v>0</v>
      </c>
      <c r="DI20">
        <v>9996.086666666666</v>
      </c>
      <c r="DJ20">
        <v>0</v>
      </c>
      <c r="DK20">
        <v>0.2826620000000001</v>
      </c>
      <c r="DL20">
        <v>1.0110015</v>
      </c>
      <c r="DM20">
        <v>413.0609666666667</v>
      </c>
      <c r="DN20">
        <v>411.5651666666666</v>
      </c>
      <c r="DO20">
        <v>1.148106333333334</v>
      </c>
      <c r="DP20">
        <v>408.6722</v>
      </c>
      <c r="DQ20">
        <v>7.029211666666667</v>
      </c>
      <c r="DR20">
        <v>0.8308261666666666</v>
      </c>
      <c r="DS20">
        <v>0.7141770333333334</v>
      </c>
      <c r="DT20">
        <v>4.245180666666666</v>
      </c>
      <c r="DU20">
        <v>2.106974333333333</v>
      </c>
      <c r="DV20">
        <v>0.0499931</v>
      </c>
      <c r="DW20">
        <v>0</v>
      </c>
      <c r="DX20">
        <v>0</v>
      </c>
      <c r="DY20">
        <v>0</v>
      </c>
      <c r="DZ20">
        <v>586.2646666666666</v>
      </c>
      <c r="EA20">
        <v>0.0499931</v>
      </c>
      <c r="EB20">
        <v>-6.796000000000001</v>
      </c>
      <c r="EC20">
        <v>-2.021999999999999</v>
      </c>
      <c r="ED20">
        <v>34</v>
      </c>
      <c r="EE20">
        <v>38</v>
      </c>
      <c r="EF20">
        <v>36.28719999999999</v>
      </c>
      <c r="EG20">
        <v>40.57039999999999</v>
      </c>
      <c r="EH20">
        <v>36.50826666666666</v>
      </c>
      <c r="EI20">
        <v>0</v>
      </c>
      <c r="EJ20">
        <v>0</v>
      </c>
      <c r="EK20">
        <v>0</v>
      </c>
      <c r="EL20">
        <v>368.7999999523163</v>
      </c>
      <c r="EM20">
        <v>0</v>
      </c>
      <c r="EN20">
        <v>586.4688</v>
      </c>
      <c r="EO20">
        <v>-2.291538362658228</v>
      </c>
      <c r="EP20">
        <v>-1.080000165303534</v>
      </c>
      <c r="EQ20">
        <v>-7.217600000000001</v>
      </c>
      <c r="ER20">
        <v>15</v>
      </c>
      <c r="ES20">
        <v>1686883076.5</v>
      </c>
      <c r="ET20" t="s">
        <v>431</v>
      </c>
      <c r="EU20">
        <v>1686883076.5</v>
      </c>
      <c r="EV20">
        <v>1686864966.6</v>
      </c>
      <c r="EW20">
        <v>4</v>
      </c>
      <c r="EX20">
        <v>-0.012</v>
      </c>
      <c r="EY20">
        <v>-0.025</v>
      </c>
      <c r="EZ20">
        <v>0.515</v>
      </c>
      <c r="FA20">
        <v>0.208</v>
      </c>
      <c r="FB20">
        <v>409</v>
      </c>
      <c r="FC20">
        <v>20</v>
      </c>
      <c r="FD20">
        <v>0.48</v>
      </c>
      <c r="FE20">
        <v>0.03</v>
      </c>
      <c r="FF20">
        <v>0.9937392500000002</v>
      </c>
      <c r="FG20">
        <v>0.4351389793620972</v>
      </c>
      <c r="FH20">
        <v>0.04747649033719216</v>
      </c>
      <c r="FI20">
        <v>1</v>
      </c>
      <c r="FJ20">
        <v>409.6833333333333</v>
      </c>
      <c r="FK20">
        <v>1.240311457175259</v>
      </c>
      <c r="FL20">
        <v>0.09225845339166672</v>
      </c>
      <c r="FM20">
        <v>1</v>
      </c>
      <c r="FN20">
        <v>1.14994675</v>
      </c>
      <c r="FO20">
        <v>-0.04389196998124098</v>
      </c>
      <c r="FP20">
        <v>0.004257476592713108</v>
      </c>
      <c r="FQ20">
        <v>1</v>
      </c>
      <c r="FR20">
        <v>8.177318</v>
      </c>
      <c r="FS20">
        <v>-0.02842785317016861</v>
      </c>
      <c r="FT20">
        <v>0.002126600416940989</v>
      </c>
      <c r="FU20">
        <v>1</v>
      </c>
      <c r="FV20">
        <v>4</v>
      </c>
      <c r="FW20">
        <v>4</v>
      </c>
      <c r="FX20" t="s">
        <v>414</v>
      </c>
      <c r="FY20">
        <v>3.18636</v>
      </c>
      <c r="FZ20">
        <v>2.79686</v>
      </c>
      <c r="GA20">
        <v>0.105243</v>
      </c>
      <c r="GB20">
        <v>0.105648</v>
      </c>
      <c r="GC20">
        <v>0.0548398</v>
      </c>
      <c r="GD20">
        <v>0.0502505</v>
      </c>
      <c r="GE20">
        <v>28471.2</v>
      </c>
      <c r="GF20">
        <v>22535.8</v>
      </c>
      <c r="GG20">
        <v>29700.2</v>
      </c>
      <c r="GH20">
        <v>24653.2</v>
      </c>
      <c r="GI20">
        <v>35726.1</v>
      </c>
      <c r="GJ20">
        <v>34192.5</v>
      </c>
      <c r="GK20">
        <v>40947</v>
      </c>
      <c r="GL20">
        <v>40214.5</v>
      </c>
      <c r="GM20">
        <v>2.1933</v>
      </c>
      <c r="GN20">
        <v>2.01165</v>
      </c>
      <c r="GO20">
        <v>0.0698194</v>
      </c>
      <c r="GP20">
        <v>0</v>
      </c>
      <c r="GQ20">
        <v>18.9149</v>
      </c>
      <c r="GR20">
        <v>999.9</v>
      </c>
      <c r="GS20">
        <v>26.6</v>
      </c>
      <c r="GT20">
        <v>23.8</v>
      </c>
      <c r="GU20">
        <v>7.74685</v>
      </c>
      <c r="GV20">
        <v>62.4392</v>
      </c>
      <c r="GW20">
        <v>33.4495</v>
      </c>
      <c r="GX20">
        <v>1</v>
      </c>
      <c r="GY20">
        <v>-0.547525</v>
      </c>
      <c r="GZ20">
        <v>0</v>
      </c>
      <c r="HA20">
        <v>20.2907</v>
      </c>
      <c r="HB20">
        <v>5.22747</v>
      </c>
      <c r="HC20">
        <v>11.8961</v>
      </c>
      <c r="HD20">
        <v>4.96505</v>
      </c>
      <c r="HE20">
        <v>3.292</v>
      </c>
      <c r="HF20">
        <v>9999</v>
      </c>
      <c r="HG20">
        <v>9999</v>
      </c>
      <c r="HH20">
        <v>9999</v>
      </c>
      <c r="HI20">
        <v>999.9</v>
      </c>
      <c r="HJ20">
        <v>4.97014</v>
      </c>
      <c r="HK20">
        <v>1.87441</v>
      </c>
      <c r="HL20">
        <v>1.87312</v>
      </c>
      <c r="HM20">
        <v>1.87214</v>
      </c>
      <c r="HN20">
        <v>1.87381</v>
      </c>
      <c r="HO20">
        <v>1.86886</v>
      </c>
      <c r="HP20">
        <v>1.87302</v>
      </c>
      <c r="HQ20">
        <v>1.87807</v>
      </c>
      <c r="HR20">
        <v>0</v>
      </c>
      <c r="HS20">
        <v>0</v>
      </c>
      <c r="HT20">
        <v>0</v>
      </c>
      <c r="HU20">
        <v>0</v>
      </c>
      <c r="HV20" t="s">
        <v>415</v>
      </c>
      <c r="HW20" t="s">
        <v>416</v>
      </c>
      <c r="HX20" t="s">
        <v>417</v>
      </c>
      <c r="HY20" t="s">
        <v>417</v>
      </c>
      <c r="HZ20" t="s">
        <v>417</v>
      </c>
      <c r="IA20" t="s">
        <v>417</v>
      </c>
      <c r="IB20">
        <v>0</v>
      </c>
      <c r="IC20">
        <v>100</v>
      </c>
      <c r="ID20">
        <v>100</v>
      </c>
      <c r="IE20">
        <v>0.515</v>
      </c>
      <c r="IF20">
        <v>0.208</v>
      </c>
      <c r="IG20">
        <v>0.5276499999999942</v>
      </c>
      <c r="IH20">
        <v>0</v>
      </c>
      <c r="II20">
        <v>0</v>
      </c>
      <c r="IJ20">
        <v>0</v>
      </c>
      <c r="IK20">
        <v>0.208</v>
      </c>
      <c r="IL20">
        <v>0</v>
      </c>
      <c r="IM20">
        <v>0</v>
      </c>
      <c r="IN20">
        <v>0</v>
      </c>
      <c r="IO20">
        <v>-1</v>
      </c>
      <c r="IP20">
        <v>-1</v>
      </c>
      <c r="IQ20">
        <v>-1</v>
      </c>
      <c r="IR20">
        <v>-1</v>
      </c>
      <c r="IS20">
        <v>5.9</v>
      </c>
      <c r="IT20">
        <v>301.5</v>
      </c>
      <c r="IU20">
        <v>1.05103</v>
      </c>
      <c r="IV20">
        <v>2.38159</v>
      </c>
      <c r="IW20">
        <v>1.42578</v>
      </c>
      <c r="IX20">
        <v>2.28027</v>
      </c>
      <c r="IY20">
        <v>1.54785</v>
      </c>
      <c r="IZ20">
        <v>2.40112</v>
      </c>
      <c r="JA20">
        <v>26.2928</v>
      </c>
      <c r="JB20">
        <v>16.1371</v>
      </c>
      <c r="JC20">
        <v>18</v>
      </c>
      <c r="JD20">
        <v>568.5650000000001</v>
      </c>
      <c r="JE20">
        <v>444.19</v>
      </c>
      <c r="JF20">
        <v>19.9449</v>
      </c>
      <c r="JG20">
        <v>20.0495</v>
      </c>
      <c r="JH20">
        <v>30</v>
      </c>
      <c r="JI20">
        <v>20.054</v>
      </c>
      <c r="JJ20">
        <v>20.0187</v>
      </c>
      <c r="JK20">
        <v>21.0656</v>
      </c>
      <c r="JL20">
        <v>-30</v>
      </c>
      <c r="JM20">
        <v>-30</v>
      </c>
      <c r="JN20">
        <v>-999.9</v>
      </c>
      <c r="JO20">
        <v>408.746</v>
      </c>
      <c r="JP20">
        <v>0</v>
      </c>
      <c r="JQ20">
        <v>96.7418</v>
      </c>
      <c r="JR20">
        <v>102.321</v>
      </c>
    </row>
    <row r="21" spans="1:278">
      <c r="A21">
        <v>5</v>
      </c>
      <c r="B21">
        <v>1686883293.5</v>
      </c>
      <c r="C21">
        <v>1029.5</v>
      </c>
      <c r="D21" t="s">
        <v>432</v>
      </c>
      <c r="E21" t="s">
        <v>433</v>
      </c>
      <c r="F21">
        <v>15</v>
      </c>
      <c r="N21" t="s">
        <v>434</v>
      </c>
      <c r="O21">
        <v>1686883285.5</v>
      </c>
      <c r="P21">
        <f>(Q21)/1000</f>
        <v>0</v>
      </c>
      <c r="Q21">
        <f>1000*DA21*AO21*(CW21-CX21)/(100*CP21*(1000-AO21*CW21))</f>
        <v>0</v>
      </c>
      <c r="R21">
        <f>DA21*AO21*(CV21-CU21*(1000-AO21*CX21)/(1000-AO21*CW21))/(100*CP21)</f>
        <v>0</v>
      </c>
      <c r="S21">
        <f>CU21 - IF(AO21&gt;1, R21*CP21*100.0/(AQ21*DI21), 0)</f>
        <v>0</v>
      </c>
      <c r="T21">
        <f>((Z21-P21/2)*S21-R21)/(Z21+P21/2)</f>
        <v>0</v>
      </c>
      <c r="U21">
        <f>T21*(DB21+DC21)/1000.0</f>
        <v>0</v>
      </c>
      <c r="V21">
        <f>(CU21 - IF(AO21&gt;1, R21*CP21*100.0/(AQ21*DI21), 0))*(DB21+DC21)/1000.0</f>
        <v>0</v>
      </c>
      <c r="W21">
        <f>2.0/((1/Y21-1/X21)+SIGN(Y21)*SQRT((1/Y21-1/X21)*(1/Y21-1/X21) + 4*CQ21/((CQ21+1)*(CQ21+1))*(2*1/Y21*1/X21-1/X21*1/X21)))</f>
        <v>0</v>
      </c>
      <c r="X21">
        <f>IF(LEFT(CR21,1)&lt;&gt;"0",IF(LEFT(CR21,1)="1",3.0,CS21),$D$5+$E$5*(DI21*DB21/($K$5*1000))+$F$5*(DI21*DB21/($K$5*1000))*MAX(MIN(CP21,$J$5),$I$5)*MAX(MIN(CP21,$J$5),$I$5)+$G$5*MAX(MIN(CP21,$J$5),$I$5)*(DI21*DB21/($K$5*1000))+$H$5*(DI21*DB21/($K$5*1000))*(DI21*DB21/($K$5*1000)))</f>
        <v>0</v>
      </c>
      <c r="Y21">
        <f>P21*(1000-(1000*0.61365*exp(17.502*AC21/(240.97+AC21))/(DB21+DC21)+CW21)/2)/(1000*0.61365*exp(17.502*AC21/(240.97+AC21))/(DB21+DC21)-CW21)</f>
        <v>0</v>
      </c>
      <c r="Z21">
        <f>1/((CQ21+1)/(W21/1.6)+1/(X21/1.37)) + CQ21/((CQ21+1)/(W21/1.6) + CQ21/(X21/1.37))</f>
        <v>0</v>
      </c>
      <c r="AA21">
        <f>(CL21*CO21)</f>
        <v>0</v>
      </c>
      <c r="AB21">
        <f>(DD21+(AA21+2*0.95*5.67E-8*(((DD21+$B$7)+273)^4-(DD21+273)^4)-44100*P21)/(1.84*29.3*X21+8*0.95*5.67E-8*(DD21+273)^3))</f>
        <v>0</v>
      </c>
      <c r="AC21">
        <f>($C$7*DE21+$D$7*DF21+$E$7*AB21)</f>
        <v>0</v>
      </c>
      <c r="AD21">
        <f>0.61365*exp(17.502*AC21/(240.97+AC21))</f>
        <v>0</v>
      </c>
      <c r="AE21">
        <f>(AF21/AG21*100)</f>
        <v>0</v>
      </c>
      <c r="AF21">
        <f>CW21*(DB21+DC21)/1000</f>
        <v>0</v>
      </c>
      <c r="AG21">
        <f>0.61365*exp(17.502*DD21/(240.97+DD21))</f>
        <v>0</v>
      </c>
      <c r="AH21">
        <f>(AD21-CW21*(DB21+DC21)/1000)</f>
        <v>0</v>
      </c>
      <c r="AI21">
        <f>(-P21*44100)</f>
        <v>0</v>
      </c>
      <c r="AJ21">
        <f>2*29.3*X21*0.92*(DD21-AC21)</f>
        <v>0</v>
      </c>
      <c r="AK21">
        <f>2*0.95*5.67E-8*(((DD21+$B$7)+273)^4-(AC21+273)^4)</f>
        <v>0</v>
      </c>
      <c r="AL21">
        <f>AA21+AK21+AI21+AJ21</f>
        <v>0</v>
      </c>
      <c r="AM21">
        <v>0</v>
      </c>
      <c r="AN21">
        <v>0</v>
      </c>
      <c r="AO21">
        <f>IF(AM21*$H$13&gt;=AQ21,1.0,(AQ21/(AQ21-AM21*$H$13)))</f>
        <v>0</v>
      </c>
      <c r="AP21">
        <f>(AO21-1)*100</f>
        <v>0</v>
      </c>
      <c r="AQ21">
        <f>MAX(0,($B$13+$C$13*DI21)/(1+$D$13*DI21)*DB21/(DD21+273)*$E$13)</f>
        <v>0</v>
      </c>
      <c r="AR21" t="s">
        <v>435</v>
      </c>
      <c r="AS21">
        <v>12492.8</v>
      </c>
      <c r="AT21">
        <v>583.4632</v>
      </c>
      <c r="AU21">
        <v>3482.73</v>
      </c>
      <c r="AV21">
        <f>1-AT21/AU21</f>
        <v>0</v>
      </c>
      <c r="AW21">
        <v>-1.422086041178666</v>
      </c>
      <c r="AX21" t="s">
        <v>411</v>
      </c>
      <c r="AY21" t="s">
        <v>411</v>
      </c>
      <c r="AZ21">
        <v>0</v>
      </c>
      <c r="BA21">
        <v>0</v>
      </c>
      <c r="BB21">
        <f>1-AZ21/BA21</f>
        <v>0</v>
      </c>
      <c r="BC21">
        <v>0.5</v>
      </c>
      <c r="BD21">
        <f>CM21</f>
        <v>0</v>
      </c>
      <c r="BE21">
        <f>R21</f>
        <v>0</v>
      </c>
      <c r="BF21">
        <f>BB21*BC21*BD21</f>
        <v>0</v>
      </c>
      <c r="BG21">
        <f>(BE21-AW21)/BD21</f>
        <v>0</v>
      </c>
      <c r="BH21">
        <f>(AU21-BA21)/BA21</f>
        <v>0</v>
      </c>
      <c r="BI21">
        <f>AT21/(AV21+AT21/BA21)</f>
        <v>0</v>
      </c>
      <c r="BJ21" t="s">
        <v>411</v>
      </c>
      <c r="BK21">
        <v>0</v>
      </c>
      <c r="BL21">
        <f>IF(BK21&lt;&gt;0, BK21, BI21)</f>
        <v>0</v>
      </c>
      <c r="BM21">
        <f>1-BL21/BA21</f>
        <v>0</v>
      </c>
      <c r="BN21">
        <f>(BA21-AZ21)/(BA21-BL21)</f>
        <v>0</v>
      </c>
      <c r="BO21">
        <f>(AU21-BA21)/(AU21-BL21)</f>
        <v>0</v>
      </c>
      <c r="BP21">
        <f>(BA21-AZ21)/(BA21-AT21)</f>
        <v>0</v>
      </c>
      <c r="BQ21">
        <f>(AU21-BA21)/(AU21-AT21)</f>
        <v>0</v>
      </c>
      <c r="BR21">
        <f>(BN21*BL21/AZ21)</f>
        <v>0</v>
      </c>
      <c r="BS21">
        <f>(1-BR21)</f>
        <v>0</v>
      </c>
      <c r="BT21">
        <v>1241</v>
      </c>
      <c r="BU21">
        <v>300</v>
      </c>
      <c r="BV21">
        <v>300</v>
      </c>
      <c r="BW21">
        <v>300</v>
      </c>
      <c r="BX21">
        <v>12492.8</v>
      </c>
      <c r="BY21">
        <v>3407.29</v>
      </c>
      <c r="BZ21">
        <v>-0.0103433</v>
      </c>
      <c r="CA21">
        <v>-24.01</v>
      </c>
      <c r="CB21" t="s">
        <v>411</v>
      </c>
      <c r="CC21" t="s">
        <v>411</v>
      </c>
      <c r="CD21" t="s">
        <v>411</v>
      </c>
      <c r="CE21" t="s">
        <v>411</v>
      </c>
      <c r="CF21" t="s">
        <v>411</v>
      </c>
      <c r="CG21" t="s">
        <v>411</v>
      </c>
      <c r="CH21" t="s">
        <v>411</v>
      </c>
      <c r="CI21" t="s">
        <v>411</v>
      </c>
      <c r="CJ21" t="s">
        <v>411</v>
      </c>
      <c r="CK21" t="s">
        <v>411</v>
      </c>
      <c r="CL21">
        <f>$B$11*DJ21+$C$11*DK21+$F$11*DV21*(1-DY21)</f>
        <v>0</v>
      </c>
      <c r="CM21">
        <f>CL21*CN21</f>
        <v>0</v>
      </c>
      <c r="CN21">
        <f>($B$11*$D$9+$C$11*$D$9+$F$11*((EI21+EA21)/MAX(EI21+EA21+EJ21, 0.1)*$I$9+EJ21/MAX(EI21+EA21+EJ21, 0.1)*$J$9))/($B$11+$C$11+$F$11)</f>
        <v>0</v>
      </c>
      <c r="CO21">
        <f>($B$11*$K$9+$C$11*$K$9+$F$11*((EI21+EA21)/MAX(EI21+EA21+EJ21, 0.1)*$P$9+EJ21/MAX(EI21+EA21+EJ21, 0.1)*$Q$9))/($B$11+$C$11+$F$11)</f>
        <v>0</v>
      </c>
      <c r="CP21">
        <v>6</v>
      </c>
      <c r="CQ21">
        <v>0.5</v>
      </c>
      <c r="CR21" t="s">
        <v>412</v>
      </c>
      <c r="CS21">
        <v>2</v>
      </c>
      <c r="CT21">
        <v>1686883285.5</v>
      </c>
      <c r="CU21">
        <v>409.9574838709678</v>
      </c>
      <c r="CV21">
        <v>409.0006451612903</v>
      </c>
      <c r="CW21">
        <v>8.210686774193549</v>
      </c>
      <c r="CX21">
        <v>7.085934193548388</v>
      </c>
      <c r="CY21">
        <v>409.5084838709678</v>
      </c>
      <c r="CZ21">
        <v>8.002686774193549</v>
      </c>
      <c r="DA21">
        <v>600.1389677419355</v>
      </c>
      <c r="DB21">
        <v>101.6170967741936</v>
      </c>
      <c r="DC21">
        <v>0.09994284516129032</v>
      </c>
      <c r="DD21">
        <v>21.03238387096774</v>
      </c>
      <c r="DE21">
        <v>20.37785161290322</v>
      </c>
      <c r="DF21">
        <v>999.9000000000003</v>
      </c>
      <c r="DG21">
        <v>0</v>
      </c>
      <c r="DH21">
        <v>0</v>
      </c>
      <c r="DI21">
        <v>10002.25258064516</v>
      </c>
      <c r="DJ21">
        <v>0</v>
      </c>
      <c r="DK21">
        <v>0.2826620000000001</v>
      </c>
      <c r="DL21">
        <v>1.02326764516129</v>
      </c>
      <c r="DM21">
        <v>413.4182903225806</v>
      </c>
      <c r="DN21">
        <v>411.9194516129032</v>
      </c>
      <c r="DO21">
        <v>1.124751612903226</v>
      </c>
      <c r="DP21">
        <v>409.0006451612903</v>
      </c>
      <c r="DQ21">
        <v>7.085934193548388</v>
      </c>
      <c r="DR21">
        <v>0.8343462580645162</v>
      </c>
      <c r="DS21">
        <v>0.7200521935483871</v>
      </c>
      <c r="DT21">
        <v>4.305475483870967</v>
      </c>
      <c r="DU21">
        <v>2.22180935483871</v>
      </c>
      <c r="DV21">
        <v>0.0499931</v>
      </c>
      <c r="DW21">
        <v>0</v>
      </c>
      <c r="DX21">
        <v>0</v>
      </c>
      <c r="DY21">
        <v>0</v>
      </c>
      <c r="DZ21">
        <v>583.483870967742</v>
      </c>
      <c r="EA21">
        <v>0.0499931</v>
      </c>
      <c r="EB21">
        <v>-6.010000000000001</v>
      </c>
      <c r="EC21">
        <v>-1.725806451612903</v>
      </c>
      <c r="ED21">
        <v>34.25</v>
      </c>
      <c r="EE21">
        <v>38.379</v>
      </c>
      <c r="EF21">
        <v>36.56199999999999</v>
      </c>
      <c r="EG21">
        <v>40.94512903225805</v>
      </c>
      <c r="EH21">
        <v>36.80399999999999</v>
      </c>
      <c r="EI21">
        <v>0</v>
      </c>
      <c r="EJ21">
        <v>0</v>
      </c>
      <c r="EK21">
        <v>0</v>
      </c>
      <c r="EL21">
        <v>233.2000000476837</v>
      </c>
      <c r="EM21">
        <v>0</v>
      </c>
      <c r="EN21">
        <v>583.4632</v>
      </c>
      <c r="EO21">
        <v>-6.856923138497079</v>
      </c>
      <c r="EP21">
        <v>5.379999965643301</v>
      </c>
      <c r="EQ21">
        <v>-5.996</v>
      </c>
      <c r="ER21">
        <v>15</v>
      </c>
      <c r="ES21">
        <v>1686883311.5</v>
      </c>
      <c r="ET21" t="s">
        <v>436</v>
      </c>
      <c r="EU21">
        <v>1686883311.5</v>
      </c>
      <c r="EV21">
        <v>1686864966.6</v>
      </c>
      <c r="EW21">
        <v>5</v>
      </c>
      <c r="EX21">
        <v>-0.066</v>
      </c>
      <c r="EY21">
        <v>-0.025</v>
      </c>
      <c r="EZ21">
        <v>0.449</v>
      </c>
      <c r="FA21">
        <v>0.208</v>
      </c>
      <c r="FB21">
        <v>409</v>
      </c>
      <c r="FC21">
        <v>20</v>
      </c>
      <c r="FD21">
        <v>0.4</v>
      </c>
      <c r="FE21">
        <v>0.03</v>
      </c>
      <c r="FF21">
        <v>1.011561268292683</v>
      </c>
      <c r="FG21">
        <v>0.3620225644599325</v>
      </c>
      <c r="FH21">
        <v>0.05009254470016246</v>
      </c>
      <c r="FI21">
        <v>1</v>
      </c>
      <c r="FJ21">
        <v>410.0220000000001</v>
      </c>
      <c r="FK21">
        <v>0.3984677419352286</v>
      </c>
      <c r="FL21">
        <v>0.03896897028612842</v>
      </c>
      <c r="FM21">
        <v>1</v>
      </c>
      <c r="FN21">
        <v>1.128466585365854</v>
      </c>
      <c r="FO21">
        <v>-0.07697121951219563</v>
      </c>
      <c r="FP21">
        <v>0.007619013958914058</v>
      </c>
      <c r="FQ21">
        <v>1</v>
      </c>
      <c r="FR21">
        <v>8.211009677419353</v>
      </c>
      <c r="FS21">
        <v>-0.04586467741937134</v>
      </c>
      <c r="FT21">
        <v>0.003455334803694005</v>
      </c>
      <c r="FU21">
        <v>1</v>
      </c>
      <c r="FV21">
        <v>4</v>
      </c>
      <c r="FW21">
        <v>4</v>
      </c>
      <c r="FX21" t="s">
        <v>414</v>
      </c>
      <c r="FY21">
        <v>3.18674</v>
      </c>
      <c r="FZ21">
        <v>2.79668</v>
      </c>
      <c r="GA21">
        <v>0.105362</v>
      </c>
      <c r="GB21">
        <v>0.105774</v>
      </c>
      <c r="GC21">
        <v>0.0550501</v>
      </c>
      <c r="GD21">
        <v>0.0506218</v>
      </c>
      <c r="GE21">
        <v>28477.5</v>
      </c>
      <c r="GF21">
        <v>22539.1</v>
      </c>
      <c r="GG21">
        <v>29709.8</v>
      </c>
      <c r="GH21">
        <v>24659.6</v>
      </c>
      <c r="GI21">
        <v>35729.6</v>
      </c>
      <c r="GJ21">
        <v>34188</v>
      </c>
      <c r="GK21">
        <v>40959.9</v>
      </c>
      <c r="GL21">
        <v>40224.9</v>
      </c>
      <c r="GM21">
        <v>2.26192</v>
      </c>
      <c r="GN21">
        <v>2.01603</v>
      </c>
      <c r="GO21">
        <v>0.0722706</v>
      </c>
      <c r="GP21">
        <v>0</v>
      </c>
      <c r="GQ21">
        <v>19.1645</v>
      </c>
      <c r="GR21">
        <v>999.9</v>
      </c>
      <c r="GS21">
        <v>26.8</v>
      </c>
      <c r="GT21">
        <v>23.7</v>
      </c>
      <c r="GU21">
        <v>7.75727</v>
      </c>
      <c r="GV21">
        <v>62.2592</v>
      </c>
      <c r="GW21">
        <v>32.7764</v>
      </c>
      <c r="GX21">
        <v>1</v>
      </c>
      <c r="GY21">
        <v>-0.560005</v>
      </c>
      <c r="GZ21">
        <v>0</v>
      </c>
      <c r="HA21">
        <v>20.2905</v>
      </c>
      <c r="HB21">
        <v>5.22732</v>
      </c>
      <c r="HC21">
        <v>11.8961</v>
      </c>
      <c r="HD21">
        <v>4.96495</v>
      </c>
      <c r="HE21">
        <v>3.292</v>
      </c>
      <c r="HF21">
        <v>9999</v>
      </c>
      <c r="HG21">
        <v>9999</v>
      </c>
      <c r="HH21">
        <v>9999</v>
      </c>
      <c r="HI21">
        <v>999.9</v>
      </c>
      <c r="HJ21">
        <v>4.97012</v>
      </c>
      <c r="HK21">
        <v>1.8744</v>
      </c>
      <c r="HL21">
        <v>1.87316</v>
      </c>
      <c r="HM21">
        <v>1.87219</v>
      </c>
      <c r="HN21">
        <v>1.87381</v>
      </c>
      <c r="HO21">
        <v>1.86888</v>
      </c>
      <c r="HP21">
        <v>1.87302</v>
      </c>
      <c r="HQ21">
        <v>1.87808</v>
      </c>
      <c r="HR21">
        <v>0</v>
      </c>
      <c r="HS21">
        <v>0</v>
      </c>
      <c r="HT21">
        <v>0</v>
      </c>
      <c r="HU21">
        <v>0</v>
      </c>
      <c r="HV21" t="s">
        <v>415</v>
      </c>
      <c r="HW21" t="s">
        <v>416</v>
      </c>
      <c r="HX21" t="s">
        <v>417</v>
      </c>
      <c r="HY21" t="s">
        <v>417</v>
      </c>
      <c r="HZ21" t="s">
        <v>417</v>
      </c>
      <c r="IA21" t="s">
        <v>417</v>
      </c>
      <c r="IB21">
        <v>0</v>
      </c>
      <c r="IC21">
        <v>100</v>
      </c>
      <c r="ID21">
        <v>100</v>
      </c>
      <c r="IE21">
        <v>0.449</v>
      </c>
      <c r="IF21">
        <v>0.208</v>
      </c>
      <c r="IG21">
        <v>0.5154000000001133</v>
      </c>
      <c r="IH21">
        <v>0</v>
      </c>
      <c r="II21">
        <v>0</v>
      </c>
      <c r="IJ21">
        <v>0</v>
      </c>
      <c r="IK21">
        <v>0.208</v>
      </c>
      <c r="IL21">
        <v>0</v>
      </c>
      <c r="IM21">
        <v>0</v>
      </c>
      <c r="IN21">
        <v>0</v>
      </c>
      <c r="IO21">
        <v>-1</v>
      </c>
      <c r="IP21">
        <v>-1</v>
      </c>
      <c r="IQ21">
        <v>-1</v>
      </c>
      <c r="IR21">
        <v>-1</v>
      </c>
      <c r="IS21">
        <v>3.6</v>
      </c>
      <c r="IT21">
        <v>305.4</v>
      </c>
      <c r="IU21">
        <v>1.05225</v>
      </c>
      <c r="IV21">
        <v>2.3938</v>
      </c>
      <c r="IW21">
        <v>1.42578</v>
      </c>
      <c r="IX21">
        <v>2.28271</v>
      </c>
      <c r="IY21">
        <v>1.54785</v>
      </c>
      <c r="IZ21">
        <v>2.30347</v>
      </c>
      <c r="JA21">
        <v>26.4373</v>
      </c>
      <c r="JB21">
        <v>16.1196</v>
      </c>
      <c r="JC21">
        <v>18</v>
      </c>
      <c r="JD21">
        <v>612.862</v>
      </c>
      <c r="JE21">
        <v>444.838</v>
      </c>
      <c r="JF21">
        <v>20.0936</v>
      </c>
      <c r="JG21">
        <v>19.8829</v>
      </c>
      <c r="JH21">
        <v>29.9997</v>
      </c>
      <c r="JI21">
        <v>19.8582</v>
      </c>
      <c r="JJ21">
        <v>19.8151</v>
      </c>
      <c r="JK21">
        <v>21.0772</v>
      </c>
      <c r="JL21">
        <v>-30</v>
      </c>
      <c r="JM21">
        <v>-30</v>
      </c>
      <c r="JN21">
        <v>-999.9</v>
      </c>
      <c r="JO21">
        <v>408.832</v>
      </c>
      <c r="JP21">
        <v>0</v>
      </c>
      <c r="JQ21">
        <v>96.7726</v>
      </c>
      <c r="JR21">
        <v>102.347</v>
      </c>
    </row>
    <row r="22" spans="1:278">
      <c r="A22">
        <v>6</v>
      </c>
      <c r="B22">
        <v>1686883577</v>
      </c>
      <c r="C22">
        <v>1313</v>
      </c>
      <c r="D22" t="s">
        <v>437</v>
      </c>
      <c r="E22" t="s">
        <v>438</v>
      </c>
      <c r="F22">
        <v>15</v>
      </c>
      <c r="N22" t="s">
        <v>439</v>
      </c>
      <c r="O22">
        <v>1686883569.25</v>
      </c>
      <c r="P22">
        <f>(Q22)/1000</f>
        <v>0</v>
      </c>
      <c r="Q22">
        <f>1000*DA22*AO22*(CW22-CX22)/(100*CP22*(1000-AO22*CW22))</f>
        <v>0</v>
      </c>
      <c r="R22">
        <f>DA22*AO22*(CV22-CU22*(1000-AO22*CX22)/(1000-AO22*CW22))/(100*CP22)</f>
        <v>0</v>
      </c>
      <c r="S22">
        <f>CU22 - IF(AO22&gt;1, R22*CP22*100.0/(AQ22*DI22), 0)</f>
        <v>0</v>
      </c>
      <c r="T22">
        <f>((Z22-P22/2)*S22-R22)/(Z22+P22/2)</f>
        <v>0</v>
      </c>
      <c r="U22">
        <f>T22*(DB22+DC22)/1000.0</f>
        <v>0</v>
      </c>
      <c r="V22">
        <f>(CU22 - IF(AO22&gt;1, R22*CP22*100.0/(AQ22*DI22), 0))*(DB22+DC22)/1000.0</f>
        <v>0</v>
      </c>
      <c r="W22">
        <f>2.0/((1/Y22-1/X22)+SIGN(Y22)*SQRT((1/Y22-1/X22)*(1/Y22-1/X22) + 4*CQ22/((CQ22+1)*(CQ22+1))*(2*1/Y22*1/X22-1/X22*1/X22)))</f>
        <v>0</v>
      </c>
      <c r="X22">
        <f>IF(LEFT(CR22,1)&lt;&gt;"0",IF(LEFT(CR22,1)="1",3.0,CS22),$D$5+$E$5*(DI22*DB22/($K$5*1000))+$F$5*(DI22*DB22/($K$5*1000))*MAX(MIN(CP22,$J$5),$I$5)*MAX(MIN(CP22,$J$5),$I$5)+$G$5*MAX(MIN(CP22,$J$5),$I$5)*(DI22*DB22/($K$5*1000))+$H$5*(DI22*DB22/($K$5*1000))*(DI22*DB22/($K$5*1000)))</f>
        <v>0</v>
      </c>
      <c r="Y22">
        <f>P22*(1000-(1000*0.61365*exp(17.502*AC22/(240.97+AC22))/(DB22+DC22)+CW22)/2)/(1000*0.61365*exp(17.502*AC22/(240.97+AC22))/(DB22+DC22)-CW22)</f>
        <v>0</v>
      </c>
      <c r="Z22">
        <f>1/((CQ22+1)/(W22/1.6)+1/(X22/1.37)) + CQ22/((CQ22+1)/(W22/1.6) + CQ22/(X22/1.37))</f>
        <v>0</v>
      </c>
      <c r="AA22">
        <f>(CL22*CO22)</f>
        <v>0</v>
      </c>
      <c r="AB22">
        <f>(DD22+(AA22+2*0.95*5.67E-8*(((DD22+$B$7)+273)^4-(DD22+273)^4)-44100*P22)/(1.84*29.3*X22+8*0.95*5.67E-8*(DD22+273)^3))</f>
        <v>0</v>
      </c>
      <c r="AC22">
        <f>($C$7*DE22+$D$7*DF22+$E$7*AB22)</f>
        <v>0</v>
      </c>
      <c r="AD22">
        <f>0.61365*exp(17.502*AC22/(240.97+AC22))</f>
        <v>0</v>
      </c>
      <c r="AE22">
        <f>(AF22/AG22*100)</f>
        <v>0</v>
      </c>
      <c r="AF22">
        <f>CW22*(DB22+DC22)/1000</f>
        <v>0</v>
      </c>
      <c r="AG22">
        <f>0.61365*exp(17.502*DD22/(240.97+DD22))</f>
        <v>0</v>
      </c>
      <c r="AH22">
        <f>(AD22-CW22*(DB22+DC22)/1000)</f>
        <v>0</v>
      </c>
      <c r="AI22">
        <f>(-P22*44100)</f>
        <v>0</v>
      </c>
      <c r="AJ22">
        <f>2*29.3*X22*0.92*(DD22-AC22)</f>
        <v>0</v>
      </c>
      <c r="AK22">
        <f>2*0.95*5.67E-8*(((DD22+$B$7)+273)^4-(AC22+273)^4)</f>
        <v>0</v>
      </c>
      <c r="AL22">
        <f>AA22+AK22+AI22+AJ22</f>
        <v>0</v>
      </c>
      <c r="AM22">
        <v>0</v>
      </c>
      <c r="AN22">
        <v>0</v>
      </c>
      <c r="AO22">
        <f>IF(AM22*$H$13&gt;=AQ22,1.0,(AQ22/(AQ22-AM22*$H$13)))</f>
        <v>0</v>
      </c>
      <c r="AP22">
        <f>(AO22-1)*100</f>
        <v>0</v>
      </c>
      <c r="AQ22">
        <f>MAX(0,($B$13+$C$13*DI22)/(1+$D$13*DI22)*DB22/(DD22+273)*$E$13)</f>
        <v>0</v>
      </c>
      <c r="AR22" t="s">
        <v>440</v>
      </c>
      <c r="AS22">
        <v>12487.9</v>
      </c>
      <c r="AT22">
        <v>592.2042307692308</v>
      </c>
      <c r="AU22">
        <v>3474.31</v>
      </c>
      <c r="AV22">
        <f>1-AT22/AU22</f>
        <v>0</v>
      </c>
      <c r="AW22">
        <v>-1.443743056534778</v>
      </c>
      <c r="AX22" t="s">
        <v>411</v>
      </c>
      <c r="AY22" t="s">
        <v>411</v>
      </c>
      <c r="AZ22">
        <v>0</v>
      </c>
      <c r="BA22">
        <v>0</v>
      </c>
      <c r="BB22">
        <f>1-AZ22/BA22</f>
        <v>0</v>
      </c>
      <c r="BC22">
        <v>0.5</v>
      </c>
      <c r="BD22">
        <f>CM22</f>
        <v>0</v>
      </c>
      <c r="BE22">
        <f>R22</f>
        <v>0</v>
      </c>
      <c r="BF22">
        <f>BB22*BC22*BD22</f>
        <v>0</v>
      </c>
      <c r="BG22">
        <f>(BE22-AW22)/BD22</f>
        <v>0</v>
      </c>
      <c r="BH22">
        <f>(AU22-BA22)/BA22</f>
        <v>0</v>
      </c>
      <c r="BI22">
        <f>AT22/(AV22+AT22/BA22)</f>
        <v>0</v>
      </c>
      <c r="BJ22" t="s">
        <v>411</v>
      </c>
      <c r="BK22">
        <v>0</v>
      </c>
      <c r="BL22">
        <f>IF(BK22&lt;&gt;0, BK22, BI22)</f>
        <v>0</v>
      </c>
      <c r="BM22">
        <f>1-BL22/BA22</f>
        <v>0</v>
      </c>
      <c r="BN22">
        <f>(BA22-AZ22)/(BA22-BL22)</f>
        <v>0</v>
      </c>
      <c r="BO22">
        <f>(AU22-BA22)/(AU22-BL22)</f>
        <v>0</v>
      </c>
      <c r="BP22">
        <f>(BA22-AZ22)/(BA22-AT22)</f>
        <v>0</v>
      </c>
      <c r="BQ22">
        <f>(AU22-BA22)/(AU22-AT22)</f>
        <v>0</v>
      </c>
      <c r="BR22">
        <f>(BN22*BL22/AZ22)</f>
        <v>0</v>
      </c>
      <c r="BS22">
        <f>(1-BR22)</f>
        <v>0</v>
      </c>
      <c r="BT22">
        <v>1242</v>
      </c>
      <c r="BU22">
        <v>300</v>
      </c>
      <c r="BV22">
        <v>300</v>
      </c>
      <c r="BW22">
        <v>300</v>
      </c>
      <c r="BX22">
        <v>12487.9</v>
      </c>
      <c r="BY22">
        <v>3379.57</v>
      </c>
      <c r="BZ22">
        <v>-0.0103396</v>
      </c>
      <c r="CA22">
        <v>-26.58</v>
      </c>
      <c r="CB22" t="s">
        <v>411</v>
      </c>
      <c r="CC22" t="s">
        <v>411</v>
      </c>
      <c r="CD22" t="s">
        <v>411</v>
      </c>
      <c r="CE22" t="s">
        <v>411</v>
      </c>
      <c r="CF22" t="s">
        <v>411</v>
      </c>
      <c r="CG22" t="s">
        <v>411</v>
      </c>
      <c r="CH22" t="s">
        <v>411</v>
      </c>
      <c r="CI22" t="s">
        <v>411</v>
      </c>
      <c r="CJ22" t="s">
        <v>411</v>
      </c>
      <c r="CK22" t="s">
        <v>411</v>
      </c>
      <c r="CL22">
        <f>$B$11*DJ22+$C$11*DK22+$F$11*DV22*(1-DY22)</f>
        <v>0</v>
      </c>
      <c r="CM22">
        <f>CL22*CN22</f>
        <v>0</v>
      </c>
      <c r="CN22">
        <f>($B$11*$D$9+$C$11*$D$9+$F$11*((EI22+EA22)/MAX(EI22+EA22+EJ22, 0.1)*$I$9+EJ22/MAX(EI22+EA22+EJ22, 0.1)*$J$9))/($B$11+$C$11+$F$11)</f>
        <v>0</v>
      </c>
      <c r="CO22">
        <f>($B$11*$K$9+$C$11*$K$9+$F$11*((EI22+EA22)/MAX(EI22+EA22+EJ22, 0.1)*$P$9+EJ22/MAX(EI22+EA22+EJ22, 0.1)*$Q$9))/($B$11+$C$11+$F$11)</f>
        <v>0</v>
      </c>
      <c r="CP22">
        <v>6</v>
      </c>
      <c r="CQ22">
        <v>0.5</v>
      </c>
      <c r="CR22" t="s">
        <v>412</v>
      </c>
      <c r="CS22">
        <v>2</v>
      </c>
      <c r="CT22">
        <v>1686883569.25</v>
      </c>
      <c r="CU22">
        <v>409.5711333333334</v>
      </c>
      <c r="CV22">
        <v>408.3441666666666</v>
      </c>
      <c r="CW22">
        <v>7.688392000000001</v>
      </c>
      <c r="CX22">
        <v>7.163911</v>
      </c>
      <c r="CY22">
        <v>409.1921333333333</v>
      </c>
      <c r="CZ22">
        <v>7.480391666666666</v>
      </c>
      <c r="DA22">
        <v>600.1246</v>
      </c>
      <c r="DB22">
        <v>101.6195333333333</v>
      </c>
      <c r="DC22">
        <v>0.09988365000000002</v>
      </c>
      <c r="DD22">
        <v>20.98330333333333</v>
      </c>
      <c r="DE22">
        <v>20.30758666666667</v>
      </c>
      <c r="DF22">
        <v>999.9000000000002</v>
      </c>
      <c r="DG22">
        <v>0</v>
      </c>
      <c r="DH22">
        <v>0</v>
      </c>
      <c r="DI22">
        <v>9998.956</v>
      </c>
      <c r="DJ22">
        <v>0</v>
      </c>
      <c r="DK22">
        <v>0.2826620000000001</v>
      </c>
      <c r="DL22">
        <v>1.297218333333333</v>
      </c>
      <c r="DM22">
        <v>412.8153</v>
      </c>
      <c r="DN22">
        <v>411.2907000000001</v>
      </c>
      <c r="DO22">
        <v>0.5244802666666667</v>
      </c>
      <c r="DP22">
        <v>408.3441666666666</v>
      </c>
      <c r="DQ22">
        <v>7.163911</v>
      </c>
      <c r="DR22">
        <v>0.7812909</v>
      </c>
      <c r="DS22">
        <v>0.7279935000000002</v>
      </c>
      <c r="DT22">
        <v>3.371849333333334</v>
      </c>
      <c r="DU22">
        <v>2.375718</v>
      </c>
      <c r="DV22">
        <v>0.0499931</v>
      </c>
      <c r="DW22">
        <v>0</v>
      </c>
      <c r="DX22">
        <v>0</v>
      </c>
      <c r="DY22">
        <v>0</v>
      </c>
      <c r="DZ22">
        <v>592.3803333333333</v>
      </c>
      <c r="EA22">
        <v>0.0499931</v>
      </c>
      <c r="EB22">
        <v>-7.045999999999998</v>
      </c>
      <c r="EC22">
        <v>-1.590666666666667</v>
      </c>
      <c r="ED22">
        <v>34.5</v>
      </c>
      <c r="EE22">
        <v>38.6208</v>
      </c>
      <c r="EF22">
        <v>36.81199999999999</v>
      </c>
      <c r="EG22">
        <v>41.18699999999998</v>
      </c>
      <c r="EH22">
        <v>36.9832</v>
      </c>
      <c r="EI22">
        <v>0</v>
      </c>
      <c r="EJ22">
        <v>0</v>
      </c>
      <c r="EK22">
        <v>0</v>
      </c>
      <c r="EL22">
        <v>282.7999999523163</v>
      </c>
      <c r="EM22">
        <v>0</v>
      </c>
      <c r="EN22">
        <v>592.2042307692308</v>
      </c>
      <c r="EO22">
        <v>0.05504281888026546</v>
      </c>
      <c r="EP22">
        <v>0.5268376376110203</v>
      </c>
      <c r="EQ22">
        <v>-6.803461538461538</v>
      </c>
      <c r="ER22">
        <v>15</v>
      </c>
      <c r="ES22">
        <v>1686883602</v>
      </c>
      <c r="ET22" t="s">
        <v>441</v>
      </c>
      <c r="EU22">
        <v>1686883602</v>
      </c>
      <c r="EV22">
        <v>1686864966.6</v>
      </c>
      <c r="EW22">
        <v>6</v>
      </c>
      <c r="EX22">
        <v>-0.07000000000000001</v>
      </c>
      <c r="EY22">
        <v>-0.025</v>
      </c>
      <c r="EZ22">
        <v>0.379</v>
      </c>
      <c r="FA22">
        <v>0.208</v>
      </c>
      <c r="FB22">
        <v>409</v>
      </c>
      <c r="FC22">
        <v>20</v>
      </c>
      <c r="FD22">
        <v>0.59</v>
      </c>
      <c r="FE22">
        <v>0.03</v>
      </c>
      <c r="FF22">
        <v>1.303916341463415</v>
      </c>
      <c r="FG22">
        <v>-0.04681337979093985</v>
      </c>
      <c r="FH22">
        <v>0.05448852319329129</v>
      </c>
      <c r="FI22">
        <v>1</v>
      </c>
      <c r="FJ22">
        <v>409.6377096774193</v>
      </c>
      <c r="FK22">
        <v>0.9301451612885944</v>
      </c>
      <c r="FL22">
        <v>0.07394077558048878</v>
      </c>
      <c r="FM22">
        <v>1</v>
      </c>
      <c r="FN22">
        <v>0.5289157317073171</v>
      </c>
      <c r="FO22">
        <v>-0.09080153310104454</v>
      </c>
      <c r="FP22">
        <v>0.009008518781427732</v>
      </c>
      <c r="FQ22">
        <v>1</v>
      </c>
      <c r="FR22">
        <v>7.688653870967742</v>
      </c>
      <c r="FS22">
        <v>-0.05744225806453431</v>
      </c>
      <c r="FT22">
        <v>0.004322276638322603</v>
      </c>
      <c r="FU22">
        <v>1</v>
      </c>
      <c r="FV22">
        <v>4</v>
      </c>
      <c r="FW22">
        <v>4</v>
      </c>
      <c r="FX22" t="s">
        <v>414</v>
      </c>
      <c r="FY22">
        <v>3.18703</v>
      </c>
      <c r="FZ22">
        <v>2.79675</v>
      </c>
      <c r="GA22">
        <v>0.105373</v>
      </c>
      <c r="GB22">
        <v>0.105744</v>
      </c>
      <c r="GC22">
        <v>0.0522275</v>
      </c>
      <c r="GD22">
        <v>0.0510863</v>
      </c>
      <c r="GE22">
        <v>28485</v>
      </c>
      <c r="GF22">
        <v>22549</v>
      </c>
      <c r="GG22">
        <v>29716.6</v>
      </c>
      <c r="GH22">
        <v>24668.5</v>
      </c>
      <c r="GI22">
        <v>35847.5</v>
      </c>
      <c r="GJ22">
        <v>34183</v>
      </c>
      <c r="GK22">
        <v>40969.9</v>
      </c>
      <c r="GL22">
        <v>40238.5</v>
      </c>
      <c r="GM22">
        <v>2.2653</v>
      </c>
      <c r="GN22">
        <v>2.02067</v>
      </c>
      <c r="GO22">
        <v>0.10841</v>
      </c>
      <c r="GP22">
        <v>0</v>
      </c>
      <c r="GQ22">
        <v>18.5599</v>
      </c>
      <c r="GR22">
        <v>999.9</v>
      </c>
      <c r="GS22">
        <v>27</v>
      </c>
      <c r="GT22">
        <v>23.7</v>
      </c>
      <c r="GU22">
        <v>7.81551</v>
      </c>
      <c r="GV22">
        <v>62.2093</v>
      </c>
      <c r="GW22">
        <v>33.766</v>
      </c>
      <c r="GX22">
        <v>1</v>
      </c>
      <c r="GY22">
        <v>-0.577515</v>
      </c>
      <c r="GZ22">
        <v>0</v>
      </c>
      <c r="HA22">
        <v>20.2906</v>
      </c>
      <c r="HB22">
        <v>5.22792</v>
      </c>
      <c r="HC22">
        <v>11.8961</v>
      </c>
      <c r="HD22">
        <v>4.96525</v>
      </c>
      <c r="HE22">
        <v>3.292</v>
      </c>
      <c r="HF22">
        <v>9999</v>
      </c>
      <c r="HG22">
        <v>9999</v>
      </c>
      <c r="HH22">
        <v>9999</v>
      </c>
      <c r="HI22">
        <v>999.9</v>
      </c>
      <c r="HJ22">
        <v>4.97015</v>
      </c>
      <c r="HK22">
        <v>1.87442</v>
      </c>
      <c r="HL22">
        <v>1.87317</v>
      </c>
      <c r="HM22">
        <v>1.87221</v>
      </c>
      <c r="HN22">
        <v>1.87388</v>
      </c>
      <c r="HO22">
        <v>1.86886</v>
      </c>
      <c r="HP22">
        <v>1.87306</v>
      </c>
      <c r="HQ22">
        <v>1.87815</v>
      </c>
      <c r="HR22">
        <v>0</v>
      </c>
      <c r="HS22">
        <v>0</v>
      </c>
      <c r="HT22">
        <v>0</v>
      </c>
      <c r="HU22">
        <v>0</v>
      </c>
      <c r="HV22" t="s">
        <v>415</v>
      </c>
      <c r="HW22" t="s">
        <v>416</v>
      </c>
      <c r="HX22" t="s">
        <v>417</v>
      </c>
      <c r="HY22" t="s">
        <v>417</v>
      </c>
      <c r="HZ22" t="s">
        <v>417</v>
      </c>
      <c r="IA22" t="s">
        <v>417</v>
      </c>
      <c r="IB22">
        <v>0</v>
      </c>
      <c r="IC22">
        <v>100</v>
      </c>
      <c r="ID22">
        <v>100</v>
      </c>
      <c r="IE22">
        <v>0.379</v>
      </c>
      <c r="IF22">
        <v>0.208</v>
      </c>
      <c r="IG22">
        <v>0.4492500000001201</v>
      </c>
      <c r="IH22">
        <v>0</v>
      </c>
      <c r="II22">
        <v>0</v>
      </c>
      <c r="IJ22">
        <v>0</v>
      </c>
      <c r="IK22">
        <v>0.208</v>
      </c>
      <c r="IL22">
        <v>0</v>
      </c>
      <c r="IM22">
        <v>0</v>
      </c>
      <c r="IN22">
        <v>0</v>
      </c>
      <c r="IO22">
        <v>-1</v>
      </c>
      <c r="IP22">
        <v>-1</v>
      </c>
      <c r="IQ22">
        <v>-1</v>
      </c>
      <c r="IR22">
        <v>-1</v>
      </c>
      <c r="IS22">
        <v>4.4</v>
      </c>
      <c r="IT22">
        <v>310.2</v>
      </c>
      <c r="IU22">
        <v>1.0498</v>
      </c>
      <c r="IV22">
        <v>2.37183</v>
      </c>
      <c r="IW22">
        <v>1.42578</v>
      </c>
      <c r="IX22">
        <v>2.28271</v>
      </c>
      <c r="IY22">
        <v>1.54785</v>
      </c>
      <c r="IZ22">
        <v>2.40356</v>
      </c>
      <c r="JA22">
        <v>26.5405</v>
      </c>
      <c r="JB22">
        <v>16.1109</v>
      </c>
      <c r="JC22">
        <v>18</v>
      </c>
      <c r="JD22">
        <v>612.136</v>
      </c>
      <c r="JE22">
        <v>445.189</v>
      </c>
      <c r="JF22">
        <v>19.9999</v>
      </c>
      <c r="JG22">
        <v>19.6182</v>
      </c>
      <c r="JH22">
        <v>29.9999</v>
      </c>
      <c r="JI22">
        <v>19.601</v>
      </c>
      <c r="JJ22">
        <v>19.563</v>
      </c>
      <c r="JK22">
        <v>21.05</v>
      </c>
      <c r="JL22">
        <v>-30</v>
      </c>
      <c r="JM22">
        <v>-30</v>
      </c>
      <c r="JN22">
        <v>-999.9</v>
      </c>
      <c r="JO22">
        <v>408.491</v>
      </c>
      <c r="JP22">
        <v>0</v>
      </c>
      <c r="JQ22">
        <v>96.7955</v>
      </c>
      <c r="JR22">
        <v>102.383</v>
      </c>
    </row>
    <row r="23" spans="1:278">
      <c r="A23">
        <v>7</v>
      </c>
      <c r="B23">
        <v>1686883788.5</v>
      </c>
      <c r="C23">
        <v>1524.5</v>
      </c>
      <c r="D23" t="s">
        <v>442</v>
      </c>
      <c r="E23" t="s">
        <v>443</v>
      </c>
      <c r="F23">
        <v>15</v>
      </c>
      <c r="N23" t="s">
        <v>444</v>
      </c>
      <c r="O23">
        <v>1686883780.75</v>
      </c>
      <c r="P23">
        <f>(Q23)/1000</f>
        <v>0</v>
      </c>
      <c r="Q23">
        <f>1000*DA23*AO23*(CW23-CX23)/(100*CP23*(1000-AO23*CW23))</f>
        <v>0</v>
      </c>
      <c r="R23">
        <f>DA23*AO23*(CV23-CU23*(1000-AO23*CX23)/(1000-AO23*CW23))/(100*CP23)</f>
        <v>0</v>
      </c>
      <c r="S23">
        <f>CU23 - IF(AO23&gt;1, R23*CP23*100.0/(AQ23*DI23), 0)</f>
        <v>0</v>
      </c>
      <c r="T23">
        <f>((Z23-P23/2)*S23-R23)/(Z23+P23/2)</f>
        <v>0</v>
      </c>
      <c r="U23">
        <f>T23*(DB23+DC23)/1000.0</f>
        <v>0</v>
      </c>
      <c r="V23">
        <f>(CU23 - IF(AO23&gt;1, R23*CP23*100.0/(AQ23*DI23), 0))*(DB23+DC23)/1000.0</f>
        <v>0</v>
      </c>
      <c r="W23">
        <f>2.0/((1/Y23-1/X23)+SIGN(Y23)*SQRT((1/Y23-1/X23)*(1/Y23-1/X23) + 4*CQ23/((CQ23+1)*(CQ23+1))*(2*1/Y23*1/X23-1/X23*1/X23)))</f>
        <v>0</v>
      </c>
      <c r="X23">
        <f>IF(LEFT(CR23,1)&lt;&gt;"0",IF(LEFT(CR23,1)="1",3.0,CS23),$D$5+$E$5*(DI23*DB23/($K$5*1000))+$F$5*(DI23*DB23/($K$5*1000))*MAX(MIN(CP23,$J$5),$I$5)*MAX(MIN(CP23,$J$5),$I$5)+$G$5*MAX(MIN(CP23,$J$5),$I$5)*(DI23*DB23/($K$5*1000))+$H$5*(DI23*DB23/($K$5*1000))*(DI23*DB23/($K$5*1000)))</f>
        <v>0</v>
      </c>
      <c r="Y23">
        <f>P23*(1000-(1000*0.61365*exp(17.502*AC23/(240.97+AC23))/(DB23+DC23)+CW23)/2)/(1000*0.61365*exp(17.502*AC23/(240.97+AC23))/(DB23+DC23)-CW23)</f>
        <v>0</v>
      </c>
      <c r="Z23">
        <f>1/((CQ23+1)/(W23/1.6)+1/(X23/1.37)) + CQ23/((CQ23+1)/(W23/1.6) + CQ23/(X23/1.37))</f>
        <v>0</v>
      </c>
      <c r="AA23">
        <f>(CL23*CO23)</f>
        <v>0</v>
      </c>
      <c r="AB23">
        <f>(DD23+(AA23+2*0.95*5.67E-8*(((DD23+$B$7)+273)^4-(DD23+273)^4)-44100*P23)/(1.84*29.3*X23+8*0.95*5.67E-8*(DD23+273)^3))</f>
        <v>0</v>
      </c>
      <c r="AC23">
        <f>($C$7*DE23+$D$7*DF23+$E$7*AB23)</f>
        <v>0</v>
      </c>
      <c r="AD23">
        <f>0.61365*exp(17.502*AC23/(240.97+AC23))</f>
        <v>0</v>
      </c>
      <c r="AE23">
        <f>(AF23/AG23*100)</f>
        <v>0</v>
      </c>
      <c r="AF23">
        <f>CW23*(DB23+DC23)/1000</f>
        <v>0</v>
      </c>
      <c r="AG23">
        <f>0.61365*exp(17.502*DD23/(240.97+DD23))</f>
        <v>0</v>
      </c>
      <c r="AH23">
        <f>(AD23-CW23*(DB23+DC23)/1000)</f>
        <v>0</v>
      </c>
      <c r="AI23">
        <f>(-P23*44100)</f>
        <v>0</v>
      </c>
      <c r="AJ23">
        <f>2*29.3*X23*0.92*(DD23-AC23)</f>
        <v>0</v>
      </c>
      <c r="AK23">
        <f>2*0.95*5.67E-8*(((DD23+$B$7)+273)^4-(AC23+273)^4)</f>
        <v>0</v>
      </c>
      <c r="AL23">
        <f>AA23+AK23+AI23+AJ23</f>
        <v>0</v>
      </c>
      <c r="AM23">
        <v>0</v>
      </c>
      <c r="AN23">
        <v>0</v>
      </c>
      <c r="AO23">
        <f>IF(AM23*$H$13&gt;=AQ23,1.0,(AQ23/(AQ23-AM23*$H$13)))</f>
        <v>0</v>
      </c>
      <c r="AP23">
        <f>(AO23-1)*100</f>
        <v>0</v>
      </c>
      <c r="AQ23">
        <f>MAX(0,($B$13+$C$13*DI23)/(1+$D$13*DI23)*DB23/(DD23+273)*$E$13)</f>
        <v>0</v>
      </c>
      <c r="AR23" t="s">
        <v>445</v>
      </c>
      <c r="AS23">
        <v>12510.6</v>
      </c>
      <c r="AT23">
        <v>644.5111538461539</v>
      </c>
      <c r="AU23">
        <v>3495.24</v>
      </c>
      <c r="AV23">
        <f>1-AT23/AU23</f>
        <v>0</v>
      </c>
      <c r="AW23">
        <v>-1.453644588462128</v>
      </c>
      <c r="AX23" t="s">
        <v>411</v>
      </c>
      <c r="AY23" t="s">
        <v>411</v>
      </c>
      <c r="AZ23">
        <v>0</v>
      </c>
      <c r="BA23">
        <v>0</v>
      </c>
      <c r="BB23">
        <f>1-AZ23/BA23</f>
        <v>0</v>
      </c>
      <c r="BC23">
        <v>0.5</v>
      </c>
      <c r="BD23">
        <f>CM23</f>
        <v>0</v>
      </c>
      <c r="BE23">
        <f>R23</f>
        <v>0</v>
      </c>
      <c r="BF23">
        <f>BB23*BC23*BD23</f>
        <v>0</v>
      </c>
      <c r="BG23">
        <f>(BE23-AW23)/BD23</f>
        <v>0</v>
      </c>
      <c r="BH23">
        <f>(AU23-BA23)/BA23</f>
        <v>0</v>
      </c>
      <c r="BI23">
        <f>AT23/(AV23+AT23/BA23)</f>
        <v>0</v>
      </c>
      <c r="BJ23" t="s">
        <v>411</v>
      </c>
      <c r="BK23">
        <v>0</v>
      </c>
      <c r="BL23">
        <f>IF(BK23&lt;&gt;0, BK23, BI23)</f>
        <v>0</v>
      </c>
      <c r="BM23">
        <f>1-BL23/BA23</f>
        <v>0</v>
      </c>
      <c r="BN23">
        <f>(BA23-AZ23)/(BA23-BL23)</f>
        <v>0</v>
      </c>
      <c r="BO23">
        <f>(AU23-BA23)/(AU23-BL23)</f>
        <v>0</v>
      </c>
      <c r="BP23">
        <f>(BA23-AZ23)/(BA23-AT23)</f>
        <v>0</v>
      </c>
      <c r="BQ23">
        <f>(AU23-BA23)/(AU23-AT23)</f>
        <v>0</v>
      </c>
      <c r="BR23">
        <f>(BN23*BL23/AZ23)</f>
        <v>0</v>
      </c>
      <c r="BS23">
        <f>(1-BR23)</f>
        <v>0</v>
      </c>
      <c r="BT23">
        <v>1243</v>
      </c>
      <c r="BU23">
        <v>300</v>
      </c>
      <c r="BV23">
        <v>300</v>
      </c>
      <c r="BW23">
        <v>300</v>
      </c>
      <c r="BX23">
        <v>12510.6</v>
      </c>
      <c r="BY23">
        <v>3397.56</v>
      </c>
      <c r="BZ23">
        <v>-0.0103563</v>
      </c>
      <c r="CA23">
        <v>-35.83</v>
      </c>
      <c r="CB23" t="s">
        <v>411</v>
      </c>
      <c r="CC23" t="s">
        <v>411</v>
      </c>
      <c r="CD23" t="s">
        <v>411</v>
      </c>
      <c r="CE23" t="s">
        <v>411</v>
      </c>
      <c r="CF23" t="s">
        <v>411</v>
      </c>
      <c r="CG23" t="s">
        <v>411</v>
      </c>
      <c r="CH23" t="s">
        <v>411</v>
      </c>
      <c r="CI23" t="s">
        <v>411</v>
      </c>
      <c r="CJ23" t="s">
        <v>411</v>
      </c>
      <c r="CK23" t="s">
        <v>411</v>
      </c>
      <c r="CL23">
        <f>$B$11*DJ23+$C$11*DK23+$F$11*DV23*(1-DY23)</f>
        <v>0</v>
      </c>
      <c r="CM23">
        <f>CL23*CN23</f>
        <v>0</v>
      </c>
      <c r="CN23">
        <f>($B$11*$D$9+$C$11*$D$9+$F$11*((EI23+EA23)/MAX(EI23+EA23+EJ23, 0.1)*$I$9+EJ23/MAX(EI23+EA23+EJ23, 0.1)*$J$9))/($B$11+$C$11+$F$11)</f>
        <v>0</v>
      </c>
      <c r="CO23">
        <f>($B$11*$K$9+$C$11*$K$9+$F$11*((EI23+EA23)/MAX(EI23+EA23+EJ23, 0.1)*$P$9+EJ23/MAX(EI23+EA23+EJ23, 0.1)*$Q$9))/($B$11+$C$11+$F$11)</f>
        <v>0</v>
      </c>
      <c r="CP23">
        <v>6</v>
      </c>
      <c r="CQ23">
        <v>0.5</v>
      </c>
      <c r="CR23" t="s">
        <v>412</v>
      </c>
      <c r="CS23">
        <v>2</v>
      </c>
      <c r="CT23">
        <v>1686883780.75</v>
      </c>
      <c r="CU23">
        <v>410.0973</v>
      </c>
      <c r="CV23">
        <v>408.9587</v>
      </c>
      <c r="CW23">
        <v>7.976423999999999</v>
      </c>
      <c r="CX23">
        <v>7.215112</v>
      </c>
      <c r="CY23">
        <v>409.6283</v>
      </c>
      <c r="CZ23">
        <v>7.768424</v>
      </c>
      <c r="DA23">
        <v>600.1330333333333</v>
      </c>
      <c r="DB23">
        <v>101.6211666666666</v>
      </c>
      <c r="DC23">
        <v>0.09985569333333334</v>
      </c>
      <c r="DD23">
        <v>21.23031999999999</v>
      </c>
      <c r="DE23">
        <v>20.87121666666667</v>
      </c>
      <c r="DF23">
        <v>999.9000000000002</v>
      </c>
      <c r="DG23">
        <v>0</v>
      </c>
      <c r="DH23">
        <v>0</v>
      </c>
      <c r="DI23">
        <v>10008.95833333333</v>
      </c>
      <c r="DJ23">
        <v>0</v>
      </c>
      <c r="DK23">
        <v>0.2826620000000001</v>
      </c>
      <c r="DL23">
        <v>1.048861</v>
      </c>
      <c r="DM23">
        <v>413.3042666666667</v>
      </c>
      <c r="DN23">
        <v>411.9307</v>
      </c>
      <c r="DO23">
        <v>0.7613133333333335</v>
      </c>
      <c r="DP23">
        <v>408.9587</v>
      </c>
      <c r="DQ23">
        <v>7.215112</v>
      </c>
      <c r="DR23">
        <v>0.8105734999999999</v>
      </c>
      <c r="DS23">
        <v>0.7332079333333333</v>
      </c>
      <c r="DT23">
        <v>3.893829666666667</v>
      </c>
      <c r="DU23">
        <v>2.475974333333333</v>
      </c>
      <c r="DV23">
        <v>0.0499931</v>
      </c>
      <c r="DW23">
        <v>0</v>
      </c>
      <c r="DX23">
        <v>0</v>
      </c>
      <c r="DY23">
        <v>0</v>
      </c>
      <c r="DZ23">
        <v>644.4646666666666</v>
      </c>
      <c r="EA23">
        <v>0.0499931</v>
      </c>
      <c r="EB23">
        <v>-5.94</v>
      </c>
      <c r="EC23">
        <v>-1.441333333333333</v>
      </c>
      <c r="ED23">
        <v>34.74789999999999</v>
      </c>
      <c r="EE23">
        <v>38.875</v>
      </c>
      <c r="EF23">
        <v>37.04753333333333</v>
      </c>
      <c r="EG23">
        <v>41.42253333333331</v>
      </c>
      <c r="EH23">
        <v>37.19119999999999</v>
      </c>
      <c r="EI23">
        <v>0</v>
      </c>
      <c r="EJ23">
        <v>0</v>
      </c>
      <c r="EK23">
        <v>0</v>
      </c>
      <c r="EL23">
        <v>211</v>
      </c>
      <c r="EM23">
        <v>0</v>
      </c>
      <c r="EN23">
        <v>644.5111538461539</v>
      </c>
      <c r="EO23">
        <v>-2.996581117397908</v>
      </c>
      <c r="EP23">
        <v>7.767179476958632</v>
      </c>
      <c r="EQ23">
        <v>-5.962692307692309</v>
      </c>
      <c r="ER23">
        <v>15</v>
      </c>
      <c r="ES23">
        <v>1686883808.5</v>
      </c>
      <c r="ET23" t="s">
        <v>446</v>
      </c>
      <c r="EU23">
        <v>1686883808.5</v>
      </c>
      <c r="EV23">
        <v>1686864966.6</v>
      </c>
      <c r="EW23">
        <v>7</v>
      </c>
      <c r="EX23">
        <v>0.09</v>
      </c>
      <c r="EY23">
        <v>-0.025</v>
      </c>
      <c r="EZ23">
        <v>0.469</v>
      </c>
      <c r="FA23">
        <v>0.208</v>
      </c>
      <c r="FB23">
        <v>409</v>
      </c>
      <c r="FC23">
        <v>20</v>
      </c>
      <c r="FD23">
        <v>0.24</v>
      </c>
      <c r="FE23">
        <v>0.03</v>
      </c>
      <c r="FF23">
        <v>1.044933475</v>
      </c>
      <c r="FG23">
        <v>0.2768592382739194</v>
      </c>
      <c r="FH23">
        <v>0.04597614906502475</v>
      </c>
      <c r="FI23">
        <v>1</v>
      </c>
      <c r="FJ23">
        <v>410.0075666666667</v>
      </c>
      <c r="FK23">
        <v>0.1980600667402489</v>
      </c>
      <c r="FL23">
        <v>0.04210200575850191</v>
      </c>
      <c r="FM23">
        <v>1</v>
      </c>
      <c r="FN23">
        <v>0.763389525</v>
      </c>
      <c r="FO23">
        <v>-0.04859859287054585</v>
      </c>
      <c r="FP23">
        <v>0.004756547850003726</v>
      </c>
      <c r="FQ23">
        <v>1</v>
      </c>
      <c r="FR23">
        <v>7.976423999999999</v>
      </c>
      <c r="FS23">
        <v>-0.01634082313682734</v>
      </c>
      <c r="FT23">
        <v>0.001400294254790789</v>
      </c>
      <c r="FU23">
        <v>1</v>
      </c>
      <c r="FV23">
        <v>4</v>
      </c>
      <c r="FW23">
        <v>4</v>
      </c>
      <c r="FX23" t="s">
        <v>414</v>
      </c>
      <c r="FY23">
        <v>3.18705</v>
      </c>
      <c r="FZ23">
        <v>2.79671</v>
      </c>
      <c r="GA23">
        <v>0.105462</v>
      </c>
      <c r="GB23">
        <v>0.10585</v>
      </c>
      <c r="GC23">
        <v>0.0538539</v>
      </c>
      <c r="GD23">
        <v>0.0513896</v>
      </c>
      <c r="GE23">
        <v>28488.5</v>
      </c>
      <c r="GF23">
        <v>22545.3</v>
      </c>
      <c r="GG23">
        <v>29723</v>
      </c>
      <c r="GH23">
        <v>24667.1</v>
      </c>
      <c r="GI23">
        <v>35792</v>
      </c>
      <c r="GJ23">
        <v>34171.4</v>
      </c>
      <c r="GK23">
        <v>40977.9</v>
      </c>
      <c r="GL23">
        <v>40237.8</v>
      </c>
      <c r="GM23">
        <v>2.26557</v>
      </c>
      <c r="GN23">
        <v>2.0206</v>
      </c>
      <c r="GO23">
        <v>0.0284314</v>
      </c>
      <c r="GP23">
        <v>0</v>
      </c>
      <c r="GQ23">
        <v>20.4264</v>
      </c>
      <c r="GR23">
        <v>999.9</v>
      </c>
      <c r="GS23">
        <v>27.2</v>
      </c>
      <c r="GT23">
        <v>23.6</v>
      </c>
      <c r="GU23">
        <v>7.82536</v>
      </c>
      <c r="GV23">
        <v>62.4093</v>
      </c>
      <c r="GW23">
        <v>32.9728</v>
      </c>
      <c r="GX23">
        <v>1</v>
      </c>
      <c r="GY23">
        <v>-0.580412</v>
      </c>
      <c r="GZ23">
        <v>0</v>
      </c>
      <c r="HA23">
        <v>20.2906</v>
      </c>
      <c r="HB23">
        <v>5.22882</v>
      </c>
      <c r="HC23">
        <v>11.8961</v>
      </c>
      <c r="HD23">
        <v>4.9654</v>
      </c>
      <c r="HE23">
        <v>3.292</v>
      </c>
      <c r="HF23">
        <v>9999</v>
      </c>
      <c r="HG23">
        <v>9999</v>
      </c>
      <c r="HH23">
        <v>9999</v>
      </c>
      <c r="HI23">
        <v>999.9</v>
      </c>
      <c r="HJ23">
        <v>4.97016</v>
      </c>
      <c r="HK23">
        <v>1.87441</v>
      </c>
      <c r="HL23">
        <v>1.87317</v>
      </c>
      <c r="HM23">
        <v>1.87213</v>
      </c>
      <c r="HN23">
        <v>1.87382</v>
      </c>
      <c r="HO23">
        <v>1.86889</v>
      </c>
      <c r="HP23">
        <v>1.87304</v>
      </c>
      <c r="HQ23">
        <v>1.87813</v>
      </c>
      <c r="HR23">
        <v>0</v>
      </c>
      <c r="HS23">
        <v>0</v>
      </c>
      <c r="HT23">
        <v>0</v>
      </c>
      <c r="HU23">
        <v>0</v>
      </c>
      <c r="HV23" t="s">
        <v>415</v>
      </c>
      <c r="HW23" t="s">
        <v>416</v>
      </c>
      <c r="HX23" t="s">
        <v>417</v>
      </c>
      <c r="HY23" t="s">
        <v>417</v>
      </c>
      <c r="HZ23" t="s">
        <v>417</v>
      </c>
      <c r="IA23" t="s">
        <v>417</v>
      </c>
      <c r="IB23">
        <v>0</v>
      </c>
      <c r="IC23">
        <v>100</v>
      </c>
      <c r="ID23">
        <v>100</v>
      </c>
      <c r="IE23">
        <v>0.469</v>
      </c>
      <c r="IF23">
        <v>0.208</v>
      </c>
      <c r="IG23">
        <v>0.3792499999999563</v>
      </c>
      <c r="IH23">
        <v>0</v>
      </c>
      <c r="II23">
        <v>0</v>
      </c>
      <c r="IJ23">
        <v>0</v>
      </c>
      <c r="IK23">
        <v>0.208</v>
      </c>
      <c r="IL23">
        <v>0</v>
      </c>
      <c r="IM23">
        <v>0</v>
      </c>
      <c r="IN23">
        <v>0</v>
      </c>
      <c r="IO23">
        <v>-1</v>
      </c>
      <c r="IP23">
        <v>-1</v>
      </c>
      <c r="IQ23">
        <v>-1</v>
      </c>
      <c r="IR23">
        <v>-1</v>
      </c>
      <c r="IS23">
        <v>3.1</v>
      </c>
      <c r="IT23">
        <v>313.7</v>
      </c>
      <c r="IU23">
        <v>1.05225</v>
      </c>
      <c r="IV23">
        <v>2.38892</v>
      </c>
      <c r="IW23">
        <v>1.42578</v>
      </c>
      <c r="IX23">
        <v>2.28149</v>
      </c>
      <c r="IY23">
        <v>1.54785</v>
      </c>
      <c r="IZ23">
        <v>2.31445</v>
      </c>
      <c r="JA23">
        <v>26.5819</v>
      </c>
      <c r="JB23">
        <v>16.0934</v>
      </c>
      <c r="JC23">
        <v>18</v>
      </c>
      <c r="JD23">
        <v>611.495</v>
      </c>
      <c r="JE23">
        <v>444.475</v>
      </c>
      <c r="JF23">
        <v>20.0846</v>
      </c>
      <c r="JG23">
        <v>19.5785</v>
      </c>
      <c r="JH23">
        <v>29.9998</v>
      </c>
      <c r="JI23">
        <v>19.5316</v>
      </c>
      <c r="JJ23">
        <v>19.4891</v>
      </c>
      <c r="JK23">
        <v>21.0697</v>
      </c>
      <c r="JL23">
        <v>-30</v>
      </c>
      <c r="JM23">
        <v>-30</v>
      </c>
      <c r="JN23">
        <v>-999.9</v>
      </c>
      <c r="JO23">
        <v>408.903</v>
      </c>
      <c r="JP23">
        <v>0</v>
      </c>
      <c r="JQ23">
        <v>96.81529999999999</v>
      </c>
      <c r="JR23">
        <v>102.38</v>
      </c>
    </row>
    <row r="24" spans="1:278">
      <c r="A24">
        <v>8</v>
      </c>
      <c r="B24">
        <v>1686883992</v>
      </c>
      <c r="C24">
        <v>1728</v>
      </c>
      <c r="D24" t="s">
        <v>447</v>
      </c>
      <c r="E24" t="s">
        <v>448</v>
      </c>
      <c r="F24">
        <v>15</v>
      </c>
      <c r="N24" t="s">
        <v>449</v>
      </c>
      <c r="O24">
        <v>1686883984.25</v>
      </c>
      <c r="P24">
        <f>(Q24)/1000</f>
        <v>0</v>
      </c>
      <c r="Q24">
        <f>1000*DA24*AO24*(CW24-CX24)/(100*CP24*(1000-AO24*CW24))</f>
        <v>0</v>
      </c>
      <c r="R24">
        <f>DA24*AO24*(CV24-CU24*(1000-AO24*CX24)/(1000-AO24*CW24))/(100*CP24)</f>
        <v>0</v>
      </c>
      <c r="S24">
        <f>CU24 - IF(AO24&gt;1, R24*CP24*100.0/(AQ24*DI24), 0)</f>
        <v>0</v>
      </c>
      <c r="T24">
        <f>((Z24-P24/2)*S24-R24)/(Z24+P24/2)</f>
        <v>0</v>
      </c>
      <c r="U24">
        <f>T24*(DB24+DC24)/1000.0</f>
        <v>0</v>
      </c>
      <c r="V24">
        <f>(CU24 - IF(AO24&gt;1, R24*CP24*100.0/(AQ24*DI24), 0))*(DB24+DC24)/1000.0</f>
        <v>0</v>
      </c>
      <c r="W24">
        <f>2.0/((1/Y24-1/X24)+SIGN(Y24)*SQRT((1/Y24-1/X24)*(1/Y24-1/X24) + 4*CQ24/((CQ24+1)*(CQ24+1))*(2*1/Y24*1/X24-1/X24*1/X24)))</f>
        <v>0</v>
      </c>
      <c r="X24">
        <f>IF(LEFT(CR24,1)&lt;&gt;"0",IF(LEFT(CR24,1)="1",3.0,CS24),$D$5+$E$5*(DI24*DB24/($K$5*1000))+$F$5*(DI24*DB24/($K$5*1000))*MAX(MIN(CP24,$J$5),$I$5)*MAX(MIN(CP24,$J$5),$I$5)+$G$5*MAX(MIN(CP24,$J$5),$I$5)*(DI24*DB24/($K$5*1000))+$H$5*(DI24*DB24/($K$5*1000))*(DI24*DB24/($K$5*1000)))</f>
        <v>0</v>
      </c>
      <c r="Y24">
        <f>P24*(1000-(1000*0.61365*exp(17.502*AC24/(240.97+AC24))/(DB24+DC24)+CW24)/2)/(1000*0.61365*exp(17.502*AC24/(240.97+AC24))/(DB24+DC24)-CW24)</f>
        <v>0</v>
      </c>
      <c r="Z24">
        <f>1/((CQ24+1)/(W24/1.6)+1/(X24/1.37)) + CQ24/((CQ24+1)/(W24/1.6) + CQ24/(X24/1.37))</f>
        <v>0</v>
      </c>
      <c r="AA24">
        <f>(CL24*CO24)</f>
        <v>0</v>
      </c>
      <c r="AB24">
        <f>(DD24+(AA24+2*0.95*5.67E-8*(((DD24+$B$7)+273)^4-(DD24+273)^4)-44100*P24)/(1.84*29.3*X24+8*0.95*5.67E-8*(DD24+273)^3))</f>
        <v>0</v>
      </c>
      <c r="AC24">
        <f>($C$7*DE24+$D$7*DF24+$E$7*AB24)</f>
        <v>0</v>
      </c>
      <c r="AD24">
        <f>0.61365*exp(17.502*AC24/(240.97+AC24))</f>
        <v>0</v>
      </c>
      <c r="AE24">
        <f>(AF24/AG24*100)</f>
        <v>0</v>
      </c>
      <c r="AF24">
        <f>CW24*(DB24+DC24)/1000</f>
        <v>0</v>
      </c>
      <c r="AG24">
        <f>0.61365*exp(17.502*DD24/(240.97+DD24))</f>
        <v>0</v>
      </c>
      <c r="AH24">
        <f>(AD24-CW24*(DB24+DC24)/1000)</f>
        <v>0</v>
      </c>
      <c r="AI24">
        <f>(-P24*44100)</f>
        <v>0</v>
      </c>
      <c r="AJ24">
        <f>2*29.3*X24*0.92*(DD24-AC24)</f>
        <v>0</v>
      </c>
      <c r="AK24">
        <f>2*0.95*5.67E-8*(((DD24+$B$7)+273)^4-(AC24+273)^4)</f>
        <v>0</v>
      </c>
      <c r="AL24">
        <f>AA24+AK24+AI24+AJ24</f>
        <v>0</v>
      </c>
      <c r="AM24">
        <v>0</v>
      </c>
      <c r="AN24">
        <v>0</v>
      </c>
      <c r="AO24">
        <f>IF(AM24*$H$13&gt;=AQ24,1.0,(AQ24/(AQ24-AM24*$H$13)))</f>
        <v>0</v>
      </c>
      <c r="AP24">
        <f>(AO24-1)*100</f>
        <v>0</v>
      </c>
      <c r="AQ24">
        <f>MAX(0,($B$13+$C$13*DI24)/(1+$D$13*DI24)*DB24/(DD24+273)*$E$13)</f>
        <v>0</v>
      </c>
      <c r="AR24" t="s">
        <v>450</v>
      </c>
      <c r="AS24">
        <v>12602.6</v>
      </c>
      <c r="AT24">
        <v>656.3004</v>
      </c>
      <c r="AU24">
        <v>2526.59</v>
      </c>
      <c r="AV24">
        <f>1-AT24/AU24</f>
        <v>0</v>
      </c>
      <c r="AW24">
        <v>-1.1746854181624</v>
      </c>
      <c r="AX24" t="s">
        <v>411</v>
      </c>
      <c r="AY24" t="s">
        <v>411</v>
      </c>
      <c r="AZ24">
        <v>0</v>
      </c>
      <c r="BA24">
        <v>0</v>
      </c>
      <c r="BB24">
        <f>1-AZ24/BA24</f>
        <v>0</v>
      </c>
      <c r="BC24">
        <v>0.5</v>
      </c>
      <c r="BD24">
        <f>CM24</f>
        <v>0</v>
      </c>
      <c r="BE24">
        <f>R24</f>
        <v>0</v>
      </c>
      <c r="BF24">
        <f>BB24*BC24*BD24</f>
        <v>0</v>
      </c>
      <c r="BG24">
        <f>(BE24-AW24)/BD24</f>
        <v>0</v>
      </c>
      <c r="BH24">
        <f>(AU24-BA24)/BA24</f>
        <v>0</v>
      </c>
      <c r="BI24">
        <f>AT24/(AV24+AT24/BA24)</f>
        <v>0</v>
      </c>
      <c r="BJ24" t="s">
        <v>411</v>
      </c>
      <c r="BK24">
        <v>0</v>
      </c>
      <c r="BL24">
        <f>IF(BK24&lt;&gt;0, BK24, BI24)</f>
        <v>0</v>
      </c>
      <c r="BM24">
        <f>1-BL24/BA24</f>
        <v>0</v>
      </c>
      <c r="BN24">
        <f>(BA24-AZ24)/(BA24-BL24)</f>
        <v>0</v>
      </c>
      <c r="BO24">
        <f>(AU24-BA24)/(AU24-BL24)</f>
        <v>0</v>
      </c>
      <c r="BP24">
        <f>(BA24-AZ24)/(BA24-AT24)</f>
        <v>0</v>
      </c>
      <c r="BQ24">
        <f>(AU24-BA24)/(AU24-AT24)</f>
        <v>0</v>
      </c>
      <c r="BR24">
        <f>(BN24*BL24/AZ24)</f>
        <v>0</v>
      </c>
      <c r="BS24">
        <f>(1-BR24)</f>
        <v>0</v>
      </c>
      <c r="BT24">
        <v>1244</v>
      </c>
      <c r="BU24">
        <v>300</v>
      </c>
      <c r="BV24">
        <v>300</v>
      </c>
      <c r="BW24">
        <v>300</v>
      </c>
      <c r="BX24">
        <v>12602.6</v>
      </c>
      <c r="BY24">
        <v>2459.39</v>
      </c>
      <c r="BZ24">
        <v>-0.0104286</v>
      </c>
      <c r="CA24">
        <v>-28.53</v>
      </c>
      <c r="CB24" t="s">
        <v>411</v>
      </c>
      <c r="CC24" t="s">
        <v>411</v>
      </c>
      <c r="CD24" t="s">
        <v>411</v>
      </c>
      <c r="CE24" t="s">
        <v>411</v>
      </c>
      <c r="CF24" t="s">
        <v>411</v>
      </c>
      <c r="CG24" t="s">
        <v>411</v>
      </c>
      <c r="CH24" t="s">
        <v>411</v>
      </c>
      <c r="CI24" t="s">
        <v>411</v>
      </c>
      <c r="CJ24" t="s">
        <v>411</v>
      </c>
      <c r="CK24" t="s">
        <v>411</v>
      </c>
      <c r="CL24">
        <f>$B$11*DJ24+$C$11*DK24+$F$11*DV24*(1-DY24)</f>
        <v>0</v>
      </c>
      <c r="CM24">
        <f>CL24*CN24</f>
        <v>0</v>
      </c>
      <c r="CN24">
        <f>($B$11*$D$9+$C$11*$D$9+$F$11*((EI24+EA24)/MAX(EI24+EA24+EJ24, 0.1)*$I$9+EJ24/MAX(EI24+EA24+EJ24, 0.1)*$J$9))/($B$11+$C$11+$F$11)</f>
        <v>0</v>
      </c>
      <c r="CO24">
        <f>($B$11*$K$9+$C$11*$K$9+$F$11*((EI24+EA24)/MAX(EI24+EA24+EJ24, 0.1)*$P$9+EJ24/MAX(EI24+EA24+EJ24, 0.1)*$Q$9))/($B$11+$C$11+$F$11)</f>
        <v>0</v>
      </c>
      <c r="CP24">
        <v>6</v>
      </c>
      <c r="CQ24">
        <v>0.5</v>
      </c>
      <c r="CR24" t="s">
        <v>412</v>
      </c>
      <c r="CS24">
        <v>2</v>
      </c>
      <c r="CT24">
        <v>1686883984.25</v>
      </c>
      <c r="CU24">
        <v>409.9247</v>
      </c>
      <c r="CV24">
        <v>409.1670666666667</v>
      </c>
      <c r="CW24">
        <v>8.324522999999999</v>
      </c>
      <c r="CX24">
        <v>7.316210999999999</v>
      </c>
      <c r="CY24">
        <v>409.5157</v>
      </c>
      <c r="CZ24">
        <v>8.116522666666667</v>
      </c>
      <c r="DA24">
        <v>600.1279333333333</v>
      </c>
      <c r="DB24">
        <v>101.6230666666667</v>
      </c>
      <c r="DC24">
        <v>0.09999942333333331</v>
      </c>
      <c r="DD24">
        <v>21.36708666666667</v>
      </c>
      <c r="DE24">
        <v>21.07788333333333</v>
      </c>
      <c r="DF24">
        <v>999.9000000000002</v>
      </c>
      <c r="DG24">
        <v>0</v>
      </c>
      <c r="DH24">
        <v>0</v>
      </c>
      <c r="DI24">
        <v>9996.627666666667</v>
      </c>
      <c r="DJ24">
        <v>0</v>
      </c>
      <c r="DK24">
        <v>0.2826620000000001</v>
      </c>
      <c r="DL24">
        <v>0.8176767666666667</v>
      </c>
      <c r="DM24">
        <v>413.4263333333332</v>
      </c>
      <c r="DN24">
        <v>412.1827</v>
      </c>
      <c r="DO24">
        <v>1.008311333333333</v>
      </c>
      <c r="DP24">
        <v>409.1670666666667</v>
      </c>
      <c r="DQ24">
        <v>7.316210999999999</v>
      </c>
      <c r="DR24">
        <v>0.8459638</v>
      </c>
      <c r="DS24">
        <v>0.7434961333333335</v>
      </c>
      <c r="DT24">
        <v>4.502887</v>
      </c>
      <c r="DU24">
        <v>2.671943</v>
      </c>
      <c r="DV24">
        <v>0.0499931</v>
      </c>
      <c r="DW24">
        <v>0</v>
      </c>
      <c r="DX24">
        <v>0</v>
      </c>
      <c r="DY24">
        <v>0</v>
      </c>
      <c r="DZ24">
        <v>656.5849999999999</v>
      </c>
      <c r="EA24">
        <v>0.0499931</v>
      </c>
      <c r="EB24">
        <v>-6.027333333333335</v>
      </c>
      <c r="EC24">
        <v>-1.250333333333333</v>
      </c>
      <c r="ED24">
        <v>34.937</v>
      </c>
      <c r="EE24">
        <v>38.9706</v>
      </c>
      <c r="EF24">
        <v>37.2458</v>
      </c>
      <c r="EG24">
        <v>41.6082</v>
      </c>
      <c r="EH24">
        <v>37.43699999999999</v>
      </c>
      <c r="EI24">
        <v>0</v>
      </c>
      <c r="EJ24">
        <v>0</v>
      </c>
      <c r="EK24">
        <v>0</v>
      </c>
      <c r="EL24">
        <v>202.7999999523163</v>
      </c>
      <c r="EM24">
        <v>0</v>
      </c>
      <c r="EN24">
        <v>656.3004</v>
      </c>
      <c r="EO24">
        <v>-6.847692184795516</v>
      </c>
      <c r="EP24">
        <v>6.060769263656465</v>
      </c>
      <c r="EQ24">
        <v>-5.4156</v>
      </c>
      <c r="ER24">
        <v>15</v>
      </c>
      <c r="ES24">
        <v>1686884008</v>
      </c>
      <c r="ET24" t="s">
        <v>451</v>
      </c>
      <c r="EU24">
        <v>1686884008</v>
      </c>
      <c r="EV24">
        <v>1686864966.6</v>
      </c>
      <c r="EW24">
        <v>8</v>
      </c>
      <c r="EX24">
        <v>-0.06</v>
      </c>
      <c r="EY24">
        <v>-0.025</v>
      </c>
      <c r="EZ24">
        <v>0.409</v>
      </c>
      <c r="FA24">
        <v>0.208</v>
      </c>
      <c r="FB24">
        <v>409</v>
      </c>
      <c r="FC24">
        <v>20</v>
      </c>
      <c r="FD24">
        <v>0.57</v>
      </c>
      <c r="FE24">
        <v>0.03</v>
      </c>
      <c r="FF24">
        <v>0.8175472926829269</v>
      </c>
      <c r="FG24">
        <v>-0.08571480836236883</v>
      </c>
      <c r="FH24">
        <v>0.03431023435329102</v>
      </c>
      <c r="FI24">
        <v>1</v>
      </c>
      <c r="FJ24">
        <v>409.9905806451613</v>
      </c>
      <c r="FK24">
        <v>-0.3613548387100725</v>
      </c>
      <c r="FL24">
        <v>0.03013172606593428</v>
      </c>
      <c r="FM24">
        <v>1</v>
      </c>
      <c r="FN24">
        <v>1.011791951219512</v>
      </c>
      <c r="FO24">
        <v>-0.05289825783972317</v>
      </c>
      <c r="FP24">
        <v>0.005344567435330103</v>
      </c>
      <c r="FQ24">
        <v>1</v>
      </c>
      <c r="FR24">
        <v>8.324847419354839</v>
      </c>
      <c r="FS24">
        <v>-0.01300596774195775</v>
      </c>
      <c r="FT24">
        <v>0.001408066548422613</v>
      </c>
      <c r="FU24">
        <v>1</v>
      </c>
      <c r="FV24">
        <v>4</v>
      </c>
      <c r="FW24">
        <v>4</v>
      </c>
      <c r="FX24" t="s">
        <v>414</v>
      </c>
      <c r="FY24">
        <v>3.18718</v>
      </c>
      <c r="FZ24">
        <v>2.79698</v>
      </c>
      <c r="GA24">
        <v>0.105475</v>
      </c>
      <c r="GB24">
        <v>0.10595</v>
      </c>
      <c r="GC24">
        <v>0.0557591</v>
      </c>
      <c r="GD24">
        <v>0.0519704</v>
      </c>
      <c r="GE24">
        <v>28493</v>
      </c>
      <c r="GF24">
        <v>22547.3</v>
      </c>
      <c r="GG24">
        <v>29727.5</v>
      </c>
      <c r="GH24">
        <v>24671.6</v>
      </c>
      <c r="GI24">
        <v>35724.3</v>
      </c>
      <c r="GJ24">
        <v>34156.5</v>
      </c>
      <c r="GK24">
        <v>40984.3</v>
      </c>
      <c r="GL24">
        <v>40245.1</v>
      </c>
      <c r="GM24">
        <v>2.27045</v>
      </c>
      <c r="GN24">
        <v>2.02268</v>
      </c>
      <c r="GO24">
        <v>0.0258312</v>
      </c>
      <c r="GP24">
        <v>0</v>
      </c>
      <c r="GQ24">
        <v>20.6802</v>
      </c>
      <c r="GR24">
        <v>999.9</v>
      </c>
      <c r="GS24">
        <v>27.5</v>
      </c>
      <c r="GT24">
        <v>23.6</v>
      </c>
      <c r="GU24">
        <v>7.91281</v>
      </c>
      <c r="GV24">
        <v>61.8993</v>
      </c>
      <c r="GW24">
        <v>33.2492</v>
      </c>
      <c r="GX24">
        <v>1</v>
      </c>
      <c r="GY24">
        <v>-0.588834</v>
      </c>
      <c r="GZ24">
        <v>0</v>
      </c>
      <c r="HA24">
        <v>20.2905</v>
      </c>
      <c r="HB24">
        <v>5.22927</v>
      </c>
      <c r="HC24">
        <v>11.8961</v>
      </c>
      <c r="HD24">
        <v>4.96575</v>
      </c>
      <c r="HE24">
        <v>3.292</v>
      </c>
      <c r="HF24">
        <v>9999</v>
      </c>
      <c r="HG24">
        <v>9999</v>
      </c>
      <c r="HH24">
        <v>9999</v>
      </c>
      <c r="HI24">
        <v>999.9</v>
      </c>
      <c r="HJ24">
        <v>4.97015</v>
      </c>
      <c r="HK24">
        <v>1.87441</v>
      </c>
      <c r="HL24">
        <v>1.87317</v>
      </c>
      <c r="HM24">
        <v>1.87219</v>
      </c>
      <c r="HN24">
        <v>1.87381</v>
      </c>
      <c r="HO24">
        <v>1.86886</v>
      </c>
      <c r="HP24">
        <v>1.87304</v>
      </c>
      <c r="HQ24">
        <v>1.87807</v>
      </c>
      <c r="HR24">
        <v>0</v>
      </c>
      <c r="HS24">
        <v>0</v>
      </c>
      <c r="HT24">
        <v>0</v>
      </c>
      <c r="HU24">
        <v>0</v>
      </c>
      <c r="HV24" t="s">
        <v>415</v>
      </c>
      <c r="HW24" t="s">
        <v>416</v>
      </c>
      <c r="HX24" t="s">
        <v>417</v>
      </c>
      <c r="HY24" t="s">
        <v>417</v>
      </c>
      <c r="HZ24" t="s">
        <v>417</v>
      </c>
      <c r="IA24" t="s">
        <v>417</v>
      </c>
      <c r="IB24">
        <v>0</v>
      </c>
      <c r="IC24">
        <v>100</v>
      </c>
      <c r="ID24">
        <v>100</v>
      </c>
      <c r="IE24">
        <v>0.409</v>
      </c>
      <c r="IF24">
        <v>0.208</v>
      </c>
      <c r="IG24">
        <v>0.4689999999999941</v>
      </c>
      <c r="IH24">
        <v>0</v>
      </c>
      <c r="II24">
        <v>0</v>
      </c>
      <c r="IJ24">
        <v>0</v>
      </c>
      <c r="IK24">
        <v>0.208</v>
      </c>
      <c r="IL24">
        <v>0</v>
      </c>
      <c r="IM24">
        <v>0</v>
      </c>
      <c r="IN24">
        <v>0</v>
      </c>
      <c r="IO24">
        <v>-1</v>
      </c>
      <c r="IP24">
        <v>-1</v>
      </c>
      <c r="IQ24">
        <v>-1</v>
      </c>
      <c r="IR24">
        <v>-1</v>
      </c>
      <c r="IS24">
        <v>3.1</v>
      </c>
      <c r="IT24">
        <v>317.1</v>
      </c>
      <c r="IU24">
        <v>1.05103</v>
      </c>
      <c r="IV24">
        <v>2.37793</v>
      </c>
      <c r="IW24">
        <v>1.42578</v>
      </c>
      <c r="IX24">
        <v>2.28271</v>
      </c>
      <c r="IY24">
        <v>1.54785</v>
      </c>
      <c r="IZ24">
        <v>2.31934</v>
      </c>
      <c r="JA24">
        <v>26.6232</v>
      </c>
      <c r="JB24">
        <v>16.0846</v>
      </c>
      <c r="JC24">
        <v>18</v>
      </c>
      <c r="JD24">
        <v>613.571</v>
      </c>
      <c r="JE24">
        <v>444.654</v>
      </c>
      <c r="JF24">
        <v>20.2104</v>
      </c>
      <c r="JG24">
        <v>19.4685</v>
      </c>
      <c r="JH24">
        <v>30.0001</v>
      </c>
      <c r="JI24">
        <v>19.4213</v>
      </c>
      <c r="JJ24">
        <v>19.3797</v>
      </c>
      <c r="JK24">
        <v>21.075</v>
      </c>
      <c r="JL24">
        <v>-30</v>
      </c>
      <c r="JM24">
        <v>-30</v>
      </c>
      <c r="JN24">
        <v>-999.9</v>
      </c>
      <c r="JO24">
        <v>409.192</v>
      </c>
      <c r="JP24">
        <v>0</v>
      </c>
      <c r="JQ24">
        <v>96.8302</v>
      </c>
      <c r="JR24">
        <v>102.398</v>
      </c>
    </row>
    <row r="25" spans="1:278">
      <c r="A25">
        <v>9</v>
      </c>
      <c r="B25">
        <v>1686884202.1</v>
      </c>
      <c r="C25">
        <v>1938.099999904633</v>
      </c>
      <c r="D25" t="s">
        <v>452</v>
      </c>
      <c r="E25" t="s">
        <v>453</v>
      </c>
      <c r="F25">
        <v>15</v>
      </c>
      <c r="N25" t="s">
        <v>454</v>
      </c>
      <c r="O25">
        <v>1686884194.099999</v>
      </c>
      <c r="P25">
        <f>(Q25)/1000</f>
        <v>0</v>
      </c>
      <c r="Q25">
        <f>1000*DA25*AO25*(CW25-CX25)/(100*CP25*(1000-AO25*CW25))</f>
        <v>0</v>
      </c>
      <c r="R25">
        <f>DA25*AO25*(CV25-CU25*(1000-AO25*CX25)/(1000-AO25*CW25))/(100*CP25)</f>
        <v>0</v>
      </c>
      <c r="S25">
        <f>CU25 - IF(AO25&gt;1, R25*CP25*100.0/(AQ25*DI25), 0)</f>
        <v>0</v>
      </c>
      <c r="T25">
        <f>((Z25-P25/2)*S25-R25)/(Z25+P25/2)</f>
        <v>0</v>
      </c>
      <c r="U25">
        <f>T25*(DB25+DC25)/1000.0</f>
        <v>0</v>
      </c>
      <c r="V25">
        <f>(CU25 - IF(AO25&gt;1, R25*CP25*100.0/(AQ25*DI25), 0))*(DB25+DC25)/1000.0</f>
        <v>0</v>
      </c>
      <c r="W25">
        <f>2.0/((1/Y25-1/X25)+SIGN(Y25)*SQRT((1/Y25-1/X25)*(1/Y25-1/X25) + 4*CQ25/((CQ25+1)*(CQ25+1))*(2*1/Y25*1/X25-1/X25*1/X25)))</f>
        <v>0</v>
      </c>
      <c r="X25">
        <f>IF(LEFT(CR25,1)&lt;&gt;"0",IF(LEFT(CR25,1)="1",3.0,CS25),$D$5+$E$5*(DI25*DB25/($K$5*1000))+$F$5*(DI25*DB25/($K$5*1000))*MAX(MIN(CP25,$J$5),$I$5)*MAX(MIN(CP25,$J$5),$I$5)+$G$5*MAX(MIN(CP25,$J$5),$I$5)*(DI25*DB25/($K$5*1000))+$H$5*(DI25*DB25/($K$5*1000))*(DI25*DB25/($K$5*1000)))</f>
        <v>0</v>
      </c>
      <c r="Y25">
        <f>P25*(1000-(1000*0.61365*exp(17.502*AC25/(240.97+AC25))/(DB25+DC25)+CW25)/2)/(1000*0.61365*exp(17.502*AC25/(240.97+AC25))/(DB25+DC25)-CW25)</f>
        <v>0</v>
      </c>
      <c r="Z25">
        <f>1/((CQ25+1)/(W25/1.6)+1/(X25/1.37)) + CQ25/((CQ25+1)/(W25/1.6) + CQ25/(X25/1.37))</f>
        <v>0</v>
      </c>
      <c r="AA25">
        <f>(CL25*CO25)</f>
        <v>0</v>
      </c>
      <c r="AB25">
        <f>(DD25+(AA25+2*0.95*5.67E-8*(((DD25+$B$7)+273)^4-(DD25+273)^4)-44100*P25)/(1.84*29.3*X25+8*0.95*5.67E-8*(DD25+273)^3))</f>
        <v>0</v>
      </c>
      <c r="AC25">
        <f>($C$7*DE25+$D$7*DF25+$E$7*AB25)</f>
        <v>0</v>
      </c>
      <c r="AD25">
        <f>0.61365*exp(17.502*AC25/(240.97+AC25))</f>
        <v>0</v>
      </c>
      <c r="AE25">
        <f>(AF25/AG25*100)</f>
        <v>0</v>
      </c>
      <c r="AF25">
        <f>CW25*(DB25+DC25)/1000</f>
        <v>0</v>
      </c>
      <c r="AG25">
        <f>0.61365*exp(17.502*DD25/(240.97+DD25))</f>
        <v>0</v>
      </c>
      <c r="AH25">
        <f>(AD25-CW25*(DB25+DC25)/1000)</f>
        <v>0</v>
      </c>
      <c r="AI25">
        <f>(-P25*44100)</f>
        <v>0</v>
      </c>
      <c r="AJ25">
        <f>2*29.3*X25*0.92*(DD25-AC25)</f>
        <v>0</v>
      </c>
      <c r="AK25">
        <f>2*0.95*5.67E-8*(((DD25+$B$7)+273)^4-(AC25+273)^4)</f>
        <v>0</v>
      </c>
      <c r="AL25">
        <f>AA25+AK25+AI25+AJ25</f>
        <v>0</v>
      </c>
      <c r="AM25">
        <v>0</v>
      </c>
      <c r="AN25">
        <v>0</v>
      </c>
      <c r="AO25">
        <f>IF(AM25*$H$13&gt;=AQ25,1.0,(AQ25/(AQ25-AM25*$H$13)))</f>
        <v>0</v>
      </c>
      <c r="AP25">
        <f>(AO25-1)*100</f>
        <v>0</v>
      </c>
      <c r="AQ25">
        <f>MAX(0,($B$13+$C$13*DI25)/(1+$D$13*DI25)*DB25/(DD25+273)*$E$13)</f>
        <v>0</v>
      </c>
      <c r="AR25" t="s">
        <v>455</v>
      </c>
      <c r="AS25">
        <v>12514.7</v>
      </c>
      <c r="AT25">
        <v>637.1388000000001</v>
      </c>
      <c r="AU25">
        <v>3136.65</v>
      </c>
      <c r="AV25">
        <f>1-AT25/AU25</f>
        <v>0</v>
      </c>
      <c r="AW25">
        <v>-1.386200984554779</v>
      </c>
      <c r="AX25" t="s">
        <v>411</v>
      </c>
      <c r="AY25" t="s">
        <v>411</v>
      </c>
      <c r="AZ25">
        <v>0</v>
      </c>
      <c r="BA25">
        <v>0</v>
      </c>
      <c r="BB25">
        <f>1-AZ25/BA25</f>
        <v>0</v>
      </c>
      <c r="BC25">
        <v>0.5</v>
      </c>
      <c r="BD25">
        <f>CM25</f>
        <v>0</v>
      </c>
      <c r="BE25">
        <f>R25</f>
        <v>0</v>
      </c>
      <c r="BF25">
        <f>BB25*BC25*BD25</f>
        <v>0</v>
      </c>
      <c r="BG25">
        <f>(BE25-AW25)/BD25</f>
        <v>0</v>
      </c>
      <c r="BH25">
        <f>(AU25-BA25)/BA25</f>
        <v>0</v>
      </c>
      <c r="BI25">
        <f>AT25/(AV25+AT25/BA25)</f>
        <v>0</v>
      </c>
      <c r="BJ25" t="s">
        <v>411</v>
      </c>
      <c r="BK25">
        <v>0</v>
      </c>
      <c r="BL25">
        <f>IF(BK25&lt;&gt;0, BK25, BI25)</f>
        <v>0</v>
      </c>
      <c r="BM25">
        <f>1-BL25/BA25</f>
        <v>0</v>
      </c>
      <c r="BN25">
        <f>(BA25-AZ25)/(BA25-BL25)</f>
        <v>0</v>
      </c>
      <c r="BO25">
        <f>(AU25-BA25)/(AU25-BL25)</f>
        <v>0</v>
      </c>
      <c r="BP25">
        <f>(BA25-AZ25)/(BA25-AT25)</f>
        <v>0</v>
      </c>
      <c r="BQ25">
        <f>(AU25-BA25)/(AU25-AT25)</f>
        <v>0</v>
      </c>
      <c r="BR25">
        <f>(BN25*BL25/AZ25)</f>
        <v>0</v>
      </c>
      <c r="BS25">
        <f>(1-BR25)</f>
        <v>0</v>
      </c>
      <c r="BT25">
        <v>1245</v>
      </c>
      <c r="BU25">
        <v>300</v>
      </c>
      <c r="BV25">
        <v>300</v>
      </c>
      <c r="BW25">
        <v>300</v>
      </c>
      <c r="BX25">
        <v>12514.7</v>
      </c>
      <c r="BY25">
        <v>3015.73</v>
      </c>
      <c r="BZ25">
        <v>-0.010364</v>
      </c>
      <c r="CA25">
        <v>-39.62</v>
      </c>
      <c r="CB25" t="s">
        <v>411</v>
      </c>
      <c r="CC25" t="s">
        <v>411</v>
      </c>
      <c r="CD25" t="s">
        <v>411</v>
      </c>
      <c r="CE25" t="s">
        <v>411</v>
      </c>
      <c r="CF25" t="s">
        <v>411</v>
      </c>
      <c r="CG25" t="s">
        <v>411</v>
      </c>
      <c r="CH25" t="s">
        <v>411</v>
      </c>
      <c r="CI25" t="s">
        <v>411</v>
      </c>
      <c r="CJ25" t="s">
        <v>411</v>
      </c>
      <c r="CK25" t="s">
        <v>411</v>
      </c>
      <c r="CL25">
        <f>$B$11*DJ25+$C$11*DK25+$F$11*DV25*(1-DY25)</f>
        <v>0</v>
      </c>
      <c r="CM25">
        <f>CL25*CN25</f>
        <v>0</v>
      </c>
      <c r="CN25">
        <f>($B$11*$D$9+$C$11*$D$9+$F$11*((EI25+EA25)/MAX(EI25+EA25+EJ25, 0.1)*$I$9+EJ25/MAX(EI25+EA25+EJ25, 0.1)*$J$9))/($B$11+$C$11+$F$11)</f>
        <v>0</v>
      </c>
      <c r="CO25">
        <f>($B$11*$K$9+$C$11*$K$9+$F$11*((EI25+EA25)/MAX(EI25+EA25+EJ25, 0.1)*$P$9+EJ25/MAX(EI25+EA25+EJ25, 0.1)*$Q$9))/($B$11+$C$11+$F$11)</f>
        <v>0</v>
      </c>
      <c r="CP25">
        <v>6</v>
      </c>
      <c r="CQ25">
        <v>0.5</v>
      </c>
      <c r="CR25" t="s">
        <v>412</v>
      </c>
      <c r="CS25">
        <v>2</v>
      </c>
      <c r="CT25">
        <v>1686884194.099999</v>
      </c>
      <c r="CU25">
        <v>409.7630967741935</v>
      </c>
      <c r="CV25">
        <v>408.7011935483872</v>
      </c>
      <c r="CW25">
        <v>8.204425806451614</v>
      </c>
      <c r="CX25">
        <v>7.420244516129031</v>
      </c>
      <c r="CY25">
        <v>409.4000967741935</v>
      </c>
      <c r="CZ25">
        <v>7.996426129032259</v>
      </c>
      <c r="DA25">
        <v>600.1346774193548</v>
      </c>
      <c r="DB25">
        <v>101.6316129032258</v>
      </c>
      <c r="DC25">
        <v>0.09989066451612903</v>
      </c>
      <c r="DD25">
        <v>21.83176774193549</v>
      </c>
      <c r="DE25">
        <v>21.14864838709677</v>
      </c>
      <c r="DF25">
        <v>999.9000000000003</v>
      </c>
      <c r="DG25">
        <v>0</v>
      </c>
      <c r="DH25">
        <v>0</v>
      </c>
      <c r="DI25">
        <v>10001.79677419355</v>
      </c>
      <c r="DJ25">
        <v>0</v>
      </c>
      <c r="DK25">
        <v>0.2826620000000001</v>
      </c>
      <c r="DL25">
        <v>1.10836335483871</v>
      </c>
      <c r="DM25">
        <v>413.1995806451613</v>
      </c>
      <c r="DN25">
        <v>411.7564516129032</v>
      </c>
      <c r="DO25">
        <v>0.7841830322580645</v>
      </c>
      <c r="DP25">
        <v>408.7011935483872</v>
      </c>
      <c r="DQ25">
        <v>7.420244516129031</v>
      </c>
      <c r="DR25">
        <v>0.8338296774193549</v>
      </c>
      <c r="DS25">
        <v>0.7541317741935484</v>
      </c>
      <c r="DT25">
        <v>4.296639677419356</v>
      </c>
      <c r="DU25">
        <v>2.872023870967742</v>
      </c>
      <c r="DV25">
        <v>0.0499931</v>
      </c>
      <c r="DW25">
        <v>0</v>
      </c>
      <c r="DX25">
        <v>0</v>
      </c>
      <c r="DY25">
        <v>0</v>
      </c>
      <c r="DZ25">
        <v>636.5274193548387</v>
      </c>
      <c r="EA25">
        <v>0.0499931</v>
      </c>
      <c r="EB25">
        <v>-5.428387096774194</v>
      </c>
      <c r="EC25">
        <v>-1.200322580645161</v>
      </c>
      <c r="ED25">
        <v>35.131</v>
      </c>
      <c r="EE25">
        <v>39.06199999999998</v>
      </c>
      <c r="EF25">
        <v>37.44309677419354</v>
      </c>
      <c r="EG25">
        <v>41.625</v>
      </c>
      <c r="EH25">
        <v>37.625</v>
      </c>
      <c r="EI25">
        <v>0</v>
      </c>
      <c r="EJ25">
        <v>0</v>
      </c>
      <c r="EK25">
        <v>0</v>
      </c>
      <c r="EL25">
        <v>209</v>
      </c>
      <c r="EM25">
        <v>0</v>
      </c>
      <c r="EN25">
        <v>637.1388000000001</v>
      </c>
      <c r="EO25">
        <v>-15.53692320895879</v>
      </c>
      <c r="EP25">
        <v>0.1423075696820251</v>
      </c>
      <c r="EQ25">
        <v>-5.702399999999999</v>
      </c>
      <c r="ER25">
        <v>15</v>
      </c>
      <c r="ES25">
        <v>1686884219.6</v>
      </c>
      <c r="ET25" t="s">
        <v>456</v>
      </c>
      <c r="EU25">
        <v>1686884219.6</v>
      </c>
      <c r="EV25">
        <v>1686864966.6</v>
      </c>
      <c r="EW25">
        <v>9</v>
      </c>
      <c r="EX25">
        <v>-0.046</v>
      </c>
      <c r="EY25">
        <v>-0.025</v>
      </c>
      <c r="EZ25">
        <v>0.363</v>
      </c>
      <c r="FA25">
        <v>0.208</v>
      </c>
      <c r="FB25">
        <v>409</v>
      </c>
      <c r="FC25">
        <v>20</v>
      </c>
      <c r="FD25">
        <v>0.42</v>
      </c>
      <c r="FE25">
        <v>0.03</v>
      </c>
      <c r="FF25">
        <v>1.074232219512195</v>
      </c>
      <c r="FG25">
        <v>0.5828214982578401</v>
      </c>
      <c r="FH25">
        <v>0.08376957994039864</v>
      </c>
      <c r="FI25">
        <v>1</v>
      </c>
      <c r="FJ25">
        <v>409.7894516129032</v>
      </c>
      <c r="FK25">
        <v>1.099935483870145</v>
      </c>
      <c r="FL25">
        <v>0.08441863374400511</v>
      </c>
      <c r="FM25">
        <v>1</v>
      </c>
      <c r="FN25">
        <v>0.7837182926829268</v>
      </c>
      <c r="FO25">
        <v>0.00945430662020931</v>
      </c>
      <c r="FP25">
        <v>0.001525034541694409</v>
      </c>
      <c r="FQ25">
        <v>1</v>
      </c>
      <c r="FR25">
        <v>8.203603225806452</v>
      </c>
      <c r="FS25">
        <v>0.05471564516128943</v>
      </c>
      <c r="FT25">
        <v>0.004167399891087557</v>
      </c>
      <c r="FU25">
        <v>1</v>
      </c>
      <c r="FV25">
        <v>4</v>
      </c>
      <c r="FW25">
        <v>4</v>
      </c>
      <c r="FX25" t="s">
        <v>414</v>
      </c>
      <c r="FY25">
        <v>3.18725</v>
      </c>
      <c r="FZ25">
        <v>2.79678</v>
      </c>
      <c r="GA25">
        <v>0.105498</v>
      </c>
      <c r="GB25">
        <v>0.105864</v>
      </c>
      <c r="GC25">
        <v>0.0551475</v>
      </c>
      <c r="GD25">
        <v>0.0525608</v>
      </c>
      <c r="GE25">
        <v>28490.1</v>
      </c>
      <c r="GF25">
        <v>22547.5</v>
      </c>
      <c r="GG25">
        <v>29725.2</v>
      </c>
      <c r="GH25">
        <v>24669.4</v>
      </c>
      <c r="GI25">
        <v>35746</v>
      </c>
      <c r="GJ25">
        <v>34131.4</v>
      </c>
      <c r="GK25">
        <v>40982.1</v>
      </c>
      <c r="GL25">
        <v>40240.8</v>
      </c>
      <c r="GM25">
        <v>2.2675</v>
      </c>
      <c r="GN25">
        <v>2.02397</v>
      </c>
      <c r="GO25">
        <v>0.0580996</v>
      </c>
      <c r="GP25">
        <v>0</v>
      </c>
      <c r="GQ25">
        <v>20.239</v>
      </c>
      <c r="GR25">
        <v>999.9</v>
      </c>
      <c r="GS25">
        <v>27.8</v>
      </c>
      <c r="GT25">
        <v>23.5</v>
      </c>
      <c r="GU25">
        <v>7.94891</v>
      </c>
      <c r="GV25">
        <v>62.0193</v>
      </c>
      <c r="GW25">
        <v>33.5577</v>
      </c>
      <c r="GX25">
        <v>1</v>
      </c>
      <c r="GY25">
        <v>-0.587937</v>
      </c>
      <c r="GZ25">
        <v>0</v>
      </c>
      <c r="HA25">
        <v>20.2903</v>
      </c>
      <c r="HB25">
        <v>5.22807</v>
      </c>
      <c r="HC25">
        <v>11.8961</v>
      </c>
      <c r="HD25">
        <v>4.9654</v>
      </c>
      <c r="HE25">
        <v>3.292</v>
      </c>
      <c r="HF25">
        <v>9999</v>
      </c>
      <c r="HG25">
        <v>9999</v>
      </c>
      <c r="HH25">
        <v>9999</v>
      </c>
      <c r="HI25">
        <v>999.9</v>
      </c>
      <c r="HJ25">
        <v>4.97013</v>
      </c>
      <c r="HK25">
        <v>1.87445</v>
      </c>
      <c r="HL25">
        <v>1.87317</v>
      </c>
      <c r="HM25">
        <v>1.87221</v>
      </c>
      <c r="HN25">
        <v>1.87388</v>
      </c>
      <c r="HO25">
        <v>1.86889</v>
      </c>
      <c r="HP25">
        <v>1.87303</v>
      </c>
      <c r="HQ25">
        <v>1.87813</v>
      </c>
      <c r="HR25">
        <v>0</v>
      </c>
      <c r="HS25">
        <v>0</v>
      </c>
      <c r="HT25">
        <v>0</v>
      </c>
      <c r="HU25">
        <v>0</v>
      </c>
      <c r="HV25" t="s">
        <v>415</v>
      </c>
      <c r="HW25" t="s">
        <v>416</v>
      </c>
      <c r="HX25" t="s">
        <v>417</v>
      </c>
      <c r="HY25" t="s">
        <v>417</v>
      </c>
      <c r="HZ25" t="s">
        <v>417</v>
      </c>
      <c r="IA25" t="s">
        <v>417</v>
      </c>
      <c r="IB25">
        <v>0</v>
      </c>
      <c r="IC25">
        <v>100</v>
      </c>
      <c r="ID25">
        <v>100</v>
      </c>
      <c r="IE25">
        <v>0.363</v>
      </c>
      <c r="IF25">
        <v>0.208</v>
      </c>
      <c r="IG25">
        <v>0.4094500000000494</v>
      </c>
      <c r="IH25">
        <v>0</v>
      </c>
      <c r="II25">
        <v>0</v>
      </c>
      <c r="IJ25">
        <v>0</v>
      </c>
      <c r="IK25">
        <v>0.208</v>
      </c>
      <c r="IL25">
        <v>0</v>
      </c>
      <c r="IM25">
        <v>0</v>
      </c>
      <c r="IN25">
        <v>0</v>
      </c>
      <c r="IO25">
        <v>-1</v>
      </c>
      <c r="IP25">
        <v>-1</v>
      </c>
      <c r="IQ25">
        <v>-1</v>
      </c>
      <c r="IR25">
        <v>-1</v>
      </c>
      <c r="IS25">
        <v>3.2</v>
      </c>
      <c r="IT25">
        <v>320.6</v>
      </c>
      <c r="IU25">
        <v>1.0498</v>
      </c>
      <c r="IV25">
        <v>2.38281</v>
      </c>
      <c r="IW25">
        <v>1.42578</v>
      </c>
      <c r="IX25">
        <v>2.28149</v>
      </c>
      <c r="IY25">
        <v>1.54785</v>
      </c>
      <c r="IZ25">
        <v>2.30225</v>
      </c>
      <c r="JA25">
        <v>26.6439</v>
      </c>
      <c r="JB25">
        <v>16.0758</v>
      </c>
      <c r="JC25">
        <v>18</v>
      </c>
      <c r="JD25">
        <v>611.104</v>
      </c>
      <c r="JE25">
        <v>445.051</v>
      </c>
      <c r="JF25">
        <v>20.2873</v>
      </c>
      <c r="JG25">
        <v>19.4547</v>
      </c>
      <c r="JH25">
        <v>29.9999</v>
      </c>
      <c r="JI25">
        <v>19.3875</v>
      </c>
      <c r="JJ25">
        <v>19.3427</v>
      </c>
      <c r="JK25">
        <v>21.0513</v>
      </c>
      <c r="JL25">
        <v>-30</v>
      </c>
      <c r="JM25">
        <v>-30</v>
      </c>
      <c r="JN25">
        <v>-999.9</v>
      </c>
      <c r="JO25">
        <v>408.609</v>
      </c>
      <c r="JP25">
        <v>0</v>
      </c>
      <c r="JQ25">
        <v>96.824</v>
      </c>
      <c r="JR25">
        <v>102.388</v>
      </c>
    </row>
    <row r="26" spans="1:278">
      <c r="A26">
        <v>10</v>
      </c>
      <c r="B26">
        <v>1686884420.6</v>
      </c>
      <c r="C26">
        <v>2156.599999904633</v>
      </c>
      <c r="D26" t="s">
        <v>457</v>
      </c>
      <c r="E26" t="s">
        <v>458</v>
      </c>
      <c r="F26">
        <v>15</v>
      </c>
      <c r="N26" t="s">
        <v>459</v>
      </c>
      <c r="O26">
        <v>1686884412.599999</v>
      </c>
      <c r="P26">
        <f>(Q26)/1000</f>
        <v>0</v>
      </c>
      <c r="Q26">
        <f>1000*DA26*AO26*(CW26-CX26)/(100*CP26*(1000-AO26*CW26))</f>
        <v>0</v>
      </c>
      <c r="R26">
        <f>DA26*AO26*(CV26-CU26*(1000-AO26*CX26)/(1000-AO26*CW26))/(100*CP26)</f>
        <v>0</v>
      </c>
      <c r="S26">
        <f>CU26 - IF(AO26&gt;1, R26*CP26*100.0/(AQ26*DI26), 0)</f>
        <v>0</v>
      </c>
      <c r="T26">
        <f>((Z26-P26/2)*S26-R26)/(Z26+P26/2)</f>
        <v>0</v>
      </c>
      <c r="U26">
        <f>T26*(DB26+DC26)/1000.0</f>
        <v>0</v>
      </c>
      <c r="V26">
        <f>(CU26 - IF(AO26&gt;1, R26*CP26*100.0/(AQ26*DI26), 0))*(DB26+DC26)/1000.0</f>
        <v>0</v>
      </c>
      <c r="W26">
        <f>2.0/((1/Y26-1/X26)+SIGN(Y26)*SQRT((1/Y26-1/X26)*(1/Y26-1/X26) + 4*CQ26/((CQ26+1)*(CQ26+1))*(2*1/Y26*1/X26-1/X26*1/X26)))</f>
        <v>0</v>
      </c>
      <c r="X26">
        <f>IF(LEFT(CR26,1)&lt;&gt;"0",IF(LEFT(CR26,1)="1",3.0,CS26),$D$5+$E$5*(DI26*DB26/($K$5*1000))+$F$5*(DI26*DB26/($K$5*1000))*MAX(MIN(CP26,$J$5),$I$5)*MAX(MIN(CP26,$J$5),$I$5)+$G$5*MAX(MIN(CP26,$J$5),$I$5)*(DI26*DB26/($K$5*1000))+$H$5*(DI26*DB26/($K$5*1000))*(DI26*DB26/($K$5*1000)))</f>
        <v>0</v>
      </c>
      <c r="Y26">
        <f>P26*(1000-(1000*0.61365*exp(17.502*AC26/(240.97+AC26))/(DB26+DC26)+CW26)/2)/(1000*0.61365*exp(17.502*AC26/(240.97+AC26))/(DB26+DC26)-CW26)</f>
        <v>0</v>
      </c>
      <c r="Z26">
        <f>1/((CQ26+1)/(W26/1.6)+1/(X26/1.37)) + CQ26/((CQ26+1)/(W26/1.6) + CQ26/(X26/1.37))</f>
        <v>0</v>
      </c>
      <c r="AA26">
        <f>(CL26*CO26)</f>
        <v>0</v>
      </c>
      <c r="AB26">
        <f>(DD26+(AA26+2*0.95*5.67E-8*(((DD26+$B$7)+273)^4-(DD26+273)^4)-44100*P26)/(1.84*29.3*X26+8*0.95*5.67E-8*(DD26+273)^3))</f>
        <v>0</v>
      </c>
      <c r="AC26">
        <f>($C$7*DE26+$D$7*DF26+$E$7*AB26)</f>
        <v>0</v>
      </c>
      <c r="AD26">
        <f>0.61365*exp(17.502*AC26/(240.97+AC26))</f>
        <v>0</v>
      </c>
      <c r="AE26">
        <f>(AF26/AG26*100)</f>
        <v>0</v>
      </c>
      <c r="AF26">
        <f>CW26*(DB26+DC26)/1000</f>
        <v>0</v>
      </c>
      <c r="AG26">
        <f>0.61365*exp(17.502*DD26/(240.97+DD26))</f>
        <v>0</v>
      </c>
      <c r="AH26">
        <f>(AD26-CW26*(DB26+DC26)/1000)</f>
        <v>0</v>
      </c>
      <c r="AI26">
        <f>(-P26*44100)</f>
        <v>0</v>
      </c>
      <c r="AJ26">
        <f>2*29.3*X26*0.92*(DD26-AC26)</f>
        <v>0</v>
      </c>
      <c r="AK26">
        <f>2*0.95*5.67E-8*(((DD26+$B$7)+273)^4-(AC26+273)^4)</f>
        <v>0</v>
      </c>
      <c r="AL26">
        <f>AA26+AK26+AI26+AJ26</f>
        <v>0</v>
      </c>
      <c r="AM26">
        <v>0</v>
      </c>
      <c r="AN26">
        <v>0</v>
      </c>
      <c r="AO26">
        <f>IF(AM26*$H$13&gt;=AQ26,1.0,(AQ26/(AQ26-AM26*$H$13)))</f>
        <v>0</v>
      </c>
      <c r="AP26">
        <f>(AO26-1)*100</f>
        <v>0</v>
      </c>
      <c r="AQ26">
        <f>MAX(0,($B$13+$C$13*DI26)/(1+$D$13*DI26)*DB26/(DD26+273)*$E$13)</f>
        <v>0</v>
      </c>
      <c r="AR26" t="s">
        <v>460</v>
      </c>
      <c r="AS26">
        <v>12545.2</v>
      </c>
      <c r="AT26">
        <v>658.1796153846153</v>
      </c>
      <c r="AU26">
        <v>3308.46</v>
      </c>
      <c r="AV26">
        <f>1-AT26/AU26</f>
        <v>0</v>
      </c>
      <c r="AW26">
        <v>-1.457724652808486</v>
      </c>
      <c r="AX26" t="s">
        <v>411</v>
      </c>
      <c r="AY26" t="s">
        <v>411</v>
      </c>
      <c r="AZ26">
        <v>0</v>
      </c>
      <c r="BA26">
        <v>0</v>
      </c>
      <c r="BB26">
        <f>1-AZ26/BA26</f>
        <v>0</v>
      </c>
      <c r="BC26">
        <v>0.5</v>
      </c>
      <c r="BD26">
        <f>CM26</f>
        <v>0</v>
      </c>
      <c r="BE26">
        <f>R26</f>
        <v>0</v>
      </c>
      <c r="BF26">
        <f>BB26*BC26*BD26</f>
        <v>0</v>
      </c>
      <c r="BG26">
        <f>(BE26-AW26)/BD26</f>
        <v>0</v>
      </c>
      <c r="BH26">
        <f>(AU26-BA26)/BA26</f>
        <v>0</v>
      </c>
      <c r="BI26">
        <f>AT26/(AV26+AT26/BA26)</f>
        <v>0</v>
      </c>
      <c r="BJ26" t="s">
        <v>411</v>
      </c>
      <c r="BK26">
        <v>0</v>
      </c>
      <c r="BL26">
        <f>IF(BK26&lt;&gt;0, BK26, BI26)</f>
        <v>0</v>
      </c>
      <c r="BM26">
        <f>1-BL26/BA26</f>
        <v>0</v>
      </c>
      <c r="BN26">
        <f>(BA26-AZ26)/(BA26-BL26)</f>
        <v>0</v>
      </c>
      <c r="BO26">
        <f>(AU26-BA26)/(AU26-BL26)</f>
        <v>0</v>
      </c>
      <c r="BP26">
        <f>(BA26-AZ26)/(BA26-AT26)</f>
        <v>0</v>
      </c>
      <c r="BQ26">
        <f>(AU26-BA26)/(AU26-AT26)</f>
        <v>0</v>
      </c>
      <c r="BR26">
        <f>(BN26*BL26/AZ26)</f>
        <v>0</v>
      </c>
      <c r="BS26">
        <f>(1-BR26)</f>
        <v>0</v>
      </c>
      <c r="BT26">
        <v>1246</v>
      </c>
      <c r="BU26">
        <v>300</v>
      </c>
      <c r="BV26">
        <v>300</v>
      </c>
      <c r="BW26">
        <v>300</v>
      </c>
      <c r="BX26">
        <v>12545.2</v>
      </c>
      <c r="BY26">
        <v>3183.28</v>
      </c>
      <c r="BZ26">
        <v>-0.0103784</v>
      </c>
      <c r="CA26">
        <v>-43.28</v>
      </c>
      <c r="CB26" t="s">
        <v>411</v>
      </c>
      <c r="CC26" t="s">
        <v>411</v>
      </c>
      <c r="CD26" t="s">
        <v>411</v>
      </c>
      <c r="CE26" t="s">
        <v>411</v>
      </c>
      <c r="CF26" t="s">
        <v>411</v>
      </c>
      <c r="CG26" t="s">
        <v>411</v>
      </c>
      <c r="CH26" t="s">
        <v>411</v>
      </c>
      <c r="CI26" t="s">
        <v>411</v>
      </c>
      <c r="CJ26" t="s">
        <v>411</v>
      </c>
      <c r="CK26" t="s">
        <v>411</v>
      </c>
      <c r="CL26">
        <f>$B$11*DJ26+$C$11*DK26+$F$11*DV26*(1-DY26)</f>
        <v>0</v>
      </c>
      <c r="CM26">
        <f>CL26*CN26</f>
        <v>0</v>
      </c>
      <c r="CN26">
        <f>($B$11*$D$9+$C$11*$D$9+$F$11*((EI26+EA26)/MAX(EI26+EA26+EJ26, 0.1)*$I$9+EJ26/MAX(EI26+EA26+EJ26, 0.1)*$J$9))/($B$11+$C$11+$F$11)</f>
        <v>0</v>
      </c>
      <c r="CO26">
        <f>($B$11*$K$9+$C$11*$K$9+$F$11*((EI26+EA26)/MAX(EI26+EA26+EJ26, 0.1)*$P$9+EJ26/MAX(EI26+EA26+EJ26, 0.1)*$Q$9))/($B$11+$C$11+$F$11)</f>
        <v>0</v>
      </c>
      <c r="CP26">
        <v>6</v>
      </c>
      <c r="CQ26">
        <v>0.5</v>
      </c>
      <c r="CR26" t="s">
        <v>412</v>
      </c>
      <c r="CS26">
        <v>2</v>
      </c>
      <c r="CT26">
        <v>1686884412.599999</v>
      </c>
      <c r="CU26">
        <v>409.872806451613</v>
      </c>
      <c r="CV26">
        <v>409.0432258064515</v>
      </c>
      <c r="CW26">
        <v>9.013961290322582</v>
      </c>
      <c r="CX26">
        <v>7.496005161290323</v>
      </c>
      <c r="CY26">
        <v>409.542806451613</v>
      </c>
      <c r="CZ26">
        <v>8.80596129032258</v>
      </c>
      <c r="DA26">
        <v>600.1300322580645</v>
      </c>
      <c r="DB26">
        <v>101.6370645161291</v>
      </c>
      <c r="DC26">
        <v>0.09995718709677419</v>
      </c>
      <c r="DD26">
        <v>21.74904193548387</v>
      </c>
      <c r="DE26">
        <v>21.26834838709677</v>
      </c>
      <c r="DF26">
        <v>999.9000000000003</v>
      </c>
      <c r="DG26">
        <v>0</v>
      </c>
      <c r="DH26">
        <v>0</v>
      </c>
      <c r="DI26">
        <v>10000.76322580645</v>
      </c>
      <c r="DJ26">
        <v>0</v>
      </c>
      <c r="DK26">
        <v>0.2826620000000001</v>
      </c>
      <c r="DL26">
        <v>0.8626333548387098</v>
      </c>
      <c r="DM26">
        <v>413.6344193548387</v>
      </c>
      <c r="DN26">
        <v>412.1327096774193</v>
      </c>
      <c r="DO26">
        <v>1.517954516129032</v>
      </c>
      <c r="DP26">
        <v>409.0432258064515</v>
      </c>
      <c r="DQ26">
        <v>7.496005161290323</v>
      </c>
      <c r="DR26">
        <v>0.9161519032258065</v>
      </c>
      <c r="DS26">
        <v>0.7618714838709678</v>
      </c>
      <c r="DT26">
        <v>5.646987096774194</v>
      </c>
      <c r="DU26">
        <v>3.016063225806452</v>
      </c>
      <c r="DV26">
        <v>0.0499931</v>
      </c>
      <c r="DW26">
        <v>0</v>
      </c>
      <c r="DX26">
        <v>0</v>
      </c>
      <c r="DY26">
        <v>0</v>
      </c>
      <c r="DZ26">
        <v>658.2687096774195</v>
      </c>
      <c r="EA26">
        <v>0.0499931</v>
      </c>
      <c r="EB26">
        <v>-5.795161290322581</v>
      </c>
      <c r="EC26">
        <v>-1.103225806451613</v>
      </c>
      <c r="ED26">
        <v>35.375</v>
      </c>
      <c r="EE26">
        <v>39.125</v>
      </c>
      <c r="EF26">
        <v>37.625</v>
      </c>
      <c r="EG26">
        <v>41.625</v>
      </c>
      <c r="EH26">
        <v>37.81199999999998</v>
      </c>
      <c r="EI26">
        <v>0</v>
      </c>
      <c r="EJ26">
        <v>0</v>
      </c>
      <c r="EK26">
        <v>0</v>
      </c>
      <c r="EL26">
        <v>217.7999999523163</v>
      </c>
      <c r="EM26">
        <v>0</v>
      </c>
      <c r="EN26">
        <v>658.1796153846153</v>
      </c>
      <c r="EO26">
        <v>-6.997264906397558</v>
      </c>
      <c r="EP26">
        <v>-0.3029060493076465</v>
      </c>
      <c r="EQ26">
        <v>-5.756153846153846</v>
      </c>
      <c r="ER26">
        <v>15</v>
      </c>
      <c r="ES26">
        <v>1686884445.6</v>
      </c>
      <c r="ET26" t="s">
        <v>461</v>
      </c>
      <c r="EU26">
        <v>1686884445.6</v>
      </c>
      <c r="EV26">
        <v>1686864966.6</v>
      </c>
      <c r="EW26">
        <v>10</v>
      </c>
      <c r="EX26">
        <v>-0.033</v>
      </c>
      <c r="EY26">
        <v>-0.025</v>
      </c>
      <c r="EZ26">
        <v>0.33</v>
      </c>
      <c r="FA26">
        <v>0.208</v>
      </c>
      <c r="FB26">
        <v>409</v>
      </c>
      <c r="FC26">
        <v>20</v>
      </c>
      <c r="FD26">
        <v>0.48</v>
      </c>
      <c r="FE26">
        <v>0.03</v>
      </c>
      <c r="FF26">
        <v>0.8659094750000002</v>
      </c>
      <c r="FG26">
        <v>-0.4614164015009363</v>
      </c>
      <c r="FH26">
        <v>0.08514451998366879</v>
      </c>
      <c r="FI26">
        <v>1</v>
      </c>
      <c r="FJ26">
        <v>409.9040666666667</v>
      </c>
      <c r="FK26">
        <v>-0.3577308120133678</v>
      </c>
      <c r="FL26">
        <v>0.03340053226455918</v>
      </c>
      <c r="FM26">
        <v>1</v>
      </c>
      <c r="FN26">
        <v>1.51982275</v>
      </c>
      <c r="FO26">
        <v>-0.03307283302063778</v>
      </c>
      <c r="FP26">
        <v>0.003349840285371834</v>
      </c>
      <c r="FQ26">
        <v>1</v>
      </c>
      <c r="FR26">
        <v>9.013949333333334</v>
      </c>
      <c r="FS26">
        <v>0.001396218020003527</v>
      </c>
      <c r="FT26">
        <v>0.0009013690821313321</v>
      </c>
      <c r="FU26">
        <v>1</v>
      </c>
      <c r="FV26">
        <v>4</v>
      </c>
      <c r="FW26">
        <v>4</v>
      </c>
      <c r="FX26" t="s">
        <v>414</v>
      </c>
      <c r="FY26">
        <v>3.18714</v>
      </c>
      <c r="FZ26">
        <v>2.79687</v>
      </c>
      <c r="GA26">
        <v>0.105546</v>
      </c>
      <c r="GB26">
        <v>0.105969</v>
      </c>
      <c r="GC26">
        <v>0.0594388</v>
      </c>
      <c r="GD26">
        <v>0.0529796</v>
      </c>
      <c r="GE26">
        <v>28489.7</v>
      </c>
      <c r="GF26">
        <v>22546</v>
      </c>
      <c r="GG26">
        <v>29726.2</v>
      </c>
      <c r="GH26">
        <v>24670.5</v>
      </c>
      <c r="GI26">
        <v>35580.6</v>
      </c>
      <c r="GJ26">
        <v>34118.2</v>
      </c>
      <c r="GK26">
        <v>40982.2</v>
      </c>
      <c r="GL26">
        <v>40243.2</v>
      </c>
      <c r="GM26">
        <v>2.26975</v>
      </c>
      <c r="GN26">
        <v>2.02653</v>
      </c>
      <c r="GO26">
        <v>-0.00597537</v>
      </c>
      <c r="GP26">
        <v>0</v>
      </c>
      <c r="GQ26">
        <v>21.3855</v>
      </c>
      <c r="GR26">
        <v>999.9</v>
      </c>
      <c r="GS26">
        <v>28</v>
      </c>
      <c r="GT26">
        <v>23.5</v>
      </c>
      <c r="GU26">
        <v>8.00604</v>
      </c>
      <c r="GV26">
        <v>61.5493</v>
      </c>
      <c r="GW26">
        <v>33.7941</v>
      </c>
      <c r="GX26">
        <v>1</v>
      </c>
      <c r="GY26">
        <v>-0.59123</v>
      </c>
      <c r="GZ26">
        <v>0</v>
      </c>
      <c r="HA26">
        <v>20.2905</v>
      </c>
      <c r="HB26">
        <v>5.22897</v>
      </c>
      <c r="HC26">
        <v>11.8961</v>
      </c>
      <c r="HD26">
        <v>4.9652</v>
      </c>
      <c r="HE26">
        <v>3.292</v>
      </c>
      <c r="HF26">
        <v>9999</v>
      </c>
      <c r="HG26">
        <v>9999</v>
      </c>
      <c r="HH26">
        <v>9999</v>
      </c>
      <c r="HI26">
        <v>999.9</v>
      </c>
      <c r="HJ26">
        <v>4.97014</v>
      </c>
      <c r="HK26">
        <v>1.87446</v>
      </c>
      <c r="HL26">
        <v>1.87317</v>
      </c>
      <c r="HM26">
        <v>1.87223</v>
      </c>
      <c r="HN26">
        <v>1.87385</v>
      </c>
      <c r="HO26">
        <v>1.8689</v>
      </c>
      <c r="HP26">
        <v>1.87305</v>
      </c>
      <c r="HQ26">
        <v>1.87812</v>
      </c>
      <c r="HR26">
        <v>0</v>
      </c>
      <c r="HS26">
        <v>0</v>
      </c>
      <c r="HT26">
        <v>0</v>
      </c>
      <c r="HU26">
        <v>0</v>
      </c>
      <c r="HV26" t="s">
        <v>415</v>
      </c>
      <c r="HW26" t="s">
        <v>416</v>
      </c>
      <c r="HX26" t="s">
        <v>417</v>
      </c>
      <c r="HY26" t="s">
        <v>417</v>
      </c>
      <c r="HZ26" t="s">
        <v>417</v>
      </c>
      <c r="IA26" t="s">
        <v>417</v>
      </c>
      <c r="IB26">
        <v>0</v>
      </c>
      <c r="IC26">
        <v>100</v>
      </c>
      <c r="ID26">
        <v>100</v>
      </c>
      <c r="IE26">
        <v>0.33</v>
      </c>
      <c r="IF26">
        <v>0.208</v>
      </c>
      <c r="IG26">
        <v>0.3631428571429183</v>
      </c>
      <c r="IH26">
        <v>0</v>
      </c>
      <c r="II26">
        <v>0</v>
      </c>
      <c r="IJ26">
        <v>0</v>
      </c>
      <c r="IK26">
        <v>0.208</v>
      </c>
      <c r="IL26">
        <v>0</v>
      </c>
      <c r="IM26">
        <v>0</v>
      </c>
      <c r="IN26">
        <v>0</v>
      </c>
      <c r="IO26">
        <v>-1</v>
      </c>
      <c r="IP26">
        <v>-1</v>
      </c>
      <c r="IQ26">
        <v>-1</v>
      </c>
      <c r="IR26">
        <v>-1</v>
      </c>
      <c r="IS26">
        <v>3.4</v>
      </c>
      <c r="IT26">
        <v>324.2</v>
      </c>
      <c r="IU26">
        <v>1.05103</v>
      </c>
      <c r="IV26">
        <v>2.38403</v>
      </c>
      <c r="IW26">
        <v>1.42578</v>
      </c>
      <c r="IX26">
        <v>2.28149</v>
      </c>
      <c r="IY26">
        <v>1.54785</v>
      </c>
      <c r="IZ26">
        <v>2.30469</v>
      </c>
      <c r="JA26">
        <v>26.6646</v>
      </c>
      <c r="JB26">
        <v>16.0496</v>
      </c>
      <c r="JC26">
        <v>18</v>
      </c>
      <c r="JD26">
        <v>611.999</v>
      </c>
      <c r="JE26">
        <v>445.967</v>
      </c>
      <c r="JF26">
        <v>20.405</v>
      </c>
      <c r="JG26">
        <v>19.4091</v>
      </c>
      <c r="JH26">
        <v>30.0002</v>
      </c>
      <c r="JI26">
        <v>19.3311</v>
      </c>
      <c r="JJ26">
        <v>19.2849</v>
      </c>
      <c r="JK26">
        <v>21.0684</v>
      </c>
      <c r="JL26">
        <v>-30</v>
      </c>
      <c r="JM26">
        <v>-30</v>
      </c>
      <c r="JN26">
        <v>-999.9</v>
      </c>
      <c r="JO26">
        <v>408.948</v>
      </c>
      <c r="JP26">
        <v>0</v>
      </c>
      <c r="JQ26">
        <v>96.82559999999999</v>
      </c>
      <c r="JR26">
        <v>102.393</v>
      </c>
    </row>
    <row r="27" spans="1:278">
      <c r="A27">
        <v>11</v>
      </c>
      <c r="B27">
        <v>1686884664.1</v>
      </c>
      <c r="C27">
        <v>2400.099999904633</v>
      </c>
      <c r="D27" t="s">
        <v>462</v>
      </c>
      <c r="E27" t="s">
        <v>463</v>
      </c>
      <c r="F27">
        <v>15</v>
      </c>
      <c r="N27" t="s">
        <v>464</v>
      </c>
      <c r="O27">
        <v>1686884656.349999</v>
      </c>
      <c r="P27">
        <f>(Q27)/1000</f>
        <v>0</v>
      </c>
      <c r="Q27">
        <f>1000*DA27*AO27*(CW27-CX27)/(100*CP27*(1000-AO27*CW27))</f>
        <v>0</v>
      </c>
      <c r="R27">
        <f>DA27*AO27*(CV27-CU27*(1000-AO27*CX27)/(1000-AO27*CW27))/(100*CP27)</f>
        <v>0</v>
      </c>
      <c r="S27">
        <f>CU27 - IF(AO27&gt;1, R27*CP27*100.0/(AQ27*DI27), 0)</f>
        <v>0</v>
      </c>
      <c r="T27">
        <f>((Z27-P27/2)*S27-R27)/(Z27+P27/2)</f>
        <v>0</v>
      </c>
      <c r="U27">
        <f>T27*(DB27+DC27)/1000.0</f>
        <v>0</v>
      </c>
      <c r="V27">
        <f>(CU27 - IF(AO27&gt;1, R27*CP27*100.0/(AQ27*DI27), 0))*(DB27+DC27)/1000.0</f>
        <v>0</v>
      </c>
      <c r="W27">
        <f>2.0/((1/Y27-1/X27)+SIGN(Y27)*SQRT((1/Y27-1/X27)*(1/Y27-1/X27) + 4*CQ27/((CQ27+1)*(CQ27+1))*(2*1/Y27*1/X27-1/X27*1/X27)))</f>
        <v>0</v>
      </c>
      <c r="X27">
        <f>IF(LEFT(CR27,1)&lt;&gt;"0",IF(LEFT(CR27,1)="1",3.0,CS27),$D$5+$E$5*(DI27*DB27/($K$5*1000))+$F$5*(DI27*DB27/($K$5*1000))*MAX(MIN(CP27,$J$5),$I$5)*MAX(MIN(CP27,$J$5),$I$5)+$G$5*MAX(MIN(CP27,$J$5),$I$5)*(DI27*DB27/($K$5*1000))+$H$5*(DI27*DB27/($K$5*1000))*(DI27*DB27/($K$5*1000)))</f>
        <v>0</v>
      </c>
      <c r="Y27">
        <f>P27*(1000-(1000*0.61365*exp(17.502*AC27/(240.97+AC27))/(DB27+DC27)+CW27)/2)/(1000*0.61365*exp(17.502*AC27/(240.97+AC27))/(DB27+DC27)-CW27)</f>
        <v>0</v>
      </c>
      <c r="Z27">
        <f>1/((CQ27+1)/(W27/1.6)+1/(X27/1.37)) + CQ27/((CQ27+1)/(W27/1.6) + CQ27/(X27/1.37))</f>
        <v>0</v>
      </c>
      <c r="AA27">
        <f>(CL27*CO27)</f>
        <v>0</v>
      </c>
      <c r="AB27">
        <f>(DD27+(AA27+2*0.95*5.67E-8*(((DD27+$B$7)+273)^4-(DD27+273)^4)-44100*P27)/(1.84*29.3*X27+8*0.95*5.67E-8*(DD27+273)^3))</f>
        <v>0</v>
      </c>
      <c r="AC27">
        <f>($C$7*DE27+$D$7*DF27+$E$7*AB27)</f>
        <v>0</v>
      </c>
      <c r="AD27">
        <f>0.61365*exp(17.502*AC27/(240.97+AC27))</f>
        <v>0</v>
      </c>
      <c r="AE27">
        <f>(AF27/AG27*100)</f>
        <v>0</v>
      </c>
      <c r="AF27">
        <f>CW27*(DB27+DC27)/1000</f>
        <v>0</v>
      </c>
      <c r="AG27">
        <f>0.61365*exp(17.502*DD27/(240.97+DD27))</f>
        <v>0</v>
      </c>
      <c r="AH27">
        <f>(AD27-CW27*(DB27+DC27)/1000)</f>
        <v>0</v>
      </c>
      <c r="AI27">
        <f>(-P27*44100)</f>
        <v>0</v>
      </c>
      <c r="AJ27">
        <f>2*29.3*X27*0.92*(DD27-AC27)</f>
        <v>0</v>
      </c>
      <c r="AK27">
        <f>2*0.95*5.67E-8*(((DD27+$B$7)+273)^4-(AC27+273)^4)</f>
        <v>0</v>
      </c>
      <c r="AL27">
        <f>AA27+AK27+AI27+AJ27</f>
        <v>0</v>
      </c>
      <c r="AM27">
        <v>30</v>
      </c>
      <c r="AN27">
        <v>5</v>
      </c>
      <c r="AO27">
        <f>IF(AM27*$H$13&gt;=AQ27,1.0,(AQ27/(AQ27-AM27*$H$13)))</f>
        <v>0</v>
      </c>
      <c r="AP27">
        <f>(AO27-1)*100</f>
        <v>0</v>
      </c>
      <c r="AQ27">
        <f>MAX(0,($B$13+$C$13*DI27)/(1+$D$13*DI27)*DB27/(DD27+273)*$E$13)</f>
        <v>0</v>
      </c>
      <c r="AR27" t="s">
        <v>465</v>
      </c>
      <c r="AS27">
        <v>12519.6</v>
      </c>
      <c r="AT27">
        <v>683.5047999999999</v>
      </c>
      <c r="AU27">
        <v>3197.47</v>
      </c>
      <c r="AV27">
        <f>1-AT27/AU27</f>
        <v>0</v>
      </c>
      <c r="AW27">
        <v>-1.225241125671684</v>
      </c>
      <c r="AX27" t="s">
        <v>411</v>
      </c>
      <c r="AY27" t="s">
        <v>411</v>
      </c>
      <c r="AZ27">
        <v>0</v>
      </c>
      <c r="BA27">
        <v>0</v>
      </c>
      <c r="BB27">
        <f>1-AZ27/BA27</f>
        <v>0</v>
      </c>
      <c r="BC27">
        <v>0.5</v>
      </c>
      <c r="BD27">
        <f>CM27</f>
        <v>0</v>
      </c>
      <c r="BE27">
        <f>R27</f>
        <v>0</v>
      </c>
      <c r="BF27">
        <f>BB27*BC27*BD27</f>
        <v>0</v>
      </c>
      <c r="BG27">
        <f>(BE27-AW27)/BD27</f>
        <v>0</v>
      </c>
      <c r="BH27">
        <f>(AU27-BA27)/BA27</f>
        <v>0</v>
      </c>
      <c r="BI27">
        <f>AT27/(AV27+AT27/BA27)</f>
        <v>0</v>
      </c>
      <c r="BJ27" t="s">
        <v>411</v>
      </c>
      <c r="BK27">
        <v>0</v>
      </c>
      <c r="BL27">
        <f>IF(BK27&lt;&gt;0, BK27, BI27)</f>
        <v>0</v>
      </c>
      <c r="BM27">
        <f>1-BL27/BA27</f>
        <v>0</v>
      </c>
      <c r="BN27">
        <f>(BA27-AZ27)/(BA27-BL27)</f>
        <v>0</v>
      </c>
      <c r="BO27">
        <f>(AU27-BA27)/(AU27-BL27)</f>
        <v>0</v>
      </c>
      <c r="BP27">
        <f>(BA27-AZ27)/(BA27-AT27)</f>
        <v>0</v>
      </c>
      <c r="BQ27">
        <f>(AU27-BA27)/(AU27-AT27)</f>
        <v>0</v>
      </c>
      <c r="BR27">
        <f>(BN27*BL27/AZ27)</f>
        <v>0</v>
      </c>
      <c r="BS27">
        <f>(1-BR27)</f>
        <v>0</v>
      </c>
      <c r="BT27">
        <v>1247</v>
      </c>
      <c r="BU27">
        <v>300</v>
      </c>
      <c r="BV27">
        <v>300</v>
      </c>
      <c r="BW27">
        <v>300</v>
      </c>
      <c r="BX27">
        <v>12519.6</v>
      </c>
      <c r="BY27">
        <v>3088.54</v>
      </c>
      <c r="BZ27">
        <v>-0.0103625</v>
      </c>
      <c r="CA27">
        <v>-35.15</v>
      </c>
      <c r="CB27" t="s">
        <v>411</v>
      </c>
      <c r="CC27" t="s">
        <v>411</v>
      </c>
      <c r="CD27" t="s">
        <v>411</v>
      </c>
      <c r="CE27" t="s">
        <v>411</v>
      </c>
      <c r="CF27" t="s">
        <v>411</v>
      </c>
      <c r="CG27" t="s">
        <v>411</v>
      </c>
      <c r="CH27" t="s">
        <v>411</v>
      </c>
      <c r="CI27" t="s">
        <v>411</v>
      </c>
      <c r="CJ27" t="s">
        <v>411</v>
      </c>
      <c r="CK27" t="s">
        <v>411</v>
      </c>
      <c r="CL27">
        <f>$B$11*DJ27+$C$11*DK27+$F$11*DV27*(1-DY27)</f>
        <v>0</v>
      </c>
      <c r="CM27">
        <f>CL27*CN27</f>
        <v>0</v>
      </c>
      <c r="CN27">
        <f>($B$11*$D$9+$C$11*$D$9+$F$11*((EI27+EA27)/MAX(EI27+EA27+EJ27, 0.1)*$I$9+EJ27/MAX(EI27+EA27+EJ27, 0.1)*$J$9))/($B$11+$C$11+$F$11)</f>
        <v>0</v>
      </c>
      <c r="CO27">
        <f>($B$11*$K$9+$C$11*$K$9+$F$11*((EI27+EA27)/MAX(EI27+EA27+EJ27, 0.1)*$P$9+EJ27/MAX(EI27+EA27+EJ27, 0.1)*$Q$9))/($B$11+$C$11+$F$11)</f>
        <v>0</v>
      </c>
      <c r="CP27">
        <v>6</v>
      </c>
      <c r="CQ27">
        <v>0.5</v>
      </c>
      <c r="CR27" t="s">
        <v>412</v>
      </c>
      <c r="CS27">
        <v>2</v>
      </c>
      <c r="CT27">
        <v>1686884656.349999</v>
      </c>
      <c r="CU27">
        <v>410.0980333333335</v>
      </c>
      <c r="CV27">
        <v>409.1603666666666</v>
      </c>
      <c r="CW27">
        <v>8.247783666666667</v>
      </c>
      <c r="CX27">
        <v>7.552860999999999</v>
      </c>
      <c r="CY27">
        <v>409.6610333333335</v>
      </c>
      <c r="CZ27">
        <v>8.039783666666668</v>
      </c>
      <c r="DA27">
        <v>600.1067666666665</v>
      </c>
      <c r="DB27">
        <v>101.6385</v>
      </c>
      <c r="DC27">
        <v>0.09984709666666668</v>
      </c>
      <c r="DD27">
        <v>21.18452333333334</v>
      </c>
      <c r="DE27">
        <v>20.50201333333333</v>
      </c>
      <c r="DF27">
        <v>999.9000000000002</v>
      </c>
      <c r="DG27">
        <v>0</v>
      </c>
      <c r="DH27">
        <v>0</v>
      </c>
      <c r="DI27">
        <v>10000.797</v>
      </c>
      <c r="DJ27">
        <v>0</v>
      </c>
      <c r="DK27">
        <v>0.2826620000000001</v>
      </c>
      <c r="DL27">
        <v>0.8306213333333333</v>
      </c>
      <c r="DM27">
        <v>413.4007333333333</v>
      </c>
      <c r="DN27">
        <v>412.2743333333333</v>
      </c>
      <c r="DO27">
        <v>0.6949225666666666</v>
      </c>
      <c r="DP27">
        <v>409.1603666666666</v>
      </c>
      <c r="DQ27">
        <v>7.552860999999999</v>
      </c>
      <c r="DR27">
        <v>0.8382920666666668</v>
      </c>
      <c r="DS27">
        <v>0.7676611333333334</v>
      </c>
      <c r="DT27">
        <v>4.372793999999999</v>
      </c>
      <c r="DU27">
        <v>3.122968666666667</v>
      </c>
      <c r="DV27">
        <v>0.0499931</v>
      </c>
      <c r="DW27">
        <v>0</v>
      </c>
      <c r="DX27">
        <v>0</v>
      </c>
      <c r="DY27">
        <v>0</v>
      </c>
      <c r="DZ27">
        <v>683.6906666666667</v>
      </c>
      <c r="EA27">
        <v>0.0499931</v>
      </c>
      <c r="EB27">
        <v>-5.192000000000001</v>
      </c>
      <c r="EC27">
        <v>-0.8789999999999999</v>
      </c>
      <c r="ED27">
        <v>35.4916</v>
      </c>
      <c r="EE27">
        <v>39.25</v>
      </c>
      <c r="EF27">
        <v>37.75</v>
      </c>
      <c r="EG27">
        <v>41.75</v>
      </c>
      <c r="EH27">
        <v>37.875</v>
      </c>
      <c r="EI27">
        <v>0</v>
      </c>
      <c r="EJ27">
        <v>0</v>
      </c>
      <c r="EK27">
        <v>0</v>
      </c>
      <c r="EL27">
        <v>242.6999998092651</v>
      </c>
      <c r="EM27">
        <v>0</v>
      </c>
      <c r="EN27">
        <v>683.5047999999999</v>
      </c>
      <c r="EO27">
        <v>-8.798461667449535</v>
      </c>
      <c r="EP27">
        <v>3.096923198873936</v>
      </c>
      <c r="EQ27">
        <v>-5.1736</v>
      </c>
      <c r="ER27">
        <v>15</v>
      </c>
      <c r="ES27">
        <v>1686884690.1</v>
      </c>
      <c r="ET27" t="s">
        <v>466</v>
      </c>
      <c r="EU27">
        <v>1686884690.1</v>
      </c>
      <c r="EV27">
        <v>1686864966.6</v>
      </c>
      <c r="EW27">
        <v>11</v>
      </c>
      <c r="EX27">
        <v>0.107</v>
      </c>
      <c r="EY27">
        <v>-0.025</v>
      </c>
      <c r="EZ27">
        <v>0.437</v>
      </c>
      <c r="FA27">
        <v>0.208</v>
      </c>
      <c r="FB27">
        <v>409</v>
      </c>
      <c r="FC27">
        <v>20</v>
      </c>
      <c r="FD27">
        <v>0.48</v>
      </c>
      <c r="FE27">
        <v>0.03</v>
      </c>
      <c r="FF27">
        <v>0.8231714390243902</v>
      </c>
      <c r="FG27">
        <v>0.2668122648083642</v>
      </c>
      <c r="FH27">
        <v>0.0829608941966323</v>
      </c>
      <c r="FI27">
        <v>1</v>
      </c>
      <c r="FJ27">
        <v>409.9844516129033</v>
      </c>
      <c r="FK27">
        <v>0.5661774193550291</v>
      </c>
      <c r="FL27">
        <v>0.04790503960940955</v>
      </c>
      <c r="FM27">
        <v>1</v>
      </c>
      <c r="FN27">
        <v>0.6978673902439024</v>
      </c>
      <c r="FO27">
        <v>-0.04941631358885041</v>
      </c>
      <c r="FP27">
        <v>0.00495048086788743</v>
      </c>
      <c r="FQ27">
        <v>1</v>
      </c>
      <c r="FR27">
        <v>8.248442580645163</v>
      </c>
      <c r="FS27">
        <v>-0.03313064516130815</v>
      </c>
      <c r="FT27">
        <v>0.002487706506574003</v>
      </c>
      <c r="FU27">
        <v>1</v>
      </c>
      <c r="FV27">
        <v>4</v>
      </c>
      <c r="FW27">
        <v>4</v>
      </c>
      <c r="FX27" t="s">
        <v>414</v>
      </c>
      <c r="FY27">
        <v>3.18712</v>
      </c>
      <c r="FZ27">
        <v>2.79702</v>
      </c>
      <c r="GA27">
        <v>0.10555</v>
      </c>
      <c r="GB27">
        <v>0.105967</v>
      </c>
      <c r="GC27">
        <v>0.0553464</v>
      </c>
      <c r="GD27">
        <v>0.0532845</v>
      </c>
      <c r="GE27">
        <v>28485.1</v>
      </c>
      <c r="GF27">
        <v>22546.5</v>
      </c>
      <c r="GG27">
        <v>29721.5</v>
      </c>
      <c r="GH27">
        <v>24671</v>
      </c>
      <c r="GI27">
        <v>35733.1</v>
      </c>
      <c r="GJ27">
        <v>34108.3</v>
      </c>
      <c r="GK27">
        <v>40976</v>
      </c>
      <c r="GL27">
        <v>40244.7</v>
      </c>
      <c r="GM27">
        <v>2.2136</v>
      </c>
      <c r="GN27">
        <v>2.02555</v>
      </c>
      <c r="GO27">
        <v>0.0892207</v>
      </c>
      <c r="GP27">
        <v>0</v>
      </c>
      <c r="GQ27">
        <v>19.0209</v>
      </c>
      <c r="GR27">
        <v>999.9</v>
      </c>
      <c r="GS27">
        <v>28.2</v>
      </c>
      <c r="GT27">
        <v>23.5</v>
      </c>
      <c r="GU27">
        <v>8.063370000000001</v>
      </c>
      <c r="GV27">
        <v>62.0792</v>
      </c>
      <c r="GW27">
        <v>33.4615</v>
      </c>
      <c r="GX27">
        <v>1</v>
      </c>
      <c r="GY27">
        <v>-0.590036</v>
      </c>
      <c r="GZ27">
        <v>0</v>
      </c>
      <c r="HA27">
        <v>20.2904</v>
      </c>
      <c r="HB27">
        <v>5.22897</v>
      </c>
      <c r="HC27">
        <v>11.8961</v>
      </c>
      <c r="HD27">
        <v>4.96545</v>
      </c>
      <c r="HE27">
        <v>3.292</v>
      </c>
      <c r="HF27">
        <v>9999</v>
      </c>
      <c r="HG27">
        <v>9999</v>
      </c>
      <c r="HH27">
        <v>9999</v>
      </c>
      <c r="HI27">
        <v>999.9</v>
      </c>
      <c r="HJ27">
        <v>4.97015</v>
      </c>
      <c r="HK27">
        <v>1.87442</v>
      </c>
      <c r="HL27">
        <v>1.87317</v>
      </c>
      <c r="HM27">
        <v>1.87217</v>
      </c>
      <c r="HN27">
        <v>1.87387</v>
      </c>
      <c r="HO27">
        <v>1.8689</v>
      </c>
      <c r="HP27">
        <v>1.87305</v>
      </c>
      <c r="HQ27">
        <v>1.87811</v>
      </c>
      <c r="HR27">
        <v>0</v>
      </c>
      <c r="HS27">
        <v>0</v>
      </c>
      <c r="HT27">
        <v>0</v>
      </c>
      <c r="HU27">
        <v>0</v>
      </c>
      <c r="HV27" t="s">
        <v>415</v>
      </c>
      <c r="HW27" t="s">
        <v>416</v>
      </c>
      <c r="HX27" t="s">
        <v>417</v>
      </c>
      <c r="HY27" t="s">
        <v>417</v>
      </c>
      <c r="HZ27" t="s">
        <v>417</v>
      </c>
      <c r="IA27" t="s">
        <v>417</v>
      </c>
      <c r="IB27">
        <v>0</v>
      </c>
      <c r="IC27">
        <v>100</v>
      </c>
      <c r="ID27">
        <v>100</v>
      </c>
      <c r="IE27">
        <v>0.437</v>
      </c>
      <c r="IF27">
        <v>0.208</v>
      </c>
      <c r="IG27">
        <v>0.3300000000000409</v>
      </c>
      <c r="IH27">
        <v>0</v>
      </c>
      <c r="II27">
        <v>0</v>
      </c>
      <c r="IJ27">
        <v>0</v>
      </c>
      <c r="IK27">
        <v>0.208</v>
      </c>
      <c r="IL27">
        <v>0</v>
      </c>
      <c r="IM27">
        <v>0</v>
      </c>
      <c r="IN27">
        <v>0</v>
      </c>
      <c r="IO27">
        <v>-1</v>
      </c>
      <c r="IP27">
        <v>-1</v>
      </c>
      <c r="IQ27">
        <v>-1</v>
      </c>
      <c r="IR27">
        <v>-1</v>
      </c>
      <c r="IS27">
        <v>3.6</v>
      </c>
      <c r="IT27">
        <v>328.3</v>
      </c>
      <c r="IU27">
        <v>1.05103</v>
      </c>
      <c r="IV27">
        <v>2.38647</v>
      </c>
      <c r="IW27">
        <v>1.42578</v>
      </c>
      <c r="IX27">
        <v>2.28149</v>
      </c>
      <c r="IY27">
        <v>1.54785</v>
      </c>
      <c r="IZ27">
        <v>2.29614</v>
      </c>
      <c r="JA27">
        <v>26.6646</v>
      </c>
      <c r="JB27">
        <v>16.0233</v>
      </c>
      <c r="JC27">
        <v>18</v>
      </c>
      <c r="JD27">
        <v>573.873</v>
      </c>
      <c r="JE27">
        <v>445.399</v>
      </c>
      <c r="JF27">
        <v>20.2542</v>
      </c>
      <c r="JG27">
        <v>19.4208</v>
      </c>
      <c r="JH27">
        <v>30.0002</v>
      </c>
      <c r="JI27">
        <v>19.3294</v>
      </c>
      <c r="JJ27">
        <v>19.2833</v>
      </c>
      <c r="JK27">
        <v>21.0691</v>
      </c>
      <c r="JL27">
        <v>-30</v>
      </c>
      <c r="JM27">
        <v>-30</v>
      </c>
      <c r="JN27">
        <v>-999.9</v>
      </c>
      <c r="JO27">
        <v>409.177</v>
      </c>
      <c r="JP27">
        <v>0</v>
      </c>
      <c r="JQ27">
        <v>96.81059999999999</v>
      </c>
      <c r="JR27">
        <v>102.397</v>
      </c>
    </row>
    <row r="28" spans="1:278">
      <c r="A28">
        <v>12</v>
      </c>
      <c r="B28">
        <v>1686884915.1</v>
      </c>
      <c r="C28">
        <v>2651.099999904633</v>
      </c>
      <c r="D28" t="s">
        <v>467</v>
      </c>
      <c r="E28" t="s">
        <v>468</v>
      </c>
      <c r="F28">
        <v>15</v>
      </c>
      <c r="N28" t="s">
        <v>469</v>
      </c>
      <c r="O28">
        <v>1686884907.099999</v>
      </c>
      <c r="P28">
        <f>(Q28)/1000</f>
        <v>0</v>
      </c>
      <c r="Q28">
        <f>1000*DA28*AO28*(CW28-CX28)/(100*CP28*(1000-AO28*CW28))</f>
        <v>0</v>
      </c>
      <c r="R28">
        <f>DA28*AO28*(CV28-CU28*(1000-AO28*CX28)/(1000-AO28*CW28))/(100*CP28)</f>
        <v>0</v>
      </c>
      <c r="S28">
        <f>CU28 - IF(AO28&gt;1, R28*CP28*100.0/(AQ28*DI28), 0)</f>
        <v>0</v>
      </c>
      <c r="T28">
        <f>((Z28-P28/2)*S28-R28)/(Z28+P28/2)</f>
        <v>0</v>
      </c>
      <c r="U28">
        <f>T28*(DB28+DC28)/1000.0</f>
        <v>0</v>
      </c>
      <c r="V28">
        <f>(CU28 - IF(AO28&gt;1, R28*CP28*100.0/(AQ28*DI28), 0))*(DB28+DC28)/1000.0</f>
        <v>0</v>
      </c>
      <c r="W28">
        <f>2.0/((1/Y28-1/X28)+SIGN(Y28)*SQRT((1/Y28-1/X28)*(1/Y28-1/X28) + 4*CQ28/((CQ28+1)*(CQ28+1))*(2*1/Y28*1/X28-1/X28*1/X28)))</f>
        <v>0</v>
      </c>
      <c r="X28">
        <f>IF(LEFT(CR28,1)&lt;&gt;"0",IF(LEFT(CR28,1)="1",3.0,CS28),$D$5+$E$5*(DI28*DB28/($K$5*1000))+$F$5*(DI28*DB28/($K$5*1000))*MAX(MIN(CP28,$J$5),$I$5)*MAX(MIN(CP28,$J$5),$I$5)+$G$5*MAX(MIN(CP28,$J$5),$I$5)*(DI28*DB28/($K$5*1000))+$H$5*(DI28*DB28/($K$5*1000))*(DI28*DB28/($K$5*1000)))</f>
        <v>0</v>
      </c>
      <c r="Y28">
        <f>P28*(1000-(1000*0.61365*exp(17.502*AC28/(240.97+AC28))/(DB28+DC28)+CW28)/2)/(1000*0.61365*exp(17.502*AC28/(240.97+AC28))/(DB28+DC28)-CW28)</f>
        <v>0</v>
      </c>
      <c r="Z28">
        <f>1/((CQ28+1)/(W28/1.6)+1/(X28/1.37)) + CQ28/((CQ28+1)/(W28/1.6) + CQ28/(X28/1.37))</f>
        <v>0</v>
      </c>
      <c r="AA28">
        <f>(CL28*CO28)</f>
        <v>0</v>
      </c>
      <c r="AB28">
        <f>(DD28+(AA28+2*0.95*5.67E-8*(((DD28+$B$7)+273)^4-(DD28+273)^4)-44100*P28)/(1.84*29.3*X28+8*0.95*5.67E-8*(DD28+273)^3))</f>
        <v>0</v>
      </c>
      <c r="AC28">
        <f>($C$7*DE28+$D$7*DF28+$E$7*AB28)</f>
        <v>0</v>
      </c>
      <c r="AD28">
        <f>0.61365*exp(17.502*AC28/(240.97+AC28))</f>
        <v>0</v>
      </c>
      <c r="AE28">
        <f>(AF28/AG28*100)</f>
        <v>0</v>
      </c>
      <c r="AF28">
        <f>CW28*(DB28+DC28)/1000</f>
        <v>0</v>
      </c>
      <c r="AG28">
        <f>0.61365*exp(17.502*DD28/(240.97+DD28))</f>
        <v>0</v>
      </c>
      <c r="AH28">
        <f>(AD28-CW28*(DB28+DC28)/1000)</f>
        <v>0</v>
      </c>
      <c r="AI28">
        <f>(-P28*44100)</f>
        <v>0</v>
      </c>
      <c r="AJ28">
        <f>2*29.3*X28*0.92*(DD28-AC28)</f>
        <v>0</v>
      </c>
      <c r="AK28">
        <f>2*0.95*5.67E-8*(((DD28+$B$7)+273)^4-(AC28+273)^4)</f>
        <v>0</v>
      </c>
      <c r="AL28">
        <f>AA28+AK28+AI28+AJ28</f>
        <v>0</v>
      </c>
      <c r="AM28">
        <v>1</v>
      </c>
      <c r="AN28">
        <v>0</v>
      </c>
      <c r="AO28">
        <f>IF(AM28*$H$13&gt;=AQ28,1.0,(AQ28/(AQ28-AM28*$H$13)))</f>
        <v>0</v>
      </c>
      <c r="AP28">
        <f>(AO28-1)*100</f>
        <v>0</v>
      </c>
      <c r="AQ28">
        <f>MAX(0,($B$13+$C$13*DI28)/(1+$D$13*DI28)*DB28/(DD28+273)*$E$13)</f>
        <v>0</v>
      </c>
      <c r="AR28" t="s">
        <v>470</v>
      </c>
      <c r="AS28">
        <v>12487.4</v>
      </c>
      <c r="AT28">
        <v>679.3264</v>
      </c>
      <c r="AU28">
        <v>3397.86</v>
      </c>
      <c r="AV28">
        <f>1-AT28/AU28</f>
        <v>0</v>
      </c>
      <c r="AW28">
        <v>-1.231489944710138</v>
      </c>
      <c r="AX28" t="s">
        <v>411</v>
      </c>
      <c r="AY28" t="s">
        <v>411</v>
      </c>
      <c r="AZ28">
        <v>0</v>
      </c>
      <c r="BA28">
        <v>0</v>
      </c>
      <c r="BB28">
        <f>1-AZ28/BA28</f>
        <v>0</v>
      </c>
      <c r="BC28">
        <v>0.5</v>
      </c>
      <c r="BD28">
        <f>CM28</f>
        <v>0</v>
      </c>
      <c r="BE28">
        <f>R28</f>
        <v>0</v>
      </c>
      <c r="BF28">
        <f>BB28*BC28*BD28</f>
        <v>0</v>
      </c>
      <c r="BG28">
        <f>(BE28-AW28)/BD28</f>
        <v>0</v>
      </c>
      <c r="BH28">
        <f>(AU28-BA28)/BA28</f>
        <v>0</v>
      </c>
      <c r="BI28">
        <f>AT28/(AV28+AT28/BA28)</f>
        <v>0</v>
      </c>
      <c r="BJ28" t="s">
        <v>411</v>
      </c>
      <c r="BK28">
        <v>0</v>
      </c>
      <c r="BL28">
        <f>IF(BK28&lt;&gt;0, BK28, BI28)</f>
        <v>0</v>
      </c>
      <c r="BM28">
        <f>1-BL28/BA28</f>
        <v>0</v>
      </c>
      <c r="BN28">
        <f>(BA28-AZ28)/(BA28-BL28)</f>
        <v>0</v>
      </c>
      <c r="BO28">
        <f>(AU28-BA28)/(AU28-BL28)</f>
        <v>0</v>
      </c>
      <c r="BP28">
        <f>(BA28-AZ28)/(BA28-AT28)</f>
        <v>0</v>
      </c>
      <c r="BQ28">
        <f>(AU28-BA28)/(AU28-AT28)</f>
        <v>0</v>
      </c>
      <c r="BR28">
        <f>(BN28*BL28/AZ28)</f>
        <v>0</v>
      </c>
      <c r="BS28">
        <f>(1-BR28)</f>
        <v>0</v>
      </c>
      <c r="BT28">
        <v>1248</v>
      </c>
      <c r="BU28">
        <v>300</v>
      </c>
      <c r="BV28">
        <v>300</v>
      </c>
      <c r="BW28">
        <v>300</v>
      </c>
      <c r="BX28">
        <v>12487.4</v>
      </c>
      <c r="BY28">
        <v>3268.72</v>
      </c>
      <c r="BZ28">
        <v>-0.0103374</v>
      </c>
      <c r="CA28">
        <v>-40.18</v>
      </c>
      <c r="CB28" t="s">
        <v>411</v>
      </c>
      <c r="CC28" t="s">
        <v>411</v>
      </c>
      <c r="CD28" t="s">
        <v>411</v>
      </c>
      <c r="CE28" t="s">
        <v>411</v>
      </c>
      <c r="CF28" t="s">
        <v>411</v>
      </c>
      <c r="CG28" t="s">
        <v>411</v>
      </c>
      <c r="CH28" t="s">
        <v>411</v>
      </c>
      <c r="CI28" t="s">
        <v>411</v>
      </c>
      <c r="CJ28" t="s">
        <v>411</v>
      </c>
      <c r="CK28" t="s">
        <v>411</v>
      </c>
      <c r="CL28">
        <f>$B$11*DJ28+$C$11*DK28+$F$11*DV28*(1-DY28)</f>
        <v>0</v>
      </c>
      <c r="CM28">
        <f>CL28*CN28</f>
        <v>0</v>
      </c>
      <c r="CN28">
        <f>($B$11*$D$9+$C$11*$D$9+$F$11*((EI28+EA28)/MAX(EI28+EA28+EJ28, 0.1)*$I$9+EJ28/MAX(EI28+EA28+EJ28, 0.1)*$J$9))/($B$11+$C$11+$F$11)</f>
        <v>0</v>
      </c>
      <c r="CO28">
        <f>($B$11*$K$9+$C$11*$K$9+$F$11*((EI28+EA28)/MAX(EI28+EA28+EJ28, 0.1)*$P$9+EJ28/MAX(EI28+EA28+EJ28, 0.1)*$Q$9))/($B$11+$C$11+$F$11)</f>
        <v>0</v>
      </c>
      <c r="CP28">
        <v>6</v>
      </c>
      <c r="CQ28">
        <v>0.5</v>
      </c>
      <c r="CR28" t="s">
        <v>412</v>
      </c>
      <c r="CS28">
        <v>2</v>
      </c>
      <c r="CT28">
        <v>1686884907.099999</v>
      </c>
      <c r="CU28">
        <v>409.7825161290322</v>
      </c>
      <c r="CV28">
        <v>408.8787096774194</v>
      </c>
      <c r="CW28">
        <v>8.374041612903225</v>
      </c>
      <c r="CX28">
        <v>7.581795806451612</v>
      </c>
      <c r="CY28">
        <v>409.3915161290322</v>
      </c>
      <c r="CZ28">
        <v>8.166040967741935</v>
      </c>
      <c r="DA28">
        <v>600.143</v>
      </c>
      <c r="DB28">
        <v>101.640129032258</v>
      </c>
      <c r="DC28">
        <v>0.09995154838709679</v>
      </c>
      <c r="DD28">
        <v>21.15846129032258</v>
      </c>
      <c r="DE28">
        <v>20.42084838709677</v>
      </c>
      <c r="DF28">
        <v>999.9000000000003</v>
      </c>
      <c r="DG28">
        <v>0</v>
      </c>
      <c r="DH28">
        <v>0</v>
      </c>
      <c r="DI28">
        <v>10002.24225806452</v>
      </c>
      <c r="DJ28">
        <v>0</v>
      </c>
      <c r="DK28">
        <v>0.2826620000000001</v>
      </c>
      <c r="DL28">
        <v>0.9501126774193547</v>
      </c>
      <c r="DM28">
        <v>413.2897741935484</v>
      </c>
      <c r="DN28">
        <v>412.0023548387097</v>
      </c>
      <c r="DO28">
        <v>0.7922454193548387</v>
      </c>
      <c r="DP28">
        <v>408.8787096774194</v>
      </c>
      <c r="DQ28">
        <v>7.581795806451612</v>
      </c>
      <c r="DR28">
        <v>0.8511397741935485</v>
      </c>
      <c r="DS28">
        <v>0.7706156774193548</v>
      </c>
      <c r="DT28">
        <v>4.590065161290322</v>
      </c>
      <c r="DU28">
        <v>3.177246451612903</v>
      </c>
      <c r="DV28">
        <v>0.0499931</v>
      </c>
      <c r="DW28">
        <v>0</v>
      </c>
      <c r="DX28">
        <v>0</v>
      </c>
      <c r="DY28">
        <v>0</v>
      </c>
      <c r="DZ28">
        <v>679.5212903225809</v>
      </c>
      <c r="EA28">
        <v>0.0499931</v>
      </c>
      <c r="EB28">
        <v>-4.87483870967742</v>
      </c>
      <c r="EC28">
        <v>-1.115161290322581</v>
      </c>
      <c r="ED28">
        <v>35.56199999999999</v>
      </c>
      <c r="EE28">
        <v>39.5</v>
      </c>
      <c r="EF28">
        <v>37.887</v>
      </c>
      <c r="EG28">
        <v>41.93699999999998</v>
      </c>
      <c r="EH28">
        <v>37.93699999999998</v>
      </c>
      <c r="EI28">
        <v>0</v>
      </c>
      <c r="EJ28">
        <v>0</v>
      </c>
      <c r="EK28">
        <v>0</v>
      </c>
      <c r="EL28">
        <v>249.8999998569489</v>
      </c>
      <c r="EM28">
        <v>0</v>
      </c>
      <c r="EN28">
        <v>679.3264</v>
      </c>
      <c r="EO28">
        <v>5.982307717560285</v>
      </c>
      <c r="EP28">
        <v>-2.049230732518071</v>
      </c>
      <c r="EQ28">
        <v>-4.706</v>
      </c>
      <c r="ER28">
        <v>15</v>
      </c>
      <c r="ES28">
        <v>1686884932.1</v>
      </c>
      <c r="ET28" t="s">
        <v>471</v>
      </c>
      <c r="EU28">
        <v>1686884932.1</v>
      </c>
      <c r="EV28">
        <v>1686864966.6</v>
      </c>
      <c r="EW28">
        <v>12</v>
      </c>
      <c r="EX28">
        <v>-0.046</v>
      </c>
      <c r="EY28">
        <v>-0.025</v>
      </c>
      <c r="EZ28">
        <v>0.391</v>
      </c>
      <c r="FA28">
        <v>0.208</v>
      </c>
      <c r="FB28">
        <v>409</v>
      </c>
      <c r="FC28">
        <v>20</v>
      </c>
      <c r="FD28">
        <v>0.52</v>
      </c>
      <c r="FE28">
        <v>0.03</v>
      </c>
      <c r="FF28">
        <v>0.9307265853658538</v>
      </c>
      <c r="FG28">
        <v>0.2594083902439042</v>
      </c>
      <c r="FH28">
        <v>0.04180755590535398</v>
      </c>
      <c r="FI28">
        <v>1</v>
      </c>
      <c r="FJ28">
        <v>409.8173548387097</v>
      </c>
      <c r="FK28">
        <v>0.5842741935474459</v>
      </c>
      <c r="FL28">
        <v>0.04563780859507587</v>
      </c>
      <c r="FM28">
        <v>1</v>
      </c>
      <c r="FN28">
        <v>0.7909446097560977</v>
      </c>
      <c r="FO28">
        <v>0.01906133101045311</v>
      </c>
      <c r="FP28">
        <v>0.001943413176485889</v>
      </c>
      <c r="FQ28">
        <v>1</v>
      </c>
      <c r="FR28">
        <v>8.373203225806449</v>
      </c>
      <c r="FS28">
        <v>0.04224532258061876</v>
      </c>
      <c r="FT28">
        <v>0.003199076869970308</v>
      </c>
      <c r="FU28">
        <v>1</v>
      </c>
      <c r="FV28">
        <v>4</v>
      </c>
      <c r="FW28">
        <v>4</v>
      </c>
      <c r="FX28" t="s">
        <v>414</v>
      </c>
      <c r="FY28">
        <v>3.1873</v>
      </c>
      <c r="FZ28">
        <v>2.79664</v>
      </c>
      <c r="GA28">
        <v>0.105514</v>
      </c>
      <c r="GB28">
        <v>0.105927</v>
      </c>
      <c r="GC28">
        <v>0.0560856</v>
      </c>
      <c r="GD28">
        <v>0.053452</v>
      </c>
      <c r="GE28">
        <v>28484.8</v>
      </c>
      <c r="GF28">
        <v>22547.2</v>
      </c>
      <c r="GG28">
        <v>29720.1</v>
      </c>
      <c r="GH28">
        <v>24670.8</v>
      </c>
      <c r="GI28">
        <v>35703.9</v>
      </c>
      <c r="GJ28">
        <v>34101.2</v>
      </c>
      <c r="GK28">
        <v>40975.2</v>
      </c>
      <c r="GL28">
        <v>40243.6</v>
      </c>
      <c r="GM28">
        <v>2.26483</v>
      </c>
      <c r="GN28">
        <v>2.02733</v>
      </c>
      <c r="GO28">
        <v>0.0889935</v>
      </c>
      <c r="GP28">
        <v>0</v>
      </c>
      <c r="GQ28">
        <v>18.9848</v>
      </c>
      <c r="GR28">
        <v>999.9</v>
      </c>
      <c r="GS28">
        <v>28.4</v>
      </c>
      <c r="GT28">
        <v>23.4</v>
      </c>
      <c r="GU28">
        <v>8.071820000000001</v>
      </c>
      <c r="GV28">
        <v>62.2393</v>
      </c>
      <c r="GW28">
        <v>33.4455</v>
      </c>
      <c r="GX28">
        <v>1</v>
      </c>
      <c r="GY28">
        <v>-0.5914509999999999</v>
      </c>
      <c r="GZ28">
        <v>0</v>
      </c>
      <c r="HA28">
        <v>20.2907</v>
      </c>
      <c r="HB28">
        <v>5.22762</v>
      </c>
      <c r="HC28">
        <v>11.8961</v>
      </c>
      <c r="HD28">
        <v>4.9657</v>
      </c>
      <c r="HE28">
        <v>3.292</v>
      </c>
      <c r="HF28">
        <v>9999</v>
      </c>
      <c r="HG28">
        <v>9999</v>
      </c>
      <c r="HH28">
        <v>9999</v>
      </c>
      <c r="HI28">
        <v>999.9</v>
      </c>
      <c r="HJ28">
        <v>4.97015</v>
      </c>
      <c r="HK28">
        <v>1.87444</v>
      </c>
      <c r="HL28">
        <v>1.87317</v>
      </c>
      <c r="HM28">
        <v>1.87212</v>
      </c>
      <c r="HN28">
        <v>1.87382</v>
      </c>
      <c r="HO28">
        <v>1.86887</v>
      </c>
      <c r="HP28">
        <v>1.87303</v>
      </c>
      <c r="HQ28">
        <v>1.87806</v>
      </c>
      <c r="HR28">
        <v>0</v>
      </c>
      <c r="HS28">
        <v>0</v>
      </c>
      <c r="HT28">
        <v>0</v>
      </c>
      <c r="HU28">
        <v>0</v>
      </c>
      <c r="HV28" t="s">
        <v>415</v>
      </c>
      <c r="HW28" t="s">
        <v>416</v>
      </c>
      <c r="HX28" t="s">
        <v>417</v>
      </c>
      <c r="HY28" t="s">
        <v>417</v>
      </c>
      <c r="HZ28" t="s">
        <v>417</v>
      </c>
      <c r="IA28" t="s">
        <v>417</v>
      </c>
      <c r="IB28">
        <v>0</v>
      </c>
      <c r="IC28">
        <v>100</v>
      </c>
      <c r="ID28">
        <v>100</v>
      </c>
      <c r="IE28">
        <v>0.391</v>
      </c>
      <c r="IF28">
        <v>0.208</v>
      </c>
      <c r="IG28">
        <v>0.4372999999999934</v>
      </c>
      <c r="IH28">
        <v>0</v>
      </c>
      <c r="II28">
        <v>0</v>
      </c>
      <c r="IJ28">
        <v>0</v>
      </c>
      <c r="IK28">
        <v>0.208</v>
      </c>
      <c r="IL28">
        <v>0</v>
      </c>
      <c r="IM28">
        <v>0</v>
      </c>
      <c r="IN28">
        <v>0</v>
      </c>
      <c r="IO28">
        <v>-1</v>
      </c>
      <c r="IP28">
        <v>-1</v>
      </c>
      <c r="IQ28">
        <v>-1</v>
      </c>
      <c r="IR28">
        <v>-1</v>
      </c>
      <c r="IS28">
        <v>3.8</v>
      </c>
      <c r="IT28">
        <v>332.5</v>
      </c>
      <c r="IU28">
        <v>1.05103</v>
      </c>
      <c r="IV28">
        <v>2.37671</v>
      </c>
      <c r="IW28">
        <v>1.42578</v>
      </c>
      <c r="IX28">
        <v>2.28271</v>
      </c>
      <c r="IY28">
        <v>1.54785</v>
      </c>
      <c r="IZ28">
        <v>2.38892</v>
      </c>
      <c r="JA28">
        <v>26.6026</v>
      </c>
      <c r="JB28">
        <v>16.0058</v>
      </c>
      <c r="JC28">
        <v>18</v>
      </c>
      <c r="JD28">
        <v>608.617</v>
      </c>
      <c r="JE28">
        <v>446.5</v>
      </c>
      <c r="JF28">
        <v>20.1409</v>
      </c>
      <c r="JG28">
        <v>19.4292</v>
      </c>
      <c r="JH28">
        <v>30.0002</v>
      </c>
      <c r="JI28">
        <v>19.3355</v>
      </c>
      <c r="JJ28">
        <v>19.2938</v>
      </c>
      <c r="JK28">
        <v>21.0605</v>
      </c>
      <c r="JL28">
        <v>-30</v>
      </c>
      <c r="JM28">
        <v>-30</v>
      </c>
      <c r="JN28">
        <v>-999.9</v>
      </c>
      <c r="JO28">
        <v>408.915</v>
      </c>
      <c r="JP28">
        <v>0</v>
      </c>
      <c r="JQ28">
        <v>96.80759999999999</v>
      </c>
      <c r="JR28">
        <v>102.394</v>
      </c>
    </row>
    <row r="29" spans="1:278">
      <c r="A29">
        <v>13</v>
      </c>
      <c r="B29">
        <v>1686885170.1</v>
      </c>
      <c r="C29">
        <v>2906.099999904633</v>
      </c>
      <c r="D29" t="s">
        <v>472</v>
      </c>
      <c r="E29" t="s">
        <v>473</v>
      </c>
      <c r="F29">
        <v>15</v>
      </c>
      <c r="N29" t="s">
        <v>474</v>
      </c>
      <c r="O29">
        <v>1686885162.099999</v>
      </c>
      <c r="P29">
        <f>(Q29)/1000</f>
        <v>0</v>
      </c>
      <c r="Q29">
        <f>1000*DA29*AO29*(CW29-CX29)/(100*CP29*(1000-AO29*CW29))</f>
        <v>0</v>
      </c>
      <c r="R29">
        <f>DA29*AO29*(CV29-CU29*(1000-AO29*CX29)/(1000-AO29*CW29))/(100*CP29)</f>
        <v>0</v>
      </c>
      <c r="S29">
        <f>CU29 - IF(AO29&gt;1, R29*CP29*100.0/(AQ29*DI29), 0)</f>
        <v>0</v>
      </c>
      <c r="T29">
        <f>((Z29-P29/2)*S29-R29)/(Z29+P29/2)</f>
        <v>0</v>
      </c>
      <c r="U29">
        <f>T29*(DB29+DC29)/1000.0</f>
        <v>0</v>
      </c>
      <c r="V29">
        <f>(CU29 - IF(AO29&gt;1, R29*CP29*100.0/(AQ29*DI29), 0))*(DB29+DC29)/1000.0</f>
        <v>0</v>
      </c>
      <c r="W29">
        <f>2.0/((1/Y29-1/X29)+SIGN(Y29)*SQRT((1/Y29-1/X29)*(1/Y29-1/X29) + 4*CQ29/((CQ29+1)*(CQ29+1))*(2*1/Y29*1/X29-1/X29*1/X29)))</f>
        <v>0</v>
      </c>
      <c r="X29">
        <f>IF(LEFT(CR29,1)&lt;&gt;"0",IF(LEFT(CR29,1)="1",3.0,CS29),$D$5+$E$5*(DI29*DB29/($K$5*1000))+$F$5*(DI29*DB29/($K$5*1000))*MAX(MIN(CP29,$J$5),$I$5)*MAX(MIN(CP29,$J$5),$I$5)+$G$5*MAX(MIN(CP29,$J$5),$I$5)*(DI29*DB29/($K$5*1000))+$H$5*(DI29*DB29/($K$5*1000))*(DI29*DB29/($K$5*1000)))</f>
        <v>0</v>
      </c>
      <c r="Y29">
        <f>P29*(1000-(1000*0.61365*exp(17.502*AC29/(240.97+AC29))/(DB29+DC29)+CW29)/2)/(1000*0.61365*exp(17.502*AC29/(240.97+AC29))/(DB29+DC29)-CW29)</f>
        <v>0</v>
      </c>
      <c r="Z29">
        <f>1/((CQ29+1)/(W29/1.6)+1/(X29/1.37)) + CQ29/((CQ29+1)/(W29/1.6) + CQ29/(X29/1.37))</f>
        <v>0</v>
      </c>
      <c r="AA29">
        <f>(CL29*CO29)</f>
        <v>0</v>
      </c>
      <c r="AB29">
        <f>(DD29+(AA29+2*0.95*5.67E-8*(((DD29+$B$7)+273)^4-(DD29+273)^4)-44100*P29)/(1.84*29.3*X29+8*0.95*5.67E-8*(DD29+273)^3))</f>
        <v>0</v>
      </c>
      <c r="AC29">
        <f>($C$7*DE29+$D$7*DF29+$E$7*AB29)</f>
        <v>0</v>
      </c>
      <c r="AD29">
        <f>0.61365*exp(17.502*AC29/(240.97+AC29))</f>
        <v>0</v>
      </c>
      <c r="AE29">
        <f>(AF29/AG29*100)</f>
        <v>0</v>
      </c>
      <c r="AF29">
        <f>CW29*(DB29+DC29)/1000</f>
        <v>0</v>
      </c>
      <c r="AG29">
        <f>0.61365*exp(17.502*DD29/(240.97+DD29))</f>
        <v>0</v>
      </c>
      <c r="AH29">
        <f>(AD29-CW29*(DB29+DC29)/1000)</f>
        <v>0</v>
      </c>
      <c r="AI29">
        <f>(-P29*44100)</f>
        <v>0</v>
      </c>
      <c r="AJ29">
        <f>2*29.3*X29*0.92*(DD29-AC29)</f>
        <v>0</v>
      </c>
      <c r="AK29">
        <f>2*0.95*5.67E-8*(((DD29+$B$7)+273)^4-(AC29+273)^4)</f>
        <v>0</v>
      </c>
      <c r="AL29">
        <f>AA29+AK29+AI29+AJ29</f>
        <v>0</v>
      </c>
      <c r="AM29">
        <v>0</v>
      </c>
      <c r="AN29">
        <v>0</v>
      </c>
      <c r="AO29">
        <f>IF(AM29*$H$13&gt;=AQ29,1.0,(AQ29/(AQ29-AM29*$H$13)))</f>
        <v>0</v>
      </c>
      <c r="AP29">
        <f>(AO29-1)*100</f>
        <v>0</v>
      </c>
      <c r="AQ29">
        <f>MAX(0,($B$13+$C$13*DI29)/(1+$D$13*DI29)*DB29/(DD29+273)*$E$13)</f>
        <v>0</v>
      </c>
      <c r="AR29" t="s">
        <v>475</v>
      </c>
      <c r="AS29">
        <v>12500.8</v>
      </c>
      <c r="AT29">
        <v>618.934</v>
      </c>
      <c r="AU29">
        <v>3199.25</v>
      </c>
      <c r="AV29">
        <f>1-AT29/AU29</f>
        <v>0</v>
      </c>
      <c r="AW29">
        <v>-1.370139184101136</v>
      </c>
      <c r="AX29" t="s">
        <v>411</v>
      </c>
      <c r="AY29" t="s">
        <v>411</v>
      </c>
      <c r="AZ29">
        <v>0</v>
      </c>
      <c r="BA29">
        <v>0</v>
      </c>
      <c r="BB29">
        <f>1-AZ29/BA29</f>
        <v>0</v>
      </c>
      <c r="BC29">
        <v>0.5</v>
      </c>
      <c r="BD29">
        <f>CM29</f>
        <v>0</v>
      </c>
      <c r="BE29">
        <f>R29</f>
        <v>0</v>
      </c>
      <c r="BF29">
        <f>BB29*BC29*BD29</f>
        <v>0</v>
      </c>
      <c r="BG29">
        <f>(BE29-AW29)/BD29</f>
        <v>0</v>
      </c>
      <c r="BH29">
        <f>(AU29-BA29)/BA29</f>
        <v>0</v>
      </c>
      <c r="BI29">
        <f>AT29/(AV29+AT29/BA29)</f>
        <v>0</v>
      </c>
      <c r="BJ29" t="s">
        <v>411</v>
      </c>
      <c r="BK29">
        <v>0</v>
      </c>
      <c r="BL29">
        <f>IF(BK29&lt;&gt;0, BK29, BI29)</f>
        <v>0</v>
      </c>
      <c r="BM29">
        <f>1-BL29/BA29</f>
        <v>0</v>
      </c>
      <c r="BN29">
        <f>(BA29-AZ29)/(BA29-BL29)</f>
        <v>0</v>
      </c>
      <c r="BO29">
        <f>(AU29-BA29)/(AU29-BL29)</f>
        <v>0</v>
      </c>
      <c r="BP29">
        <f>(BA29-AZ29)/(BA29-AT29)</f>
        <v>0</v>
      </c>
      <c r="BQ29">
        <f>(AU29-BA29)/(AU29-AT29)</f>
        <v>0</v>
      </c>
      <c r="BR29">
        <f>(BN29*BL29/AZ29)</f>
        <v>0</v>
      </c>
      <c r="BS29">
        <f>(1-BR29)</f>
        <v>0</v>
      </c>
      <c r="BT29">
        <v>1249</v>
      </c>
      <c r="BU29">
        <v>300</v>
      </c>
      <c r="BV29">
        <v>300</v>
      </c>
      <c r="BW29">
        <v>300</v>
      </c>
      <c r="BX29">
        <v>12500.8</v>
      </c>
      <c r="BY29">
        <v>3073.49</v>
      </c>
      <c r="BZ29">
        <v>-0.0103476</v>
      </c>
      <c r="CA29">
        <v>-37.23</v>
      </c>
      <c r="CB29" t="s">
        <v>411</v>
      </c>
      <c r="CC29" t="s">
        <v>411</v>
      </c>
      <c r="CD29" t="s">
        <v>411</v>
      </c>
      <c r="CE29" t="s">
        <v>411</v>
      </c>
      <c r="CF29" t="s">
        <v>411</v>
      </c>
      <c r="CG29" t="s">
        <v>411</v>
      </c>
      <c r="CH29" t="s">
        <v>411</v>
      </c>
      <c r="CI29" t="s">
        <v>411</v>
      </c>
      <c r="CJ29" t="s">
        <v>411</v>
      </c>
      <c r="CK29" t="s">
        <v>411</v>
      </c>
      <c r="CL29">
        <f>$B$11*DJ29+$C$11*DK29+$F$11*DV29*(1-DY29)</f>
        <v>0</v>
      </c>
      <c r="CM29">
        <f>CL29*CN29</f>
        <v>0</v>
      </c>
      <c r="CN29">
        <f>($B$11*$D$9+$C$11*$D$9+$F$11*((EI29+EA29)/MAX(EI29+EA29+EJ29, 0.1)*$I$9+EJ29/MAX(EI29+EA29+EJ29, 0.1)*$J$9))/($B$11+$C$11+$F$11)</f>
        <v>0</v>
      </c>
      <c r="CO29">
        <f>($B$11*$K$9+$C$11*$K$9+$F$11*((EI29+EA29)/MAX(EI29+EA29+EJ29, 0.1)*$P$9+EJ29/MAX(EI29+EA29+EJ29, 0.1)*$Q$9))/($B$11+$C$11+$F$11)</f>
        <v>0</v>
      </c>
      <c r="CP29">
        <v>6</v>
      </c>
      <c r="CQ29">
        <v>0.5</v>
      </c>
      <c r="CR29" t="s">
        <v>412</v>
      </c>
      <c r="CS29">
        <v>2</v>
      </c>
      <c r="CT29">
        <v>1686885162.099999</v>
      </c>
      <c r="CU29">
        <v>409.8105806451613</v>
      </c>
      <c r="CV29">
        <v>408.686129032258</v>
      </c>
      <c r="CW29">
        <v>8.27933870967742</v>
      </c>
      <c r="CX29">
        <v>7.685516451612903</v>
      </c>
      <c r="CY29">
        <v>409.4795806451613</v>
      </c>
      <c r="CZ29">
        <v>8.071338387096775</v>
      </c>
      <c r="DA29">
        <v>600.1319677419355</v>
      </c>
      <c r="DB29">
        <v>101.6446129032258</v>
      </c>
      <c r="DC29">
        <v>0.09997720645161288</v>
      </c>
      <c r="DD29">
        <v>21.34908709677419</v>
      </c>
      <c r="DE29">
        <v>20.65253548387097</v>
      </c>
      <c r="DF29">
        <v>999.9000000000003</v>
      </c>
      <c r="DG29">
        <v>0</v>
      </c>
      <c r="DH29">
        <v>0</v>
      </c>
      <c r="DI29">
        <v>9999.316129032257</v>
      </c>
      <c r="DJ29">
        <v>0</v>
      </c>
      <c r="DK29">
        <v>0.2826620000000001</v>
      </c>
      <c r="DL29">
        <v>1.1843</v>
      </c>
      <c r="DM29">
        <v>413.2923225806451</v>
      </c>
      <c r="DN29">
        <v>411.8515483870968</v>
      </c>
      <c r="DO29">
        <v>0.5938217419354836</v>
      </c>
      <c r="DP29">
        <v>408.686129032258</v>
      </c>
      <c r="DQ29">
        <v>7.685516451612903</v>
      </c>
      <c r="DR29">
        <v>0.8415500967741933</v>
      </c>
      <c r="DS29">
        <v>0.7811912258064517</v>
      </c>
      <c r="DT29">
        <v>4.428169354838709</v>
      </c>
      <c r="DU29">
        <v>3.370043870967742</v>
      </c>
      <c r="DV29">
        <v>0.0499931</v>
      </c>
      <c r="DW29">
        <v>0</v>
      </c>
      <c r="DX29">
        <v>0</v>
      </c>
      <c r="DY29">
        <v>0</v>
      </c>
      <c r="DZ29">
        <v>619.0061290322583</v>
      </c>
      <c r="EA29">
        <v>0.0499931</v>
      </c>
      <c r="EB29">
        <v>-5.460000000000001</v>
      </c>
      <c r="EC29">
        <v>-2.046774193548388</v>
      </c>
      <c r="ED29">
        <v>35.24174193548387</v>
      </c>
      <c r="EE29">
        <v>38.67929032258065</v>
      </c>
      <c r="EF29">
        <v>37.41106451612903</v>
      </c>
      <c r="EG29">
        <v>40.24374193548387</v>
      </c>
      <c r="EH29">
        <v>37.18119354838709</v>
      </c>
      <c r="EI29">
        <v>0</v>
      </c>
      <c r="EJ29">
        <v>0</v>
      </c>
      <c r="EK29">
        <v>0</v>
      </c>
      <c r="EL29">
        <v>254.3999998569489</v>
      </c>
      <c r="EM29">
        <v>0</v>
      </c>
      <c r="EN29">
        <v>618.934</v>
      </c>
      <c r="EO29">
        <v>2.205384707774492</v>
      </c>
      <c r="EP29">
        <v>-1.913846120448754</v>
      </c>
      <c r="EQ29">
        <v>-5.3952</v>
      </c>
      <c r="ER29">
        <v>15</v>
      </c>
      <c r="ES29">
        <v>1686885188.1</v>
      </c>
      <c r="ET29" t="s">
        <v>476</v>
      </c>
      <c r="EU29">
        <v>1686885188.1</v>
      </c>
      <c r="EV29">
        <v>1686864966.6</v>
      </c>
      <c r="EW29">
        <v>13</v>
      </c>
      <c r="EX29">
        <v>-0.06</v>
      </c>
      <c r="EY29">
        <v>-0.025</v>
      </c>
      <c r="EZ29">
        <v>0.331</v>
      </c>
      <c r="FA29">
        <v>0.208</v>
      </c>
      <c r="FB29">
        <v>409</v>
      </c>
      <c r="FC29">
        <v>20</v>
      </c>
      <c r="FD29">
        <v>0.29</v>
      </c>
      <c r="FE29">
        <v>0.03</v>
      </c>
      <c r="FF29">
        <v>1.180327804878049</v>
      </c>
      <c r="FG29">
        <v>-0.04230919860627147</v>
      </c>
      <c r="FH29">
        <v>0.03451549517791339</v>
      </c>
      <c r="FI29">
        <v>1</v>
      </c>
      <c r="FJ29">
        <v>409.8705483870968</v>
      </c>
      <c r="FK29">
        <v>0.3323709677408025</v>
      </c>
      <c r="FL29">
        <v>0.02982404173046356</v>
      </c>
      <c r="FM29">
        <v>1</v>
      </c>
      <c r="FN29">
        <v>0.5956464634146341</v>
      </c>
      <c r="FO29">
        <v>-0.04668265505226401</v>
      </c>
      <c r="FP29">
        <v>0.004630667549714461</v>
      </c>
      <c r="FQ29">
        <v>1</v>
      </c>
      <c r="FR29">
        <v>8.27933870967742</v>
      </c>
      <c r="FS29">
        <v>-0.01769177419359085</v>
      </c>
      <c r="FT29">
        <v>0.001354804454252105</v>
      </c>
      <c r="FU29">
        <v>1</v>
      </c>
      <c r="FV29">
        <v>4</v>
      </c>
      <c r="FW29">
        <v>4</v>
      </c>
      <c r="FX29" t="s">
        <v>414</v>
      </c>
      <c r="FY29">
        <v>3.18731</v>
      </c>
      <c r="FZ29">
        <v>2.79672</v>
      </c>
      <c r="GA29">
        <v>0.105523</v>
      </c>
      <c r="GB29">
        <v>0.105893</v>
      </c>
      <c r="GC29">
        <v>0.0555299</v>
      </c>
      <c r="GD29">
        <v>0.0540289</v>
      </c>
      <c r="GE29">
        <v>28489.3</v>
      </c>
      <c r="GF29">
        <v>22551</v>
      </c>
      <c r="GG29">
        <v>29725.1</v>
      </c>
      <c r="GH29">
        <v>24674</v>
      </c>
      <c r="GI29">
        <v>35730.3</v>
      </c>
      <c r="GJ29">
        <v>34084.4</v>
      </c>
      <c r="GK29">
        <v>40981</v>
      </c>
      <c r="GL29">
        <v>40248.6</v>
      </c>
      <c r="GM29">
        <v>2.26662</v>
      </c>
      <c r="GN29">
        <v>2.02603</v>
      </c>
      <c r="GO29">
        <v>0.101902</v>
      </c>
      <c r="GP29">
        <v>0</v>
      </c>
      <c r="GQ29">
        <v>18.9747</v>
      </c>
      <c r="GR29">
        <v>999.9</v>
      </c>
      <c r="GS29">
        <v>28.7</v>
      </c>
      <c r="GT29">
        <v>23.4</v>
      </c>
      <c r="GU29">
        <v>8.1569</v>
      </c>
      <c r="GV29">
        <v>61.7293</v>
      </c>
      <c r="GW29">
        <v>32.8405</v>
      </c>
      <c r="GX29">
        <v>1</v>
      </c>
      <c r="GY29">
        <v>-0.59377</v>
      </c>
      <c r="GZ29">
        <v>0</v>
      </c>
      <c r="HA29">
        <v>20.2887</v>
      </c>
      <c r="HB29">
        <v>5.22792</v>
      </c>
      <c r="HC29">
        <v>11.8961</v>
      </c>
      <c r="HD29">
        <v>4.96475</v>
      </c>
      <c r="HE29">
        <v>3.292</v>
      </c>
      <c r="HF29">
        <v>9999</v>
      </c>
      <c r="HG29">
        <v>9999</v>
      </c>
      <c r="HH29">
        <v>9999</v>
      </c>
      <c r="HI29">
        <v>999.9</v>
      </c>
      <c r="HJ29">
        <v>4.97016</v>
      </c>
      <c r="HK29">
        <v>1.87444</v>
      </c>
      <c r="HL29">
        <v>1.87317</v>
      </c>
      <c r="HM29">
        <v>1.87219</v>
      </c>
      <c r="HN29">
        <v>1.87385</v>
      </c>
      <c r="HO29">
        <v>1.86888</v>
      </c>
      <c r="HP29">
        <v>1.87302</v>
      </c>
      <c r="HQ29">
        <v>1.87805</v>
      </c>
      <c r="HR29">
        <v>0</v>
      </c>
      <c r="HS29">
        <v>0</v>
      </c>
      <c r="HT29">
        <v>0</v>
      </c>
      <c r="HU29">
        <v>0</v>
      </c>
      <c r="HV29" t="s">
        <v>415</v>
      </c>
      <c r="HW29" t="s">
        <v>416</v>
      </c>
      <c r="HX29" t="s">
        <v>417</v>
      </c>
      <c r="HY29" t="s">
        <v>417</v>
      </c>
      <c r="HZ29" t="s">
        <v>417</v>
      </c>
      <c r="IA29" t="s">
        <v>417</v>
      </c>
      <c r="IB29">
        <v>0</v>
      </c>
      <c r="IC29">
        <v>100</v>
      </c>
      <c r="ID29">
        <v>100</v>
      </c>
      <c r="IE29">
        <v>0.331</v>
      </c>
      <c r="IF29">
        <v>0.208</v>
      </c>
      <c r="IG29">
        <v>0.3909499999999753</v>
      </c>
      <c r="IH29">
        <v>0</v>
      </c>
      <c r="II29">
        <v>0</v>
      </c>
      <c r="IJ29">
        <v>0</v>
      </c>
      <c r="IK29">
        <v>0.208</v>
      </c>
      <c r="IL29">
        <v>0</v>
      </c>
      <c r="IM29">
        <v>0</v>
      </c>
      <c r="IN29">
        <v>0</v>
      </c>
      <c r="IO29">
        <v>-1</v>
      </c>
      <c r="IP29">
        <v>-1</v>
      </c>
      <c r="IQ29">
        <v>-1</v>
      </c>
      <c r="IR29">
        <v>-1</v>
      </c>
      <c r="IS29">
        <v>4</v>
      </c>
      <c r="IT29">
        <v>336.7</v>
      </c>
      <c r="IU29">
        <v>1.05103</v>
      </c>
      <c r="IV29">
        <v>2.37793</v>
      </c>
      <c r="IW29">
        <v>1.42578</v>
      </c>
      <c r="IX29">
        <v>2.28149</v>
      </c>
      <c r="IY29">
        <v>1.54785</v>
      </c>
      <c r="IZ29">
        <v>2.3938</v>
      </c>
      <c r="JA29">
        <v>26.5612</v>
      </c>
      <c r="JB29">
        <v>15.9795</v>
      </c>
      <c r="JC29">
        <v>18</v>
      </c>
      <c r="JD29">
        <v>609.831</v>
      </c>
      <c r="JE29">
        <v>445.674</v>
      </c>
      <c r="JF29">
        <v>20.3109</v>
      </c>
      <c r="JG29">
        <v>19.436</v>
      </c>
      <c r="JH29">
        <v>30</v>
      </c>
      <c r="JI29">
        <v>19.3325</v>
      </c>
      <c r="JJ29">
        <v>19.2839</v>
      </c>
      <c r="JK29">
        <v>21.0563</v>
      </c>
      <c r="JL29">
        <v>-30</v>
      </c>
      <c r="JM29">
        <v>-30</v>
      </c>
      <c r="JN29">
        <v>-999.9</v>
      </c>
      <c r="JO29">
        <v>408.713</v>
      </c>
      <c r="JP29">
        <v>0</v>
      </c>
      <c r="JQ29">
        <v>96.8223</v>
      </c>
      <c r="JR29">
        <v>102.407</v>
      </c>
    </row>
    <row r="30" spans="1:278">
      <c r="A30">
        <v>14</v>
      </c>
      <c r="B30">
        <v>1686885451.1</v>
      </c>
      <c r="C30">
        <v>3187.099999904633</v>
      </c>
      <c r="D30" t="s">
        <v>477</v>
      </c>
      <c r="E30" t="s">
        <v>478</v>
      </c>
      <c r="F30">
        <v>15</v>
      </c>
      <c r="N30" t="s">
        <v>479</v>
      </c>
      <c r="O30">
        <v>1686885443.099999</v>
      </c>
      <c r="P30">
        <f>(Q30)/1000</f>
        <v>0</v>
      </c>
      <c r="Q30">
        <f>1000*DA30*AO30*(CW30-CX30)/(100*CP30*(1000-AO30*CW30))</f>
        <v>0</v>
      </c>
      <c r="R30">
        <f>DA30*AO30*(CV30-CU30*(1000-AO30*CX30)/(1000-AO30*CW30))/(100*CP30)</f>
        <v>0</v>
      </c>
      <c r="S30">
        <f>CU30 - IF(AO30&gt;1, R30*CP30*100.0/(AQ30*DI30), 0)</f>
        <v>0</v>
      </c>
      <c r="T30">
        <f>((Z30-P30/2)*S30-R30)/(Z30+P30/2)</f>
        <v>0</v>
      </c>
      <c r="U30">
        <f>T30*(DB30+DC30)/1000.0</f>
        <v>0</v>
      </c>
      <c r="V30">
        <f>(CU30 - IF(AO30&gt;1, R30*CP30*100.0/(AQ30*DI30), 0))*(DB30+DC30)/1000.0</f>
        <v>0</v>
      </c>
      <c r="W30">
        <f>2.0/((1/Y30-1/X30)+SIGN(Y30)*SQRT((1/Y30-1/X30)*(1/Y30-1/X30) + 4*CQ30/((CQ30+1)*(CQ30+1))*(2*1/Y30*1/X30-1/X30*1/X30)))</f>
        <v>0</v>
      </c>
      <c r="X30">
        <f>IF(LEFT(CR30,1)&lt;&gt;"0",IF(LEFT(CR30,1)="1",3.0,CS30),$D$5+$E$5*(DI30*DB30/($K$5*1000))+$F$5*(DI30*DB30/($K$5*1000))*MAX(MIN(CP30,$J$5),$I$5)*MAX(MIN(CP30,$J$5),$I$5)+$G$5*MAX(MIN(CP30,$J$5),$I$5)*(DI30*DB30/($K$5*1000))+$H$5*(DI30*DB30/($K$5*1000))*(DI30*DB30/($K$5*1000)))</f>
        <v>0</v>
      </c>
      <c r="Y30">
        <f>P30*(1000-(1000*0.61365*exp(17.502*AC30/(240.97+AC30))/(DB30+DC30)+CW30)/2)/(1000*0.61365*exp(17.502*AC30/(240.97+AC30))/(DB30+DC30)-CW30)</f>
        <v>0</v>
      </c>
      <c r="Z30">
        <f>1/((CQ30+1)/(W30/1.6)+1/(X30/1.37)) + CQ30/((CQ30+1)/(W30/1.6) + CQ30/(X30/1.37))</f>
        <v>0</v>
      </c>
      <c r="AA30">
        <f>(CL30*CO30)</f>
        <v>0</v>
      </c>
      <c r="AB30">
        <f>(DD30+(AA30+2*0.95*5.67E-8*(((DD30+$B$7)+273)^4-(DD30+273)^4)-44100*P30)/(1.84*29.3*X30+8*0.95*5.67E-8*(DD30+273)^3))</f>
        <v>0</v>
      </c>
      <c r="AC30">
        <f>($C$7*DE30+$D$7*DF30+$E$7*AB30)</f>
        <v>0</v>
      </c>
      <c r="AD30">
        <f>0.61365*exp(17.502*AC30/(240.97+AC30))</f>
        <v>0</v>
      </c>
      <c r="AE30">
        <f>(AF30/AG30*100)</f>
        <v>0</v>
      </c>
      <c r="AF30">
        <f>CW30*(DB30+DC30)/1000</f>
        <v>0</v>
      </c>
      <c r="AG30">
        <f>0.61365*exp(17.502*DD30/(240.97+DD30))</f>
        <v>0</v>
      </c>
      <c r="AH30">
        <f>(AD30-CW30*(DB30+DC30)/1000)</f>
        <v>0</v>
      </c>
      <c r="AI30">
        <f>(-P30*44100)</f>
        <v>0</v>
      </c>
      <c r="AJ30">
        <f>2*29.3*X30*0.92*(DD30-AC30)</f>
        <v>0</v>
      </c>
      <c r="AK30">
        <f>2*0.95*5.67E-8*(((DD30+$B$7)+273)^4-(AC30+273)^4)</f>
        <v>0</v>
      </c>
      <c r="AL30">
        <f>AA30+AK30+AI30+AJ30</f>
        <v>0</v>
      </c>
      <c r="AM30">
        <v>1</v>
      </c>
      <c r="AN30">
        <v>0</v>
      </c>
      <c r="AO30">
        <f>IF(AM30*$H$13&gt;=AQ30,1.0,(AQ30/(AQ30-AM30*$H$13)))</f>
        <v>0</v>
      </c>
      <c r="AP30">
        <f>(AO30-1)*100</f>
        <v>0</v>
      </c>
      <c r="AQ30">
        <f>MAX(0,($B$13+$C$13*DI30)/(1+$D$13*DI30)*DB30/(DD30+273)*$E$13)</f>
        <v>0</v>
      </c>
      <c r="AR30" t="s">
        <v>480</v>
      </c>
      <c r="AS30">
        <v>12509.3</v>
      </c>
      <c r="AT30">
        <v>657.7565384615384</v>
      </c>
      <c r="AU30">
        <v>3810.76</v>
      </c>
      <c r="AV30">
        <f>1-AT30/AU30</f>
        <v>0</v>
      </c>
      <c r="AW30">
        <v>-0.8518088407696989</v>
      </c>
      <c r="AX30" t="s">
        <v>411</v>
      </c>
      <c r="AY30" t="s">
        <v>411</v>
      </c>
      <c r="AZ30">
        <v>0</v>
      </c>
      <c r="BA30">
        <v>0</v>
      </c>
      <c r="BB30">
        <f>1-AZ30/BA30</f>
        <v>0</v>
      </c>
      <c r="BC30">
        <v>0.5</v>
      </c>
      <c r="BD30">
        <f>CM30</f>
        <v>0</v>
      </c>
      <c r="BE30">
        <f>R30</f>
        <v>0</v>
      </c>
      <c r="BF30">
        <f>BB30*BC30*BD30</f>
        <v>0</v>
      </c>
      <c r="BG30">
        <f>(BE30-AW30)/BD30</f>
        <v>0</v>
      </c>
      <c r="BH30">
        <f>(AU30-BA30)/BA30</f>
        <v>0</v>
      </c>
      <c r="BI30">
        <f>AT30/(AV30+AT30/BA30)</f>
        <v>0</v>
      </c>
      <c r="BJ30" t="s">
        <v>411</v>
      </c>
      <c r="BK30">
        <v>0</v>
      </c>
      <c r="BL30">
        <f>IF(BK30&lt;&gt;0, BK30, BI30)</f>
        <v>0</v>
      </c>
      <c r="BM30">
        <f>1-BL30/BA30</f>
        <v>0</v>
      </c>
      <c r="BN30">
        <f>(BA30-AZ30)/(BA30-BL30)</f>
        <v>0</v>
      </c>
      <c r="BO30">
        <f>(AU30-BA30)/(AU30-BL30)</f>
        <v>0</v>
      </c>
      <c r="BP30">
        <f>(BA30-AZ30)/(BA30-AT30)</f>
        <v>0</v>
      </c>
      <c r="BQ30">
        <f>(AU30-BA30)/(AU30-AT30)</f>
        <v>0</v>
      </c>
      <c r="BR30">
        <f>(BN30*BL30/AZ30)</f>
        <v>0</v>
      </c>
      <c r="BS30">
        <f>(1-BR30)</f>
        <v>0</v>
      </c>
      <c r="BT30">
        <v>1250</v>
      </c>
      <c r="BU30">
        <v>300</v>
      </c>
      <c r="BV30">
        <v>300</v>
      </c>
      <c r="BW30">
        <v>300</v>
      </c>
      <c r="BX30">
        <v>12509.3</v>
      </c>
      <c r="BY30">
        <v>3697.78</v>
      </c>
      <c r="BZ30">
        <v>-0.0103542</v>
      </c>
      <c r="CA30">
        <v>-38.3</v>
      </c>
      <c r="CB30" t="s">
        <v>411</v>
      </c>
      <c r="CC30" t="s">
        <v>411</v>
      </c>
      <c r="CD30" t="s">
        <v>411</v>
      </c>
      <c r="CE30" t="s">
        <v>411</v>
      </c>
      <c r="CF30" t="s">
        <v>411</v>
      </c>
      <c r="CG30" t="s">
        <v>411</v>
      </c>
      <c r="CH30" t="s">
        <v>411</v>
      </c>
      <c r="CI30" t="s">
        <v>411</v>
      </c>
      <c r="CJ30" t="s">
        <v>411</v>
      </c>
      <c r="CK30" t="s">
        <v>411</v>
      </c>
      <c r="CL30">
        <f>$B$11*DJ30+$C$11*DK30+$F$11*DV30*(1-DY30)</f>
        <v>0</v>
      </c>
      <c r="CM30">
        <f>CL30*CN30</f>
        <v>0</v>
      </c>
      <c r="CN30">
        <f>($B$11*$D$9+$C$11*$D$9+$F$11*((EI30+EA30)/MAX(EI30+EA30+EJ30, 0.1)*$I$9+EJ30/MAX(EI30+EA30+EJ30, 0.1)*$J$9))/($B$11+$C$11+$F$11)</f>
        <v>0</v>
      </c>
      <c r="CO30">
        <f>($B$11*$K$9+$C$11*$K$9+$F$11*((EI30+EA30)/MAX(EI30+EA30+EJ30, 0.1)*$P$9+EJ30/MAX(EI30+EA30+EJ30, 0.1)*$Q$9))/($B$11+$C$11+$F$11)</f>
        <v>0</v>
      </c>
      <c r="CP30">
        <v>6</v>
      </c>
      <c r="CQ30">
        <v>0.5</v>
      </c>
      <c r="CR30" t="s">
        <v>412</v>
      </c>
      <c r="CS30">
        <v>2</v>
      </c>
      <c r="CT30">
        <v>1686885443.099999</v>
      </c>
      <c r="CU30">
        <v>409.5781290322581</v>
      </c>
      <c r="CV30">
        <v>408.8936129032258</v>
      </c>
      <c r="CW30">
        <v>8.120383225806453</v>
      </c>
      <c r="CX30">
        <v>7.715699677419356</v>
      </c>
      <c r="CY30">
        <v>409.266129032258</v>
      </c>
      <c r="CZ30">
        <v>7.912383225806452</v>
      </c>
      <c r="DA30">
        <v>600.1311935483869</v>
      </c>
      <c r="DB30">
        <v>101.632064516129</v>
      </c>
      <c r="DC30">
        <v>0.09989954516129032</v>
      </c>
      <c r="DD30">
        <v>20.7975</v>
      </c>
      <c r="DE30">
        <v>20.13160967741936</v>
      </c>
      <c r="DF30">
        <v>999.9000000000003</v>
      </c>
      <c r="DG30">
        <v>0</v>
      </c>
      <c r="DH30">
        <v>0</v>
      </c>
      <c r="DI30">
        <v>9999.798387096775</v>
      </c>
      <c r="DJ30">
        <v>0</v>
      </c>
      <c r="DK30">
        <v>0.2826620000000001</v>
      </c>
      <c r="DL30">
        <v>0.7039882903225806</v>
      </c>
      <c r="DM30">
        <v>412.9509677419354</v>
      </c>
      <c r="DN30">
        <v>412.0730967741936</v>
      </c>
      <c r="DO30">
        <v>0.404682935483871</v>
      </c>
      <c r="DP30">
        <v>408.8936129032258</v>
      </c>
      <c r="DQ30">
        <v>7.715699677419356</v>
      </c>
      <c r="DR30">
        <v>0.8252922258064517</v>
      </c>
      <c r="DS30">
        <v>0.7841635483870968</v>
      </c>
      <c r="DT30">
        <v>4.149935806451613</v>
      </c>
      <c r="DU30">
        <v>3.423812580645161</v>
      </c>
      <c r="DV30">
        <v>0.0499931</v>
      </c>
      <c r="DW30">
        <v>0</v>
      </c>
      <c r="DX30">
        <v>0</v>
      </c>
      <c r="DY30">
        <v>0</v>
      </c>
      <c r="DZ30">
        <v>657.8451612903226</v>
      </c>
      <c r="EA30">
        <v>0.0499931</v>
      </c>
      <c r="EB30">
        <v>-6.429677419354839</v>
      </c>
      <c r="EC30">
        <v>-1.918064516129032</v>
      </c>
      <c r="ED30">
        <v>34.31199999999999</v>
      </c>
      <c r="EE30">
        <v>38.42299999999999</v>
      </c>
      <c r="EF30">
        <v>36.68699999999998</v>
      </c>
      <c r="EG30">
        <v>40.09451612903225</v>
      </c>
      <c r="EH30">
        <v>36.68699999999998</v>
      </c>
      <c r="EI30">
        <v>0</v>
      </c>
      <c r="EJ30">
        <v>0</v>
      </c>
      <c r="EK30">
        <v>0</v>
      </c>
      <c r="EL30">
        <v>280.2000000476837</v>
      </c>
      <c r="EM30">
        <v>0</v>
      </c>
      <c r="EN30">
        <v>657.7565384615384</v>
      </c>
      <c r="EO30">
        <v>1.51076921585227</v>
      </c>
      <c r="EP30">
        <v>-1.928546926632805</v>
      </c>
      <c r="EQ30">
        <v>-6.614999999999999</v>
      </c>
      <c r="ER30">
        <v>15</v>
      </c>
      <c r="ES30">
        <v>1686885470.6</v>
      </c>
      <c r="ET30" t="s">
        <v>481</v>
      </c>
      <c r="EU30">
        <v>1686885470.6</v>
      </c>
      <c r="EV30">
        <v>1686864966.6</v>
      </c>
      <c r="EW30">
        <v>14</v>
      </c>
      <c r="EX30">
        <v>-0.02</v>
      </c>
      <c r="EY30">
        <v>-0.025</v>
      </c>
      <c r="EZ30">
        <v>0.312</v>
      </c>
      <c r="FA30">
        <v>0.208</v>
      </c>
      <c r="FB30">
        <v>409</v>
      </c>
      <c r="FC30">
        <v>20</v>
      </c>
      <c r="FD30">
        <v>0.31</v>
      </c>
      <c r="FE30">
        <v>0.03</v>
      </c>
      <c r="FF30">
        <v>0.6758911</v>
      </c>
      <c r="FG30">
        <v>0.5399970506566587</v>
      </c>
      <c r="FH30">
        <v>0.05506473329082781</v>
      </c>
      <c r="FI30">
        <v>1</v>
      </c>
      <c r="FJ30">
        <v>409.5940666666667</v>
      </c>
      <c r="FK30">
        <v>1.322536151278614</v>
      </c>
      <c r="FL30">
        <v>0.09705597468585513</v>
      </c>
      <c r="FM30">
        <v>1</v>
      </c>
      <c r="FN30">
        <v>0.40611695</v>
      </c>
      <c r="FO30">
        <v>-0.02818444277673615</v>
      </c>
      <c r="FP30">
        <v>0.002792968008678222</v>
      </c>
      <c r="FQ30">
        <v>1</v>
      </c>
      <c r="FR30">
        <v>8.120380666666668</v>
      </c>
      <c r="FS30">
        <v>0.002623181312581842</v>
      </c>
      <c r="FT30">
        <v>0.0003691606094310643</v>
      </c>
      <c r="FU30">
        <v>1</v>
      </c>
      <c r="FV30">
        <v>4</v>
      </c>
      <c r="FW30">
        <v>4</v>
      </c>
      <c r="FX30" t="s">
        <v>414</v>
      </c>
      <c r="FY30">
        <v>3.18755</v>
      </c>
      <c r="FZ30">
        <v>2.79691</v>
      </c>
      <c r="GA30">
        <v>0.105539</v>
      </c>
      <c r="GB30">
        <v>0.105988</v>
      </c>
      <c r="GC30">
        <v>0.0547008</v>
      </c>
      <c r="GD30">
        <v>0.0542131</v>
      </c>
      <c r="GE30">
        <v>28510.6</v>
      </c>
      <c r="GF30">
        <v>22552.4</v>
      </c>
      <c r="GG30">
        <v>29746.7</v>
      </c>
      <c r="GH30">
        <v>24677.3</v>
      </c>
      <c r="GI30">
        <v>35796.5</v>
      </c>
      <c r="GJ30">
        <v>34086.5</v>
      </c>
      <c r="GK30">
        <v>41019.8</v>
      </c>
      <c r="GL30">
        <v>40258.7</v>
      </c>
      <c r="GM30">
        <v>2.26825</v>
      </c>
      <c r="GN30">
        <v>2.02877</v>
      </c>
      <c r="GO30">
        <v>0.10756</v>
      </c>
      <c r="GP30">
        <v>0</v>
      </c>
      <c r="GQ30">
        <v>18.3657</v>
      </c>
      <c r="GR30">
        <v>999.9</v>
      </c>
      <c r="GS30">
        <v>28.9</v>
      </c>
      <c r="GT30">
        <v>23.4</v>
      </c>
      <c r="GU30">
        <v>8.21463</v>
      </c>
      <c r="GV30">
        <v>62.4293</v>
      </c>
      <c r="GW30">
        <v>33.4936</v>
      </c>
      <c r="GX30">
        <v>1</v>
      </c>
      <c r="GY30">
        <v>-0.606748</v>
      </c>
      <c r="GZ30">
        <v>0</v>
      </c>
      <c r="HA30">
        <v>20.2903</v>
      </c>
      <c r="HB30">
        <v>5.22762</v>
      </c>
      <c r="HC30">
        <v>11.8961</v>
      </c>
      <c r="HD30">
        <v>4.96495</v>
      </c>
      <c r="HE30">
        <v>3.292</v>
      </c>
      <c r="HF30">
        <v>9999</v>
      </c>
      <c r="HG30">
        <v>9999</v>
      </c>
      <c r="HH30">
        <v>9999</v>
      </c>
      <c r="HI30">
        <v>999.9</v>
      </c>
      <c r="HJ30">
        <v>4.97018</v>
      </c>
      <c r="HK30">
        <v>1.87444</v>
      </c>
      <c r="HL30">
        <v>1.87317</v>
      </c>
      <c r="HM30">
        <v>1.8722</v>
      </c>
      <c r="HN30">
        <v>1.87389</v>
      </c>
      <c r="HO30">
        <v>1.86889</v>
      </c>
      <c r="HP30">
        <v>1.87304</v>
      </c>
      <c r="HQ30">
        <v>1.87814</v>
      </c>
      <c r="HR30">
        <v>0</v>
      </c>
      <c r="HS30">
        <v>0</v>
      </c>
      <c r="HT30">
        <v>0</v>
      </c>
      <c r="HU30">
        <v>0</v>
      </c>
      <c r="HV30" t="s">
        <v>415</v>
      </c>
      <c r="HW30" t="s">
        <v>416</v>
      </c>
      <c r="HX30" t="s">
        <v>417</v>
      </c>
      <c r="HY30" t="s">
        <v>417</v>
      </c>
      <c r="HZ30" t="s">
        <v>417</v>
      </c>
      <c r="IA30" t="s">
        <v>417</v>
      </c>
      <c r="IB30">
        <v>0</v>
      </c>
      <c r="IC30">
        <v>100</v>
      </c>
      <c r="ID30">
        <v>100</v>
      </c>
      <c r="IE30">
        <v>0.312</v>
      </c>
      <c r="IF30">
        <v>0.208</v>
      </c>
      <c r="IG30">
        <v>0.3314499999999612</v>
      </c>
      <c r="IH30">
        <v>0</v>
      </c>
      <c r="II30">
        <v>0</v>
      </c>
      <c r="IJ30">
        <v>0</v>
      </c>
      <c r="IK30">
        <v>0.208</v>
      </c>
      <c r="IL30">
        <v>0</v>
      </c>
      <c r="IM30">
        <v>0</v>
      </c>
      <c r="IN30">
        <v>0</v>
      </c>
      <c r="IO30">
        <v>-1</v>
      </c>
      <c r="IP30">
        <v>-1</v>
      </c>
      <c r="IQ30">
        <v>-1</v>
      </c>
      <c r="IR30">
        <v>-1</v>
      </c>
      <c r="IS30">
        <v>4.4</v>
      </c>
      <c r="IT30">
        <v>341.4</v>
      </c>
      <c r="IU30">
        <v>1.05103</v>
      </c>
      <c r="IV30">
        <v>2.39014</v>
      </c>
      <c r="IW30">
        <v>1.42578</v>
      </c>
      <c r="IX30">
        <v>2.28149</v>
      </c>
      <c r="IY30">
        <v>1.54785</v>
      </c>
      <c r="IZ30">
        <v>2.26929</v>
      </c>
      <c r="JA30">
        <v>26.4373</v>
      </c>
      <c r="JB30">
        <v>15.9358</v>
      </c>
      <c r="JC30">
        <v>18</v>
      </c>
      <c r="JD30">
        <v>608.5839999999999</v>
      </c>
      <c r="JE30">
        <v>445.475</v>
      </c>
      <c r="JF30">
        <v>19.9627</v>
      </c>
      <c r="JG30">
        <v>19.2372</v>
      </c>
      <c r="JH30">
        <v>30.0003</v>
      </c>
      <c r="JI30">
        <v>19.1353</v>
      </c>
      <c r="JJ30">
        <v>19.0925</v>
      </c>
      <c r="JK30">
        <v>21.0637</v>
      </c>
      <c r="JL30">
        <v>-30</v>
      </c>
      <c r="JM30">
        <v>-30</v>
      </c>
      <c r="JN30">
        <v>-999.9</v>
      </c>
      <c r="JO30">
        <v>409.108</v>
      </c>
      <c r="JP30">
        <v>0</v>
      </c>
      <c r="JQ30">
        <v>96.9051</v>
      </c>
      <c r="JR30">
        <v>102.429</v>
      </c>
    </row>
    <row r="31" spans="1:278">
      <c r="A31">
        <v>15</v>
      </c>
      <c r="B31">
        <v>1686885686.6</v>
      </c>
      <c r="C31">
        <v>3422.599999904633</v>
      </c>
      <c r="D31" t="s">
        <v>482</v>
      </c>
      <c r="E31" t="s">
        <v>483</v>
      </c>
      <c r="F31">
        <v>15</v>
      </c>
      <c r="N31" t="s">
        <v>484</v>
      </c>
      <c r="O31">
        <v>1686885678.599999</v>
      </c>
      <c r="P31">
        <f>(Q31)/1000</f>
        <v>0</v>
      </c>
      <c r="Q31">
        <f>1000*DA31*AO31*(CW31-CX31)/(100*CP31*(1000-AO31*CW31))</f>
        <v>0</v>
      </c>
      <c r="R31">
        <f>DA31*AO31*(CV31-CU31*(1000-AO31*CX31)/(1000-AO31*CW31))/(100*CP31)</f>
        <v>0</v>
      </c>
      <c r="S31">
        <f>CU31 - IF(AO31&gt;1, R31*CP31*100.0/(AQ31*DI31), 0)</f>
        <v>0</v>
      </c>
      <c r="T31">
        <f>((Z31-P31/2)*S31-R31)/(Z31+P31/2)</f>
        <v>0</v>
      </c>
      <c r="U31">
        <f>T31*(DB31+DC31)/1000.0</f>
        <v>0</v>
      </c>
      <c r="V31">
        <f>(CU31 - IF(AO31&gt;1, R31*CP31*100.0/(AQ31*DI31), 0))*(DB31+DC31)/1000.0</f>
        <v>0</v>
      </c>
      <c r="W31">
        <f>2.0/((1/Y31-1/X31)+SIGN(Y31)*SQRT((1/Y31-1/X31)*(1/Y31-1/X31) + 4*CQ31/((CQ31+1)*(CQ31+1))*(2*1/Y31*1/X31-1/X31*1/X31)))</f>
        <v>0</v>
      </c>
      <c r="X31">
        <f>IF(LEFT(CR31,1)&lt;&gt;"0",IF(LEFT(CR31,1)="1",3.0,CS31),$D$5+$E$5*(DI31*DB31/($K$5*1000))+$F$5*(DI31*DB31/($K$5*1000))*MAX(MIN(CP31,$J$5),$I$5)*MAX(MIN(CP31,$J$5),$I$5)+$G$5*MAX(MIN(CP31,$J$5),$I$5)*(DI31*DB31/($K$5*1000))+$H$5*(DI31*DB31/($K$5*1000))*(DI31*DB31/($K$5*1000)))</f>
        <v>0</v>
      </c>
      <c r="Y31">
        <f>P31*(1000-(1000*0.61365*exp(17.502*AC31/(240.97+AC31))/(DB31+DC31)+CW31)/2)/(1000*0.61365*exp(17.502*AC31/(240.97+AC31))/(DB31+DC31)-CW31)</f>
        <v>0</v>
      </c>
      <c r="Z31">
        <f>1/((CQ31+1)/(W31/1.6)+1/(X31/1.37)) + CQ31/((CQ31+1)/(W31/1.6) + CQ31/(X31/1.37))</f>
        <v>0</v>
      </c>
      <c r="AA31">
        <f>(CL31*CO31)</f>
        <v>0</v>
      </c>
      <c r="AB31">
        <f>(DD31+(AA31+2*0.95*5.67E-8*(((DD31+$B$7)+273)^4-(DD31+273)^4)-44100*P31)/(1.84*29.3*X31+8*0.95*5.67E-8*(DD31+273)^3))</f>
        <v>0</v>
      </c>
      <c r="AC31">
        <f>($C$7*DE31+$D$7*DF31+$E$7*AB31)</f>
        <v>0</v>
      </c>
      <c r="AD31">
        <f>0.61365*exp(17.502*AC31/(240.97+AC31))</f>
        <v>0</v>
      </c>
      <c r="AE31">
        <f>(AF31/AG31*100)</f>
        <v>0</v>
      </c>
      <c r="AF31">
        <f>CW31*(DB31+DC31)/1000</f>
        <v>0</v>
      </c>
      <c r="AG31">
        <f>0.61365*exp(17.502*DD31/(240.97+DD31))</f>
        <v>0</v>
      </c>
      <c r="AH31">
        <f>(AD31-CW31*(DB31+DC31)/1000)</f>
        <v>0</v>
      </c>
      <c r="AI31">
        <f>(-P31*44100)</f>
        <v>0</v>
      </c>
      <c r="AJ31">
        <f>2*29.3*X31*0.92*(DD31-AC31)</f>
        <v>0</v>
      </c>
      <c r="AK31">
        <f>2*0.95*5.67E-8*(((DD31+$B$7)+273)^4-(AC31+273)^4)</f>
        <v>0</v>
      </c>
      <c r="AL31">
        <f>AA31+AK31+AI31+AJ31</f>
        <v>0</v>
      </c>
      <c r="AM31">
        <v>0</v>
      </c>
      <c r="AN31">
        <v>0</v>
      </c>
      <c r="AO31">
        <f>IF(AM31*$H$13&gt;=AQ31,1.0,(AQ31/(AQ31-AM31*$H$13)))</f>
        <v>0</v>
      </c>
      <c r="AP31">
        <f>(AO31-1)*100</f>
        <v>0</v>
      </c>
      <c r="AQ31">
        <f>MAX(0,($B$13+$C$13*DI31)/(1+$D$13*DI31)*DB31/(DD31+273)*$E$13)</f>
        <v>0</v>
      </c>
      <c r="AR31" t="s">
        <v>485</v>
      </c>
      <c r="AS31">
        <v>12524.8</v>
      </c>
      <c r="AT31">
        <v>681.9723076923078</v>
      </c>
      <c r="AU31">
        <v>3123.47</v>
      </c>
      <c r="AV31">
        <f>1-AT31/AU31</f>
        <v>0</v>
      </c>
      <c r="AW31">
        <v>-1.03587350931231</v>
      </c>
      <c r="AX31" t="s">
        <v>411</v>
      </c>
      <c r="AY31" t="s">
        <v>411</v>
      </c>
      <c r="AZ31">
        <v>0</v>
      </c>
      <c r="BA31">
        <v>0</v>
      </c>
      <c r="BB31">
        <f>1-AZ31/BA31</f>
        <v>0</v>
      </c>
      <c r="BC31">
        <v>0.5</v>
      </c>
      <c r="BD31">
        <f>CM31</f>
        <v>0</v>
      </c>
      <c r="BE31">
        <f>R31</f>
        <v>0</v>
      </c>
      <c r="BF31">
        <f>BB31*BC31*BD31</f>
        <v>0</v>
      </c>
      <c r="BG31">
        <f>(BE31-AW31)/BD31</f>
        <v>0</v>
      </c>
      <c r="BH31">
        <f>(AU31-BA31)/BA31</f>
        <v>0</v>
      </c>
      <c r="BI31">
        <f>AT31/(AV31+AT31/BA31)</f>
        <v>0</v>
      </c>
      <c r="BJ31" t="s">
        <v>411</v>
      </c>
      <c r="BK31">
        <v>0</v>
      </c>
      <c r="BL31">
        <f>IF(BK31&lt;&gt;0, BK31, BI31)</f>
        <v>0</v>
      </c>
      <c r="BM31">
        <f>1-BL31/BA31</f>
        <v>0</v>
      </c>
      <c r="BN31">
        <f>(BA31-AZ31)/(BA31-BL31)</f>
        <v>0</v>
      </c>
      <c r="BO31">
        <f>(AU31-BA31)/(AU31-BL31)</f>
        <v>0</v>
      </c>
      <c r="BP31">
        <f>(BA31-AZ31)/(BA31-AT31)</f>
        <v>0</v>
      </c>
      <c r="BQ31">
        <f>(AU31-BA31)/(AU31-AT31)</f>
        <v>0</v>
      </c>
      <c r="BR31">
        <f>(BN31*BL31/AZ31)</f>
        <v>0</v>
      </c>
      <c r="BS31">
        <f>(1-BR31)</f>
        <v>0</v>
      </c>
      <c r="BT31">
        <v>1251</v>
      </c>
      <c r="BU31">
        <v>300</v>
      </c>
      <c r="BV31">
        <v>300</v>
      </c>
      <c r="BW31">
        <v>300</v>
      </c>
      <c r="BX31">
        <v>12524.8</v>
      </c>
      <c r="BY31">
        <v>3095.93</v>
      </c>
      <c r="BZ31">
        <v>-0.0103677</v>
      </c>
      <c r="CA31">
        <v>-17.53</v>
      </c>
      <c r="CB31" t="s">
        <v>411</v>
      </c>
      <c r="CC31" t="s">
        <v>411</v>
      </c>
      <c r="CD31" t="s">
        <v>411</v>
      </c>
      <c r="CE31" t="s">
        <v>411</v>
      </c>
      <c r="CF31" t="s">
        <v>411</v>
      </c>
      <c r="CG31" t="s">
        <v>411</v>
      </c>
      <c r="CH31" t="s">
        <v>411</v>
      </c>
      <c r="CI31" t="s">
        <v>411</v>
      </c>
      <c r="CJ31" t="s">
        <v>411</v>
      </c>
      <c r="CK31" t="s">
        <v>411</v>
      </c>
      <c r="CL31">
        <f>$B$11*DJ31+$C$11*DK31+$F$11*DV31*(1-DY31)</f>
        <v>0</v>
      </c>
      <c r="CM31">
        <f>CL31*CN31</f>
        <v>0</v>
      </c>
      <c r="CN31">
        <f>($B$11*$D$9+$C$11*$D$9+$F$11*((EI31+EA31)/MAX(EI31+EA31+EJ31, 0.1)*$I$9+EJ31/MAX(EI31+EA31+EJ31, 0.1)*$J$9))/($B$11+$C$11+$F$11)</f>
        <v>0</v>
      </c>
      <c r="CO31">
        <f>($B$11*$K$9+$C$11*$K$9+$F$11*((EI31+EA31)/MAX(EI31+EA31+EJ31, 0.1)*$P$9+EJ31/MAX(EI31+EA31+EJ31, 0.1)*$Q$9))/($B$11+$C$11+$F$11)</f>
        <v>0</v>
      </c>
      <c r="CP31">
        <v>6</v>
      </c>
      <c r="CQ31">
        <v>0.5</v>
      </c>
      <c r="CR31" t="s">
        <v>412</v>
      </c>
      <c r="CS31">
        <v>2</v>
      </c>
      <c r="CT31">
        <v>1686885678.599999</v>
      </c>
      <c r="CU31">
        <v>409.9419354838709</v>
      </c>
      <c r="CV31">
        <v>409.0973225806451</v>
      </c>
      <c r="CW31">
        <v>8.260429677419355</v>
      </c>
      <c r="CX31">
        <v>7.798262903225806</v>
      </c>
      <c r="CY31">
        <v>409.6249354838709</v>
      </c>
      <c r="CZ31">
        <v>8.052429677419353</v>
      </c>
      <c r="DA31">
        <v>600.1280322580644</v>
      </c>
      <c r="DB31">
        <v>101.6451290322581</v>
      </c>
      <c r="DC31">
        <v>0.1000088290322581</v>
      </c>
      <c r="DD31">
        <v>20.84614516129033</v>
      </c>
      <c r="DE31">
        <v>20.15785483870968</v>
      </c>
      <c r="DF31">
        <v>999.9000000000003</v>
      </c>
      <c r="DG31">
        <v>0</v>
      </c>
      <c r="DH31">
        <v>0</v>
      </c>
      <c r="DI31">
        <v>9995.84193548387</v>
      </c>
      <c r="DJ31">
        <v>0</v>
      </c>
      <c r="DK31">
        <v>0.2826620000000001</v>
      </c>
      <c r="DL31">
        <v>0.8394902903225805</v>
      </c>
      <c r="DM31">
        <v>413.3513548387097</v>
      </c>
      <c r="DN31">
        <v>412.3126129032258</v>
      </c>
      <c r="DO31">
        <v>0.4621665161290323</v>
      </c>
      <c r="DP31">
        <v>409.0973225806451</v>
      </c>
      <c r="DQ31">
        <v>7.798262903225806</v>
      </c>
      <c r="DR31">
        <v>0.8396321612903225</v>
      </c>
      <c r="DS31">
        <v>0.792655064516129</v>
      </c>
      <c r="DT31">
        <v>4.395592903225805</v>
      </c>
      <c r="DU31">
        <v>3.576444838709677</v>
      </c>
      <c r="DV31">
        <v>0.0499931</v>
      </c>
      <c r="DW31">
        <v>0</v>
      </c>
      <c r="DX31">
        <v>0</v>
      </c>
      <c r="DY31">
        <v>0</v>
      </c>
      <c r="DZ31">
        <v>681.844193548387</v>
      </c>
      <c r="EA31">
        <v>0.0499931</v>
      </c>
      <c r="EB31">
        <v>-6.299032258064515</v>
      </c>
      <c r="EC31">
        <v>-1.569354838709677</v>
      </c>
      <c r="ED31">
        <v>34.625</v>
      </c>
      <c r="EE31">
        <v>38.92499999999998</v>
      </c>
      <c r="EF31">
        <v>37.125</v>
      </c>
      <c r="EG31">
        <v>40.72967741935484</v>
      </c>
      <c r="EH31">
        <v>37</v>
      </c>
      <c r="EI31">
        <v>0</v>
      </c>
      <c r="EJ31">
        <v>0</v>
      </c>
      <c r="EK31">
        <v>0</v>
      </c>
      <c r="EL31">
        <v>234.7999999523163</v>
      </c>
      <c r="EM31">
        <v>0</v>
      </c>
      <c r="EN31">
        <v>681.9723076923078</v>
      </c>
      <c r="EO31">
        <v>-7.360683656256695</v>
      </c>
      <c r="EP31">
        <v>0.1473503106539141</v>
      </c>
      <c r="EQ31">
        <v>-6.348076923076923</v>
      </c>
      <c r="ER31">
        <v>15</v>
      </c>
      <c r="ES31">
        <v>1686885703.1</v>
      </c>
      <c r="ET31" t="s">
        <v>486</v>
      </c>
      <c r="EU31">
        <v>1686885703.1</v>
      </c>
      <c r="EV31">
        <v>1686864966.6</v>
      </c>
      <c r="EW31">
        <v>15</v>
      </c>
      <c r="EX31">
        <v>0.005</v>
      </c>
      <c r="EY31">
        <v>-0.025</v>
      </c>
      <c r="EZ31">
        <v>0.317</v>
      </c>
      <c r="FA31">
        <v>0.208</v>
      </c>
      <c r="FB31">
        <v>409</v>
      </c>
      <c r="FC31">
        <v>20</v>
      </c>
      <c r="FD31">
        <v>0.48</v>
      </c>
      <c r="FE31">
        <v>0.03</v>
      </c>
      <c r="FF31">
        <v>0.8401289999999999</v>
      </c>
      <c r="FG31">
        <v>-0.09469654784240444</v>
      </c>
      <c r="FH31">
        <v>0.02564059350327133</v>
      </c>
      <c r="FI31">
        <v>1</v>
      </c>
      <c r="FJ31">
        <v>409.9394666666668</v>
      </c>
      <c r="FK31">
        <v>0.1372191323691993</v>
      </c>
      <c r="FL31">
        <v>0.02133968655398777</v>
      </c>
      <c r="FM31">
        <v>1</v>
      </c>
      <c r="FN31">
        <v>0.46328035</v>
      </c>
      <c r="FO31">
        <v>-0.03065725328330244</v>
      </c>
      <c r="FP31">
        <v>0.00299970626520331</v>
      </c>
      <c r="FQ31">
        <v>1</v>
      </c>
      <c r="FR31">
        <v>8.260413333333332</v>
      </c>
      <c r="FS31">
        <v>-0.01223385984427962</v>
      </c>
      <c r="FT31">
        <v>0.001040824459530011</v>
      </c>
      <c r="FU31">
        <v>1</v>
      </c>
      <c r="FV31">
        <v>4</v>
      </c>
      <c r="FW31">
        <v>4</v>
      </c>
      <c r="FX31" t="s">
        <v>414</v>
      </c>
      <c r="FY31">
        <v>3.18736</v>
      </c>
      <c r="FZ31">
        <v>2.79693</v>
      </c>
      <c r="GA31">
        <v>0.10556</v>
      </c>
      <c r="GB31">
        <v>0.10599</v>
      </c>
      <c r="GC31">
        <v>0.0554326</v>
      </c>
      <c r="GD31">
        <v>0.054644</v>
      </c>
      <c r="GE31">
        <v>28498.5</v>
      </c>
      <c r="GF31">
        <v>22545</v>
      </c>
      <c r="GG31">
        <v>29735.9</v>
      </c>
      <c r="GH31">
        <v>24670.1</v>
      </c>
      <c r="GI31">
        <v>35754.9</v>
      </c>
      <c r="GJ31">
        <v>34060.7</v>
      </c>
      <c r="GK31">
        <v>41004.9</v>
      </c>
      <c r="GL31">
        <v>40247.1</v>
      </c>
      <c r="GM31">
        <v>2.26655</v>
      </c>
      <c r="GN31">
        <v>2.02565</v>
      </c>
      <c r="GO31">
        <v>0.104427</v>
      </c>
      <c r="GP31">
        <v>0</v>
      </c>
      <c r="GQ31">
        <v>18.4416</v>
      </c>
      <c r="GR31">
        <v>999.9</v>
      </c>
      <c r="GS31">
        <v>29.2</v>
      </c>
      <c r="GT31">
        <v>23.3</v>
      </c>
      <c r="GU31">
        <v>8.249079999999999</v>
      </c>
      <c r="GV31">
        <v>62.5093</v>
      </c>
      <c r="GW31">
        <v>33.3293</v>
      </c>
      <c r="GX31">
        <v>1</v>
      </c>
      <c r="GY31">
        <v>-0.592459</v>
      </c>
      <c r="GZ31">
        <v>0</v>
      </c>
      <c r="HA31">
        <v>20.2905</v>
      </c>
      <c r="HB31">
        <v>5.22702</v>
      </c>
      <c r="HC31">
        <v>11.8961</v>
      </c>
      <c r="HD31">
        <v>4.96505</v>
      </c>
      <c r="HE31">
        <v>3.292</v>
      </c>
      <c r="HF31">
        <v>9999</v>
      </c>
      <c r="HG31">
        <v>9999</v>
      </c>
      <c r="HH31">
        <v>9999</v>
      </c>
      <c r="HI31">
        <v>999.9</v>
      </c>
      <c r="HJ31">
        <v>4.97017</v>
      </c>
      <c r="HK31">
        <v>1.87442</v>
      </c>
      <c r="HL31">
        <v>1.87317</v>
      </c>
      <c r="HM31">
        <v>1.87216</v>
      </c>
      <c r="HN31">
        <v>1.87382</v>
      </c>
      <c r="HO31">
        <v>1.86889</v>
      </c>
      <c r="HP31">
        <v>1.87303</v>
      </c>
      <c r="HQ31">
        <v>1.87811</v>
      </c>
      <c r="HR31">
        <v>0</v>
      </c>
      <c r="HS31">
        <v>0</v>
      </c>
      <c r="HT31">
        <v>0</v>
      </c>
      <c r="HU31">
        <v>0</v>
      </c>
      <c r="HV31" t="s">
        <v>415</v>
      </c>
      <c r="HW31" t="s">
        <v>416</v>
      </c>
      <c r="HX31" t="s">
        <v>417</v>
      </c>
      <c r="HY31" t="s">
        <v>417</v>
      </c>
      <c r="HZ31" t="s">
        <v>417</v>
      </c>
      <c r="IA31" t="s">
        <v>417</v>
      </c>
      <c r="IB31">
        <v>0</v>
      </c>
      <c r="IC31">
        <v>100</v>
      </c>
      <c r="ID31">
        <v>100</v>
      </c>
      <c r="IE31">
        <v>0.317</v>
      </c>
      <c r="IF31">
        <v>0.208</v>
      </c>
      <c r="IG31">
        <v>0.3118571428570931</v>
      </c>
      <c r="IH31">
        <v>0</v>
      </c>
      <c r="II31">
        <v>0</v>
      </c>
      <c r="IJ31">
        <v>0</v>
      </c>
      <c r="IK31">
        <v>0.208</v>
      </c>
      <c r="IL31">
        <v>0</v>
      </c>
      <c r="IM31">
        <v>0</v>
      </c>
      <c r="IN31">
        <v>0</v>
      </c>
      <c r="IO31">
        <v>-1</v>
      </c>
      <c r="IP31">
        <v>-1</v>
      </c>
      <c r="IQ31">
        <v>-1</v>
      </c>
      <c r="IR31">
        <v>-1</v>
      </c>
      <c r="IS31">
        <v>3.6</v>
      </c>
      <c r="IT31">
        <v>345.3</v>
      </c>
      <c r="IU31">
        <v>1.05103</v>
      </c>
      <c r="IV31">
        <v>2.38647</v>
      </c>
      <c r="IW31">
        <v>1.42578</v>
      </c>
      <c r="IX31">
        <v>2.28149</v>
      </c>
      <c r="IY31">
        <v>1.54785</v>
      </c>
      <c r="IZ31">
        <v>2.24976</v>
      </c>
      <c r="JA31">
        <v>26.3547</v>
      </c>
      <c r="JB31">
        <v>15.892</v>
      </c>
      <c r="JC31">
        <v>18</v>
      </c>
      <c r="JD31">
        <v>609.414</v>
      </c>
      <c r="JE31">
        <v>445.184</v>
      </c>
      <c r="JF31">
        <v>19.9415</v>
      </c>
      <c r="JG31">
        <v>19.4325</v>
      </c>
      <c r="JH31">
        <v>30</v>
      </c>
      <c r="JI31">
        <v>19.3022</v>
      </c>
      <c r="JJ31">
        <v>19.2536</v>
      </c>
      <c r="JK31">
        <v>21.0731</v>
      </c>
      <c r="JL31">
        <v>-30</v>
      </c>
      <c r="JM31">
        <v>-30</v>
      </c>
      <c r="JN31">
        <v>-999.9</v>
      </c>
      <c r="JO31">
        <v>409.062</v>
      </c>
      <c r="JP31">
        <v>0</v>
      </c>
      <c r="JQ31">
        <v>96.8698</v>
      </c>
      <c r="JR31">
        <v>102.399</v>
      </c>
    </row>
    <row r="32" spans="1:278">
      <c r="A32">
        <v>16</v>
      </c>
      <c r="B32">
        <v>1686885869.1</v>
      </c>
      <c r="C32">
        <v>3605.099999904633</v>
      </c>
      <c r="D32" t="s">
        <v>487</v>
      </c>
      <c r="E32" t="s">
        <v>488</v>
      </c>
      <c r="F32">
        <v>15</v>
      </c>
      <c r="N32" t="s">
        <v>489</v>
      </c>
      <c r="O32">
        <v>1686885861.099999</v>
      </c>
      <c r="P32">
        <f>(Q32)/1000</f>
        <v>0</v>
      </c>
      <c r="Q32">
        <f>1000*DA32*AO32*(CW32-CX32)/(100*CP32*(1000-AO32*CW32))</f>
        <v>0</v>
      </c>
      <c r="R32">
        <f>DA32*AO32*(CV32-CU32*(1000-AO32*CX32)/(1000-AO32*CW32))/(100*CP32)</f>
        <v>0</v>
      </c>
      <c r="S32">
        <f>CU32 - IF(AO32&gt;1, R32*CP32*100.0/(AQ32*DI32), 0)</f>
        <v>0</v>
      </c>
      <c r="T32">
        <f>((Z32-P32/2)*S32-R32)/(Z32+P32/2)</f>
        <v>0</v>
      </c>
      <c r="U32">
        <f>T32*(DB32+DC32)/1000.0</f>
        <v>0</v>
      </c>
      <c r="V32">
        <f>(CU32 - IF(AO32&gt;1, R32*CP32*100.0/(AQ32*DI32), 0))*(DB32+DC32)/1000.0</f>
        <v>0</v>
      </c>
      <c r="W32">
        <f>2.0/((1/Y32-1/X32)+SIGN(Y32)*SQRT((1/Y32-1/X32)*(1/Y32-1/X32) + 4*CQ32/((CQ32+1)*(CQ32+1))*(2*1/Y32*1/X32-1/X32*1/X32)))</f>
        <v>0</v>
      </c>
      <c r="X32">
        <f>IF(LEFT(CR32,1)&lt;&gt;"0",IF(LEFT(CR32,1)="1",3.0,CS32),$D$5+$E$5*(DI32*DB32/($K$5*1000))+$F$5*(DI32*DB32/($K$5*1000))*MAX(MIN(CP32,$J$5),$I$5)*MAX(MIN(CP32,$J$5),$I$5)+$G$5*MAX(MIN(CP32,$J$5),$I$5)*(DI32*DB32/($K$5*1000))+$H$5*(DI32*DB32/($K$5*1000))*(DI32*DB32/($K$5*1000)))</f>
        <v>0</v>
      </c>
      <c r="Y32">
        <f>P32*(1000-(1000*0.61365*exp(17.502*AC32/(240.97+AC32))/(DB32+DC32)+CW32)/2)/(1000*0.61365*exp(17.502*AC32/(240.97+AC32))/(DB32+DC32)-CW32)</f>
        <v>0</v>
      </c>
      <c r="Z32">
        <f>1/((CQ32+1)/(W32/1.6)+1/(X32/1.37)) + CQ32/((CQ32+1)/(W32/1.6) + CQ32/(X32/1.37))</f>
        <v>0</v>
      </c>
      <c r="AA32">
        <f>(CL32*CO32)</f>
        <v>0</v>
      </c>
      <c r="AB32">
        <f>(DD32+(AA32+2*0.95*5.67E-8*(((DD32+$B$7)+273)^4-(DD32+273)^4)-44100*P32)/(1.84*29.3*X32+8*0.95*5.67E-8*(DD32+273)^3))</f>
        <v>0</v>
      </c>
      <c r="AC32">
        <f>($C$7*DE32+$D$7*DF32+$E$7*AB32)</f>
        <v>0</v>
      </c>
      <c r="AD32">
        <f>0.61365*exp(17.502*AC32/(240.97+AC32))</f>
        <v>0</v>
      </c>
      <c r="AE32">
        <f>(AF32/AG32*100)</f>
        <v>0</v>
      </c>
      <c r="AF32">
        <f>CW32*(DB32+DC32)/1000</f>
        <v>0</v>
      </c>
      <c r="AG32">
        <f>0.61365*exp(17.502*DD32/(240.97+DD32))</f>
        <v>0</v>
      </c>
      <c r="AH32">
        <f>(AD32-CW32*(DB32+DC32)/1000)</f>
        <v>0</v>
      </c>
      <c r="AI32">
        <f>(-P32*44100)</f>
        <v>0</v>
      </c>
      <c r="AJ32">
        <f>2*29.3*X32*0.92*(DD32-AC32)</f>
        <v>0</v>
      </c>
      <c r="AK32">
        <f>2*0.95*5.67E-8*(((DD32+$B$7)+273)^4-(AC32+273)^4)</f>
        <v>0</v>
      </c>
      <c r="AL32">
        <f>AA32+AK32+AI32+AJ32</f>
        <v>0</v>
      </c>
      <c r="AM32">
        <v>0</v>
      </c>
      <c r="AN32">
        <v>0</v>
      </c>
      <c r="AO32">
        <f>IF(AM32*$H$13&gt;=AQ32,1.0,(AQ32/(AQ32-AM32*$H$13)))</f>
        <v>0</v>
      </c>
      <c r="AP32">
        <f>(AO32-1)*100</f>
        <v>0</v>
      </c>
      <c r="AQ32">
        <f>MAX(0,($B$13+$C$13*DI32)/(1+$D$13*DI32)*DB32/(DD32+273)*$E$13)</f>
        <v>0</v>
      </c>
      <c r="AR32" t="s">
        <v>490</v>
      </c>
      <c r="AS32">
        <v>12480.7</v>
      </c>
      <c r="AT32">
        <v>572.7612</v>
      </c>
      <c r="AU32">
        <v>3551.43</v>
      </c>
      <c r="AV32">
        <f>1-AT32/AU32</f>
        <v>0</v>
      </c>
      <c r="AW32">
        <v>-1.245085860058251</v>
      </c>
      <c r="AX32" t="s">
        <v>411</v>
      </c>
      <c r="AY32" t="s">
        <v>411</v>
      </c>
      <c r="AZ32">
        <v>0</v>
      </c>
      <c r="BA32">
        <v>0</v>
      </c>
      <c r="BB32">
        <f>1-AZ32/BA32</f>
        <v>0</v>
      </c>
      <c r="BC32">
        <v>0.5</v>
      </c>
      <c r="BD32">
        <f>CM32</f>
        <v>0</v>
      </c>
      <c r="BE32">
        <f>R32</f>
        <v>0</v>
      </c>
      <c r="BF32">
        <f>BB32*BC32*BD32</f>
        <v>0</v>
      </c>
      <c r="BG32">
        <f>(BE32-AW32)/BD32</f>
        <v>0</v>
      </c>
      <c r="BH32">
        <f>(AU32-BA32)/BA32</f>
        <v>0</v>
      </c>
      <c r="BI32">
        <f>AT32/(AV32+AT32/BA32)</f>
        <v>0</v>
      </c>
      <c r="BJ32" t="s">
        <v>411</v>
      </c>
      <c r="BK32">
        <v>0</v>
      </c>
      <c r="BL32">
        <f>IF(BK32&lt;&gt;0, BK32, BI32)</f>
        <v>0</v>
      </c>
      <c r="BM32">
        <f>1-BL32/BA32</f>
        <v>0</v>
      </c>
      <c r="BN32">
        <f>(BA32-AZ32)/(BA32-BL32)</f>
        <v>0</v>
      </c>
      <c r="BO32">
        <f>(AU32-BA32)/(AU32-BL32)</f>
        <v>0</v>
      </c>
      <c r="BP32">
        <f>(BA32-AZ32)/(BA32-AT32)</f>
        <v>0</v>
      </c>
      <c r="BQ32">
        <f>(AU32-BA32)/(AU32-AT32)</f>
        <v>0</v>
      </c>
      <c r="BR32">
        <f>(BN32*BL32/AZ32)</f>
        <v>0</v>
      </c>
      <c r="BS32">
        <f>(1-BR32)</f>
        <v>0</v>
      </c>
      <c r="BT32">
        <v>1252</v>
      </c>
      <c r="BU32">
        <v>300</v>
      </c>
      <c r="BV32">
        <v>300</v>
      </c>
      <c r="BW32">
        <v>300</v>
      </c>
      <c r="BX32">
        <v>12480.7</v>
      </c>
      <c r="BY32">
        <v>3437.76</v>
      </c>
      <c r="BZ32">
        <v>-0.0103348</v>
      </c>
      <c r="CA32">
        <v>-32.45</v>
      </c>
      <c r="CB32" t="s">
        <v>411</v>
      </c>
      <c r="CC32" t="s">
        <v>411</v>
      </c>
      <c r="CD32" t="s">
        <v>411</v>
      </c>
      <c r="CE32" t="s">
        <v>411</v>
      </c>
      <c r="CF32" t="s">
        <v>411</v>
      </c>
      <c r="CG32" t="s">
        <v>411</v>
      </c>
      <c r="CH32" t="s">
        <v>411</v>
      </c>
      <c r="CI32" t="s">
        <v>411</v>
      </c>
      <c r="CJ32" t="s">
        <v>411</v>
      </c>
      <c r="CK32" t="s">
        <v>411</v>
      </c>
      <c r="CL32">
        <f>$B$11*DJ32+$C$11*DK32+$F$11*DV32*(1-DY32)</f>
        <v>0</v>
      </c>
      <c r="CM32">
        <f>CL32*CN32</f>
        <v>0</v>
      </c>
      <c r="CN32">
        <f>($B$11*$D$9+$C$11*$D$9+$F$11*((EI32+EA32)/MAX(EI32+EA32+EJ32, 0.1)*$I$9+EJ32/MAX(EI32+EA32+EJ32, 0.1)*$J$9))/($B$11+$C$11+$F$11)</f>
        <v>0</v>
      </c>
      <c r="CO32">
        <f>($B$11*$K$9+$C$11*$K$9+$F$11*((EI32+EA32)/MAX(EI32+EA32+EJ32, 0.1)*$P$9+EJ32/MAX(EI32+EA32+EJ32, 0.1)*$Q$9))/($B$11+$C$11+$F$11)</f>
        <v>0</v>
      </c>
      <c r="CP32">
        <v>6</v>
      </c>
      <c r="CQ32">
        <v>0.5</v>
      </c>
      <c r="CR32" t="s">
        <v>412</v>
      </c>
      <c r="CS32">
        <v>2</v>
      </c>
      <c r="CT32">
        <v>1686885861.099999</v>
      </c>
      <c r="CU32">
        <v>409.9037419354839</v>
      </c>
      <c r="CV32">
        <v>408.8440967741936</v>
      </c>
      <c r="CW32">
        <v>8.301370322580645</v>
      </c>
      <c r="CX32">
        <v>7.853409032258065</v>
      </c>
      <c r="CY32">
        <v>409.6077419354839</v>
      </c>
      <c r="CZ32">
        <v>8.093370322580645</v>
      </c>
      <c r="DA32">
        <v>600.1362258064515</v>
      </c>
      <c r="DB32">
        <v>101.6432580645161</v>
      </c>
      <c r="DC32">
        <v>0.1000128677419355</v>
      </c>
      <c r="DD32">
        <v>20.97146129032258</v>
      </c>
      <c r="DE32">
        <v>20.34522258064516</v>
      </c>
      <c r="DF32">
        <v>999.9000000000003</v>
      </c>
      <c r="DG32">
        <v>0</v>
      </c>
      <c r="DH32">
        <v>0</v>
      </c>
      <c r="DI32">
        <v>9998.18064516129</v>
      </c>
      <c r="DJ32">
        <v>0</v>
      </c>
      <c r="DK32">
        <v>0.2826620000000001</v>
      </c>
      <c r="DL32">
        <v>1.080821612903226</v>
      </c>
      <c r="DM32">
        <v>413.3563548387098</v>
      </c>
      <c r="DN32">
        <v>412.0802903225805</v>
      </c>
      <c r="DO32">
        <v>0.4479606774193549</v>
      </c>
      <c r="DP32">
        <v>408.8440967741936</v>
      </c>
      <c r="DQ32">
        <v>7.853409032258065</v>
      </c>
      <c r="DR32">
        <v>0.843778322580645</v>
      </c>
      <c r="DS32">
        <v>0.7982462258064514</v>
      </c>
      <c r="DT32">
        <v>4.465933548387097</v>
      </c>
      <c r="DU32">
        <v>3.676154838709678</v>
      </c>
      <c r="DV32">
        <v>0.0499931</v>
      </c>
      <c r="DW32">
        <v>0</v>
      </c>
      <c r="DX32">
        <v>0</v>
      </c>
      <c r="DY32">
        <v>0</v>
      </c>
      <c r="DZ32">
        <v>572.844193548387</v>
      </c>
      <c r="EA32">
        <v>0.0499931</v>
      </c>
      <c r="EB32">
        <v>-5.913870967741935</v>
      </c>
      <c r="EC32">
        <v>-1.29</v>
      </c>
      <c r="ED32">
        <v>34.875</v>
      </c>
      <c r="EE32">
        <v>39.12296774193548</v>
      </c>
      <c r="EF32">
        <v>37.31199999999998</v>
      </c>
      <c r="EG32">
        <v>41.19106451612902</v>
      </c>
      <c r="EH32">
        <v>37.31199999999998</v>
      </c>
      <c r="EI32">
        <v>0</v>
      </c>
      <c r="EJ32">
        <v>0</v>
      </c>
      <c r="EK32">
        <v>0</v>
      </c>
      <c r="EL32">
        <v>181.6000001430511</v>
      </c>
      <c r="EM32">
        <v>0</v>
      </c>
      <c r="EN32">
        <v>572.7612</v>
      </c>
      <c r="EO32">
        <v>1.417692155541865</v>
      </c>
      <c r="EP32">
        <v>-2.527692180695619</v>
      </c>
      <c r="EQ32">
        <v>-6.0604</v>
      </c>
      <c r="ER32">
        <v>15</v>
      </c>
      <c r="ES32">
        <v>1686885892.1</v>
      </c>
      <c r="ET32" t="s">
        <v>491</v>
      </c>
      <c r="EU32">
        <v>1686885892.1</v>
      </c>
      <c r="EV32">
        <v>1686864966.6</v>
      </c>
      <c r="EW32">
        <v>16</v>
      </c>
      <c r="EX32">
        <v>-0.021</v>
      </c>
      <c r="EY32">
        <v>-0.025</v>
      </c>
      <c r="EZ32">
        <v>0.296</v>
      </c>
      <c r="FA32">
        <v>0.208</v>
      </c>
      <c r="FB32">
        <v>409</v>
      </c>
      <c r="FC32">
        <v>20</v>
      </c>
      <c r="FD32">
        <v>0.22</v>
      </c>
      <c r="FE32">
        <v>0.03</v>
      </c>
      <c r="FF32">
        <v>1.07939</v>
      </c>
      <c r="FG32">
        <v>0.1090066041275788</v>
      </c>
      <c r="FH32">
        <v>0.0299667077771316</v>
      </c>
      <c r="FI32">
        <v>1</v>
      </c>
      <c r="FJ32">
        <v>409.9217</v>
      </c>
      <c r="FK32">
        <v>0.5810989988879456</v>
      </c>
      <c r="FL32">
        <v>0.04497121301455031</v>
      </c>
      <c r="FM32">
        <v>1</v>
      </c>
      <c r="FN32">
        <v>0.4512608</v>
      </c>
      <c r="FO32">
        <v>-0.0737410131332091</v>
      </c>
      <c r="FP32">
        <v>0.007138310021286552</v>
      </c>
      <c r="FQ32">
        <v>1</v>
      </c>
      <c r="FR32">
        <v>8.301600333333333</v>
      </c>
      <c r="FS32">
        <v>-0.05380031145716445</v>
      </c>
      <c r="FT32">
        <v>0.003910181993491173</v>
      </c>
      <c r="FU32">
        <v>1</v>
      </c>
      <c r="FV32">
        <v>4</v>
      </c>
      <c r="FW32">
        <v>4</v>
      </c>
      <c r="FX32" t="s">
        <v>414</v>
      </c>
      <c r="FY32">
        <v>3.18722</v>
      </c>
      <c r="FZ32">
        <v>2.79681</v>
      </c>
      <c r="GA32">
        <v>0.105576</v>
      </c>
      <c r="GB32">
        <v>0.105943</v>
      </c>
      <c r="GC32">
        <v>0.0556271</v>
      </c>
      <c r="GD32">
        <v>0.0549478</v>
      </c>
      <c r="GE32">
        <v>28500.1</v>
      </c>
      <c r="GF32">
        <v>22548.7</v>
      </c>
      <c r="GG32">
        <v>29737.8</v>
      </c>
      <c r="GH32">
        <v>24672.6</v>
      </c>
      <c r="GI32">
        <v>35750.7</v>
      </c>
      <c r="GJ32">
        <v>34052.6</v>
      </c>
      <c r="GK32">
        <v>41008.5</v>
      </c>
      <c r="GL32">
        <v>40250.6</v>
      </c>
      <c r="GM32">
        <v>2.26775</v>
      </c>
      <c r="GN32">
        <v>2.0277</v>
      </c>
      <c r="GO32">
        <v>0.10296</v>
      </c>
      <c r="GP32">
        <v>0</v>
      </c>
      <c r="GQ32">
        <v>18.6826</v>
      </c>
      <c r="GR32">
        <v>999.9</v>
      </c>
      <c r="GS32">
        <v>29.4</v>
      </c>
      <c r="GT32">
        <v>23.3</v>
      </c>
      <c r="GU32">
        <v>8.30477</v>
      </c>
      <c r="GV32">
        <v>61.7293</v>
      </c>
      <c r="GW32">
        <v>33.3654</v>
      </c>
      <c r="GX32">
        <v>1</v>
      </c>
      <c r="GY32">
        <v>-0.596956</v>
      </c>
      <c r="GZ32">
        <v>0</v>
      </c>
      <c r="HA32">
        <v>20.2905</v>
      </c>
      <c r="HB32">
        <v>5.22792</v>
      </c>
      <c r="HC32">
        <v>11.8961</v>
      </c>
      <c r="HD32">
        <v>4.96525</v>
      </c>
      <c r="HE32">
        <v>3.292</v>
      </c>
      <c r="HF32">
        <v>9999</v>
      </c>
      <c r="HG32">
        <v>9999</v>
      </c>
      <c r="HH32">
        <v>9999</v>
      </c>
      <c r="HI32">
        <v>999.9</v>
      </c>
      <c r="HJ32">
        <v>4.97013</v>
      </c>
      <c r="HK32">
        <v>1.87442</v>
      </c>
      <c r="HL32">
        <v>1.87317</v>
      </c>
      <c r="HM32">
        <v>1.87214</v>
      </c>
      <c r="HN32">
        <v>1.87385</v>
      </c>
      <c r="HO32">
        <v>1.86884</v>
      </c>
      <c r="HP32">
        <v>1.87304</v>
      </c>
      <c r="HQ32">
        <v>1.87813</v>
      </c>
      <c r="HR32">
        <v>0</v>
      </c>
      <c r="HS32">
        <v>0</v>
      </c>
      <c r="HT32">
        <v>0</v>
      </c>
      <c r="HU32">
        <v>0</v>
      </c>
      <c r="HV32" t="s">
        <v>415</v>
      </c>
      <c r="HW32" t="s">
        <v>416</v>
      </c>
      <c r="HX32" t="s">
        <v>417</v>
      </c>
      <c r="HY32" t="s">
        <v>417</v>
      </c>
      <c r="HZ32" t="s">
        <v>417</v>
      </c>
      <c r="IA32" t="s">
        <v>417</v>
      </c>
      <c r="IB32">
        <v>0</v>
      </c>
      <c r="IC32">
        <v>100</v>
      </c>
      <c r="ID32">
        <v>100</v>
      </c>
      <c r="IE32">
        <v>0.296</v>
      </c>
      <c r="IF32">
        <v>0.208</v>
      </c>
      <c r="IG32">
        <v>0.3171904761904898</v>
      </c>
      <c r="IH32">
        <v>0</v>
      </c>
      <c r="II32">
        <v>0</v>
      </c>
      <c r="IJ32">
        <v>0</v>
      </c>
      <c r="IK32">
        <v>0.208</v>
      </c>
      <c r="IL32">
        <v>0</v>
      </c>
      <c r="IM32">
        <v>0</v>
      </c>
      <c r="IN32">
        <v>0</v>
      </c>
      <c r="IO32">
        <v>-1</v>
      </c>
      <c r="IP32">
        <v>-1</v>
      </c>
      <c r="IQ32">
        <v>-1</v>
      </c>
      <c r="IR32">
        <v>-1</v>
      </c>
      <c r="IS32">
        <v>2.8</v>
      </c>
      <c r="IT32">
        <v>348.4</v>
      </c>
      <c r="IU32">
        <v>1.05103</v>
      </c>
      <c r="IV32">
        <v>2.39136</v>
      </c>
      <c r="IW32">
        <v>1.42578</v>
      </c>
      <c r="IX32">
        <v>2.28271</v>
      </c>
      <c r="IY32">
        <v>1.54785</v>
      </c>
      <c r="IZ32">
        <v>2.26685</v>
      </c>
      <c r="JA32">
        <v>26.396</v>
      </c>
      <c r="JB32">
        <v>15.8745</v>
      </c>
      <c r="JC32">
        <v>18</v>
      </c>
      <c r="JD32">
        <v>609.857</v>
      </c>
      <c r="JE32">
        <v>446.053</v>
      </c>
      <c r="JF32">
        <v>19.9487</v>
      </c>
      <c r="JG32">
        <v>19.3623</v>
      </c>
      <c r="JH32">
        <v>29.9999</v>
      </c>
      <c r="JI32">
        <v>19.2697</v>
      </c>
      <c r="JJ32">
        <v>19.2217</v>
      </c>
      <c r="JK32">
        <v>21.0541</v>
      </c>
      <c r="JL32">
        <v>-30</v>
      </c>
      <c r="JM32">
        <v>-30</v>
      </c>
      <c r="JN32">
        <v>-999.9</v>
      </c>
      <c r="JO32">
        <v>408.87</v>
      </c>
      <c r="JP32">
        <v>0</v>
      </c>
      <c r="JQ32">
        <v>96.87730000000001</v>
      </c>
      <c r="JR32">
        <v>102.408</v>
      </c>
    </row>
    <row r="33" spans="1:278">
      <c r="A33">
        <v>17</v>
      </c>
      <c r="B33">
        <v>1686886212</v>
      </c>
      <c r="C33">
        <v>3948</v>
      </c>
      <c r="D33" t="s">
        <v>492</v>
      </c>
      <c r="E33" t="s">
        <v>493</v>
      </c>
      <c r="F33">
        <v>15</v>
      </c>
      <c r="N33" t="s">
        <v>494</v>
      </c>
      <c r="O33">
        <v>1686886204</v>
      </c>
      <c r="P33">
        <f>(Q33)/1000</f>
        <v>0</v>
      </c>
      <c r="Q33">
        <f>1000*DA33*AO33*(CW33-CX33)/(100*CP33*(1000-AO33*CW33))</f>
        <v>0</v>
      </c>
      <c r="R33">
        <f>DA33*AO33*(CV33-CU33*(1000-AO33*CX33)/(1000-AO33*CW33))/(100*CP33)</f>
        <v>0</v>
      </c>
      <c r="S33">
        <f>CU33 - IF(AO33&gt;1, R33*CP33*100.0/(AQ33*DI33), 0)</f>
        <v>0</v>
      </c>
      <c r="T33">
        <f>((Z33-P33/2)*S33-R33)/(Z33+P33/2)</f>
        <v>0</v>
      </c>
      <c r="U33">
        <f>T33*(DB33+DC33)/1000.0</f>
        <v>0</v>
      </c>
      <c r="V33">
        <f>(CU33 - IF(AO33&gt;1, R33*CP33*100.0/(AQ33*DI33), 0))*(DB33+DC33)/1000.0</f>
        <v>0</v>
      </c>
      <c r="W33">
        <f>2.0/((1/Y33-1/X33)+SIGN(Y33)*SQRT((1/Y33-1/X33)*(1/Y33-1/X33) + 4*CQ33/((CQ33+1)*(CQ33+1))*(2*1/Y33*1/X33-1/X33*1/X33)))</f>
        <v>0</v>
      </c>
      <c r="X33">
        <f>IF(LEFT(CR33,1)&lt;&gt;"0",IF(LEFT(CR33,1)="1",3.0,CS33),$D$5+$E$5*(DI33*DB33/($K$5*1000))+$F$5*(DI33*DB33/($K$5*1000))*MAX(MIN(CP33,$J$5),$I$5)*MAX(MIN(CP33,$J$5),$I$5)+$G$5*MAX(MIN(CP33,$J$5),$I$5)*(DI33*DB33/($K$5*1000))+$H$5*(DI33*DB33/($K$5*1000))*(DI33*DB33/($K$5*1000)))</f>
        <v>0</v>
      </c>
      <c r="Y33">
        <f>P33*(1000-(1000*0.61365*exp(17.502*AC33/(240.97+AC33))/(DB33+DC33)+CW33)/2)/(1000*0.61365*exp(17.502*AC33/(240.97+AC33))/(DB33+DC33)-CW33)</f>
        <v>0</v>
      </c>
      <c r="Z33">
        <f>1/((CQ33+1)/(W33/1.6)+1/(X33/1.37)) + CQ33/((CQ33+1)/(W33/1.6) + CQ33/(X33/1.37))</f>
        <v>0</v>
      </c>
      <c r="AA33">
        <f>(CL33*CO33)</f>
        <v>0</v>
      </c>
      <c r="AB33">
        <f>(DD33+(AA33+2*0.95*5.67E-8*(((DD33+$B$7)+273)^4-(DD33+273)^4)-44100*P33)/(1.84*29.3*X33+8*0.95*5.67E-8*(DD33+273)^3))</f>
        <v>0</v>
      </c>
      <c r="AC33">
        <f>($C$7*DE33+$D$7*DF33+$E$7*AB33)</f>
        <v>0</v>
      </c>
      <c r="AD33">
        <f>0.61365*exp(17.502*AC33/(240.97+AC33))</f>
        <v>0</v>
      </c>
      <c r="AE33">
        <f>(AF33/AG33*100)</f>
        <v>0</v>
      </c>
      <c r="AF33">
        <f>CW33*(DB33+DC33)/1000</f>
        <v>0</v>
      </c>
      <c r="AG33">
        <f>0.61365*exp(17.502*DD33/(240.97+DD33))</f>
        <v>0</v>
      </c>
      <c r="AH33">
        <f>(AD33-CW33*(DB33+DC33)/1000)</f>
        <v>0</v>
      </c>
      <c r="AI33">
        <f>(-P33*44100)</f>
        <v>0</v>
      </c>
      <c r="AJ33">
        <f>2*29.3*X33*0.92*(DD33-AC33)</f>
        <v>0</v>
      </c>
      <c r="AK33">
        <f>2*0.95*5.67E-8*(((DD33+$B$7)+273)^4-(AC33+273)^4)</f>
        <v>0</v>
      </c>
      <c r="AL33">
        <f>AA33+AK33+AI33+AJ33</f>
        <v>0</v>
      </c>
      <c r="AM33">
        <v>0</v>
      </c>
      <c r="AN33">
        <v>0</v>
      </c>
      <c r="AO33">
        <f>IF(AM33*$H$13&gt;=AQ33,1.0,(AQ33/(AQ33-AM33*$H$13)))</f>
        <v>0</v>
      </c>
      <c r="AP33">
        <f>(AO33-1)*100</f>
        <v>0</v>
      </c>
      <c r="AQ33">
        <f>MAX(0,($B$13+$C$13*DI33)/(1+$D$13*DI33)*DB33/(DD33+273)*$E$13)</f>
        <v>0</v>
      </c>
      <c r="AR33" t="s">
        <v>495</v>
      </c>
      <c r="AS33">
        <v>12566.2</v>
      </c>
      <c r="AT33">
        <v>607.2632</v>
      </c>
      <c r="AU33">
        <v>2816.15</v>
      </c>
      <c r="AV33">
        <f>1-AT33/AU33</f>
        <v>0</v>
      </c>
      <c r="AW33">
        <v>-1.571391316098783</v>
      </c>
      <c r="AX33" t="s">
        <v>411</v>
      </c>
      <c r="AY33" t="s">
        <v>411</v>
      </c>
      <c r="AZ33">
        <v>0</v>
      </c>
      <c r="BA33">
        <v>0</v>
      </c>
      <c r="BB33">
        <f>1-AZ33/BA33</f>
        <v>0</v>
      </c>
      <c r="BC33">
        <v>0.5</v>
      </c>
      <c r="BD33">
        <f>CM33</f>
        <v>0</v>
      </c>
      <c r="BE33">
        <f>R33</f>
        <v>0</v>
      </c>
      <c r="BF33">
        <f>BB33*BC33*BD33</f>
        <v>0</v>
      </c>
      <c r="BG33">
        <f>(BE33-AW33)/BD33</f>
        <v>0</v>
      </c>
      <c r="BH33">
        <f>(AU33-BA33)/BA33</f>
        <v>0</v>
      </c>
      <c r="BI33">
        <f>AT33/(AV33+AT33/BA33)</f>
        <v>0</v>
      </c>
      <c r="BJ33" t="s">
        <v>411</v>
      </c>
      <c r="BK33">
        <v>0</v>
      </c>
      <c r="BL33">
        <f>IF(BK33&lt;&gt;0, BK33, BI33)</f>
        <v>0</v>
      </c>
      <c r="BM33">
        <f>1-BL33/BA33</f>
        <v>0</v>
      </c>
      <c r="BN33">
        <f>(BA33-AZ33)/(BA33-BL33)</f>
        <v>0</v>
      </c>
      <c r="BO33">
        <f>(AU33-BA33)/(AU33-BL33)</f>
        <v>0</v>
      </c>
      <c r="BP33">
        <f>(BA33-AZ33)/(BA33-AT33)</f>
        <v>0</v>
      </c>
      <c r="BQ33">
        <f>(AU33-BA33)/(AU33-AT33)</f>
        <v>0</v>
      </c>
      <c r="BR33">
        <f>(BN33*BL33/AZ33)</f>
        <v>0</v>
      </c>
      <c r="BS33">
        <f>(1-BR33)</f>
        <v>0</v>
      </c>
      <c r="BT33">
        <v>1253</v>
      </c>
      <c r="BU33">
        <v>300</v>
      </c>
      <c r="BV33">
        <v>300</v>
      </c>
      <c r="BW33">
        <v>300</v>
      </c>
      <c r="BX33">
        <v>12566.2</v>
      </c>
      <c r="BY33">
        <v>2797.77</v>
      </c>
      <c r="BZ33">
        <v>-0.0104013</v>
      </c>
      <c r="CA33">
        <v>-11.07</v>
      </c>
      <c r="CB33" t="s">
        <v>411</v>
      </c>
      <c r="CC33" t="s">
        <v>411</v>
      </c>
      <c r="CD33" t="s">
        <v>411</v>
      </c>
      <c r="CE33" t="s">
        <v>411</v>
      </c>
      <c r="CF33" t="s">
        <v>411</v>
      </c>
      <c r="CG33" t="s">
        <v>411</v>
      </c>
      <c r="CH33" t="s">
        <v>411</v>
      </c>
      <c r="CI33" t="s">
        <v>411</v>
      </c>
      <c r="CJ33" t="s">
        <v>411</v>
      </c>
      <c r="CK33" t="s">
        <v>411</v>
      </c>
      <c r="CL33">
        <f>$B$11*DJ33+$C$11*DK33+$F$11*DV33*(1-DY33)</f>
        <v>0</v>
      </c>
      <c r="CM33">
        <f>CL33*CN33</f>
        <v>0</v>
      </c>
      <c r="CN33">
        <f>($B$11*$D$9+$C$11*$D$9+$F$11*((EI33+EA33)/MAX(EI33+EA33+EJ33, 0.1)*$I$9+EJ33/MAX(EI33+EA33+EJ33, 0.1)*$J$9))/($B$11+$C$11+$F$11)</f>
        <v>0</v>
      </c>
      <c r="CO33">
        <f>($B$11*$K$9+$C$11*$K$9+$F$11*((EI33+EA33)/MAX(EI33+EA33+EJ33, 0.1)*$P$9+EJ33/MAX(EI33+EA33+EJ33, 0.1)*$Q$9))/($B$11+$C$11+$F$11)</f>
        <v>0</v>
      </c>
      <c r="CP33">
        <v>6</v>
      </c>
      <c r="CQ33">
        <v>0.5</v>
      </c>
      <c r="CR33" t="s">
        <v>412</v>
      </c>
      <c r="CS33">
        <v>2</v>
      </c>
      <c r="CT33">
        <v>1686886204</v>
      </c>
      <c r="CU33">
        <v>409.895870967742</v>
      </c>
      <c r="CV33">
        <v>408.6048709677419</v>
      </c>
      <c r="CW33">
        <v>8.629481935483872</v>
      </c>
      <c r="CX33">
        <v>7.952160000000001</v>
      </c>
      <c r="CY33">
        <v>409.674870967742</v>
      </c>
      <c r="CZ33">
        <v>8.421481612903227</v>
      </c>
      <c r="DA33">
        <v>600.131064516129</v>
      </c>
      <c r="DB33">
        <v>101.6387741935484</v>
      </c>
      <c r="DC33">
        <v>0.1000248032258065</v>
      </c>
      <c r="DD33">
        <v>20.81284516129032</v>
      </c>
      <c r="DE33">
        <v>20.00648709677419</v>
      </c>
      <c r="DF33">
        <v>999.9000000000003</v>
      </c>
      <c r="DG33">
        <v>0</v>
      </c>
      <c r="DH33">
        <v>0</v>
      </c>
      <c r="DI33">
        <v>9997.643225806452</v>
      </c>
      <c r="DJ33">
        <v>0</v>
      </c>
      <c r="DK33">
        <v>0.2826620000000001</v>
      </c>
      <c r="DL33">
        <v>1.366346129032258</v>
      </c>
      <c r="DM33">
        <v>413.5398709677419</v>
      </c>
      <c r="DN33">
        <v>411.8800967741935</v>
      </c>
      <c r="DO33">
        <v>0.6773222258064515</v>
      </c>
      <c r="DP33">
        <v>408.6048709677419</v>
      </c>
      <c r="DQ33">
        <v>7.952160000000001</v>
      </c>
      <c r="DR33">
        <v>0.8770896129032257</v>
      </c>
      <c r="DS33">
        <v>0.8082472903225807</v>
      </c>
      <c r="DT33">
        <v>5.020217096774193</v>
      </c>
      <c r="DU33">
        <v>3.852980322580644</v>
      </c>
      <c r="DV33">
        <v>0.0499931</v>
      </c>
      <c r="DW33">
        <v>0</v>
      </c>
      <c r="DX33">
        <v>0</v>
      </c>
      <c r="DY33">
        <v>0</v>
      </c>
      <c r="DZ33">
        <v>607.3877419354839</v>
      </c>
      <c r="EA33">
        <v>0.0499931</v>
      </c>
      <c r="EB33">
        <v>-5.900322580645161</v>
      </c>
      <c r="EC33">
        <v>-1.270322580645161</v>
      </c>
      <c r="ED33">
        <v>35</v>
      </c>
      <c r="EE33">
        <v>39</v>
      </c>
      <c r="EF33">
        <v>37.375</v>
      </c>
      <c r="EG33">
        <v>41.375</v>
      </c>
      <c r="EH33">
        <v>37.375</v>
      </c>
      <c r="EI33">
        <v>0</v>
      </c>
      <c r="EJ33">
        <v>0</v>
      </c>
      <c r="EK33">
        <v>0</v>
      </c>
      <c r="EL33">
        <v>342</v>
      </c>
      <c r="EM33">
        <v>0</v>
      </c>
      <c r="EN33">
        <v>607.2632</v>
      </c>
      <c r="EO33">
        <v>-4.212307851827048</v>
      </c>
      <c r="EP33">
        <v>-5.336153671264174</v>
      </c>
      <c r="EQ33">
        <v>-5.812</v>
      </c>
      <c r="ER33">
        <v>15</v>
      </c>
      <c r="ES33">
        <v>1686886233.5</v>
      </c>
      <c r="ET33" t="s">
        <v>496</v>
      </c>
      <c r="EU33">
        <v>1686886233.5</v>
      </c>
      <c r="EV33">
        <v>1686864966.6</v>
      </c>
      <c r="EW33">
        <v>17</v>
      </c>
      <c r="EX33">
        <v>-0.075</v>
      </c>
      <c r="EY33">
        <v>-0.025</v>
      </c>
      <c r="EZ33">
        <v>0.221</v>
      </c>
      <c r="FA33">
        <v>0.208</v>
      </c>
      <c r="FB33">
        <v>409</v>
      </c>
      <c r="FC33">
        <v>20</v>
      </c>
      <c r="FD33">
        <v>0.48</v>
      </c>
      <c r="FE33">
        <v>0.03</v>
      </c>
      <c r="FF33">
        <v>1.352748292682927</v>
      </c>
      <c r="FG33">
        <v>0.4028318466898967</v>
      </c>
      <c r="FH33">
        <v>0.07757155858923499</v>
      </c>
      <c r="FI33">
        <v>1</v>
      </c>
      <c r="FJ33">
        <v>409.9710967741935</v>
      </c>
      <c r="FK33">
        <v>0.3739838709671028</v>
      </c>
      <c r="FL33">
        <v>0.03332475088957602</v>
      </c>
      <c r="FM33">
        <v>1</v>
      </c>
      <c r="FN33">
        <v>0.6794341951219511</v>
      </c>
      <c r="FO33">
        <v>-0.05376409756097526</v>
      </c>
      <c r="FP33">
        <v>0.005326041009978819</v>
      </c>
      <c r="FQ33">
        <v>1</v>
      </c>
      <c r="FR33">
        <v>8.629481935483872</v>
      </c>
      <c r="FS33">
        <v>-0.03806951612905506</v>
      </c>
      <c r="FT33">
        <v>0.002849239195967511</v>
      </c>
      <c r="FU33">
        <v>1</v>
      </c>
      <c r="FV33">
        <v>4</v>
      </c>
      <c r="FW33">
        <v>4</v>
      </c>
      <c r="FX33" t="s">
        <v>414</v>
      </c>
      <c r="FY33">
        <v>3.18783</v>
      </c>
      <c r="FZ33">
        <v>2.79674</v>
      </c>
      <c r="GA33">
        <v>0.105668</v>
      </c>
      <c r="GB33">
        <v>0.105969</v>
      </c>
      <c r="GC33">
        <v>0.0574459</v>
      </c>
      <c r="GD33">
        <v>0.0555243</v>
      </c>
      <c r="GE33">
        <v>28515.6</v>
      </c>
      <c r="GF33">
        <v>22562.8</v>
      </c>
      <c r="GG33">
        <v>29754.8</v>
      </c>
      <c r="GH33">
        <v>24687</v>
      </c>
      <c r="GI33">
        <v>35700.4</v>
      </c>
      <c r="GJ33">
        <v>34052.5</v>
      </c>
      <c r="GK33">
        <v>41030.7</v>
      </c>
      <c r="GL33">
        <v>40274.8</v>
      </c>
      <c r="GM33">
        <v>2.27278</v>
      </c>
      <c r="GN33">
        <v>2.03408</v>
      </c>
      <c r="GO33">
        <v>0.105497</v>
      </c>
      <c r="GP33">
        <v>0</v>
      </c>
      <c r="GQ33">
        <v>18.2802</v>
      </c>
      <c r="GR33">
        <v>999.9</v>
      </c>
      <c r="GS33">
        <v>29.8</v>
      </c>
      <c r="GT33">
        <v>23.2</v>
      </c>
      <c r="GU33">
        <v>8.368270000000001</v>
      </c>
      <c r="GV33">
        <v>62.4093</v>
      </c>
      <c r="GW33">
        <v>33.6819</v>
      </c>
      <c r="GX33">
        <v>1</v>
      </c>
      <c r="GY33">
        <v>-0.624596</v>
      </c>
      <c r="GZ33">
        <v>0</v>
      </c>
      <c r="HA33">
        <v>20.2903</v>
      </c>
      <c r="HB33">
        <v>5.22792</v>
      </c>
      <c r="HC33">
        <v>11.8961</v>
      </c>
      <c r="HD33">
        <v>4.96565</v>
      </c>
      <c r="HE33">
        <v>3.292</v>
      </c>
      <c r="HF33">
        <v>9999</v>
      </c>
      <c r="HG33">
        <v>9999</v>
      </c>
      <c r="HH33">
        <v>9999</v>
      </c>
      <c r="HI33">
        <v>999.9</v>
      </c>
      <c r="HJ33">
        <v>4.97014</v>
      </c>
      <c r="HK33">
        <v>1.87439</v>
      </c>
      <c r="HL33">
        <v>1.87317</v>
      </c>
      <c r="HM33">
        <v>1.87213</v>
      </c>
      <c r="HN33">
        <v>1.87382</v>
      </c>
      <c r="HO33">
        <v>1.86886</v>
      </c>
      <c r="HP33">
        <v>1.87303</v>
      </c>
      <c r="HQ33">
        <v>1.87806</v>
      </c>
      <c r="HR33">
        <v>0</v>
      </c>
      <c r="HS33">
        <v>0</v>
      </c>
      <c r="HT33">
        <v>0</v>
      </c>
      <c r="HU33">
        <v>0</v>
      </c>
      <c r="HV33" t="s">
        <v>415</v>
      </c>
      <c r="HW33" t="s">
        <v>416</v>
      </c>
      <c r="HX33" t="s">
        <v>417</v>
      </c>
      <c r="HY33" t="s">
        <v>417</v>
      </c>
      <c r="HZ33" t="s">
        <v>417</v>
      </c>
      <c r="IA33" t="s">
        <v>417</v>
      </c>
      <c r="IB33">
        <v>0</v>
      </c>
      <c r="IC33">
        <v>100</v>
      </c>
      <c r="ID33">
        <v>100</v>
      </c>
      <c r="IE33">
        <v>0.221</v>
      </c>
      <c r="IF33">
        <v>0.208</v>
      </c>
      <c r="IG33">
        <v>0.2964000000000055</v>
      </c>
      <c r="IH33">
        <v>0</v>
      </c>
      <c r="II33">
        <v>0</v>
      </c>
      <c r="IJ33">
        <v>0</v>
      </c>
      <c r="IK33">
        <v>0.208</v>
      </c>
      <c r="IL33">
        <v>0</v>
      </c>
      <c r="IM33">
        <v>0</v>
      </c>
      <c r="IN33">
        <v>0</v>
      </c>
      <c r="IO33">
        <v>-1</v>
      </c>
      <c r="IP33">
        <v>-1</v>
      </c>
      <c r="IQ33">
        <v>-1</v>
      </c>
      <c r="IR33">
        <v>-1</v>
      </c>
      <c r="IS33">
        <v>5.3</v>
      </c>
      <c r="IT33">
        <v>354.1</v>
      </c>
      <c r="IU33">
        <v>1.0498</v>
      </c>
      <c r="IV33">
        <v>2.38403</v>
      </c>
      <c r="IW33">
        <v>1.42578</v>
      </c>
      <c r="IX33">
        <v>2.28149</v>
      </c>
      <c r="IY33">
        <v>1.54785</v>
      </c>
      <c r="IZ33">
        <v>2.38525</v>
      </c>
      <c r="JA33">
        <v>26.3134</v>
      </c>
      <c r="JB33">
        <v>15.8307</v>
      </c>
      <c r="JC33">
        <v>18</v>
      </c>
      <c r="JD33">
        <v>609.296</v>
      </c>
      <c r="JE33">
        <v>446.614</v>
      </c>
      <c r="JF33">
        <v>19.6991</v>
      </c>
      <c r="JG33">
        <v>18.9694</v>
      </c>
      <c r="JH33">
        <v>29.9996</v>
      </c>
      <c r="JI33">
        <v>18.9347</v>
      </c>
      <c r="JJ33">
        <v>18.8906</v>
      </c>
      <c r="JK33">
        <v>21.0376</v>
      </c>
      <c r="JL33">
        <v>-30</v>
      </c>
      <c r="JM33">
        <v>-30</v>
      </c>
      <c r="JN33">
        <v>-999.9</v>
      </c>
      <c r="JO33">
        <v>408.677</v>
      </c>
      <c r="JP33">
        <v>0</v>
      </c>
      <c r="JQ33">
        <v>96.9311</v>
      </c>
      <c r="JR33">
        <v>102.469</v>
      </c>
    </row>
    <row r="34" spans="1:278">
      <c r="A34">
        <v>18</v>
      </c>
      <c r="B34">
        <v>1686886461.5</v>
      </c>
      <c r="C34">
        <v>4197.5</v>
      </c>
      <c r="D34" t="s">
        <v>497</v>
      </c>
      <c r="E34" t="s">
        <v>498</v>
      </c>
      <c r="F34">
        <v>15</v>
      </c>
      <c r="N34" t="s">
        <v>499</v>
      </c>
      <c r="O34">
        <v>1686886453.5</v>
      </c>
      <c r="P34">
        <f>(Q34)/1000</f>
        <v>0</v>
      </c>
      <c r="Q34">
        <f>1000*DA34*AO34*(CW34-CX34)/(100*CP34*(1000-AO34*CW34))</f>
        <v>0</v>
      </c>
      <c r="R34">
        <f>DA34*AO34*(CV34-CU34*(1000-AO34*CX34)/(1000-AO34*CW34))/(100*CP34)</f>
        <v>0</v>
      </c>
      <c r="S34">
        <f>CU34 - IF(AO34&gt;1, R34*CP34*100.0/(AQ34*DI34), 0)</f>
        <v>0</v>
      </c>
      <c r="T34">
        <f>((Z34-P34/2)*S34-R34)/(Z34+P34/2)</f>
        <v>0</v>
      </c>
      <c r="U34">
        <f>T34*(DB34+DC34)/1000.0</f>
        <v>0</v>
      </c>
      <c r="V34">
        <f>(CU34 - IF(AO34&gt;1, R34*CP34*100.0/(AQ34*DI34), 0))*(DB34+DC34)/1000.0</f>
        <v>0</v>
      </c>
      <c r="W34">
        <f>2.0/((1/Y34-1/X34)+SIGN(Y34)*SQRT((1/Y34-1/X34)*(1/Y34-1/X34) + 4*CQ34/((CQ34+1)*(CQ34+1))*(2*1/Y34*1/X34-1/X34*1/X34)))</f>
        <v>0</v>
      </c>
      <c r="X34">
        <f>IF(LEFT(CR34,1)&lt;&gt;"0",IF(LEFT(CR34,1)="1",3.0,CS34),$D$5+$E$5*(DI34*DB34/($K$5*1000))+$F$5*(DI34*DB34/($K$5*1000))*MAX(MIN(CP34,$J$5),$I$5)*MAX(MIN(CP34,$J$5),$I$5)+$G$5*MAX(MIN(CP34,$J$5),$I$5)*(DI34*DB34/($K$5*1000))+$H$5*(DI34*DB34/($K$5*1000))*(DI34*DB34/($K$5*1000)))</f>
        <v>0</v>
      </c>
      <c r="Y34">
        <f>P34*(1000-(1000*0.61365*exp(17.502*AC34/(240.97+AC34))/(DB34+DC34)+CW34)/2)/(1000*0.61365*exp(17.502*AC34/(240.97+AC34))/(DB34+DC34)-CW34)</f>
        <v>0</v>
      </c>
      <c r="Z34">
        <f>1/((CQ34+1)/(W34/1.6)+1/(X34/1.37)) + CQ34/((CQ34+1)/(W34/1.6) + CQ34/(X34/1.37))</f>
        <v>0</v>
      </c>
      <c r="AA34">
        <f>(CL34*CO34)</f>
        <v>0</v>
      </c>
      <c r="AB34">
        <f>(DD34+(AA34+2*0.95*5.67E-8*(((DD34+$B$7)+273)^4-(DD34+273)^4)-44100*P34)/(1.84*29.3*X34+8*0.95*5.67E-8*(DD34+273)^3))</f>
        <v>0</v>
      </c>
      <c r="AC34">
        <f>($C$7*DE34+$D$7*DF34+$E$7*AB34)</f>
        <v>0</v>
      </c>
      <c r="AD34">
        <f>0.61365*exp(17.502*AC34/(240.97+AC34))</f>
        <v>0</v>
      </c>
      <c r="AE34">
        <f>(AF34/AG34*100)</f>
        <v>0</v>
      </c>
      <c r="AF34">
        <f>CW34*(DB34+DC34)/1000</f>
        <v>0</v>
      </c>
      <c r="AG34">
        <f>0.61365*exp(17.502*DD34/(240.97+DD34))</f>
        <v>0</v>
      </c>
      <c r="AH34">
        <f>(AD34-CW34*(DB34+DC34)/1000)</f>
        <v>0</v>
      </c>
      <c r="AI34">
        <f>(-P34*44100)</f>
        <v>0</v>
      </c>
      <c r="AJ34">
        <f>2*29.3*X34*0.92*(DD34-AC34)</f>
        <v>0</v>
      </c>
      <c r="AK34">
        <f>2*0.95*5.67E-8*(((DD34+$B$7)+273)^4-(AC34+273)^4)</f>
        <v>0</v>
      </c>
      <c r="AL34">
        <f>AA34+AK34+AI34+AJ34</f>
        <v>0</v>
      </c>
      <c r="AM34">
        <v>1</v>
      </c>
      <c r="AN34">
        <v>0</v>
      </c>
      <c r="AO34">
        <f>IF(AM34*$H$13&gt;=AQ34,1.0,(AQ34/(AQ34-AM34*$H$13)))</f>
        <v>0</v>
      </c>
      <c r="AP34">
        <f>(AO34-1)*100</f>
        <v>0</v>
      </c>
      <c r="AQ34">
        <f>MAX(0,($B$13+$C$13*DI34)/(1+$D$13*DI34)*DB34/(DD34+273)*$E$13)</f>
        <v>0</v>
      </c>
      <c r="AR34" t="s">
        <v>500</v>
      </c>
      <c r="AS34">
        <v>12519</v>
      </c>
      <c r="AT34">
        <v>611.7772</v>
      </c>
      <c r="AU34">
        <v>3585.14</v>
      </c>
      <c r="AV34">
        <f>1-AT34/AU34</f>
        <v>0</v>
      </c>
      <c r="AW34">
        <v>-1.032676034978665</v>
      </c>
      <c r="AX34" t="s">
        <v>411</v>
      </c>
      <c r="AY34" t="s">
        <v>411</v>
      </c>
      <c r="AZ34">
        <v>0</v>
      </c>
      <c r="BA34">
        <v>0</v>
      </c>
      <c r="BB34">
        <f>1-AZ34/BA34</f>
        <v>0</v>
      </c>
      <c r="BC34">
        <v>0.5</v>
      </c>
      <c r="BD34">
        <f>CM34</f>
        <v>0</v>
      </c>
      <c r="BE34">
        <f>R34</f>
        <v>0</v>
      </c>
      <c r="BF34">
        <f>BB34*BC34*BD34</f>
        <v>0</v>
      </c>
      <c r="BG34">
        <f>(BE34-AW34)/BD34</f>
        <v>0</v>
      </c>
      <c r="BH34">
        <f>(AU34-BA34)/BA34</f>
        <v>0</v>
      </c>
      <c r="BI34">
        <f>AT34/(AV34+AT34/BA34)</f>
        <v>0</v>
      </c>
      <c r="BJ34" t="s">
        <v>411</v>
      </c>
      <c r="BK34">
        <v>0</v>
      </c>
      <c r="BL34">
        <f>IF(BK34&lt;&gt;0, BK34, BI34)</f>
        <v>0</v>
      </c>
      <c r="BM34">
        <f>1-BL34/BA34</f>
        <v>0</v>
      </c>
      <c r="BN34">
        <f>(BA34-AZ34)/(BA34-BL34)</f>
        <v>0</v>
      </c>
      <c r="BO34">
        <f>(AU34-BA34)/(AU34-BL34)</f>
        <v>0</v>
      </c>
      <c r="BP34">
        <f>(BA34-AZ34)/(BA34-AT34)</f>
        <v>0</v>
      </c>
      <c r="BQ34">
        <f>(AU34-BA34)/(AU34-AT34)</f>
        <v>0</v>
      </c>
      <c r="BR34">
        <f>(BN34*BL34/AZ34)</f>
        <v>0</v>
      </c>
      <c r="BS34">
        <f>(1-BR34)</f>
        <v>0</v>
      </c>
      <c r="BT34">
        <v>1254</v>
      </c>
      <c r="BU34">
        <v>300</v>
      </c>
      <c r="BV34">
        <v>300</v>
      </c>
      <c r="BW34">
        <v>300</v>
      </c>
      <c r="BX34">
        <v>12519</v>
      </c>
      <c r="BY34">
        <v>3473.51</v>
      </c>
      <c r="BZ34">
        <v>-0.0103639</v>
      </c>
      <c r="CA34">
        <v>-36.7</v>
      </c>
      <c r="CB34" t="s">
        <v>411</v>
      </c>
      <c r="CC34" t="s">
        <v>411</v>
      </c>
      <c r="CD34" t="s">
        <v>411</v>
      </c>
      <c r="CE34" t="s">
        <v>411</v>
      </c>
      <c r="CF34" t="s">
        <v>411</v>
      </c>
      <c r="CG34" t="s">
        <v>411</v>
      </c>
      <c r="CH34" t="s">
        <v>411</v>
      </c>
      <c r="CI34" t="s">
        <v>411</v>
      </c>
      <c r="CJ34" t="s">
        <v>411</v>
      </c>
      <c r="CK34" t="s">
        <v>411</v>
      </c>
      <c r="CL34">
        <f>$B$11*DJ34+$C$11*DK34+$F$11*DV34*(1-DY34)</f>
        <v>0</v>
      </c>
      <c r="CM34">
        <f>CL34*CN34</f>
        <v>0</v>
      </c>
      <c r="CN34">
        <f>($B$11*$D$9+$C$11*$D$9+$F$11*((EI34+EA34)/MAX(EI34+EA34+EJ34, 0.1)*$I$9+EJ34/MAX(EI34+EA34+EJ34, 0.1)*$J$9))/($B$11+$C$11+$F$11)</f>
        <v>0</v>
      </c>
      <c r="CO34">
        <f>($B$11*$K$9+$C$11*$K$9+$F$11*((EI34+EA34)/MAX(EI34+EA34+EJ34, 0.1)*$P$9+EJ34/MAX(EI34+EA34+EJ34, 0.1)*$Q$9))/($B$11+$C$11+$F$11)</f>
        <v>0</v>
      </c>
      <c r="CP34">
        <v>6</v>
      </c>
      <c r="CQ34">
        <v>0.5</v>
      </c>
      <c r="CR34" t="s">
        <v>412</v>
      </c>
      <c r="CS34">
        <v>2</v>
      </c>
      <c r="CT34">
        <v>1686886453.5</v>
      </c>
      <c r="CU34">
        <v>409.4726774193549</v>
      </c>
      <c r="CV34">
        <v>408.6302580645162</v>
      </c>
      <c r="CW34">
        <v>8.44773548387097</v>
      </c>
      <c r="CX34">
        <v>7.987598709677418</v>
      </c>
      <c r="CY34">
        <v>409.2036774193549</v>
      </c>
      <c r="CZ34">
        <v>8.239735161290323</v>
      </c>
      <c r="DA34">
        <v>600.1383225806452</v>
      </c>
      <c r="DB34">
        <v>101.6412580645161</v>
      </c>
      <c r="DC34">
        <v>0.09996352903225807</v>
      </c>
      <c r="DD34">
        <v>20.77419032258065</v>
      </c>
      <c r="DE34">
        <v>20.36153870967742</v>
      </c>
      <c r="DF34">
        <v>999.9000000000003</v>
      </c>
      <c r="DG34">
        <v>0</v>
      </c>
      <c r="DH34">
        <v>0</v>
      </c>
      <c r="DI34">
        <v>10002.68451612903</v>
      </c>
      <c r="DJ34">
        <v>0</v>
      </c>
      <c r="DK34">
        <v>0.2826620000000001</v>
      </c>
      <c r="DL34">
        <v>0.7947091935483873</v>
      </c>
      <c r="DM34">
        <v>412.9131612903225</v>
      </c>
      <c r="DN34">
        <v>411.9205806451612</v>
      </c>
      <c r="DO34">
        <v>0.4601358064516129</v>
      </c>
      <c r="DP34">
        <v>408.6302580645162</v>
      </c>
      <c r="DQ34">
        <v>7.987598709677418</v>
      </c>
      <c r="DR34">
        <v>0.8586385806451612</v>
      </c>
      <c r="DS34">
        <v>0.8118698387096777</v>
      </c>
      <c r="DT34">
        <v>4.715547419354839</v>
      </c>
      <c r="DU34">
        <v>3.916549677419355</v>
      </c>
      <c r="DV34">
        <v>0.0499931</v>
      </c>
      <c r="DW34">
        <v>0</v>
      </c>
      <c r="DX34">
        <v>0</v>
      </c>
      <c r="DY34">
        <v>0</v>
      </c>
      <c r="DZ34">
        <v>611.9954838709677</v>
      </c>
      <c r="EA34">
        <v>0.0499931</v>
      </c>
      <c r="EB34">
        <v>-5.816129032258064</v>
      </c>
      <c r="EC34">
        <v>-1.360645161290323</v>
      </c>
      <c r="ED34">
        <v>35.125</v>
      </c>
      <c r="EE34">
        <v>39</v>
      </c>
      <c r="EF34">
        <v>37.5</v>
      </c>
      <c r="EG34">
        <v>41.375</v>
      </c>
      <c r="EH34">
        <v>37.49593548387097</v>
      </c>
      <c r="EI34">
        <v>0</v>
      </c>
      <c r="EJ34">
        <v>0</v>
      </c>
      <c r="EK34">
        <v>0</v>
      </c>
      <c r="EL34">
        <v>248.3999998569489</v>
      </c>
      <c r="EM34">
        <v>0</v>
      </c>
      <c r="EN34">
        <v>611.7772</v>
      </c>
      <c r="EO34">
        <v>4.58615395462433</v>
      </c>
      <c r="EP34">
        <v>-13.36769236689254</v>
      </c>
      <c r="EQ34">
        <v>-5.6928</v>
      </c>
      <c r="ER34">
        <v>15</v>
      </c>
      <c r="ES34">
        <v>1686886491</v>
      </c>
      <c r="ET34" t="s">
        <v>501</v>
      </c>
      <c r="EU34">
        <v>1686886491</v>
      </c>
      <c r="EV34">
        <v>1686864966.6</v>
      </c>
      <c r="EW34">
        <v>18</v>
      </c>
      <c r="EX34">
        <v>0.048</v>
      </c>
      <c r="EY34">
        <v>-0.025</v>
      </c>
      <c r="EZ34">
        <v>0.269</v>
      </c>
      <c r="FA34">
        <v>0.208</v>
      </c>
      <c r="FB34">
        <v>409</v>
      </c>
      <c r="FC34">
        <v>20</v>
      </c>
      <c r="FD34">
        <v>0.46</v>
      </c>
      <c r="FE34">
        <v>0.03</v>
      </c>
      <c r="FF34">
        <v>0.7648419512195122</v>
      </c>
      <c r="FG34">
        <v>0.3354244390243916</v>
      </c>
      <c r="FH34">
        <v>0.07019681425540177</v>
      </c>
      <c r="FI34">
        <v>1</v>
      </c>
      <c r="FJ34">
        <v>409.4115483870968</v>
      </c>
      <c r="FK34">
        <v>1.343999999999575</v>
      </c>
      <c r="FL34">
        <v>0.1036977116460372</v>
      </c>
      <c r="FM34">
        <v>1</v>
      </c>
      <c r="FN34">
        <v>0.4621117804878049</v>
      </c>
      <c r="FO34">
        <v>-0.03617684320557419</v>
      </c>
      <c r="FP34">
        <v>0.00362346101570062</v>
      </c>
      <c r="FQ34">
        <v>1</v>
      </c>
      <c r="FR34">
        <v>8.447733548387097</v>
      </c>
      <c r="FS34">
        <v>0.002707741935464157</v>
      </c>
      <c r="FT34">
        <v>0.0003775519480351511</v>
      </c>
      <c r="FU34">
        <v>1</v>
      </c>
      <c r="FV34">
        <v>4</v>
      </c>
      <c r="FW34">
        <v>4</v>
      </c>
      <c r="FX34" t="s">
        <v>414</v>
      </c>
      <c r="FY34">
        <v>3.18801</v>
      </c>
      <c r="FZ34">
        <v>2.79659</v>
      </c>
      <c r="GA34">
        <v>0.105668</v>
      </c>
      <c r="GB34">
        <v>0.106089</v>
      </c>
      <c r="GC34">
        <v>0.0565356</v>
      </c>
      <c r="GD34">
        <v>0.0557563</v>
      </c>
      <c r="GE34">
        <v>28522.4</v>
      </c>
      <c r="GF34">
        <v>22563.2</v>
      </c>
      <c r="GG34">
        <v>29761</v>
      </c>
      <c r="GH34">
        <v>24689.9</v>
      </c>
      <c r="GI34">
        <v>35742.9</v>
      </c>
      <c r="GJ34">
        <v>34047.3</v>
      </c>
      <c r="GK34">
        <v>41038.7</v>
      </c>
      <c r="GL34">
        <v>40278.5</v>
      </c>
      <c r="GM34">
        <v>2.2751</v>
      </c>
      <c r="GN34">
        <v>2.03583</v>
      </c>
      <c r="GO34">
        <v>0.097692</v>
      </c>
      <c r="GP34">
        <v>0</v>
      </c>
      <c r="GQ34">
        <v>18.7746</v>
      </c>
      <c r="GR34">
        <v>999.9</v>
      </c>
      <c r="GS34">
        <v>29.9</v>
      </c>
      <c r="GT34">
        <v>23.2</v>
      </c>
      <c r="GU34">
        <v>8.39573</v>
      </c>
      <c r="GV34">
        <v>62.0193</v>
      </c>
      <c r="GW34">
        <v>33.1771</v>
      </c>
      <c r="GX34">
        <v>1</v>
      </c>
      <c r="GY34">
        <v>-0.6370710000000001</v>
      </c>
      <c r="GZ34">
        <v>0</v>
      </c>
      <c r="HA34">
        <v>20.2899</v>
      </c>
      <c r="HB34">
        <v>5.22912</v>
      </c>
      <c r="HC34">
        <v>11.8961</v>
      </c>
      <c r="HD34">
        <v>4.965</v>
      </c>
      <c r="HE34">
        <v>3.292</v>
      </c>
      <c r="HF34">
        <v>9999</v>
      </c>
      <c r="HG34">
        <v>9999</v>
      </c>
      <c r="HH34">
        <v>9999</v>
      </c>
      <c r="HI34">
        <v>999.9</v>
      </c>
      <c r="HJ34">
        <v>4.97015</v>
      </c>
      <c r="HK34">
        <v>1.87442</v>
      </c>
      <c r="HL34">
        <v>1.87316</v>
      </c>
      <c r="HM34">
        <v>1.87212</v>
      </c>
      <c r="HN34">
        <v>1.87385</v>
      </c>
      <c r="HO34">
        <v>1.86877</v>
      </c>
      <c r="HP34">
        <v>1.87304</v>
      </c>
      <c r="HQ34">
        <v>1.87808</v>
      </c>
      <c r="HR34">
        <v>0</v>
      </c>
      <c r="HS34">
        <v>0</v>
      </c>
      <c r="HT34">
        <v>0</v>
      </c>
      <c r="HU34">
        <v>0</v>
      </c>
      <c r="HV34" t="s">
        <v>415</v>
      </c>
      <c r="HW34" t="s">
        <v>416</v>
      </c>
      <c r="HX34" t="s">
        <v>417</v>
      </c>
      <c r="HY34" t="s">
        <v>417</v>
      </c>
      <c r="HZ34" t="s">
        <v>417</v>
      </c>
      <c r="IA34" t="s">
        <v>417</v>
      </c>
      <c r="IB34">
        <v>0</v>
      </c>
      <c r="IC34">
        <v>100</v>
      </c>
      <c r="ID34">
        <v>100</v>
      </c>
      <c r="IE34">
        <v>0.269</v>
      </c>
      <c r="IF34">
        <v>0.208</v>
      </c>
      <c r="IG34">
        <v>0.2213809523809118</v>
      </c>
      <c r="IH34">
        <v>0</v>
      </c>
      <c r="II34">
        <v>0</v>
      </c>
      <c r="IJ34">
        <v>0</v>
      </c>
      <c r="IK34">
        <v>0.208</v>
      </c>
      <c r="IL34">
        <v>0</v>
      </c>
      <c r="IM34">
        <v>0</v>
      </c>
      <c r="IN34">
        <v>0</v>
      </c>
      <c r="IO34">
        <v>-1</v>
      </c>
      <c r="IP34">
        <v>-1</v>
      </c>
      <c r="IQ34">
        <v>-1</v>
      </c>
      <c r="IR34">
        <v>-1</v>
      </c>
      <c r="IS34">
        <v>3.8</v>
      </c>
      <c r="IT34">
        <v>358.2</v>
      </c>
      <c r="IU34">
        <v>1.0498</v>
      </c>
      <c r="IV34">
        <v>2.38647</v>
      </c>
      <c r="IW34">
        <v>1.42578</v>
      </c>
      <c r="IX34">
        <v>2.28271</v>
      </c>
      <c r="IY34">
        <v>1.54785</v>
      </c>
      <c r="IZ34">
        <v>2.41699</v>
      </c>
      <c r="JA34">
        <v>26.3134</v>
      </c>
      <c r="JB34">
        <v>15.7957</v>
      </c>
      <c r="JC34">
        <v>18</v>
      </c>
      <c r="JD34">
        <v>608.553</v>
      </c>
      <c r="JE34">
        <v>445.831</v>
      </c>
      <c r="JF34">
        <v>19.6616</v>
      </c>
      <c r="JG34">
        <v>18.7851</v>
      </c>
      <c r="JH34">
        <v>30</v>
      </c>
      <c r="JI34">
        <v>18.7386</v>
      </c>
      <c r="JJ34">
        <v>18.699</v>
      </c>
      <c r="JK34">
        <v>21.0435</v>
      </c>
      <c r="JL34">
        <v>-30</v>
      </c>
      <c r="JM34">
        <v>-30</v>
      </c>
      <c r="JN34">
        <v>-999.9</v>
      </c>
      <c r="JO34">
        <v>408.847</v>
      </c>
      <c r="JP34">
        <v>0</v>
      </c>
      <c r="JQ34">
        <v>96.95059999999999</v>
      </c>
      <c r="JR34">
        <v>102.48</v>
      </c>
    </row>
    <row r="35" spans="1:278">
      <c r="A35">
        <v>19</v>
      </c>
      <c r="B35">
        <v>1686886770</v>
      </c>
      <c r="C35">
        <v>4506</v>
      </c>
      <c r="D35" t="s">
        <v>502</v>
      </c>
      <c r="E35" t="s">
        <v>503</v>
      </c>
      <c r="F35">
        <v>15</v>
      </c>
      <c r="N35" t="s">
        <v>504</v>
      </c>
      <c r="O35">
        <v>1686886762</v>
      </c>
      <c r="P35">
        <f>(Q35)/1000</f>
        <v>0</v>
      </c>
      <c r="Q35">
        <f>1000*DA35*AO35*(CW35-CX35)/(100*CP35*(1000-AO35*CW35))</f>
        <v>0</v>
      </c>
      <c r="R35">
        <f>DA35*AO35*(CV35-CU35*(1000-AO35*CX35)/(1000-AO35*CW35))/(100*CP35)</f>
        <v>0</v>
      </c>
      <c r="S35">
        <f>CU35 - IF(AO35&gt;1, R35*CP35*100.0/(AQ35*DI35), 0)</f>
        <v>0</v>
      </c>
      <c r="T35">
        <f>((Z35-P35/2)*S35-R35)/(Z35+P35/2)</f>
        <v>0</v>
      </c>
      <c r="U35">
        <f>T35*(DB35+DC35)/1000.0</f>
        <v>0</v>
      </c>
      <c r="V35">
        <f>(CU35 - IF(AO35&gt;1, R35*CP35*100.0/(AQ35*DI35), 0))*(DB35+DC35)/1000.0</f>
        <v>0</v>
      </c>
      <c r="W35">
        <f>2.0/((1/Y35-1/X35)+SIGN(Y35)*SQRT((1/Y35-1/X35)*(1/Y35-1/X35) + 4*CQ35/((CQ35+1)*(CQ35+1))*(2*1/Y35*1/X35-1/X35*1/X35)))</f>
        <v>0</v>
      </c>
      <c r="X35">
        <f>IF(LEFT(CR35,1)&lt;&gt;"0",IF(LEFT(CR35,1)="1",3.0,CS35),$D$5+$E$5*(DI35*DB35/($K$5*1000))+$F$5*(DI35*DB35/($K$5*1000))*MAX(MIN(CP35,$J$5),$I$5)*MAX(MIN(CP35,$J$5),$I$5)+$G$5*MAX(MIN(CP35,$J$5),$I$5)*(DI35*DB35/($K$5*1000))+$H$5*(DI35*DB35/($K$5*1000))*(DI35*DB35/($K$5*1000)))</f>
        <v>0</v>
      </c>
      <c r="Y35">
        <f>P35*(1000-(1000*0.61365*exp(17.502*AC35/(240.97+AC35))/(DB35+DC35)+CW35)/2)/(1000*0.61365*exp(17.502*AC35/(240.97+AC35))/(DB35+DC35)-CW35)</f>
        <v>0</v>
      </c>
      <c r="Z35">
        <f>1/((CQ35+1)/(W35/1.6)+1/(X35/1.37)) + CQ35/((CQ35+1)/(W35/1.6) + CQ35/(X35/1.37))</f>
        <v>0</v>
      </c>
      <c r="AA35">
        <f>(CL35*CO35)</f>
        <v>0</v>
      </c>
      <c r="AB35">
        <f>(DD35+(AA35+2*0.95*5.67E-8*(((DD35+$B$7)+273)^4-(DD35+273)^4)-44100*P35)/(1.84*29.3*X35+8*0.95*5.67E-8*(DD35+273)^3))</f>
        <v>0</v>
      </c>
      <c r="AC35">
        <f>($C$7*DE35+$D$7*DF35+$E$7*AB35)</f>
        <v>0</v>
      </c>
      <c r="AD35">
        <f>0.61365*exp(17.502*AC35/(240.97+AC35))</f>
        <v>0</v>
      </c>
      <c r="AE35">
        <f>(AF35/AG35*100)</f>
        <v>0</v>
      </c>
      <c r="AF35">
        <f>CW35*(DB35+DC35)/1000</f>
        <v>0</v>
      </c>
      <c r="AG35">
        <f>0.61365*exp(17.502*DD35/(240.97+DD35))</f>
        <v>0</v>
      </c>
      <c r="AH35">
        <f>(AD35-CW35*(DB35+DC35)/1000)</f>
        <v>0</v>
      </c>
      <c r="AI35">
        <f>(-P35*44100)</f>
        <v>0</v>
      </c>
      <c r="AJ35">
        <f>2*29.3*X35*0.92*(DD35-AC35)</f>
        <v>0</v>
      </c>
      <c r="AK35">
        <f>2*0.95*5.67E-8*(((DD35+$B$7)+273)^4-(AC35+273)^4)</f>
        <v>0</v>
      </c>
      <c r="AL35">
        <f>AA35+AK35+AI35+AJ35</f>
        <v>0</v>
      </c>
      <c r="AM35">
        <v>0</v>
      </c>
      <c r="AN35">
        <v>0</v>
      </c>
      <c r="AO35">
        <f>IF(AM35*$H$13&gt;=AQ35,1.0,(AQ35/(AQ35-AM35*$H$13)))</f>
        <v>0</v>
      </c>
      <c r="AP35">
        <f>(AO35-1)*100</f>
        <v>0</v>
      </c>
      <c r="AQ35">
        <f>MAX(0,($B$13+$C$13*DI35)/(1+$D$13*DI35)*DB35/(DD35+273)*$E$13)</f>
        <v>0</v>
      </c>
      <c r="AR35" t="s">
        <v>505</v>
      </c>
      <c r="AS35">
        <v>12543.8</v>
      </c>
      <c r="AT35">
        <v>643.2269230769232</v>
      </c>
      <c r="AU35">
        <v>3664.59</v>
      </c>
      <c r="AV35">
        <f>1-AT35/AU35</f>
        <v>0</v>
      </c>
      <c r="AW35">
        <v>-1.262081947954411</v>
      </c>
      <c r="AX35" t="s">
        <v>411</v>
      </c>
      <c r="AY35" t="s">
        <v>411</v>
      </c>
      <c r="AZ35">
        <v>0</v>
      </c>
      <c r="BA35">
        <v>0</v>
      </c>
      <c r="BB35">
        <f>1-AZ35/BA35</f>
        <v>0</v>
      </c>
      <c r="BC35">
        <v>0.5</v>
      </c>
      <c r="BD35">
        <f>CM35</f>
        <v>0</v>
      </c>
      <c r="BE35">
        <f>R35</f>
        <v>0</v>
      </c>
      <c r="BF35">
        <f>BB35*BC35*BD35</f>
        <v>0</v>
      </c>
      <c r="BG35">
        <f>(BE35-AW35)/BD35</f>
        <v>0</v>
      </c>
      <c r="BH35">
        <f>(AU35-BA35)/BA35</f>
        <v>0</v>
      </c>
      <c r="BI35">
        <f>AT35/(AV35+AT35/BA35)</f>
        <v>0</v>
      </c>
      <c r="BJ35" t="s">
        <v>411</v>
      </c>
      <c r="BK35">
        <v>0</v>
      </c>
      <c r="BL35">
        <f>IF(BK35&lt;&gt;0, BK35, BI35)</f>
        <v>0</v>
      </c>
      <c r="BM35">
        <f>1-BL35/BA35</f>
        <v>0</v>
      </c>
      <c r="BN35">
        <f>(BA35-AZ35)/(BA35-BL35)</f>
        <v>0</v>
      </c>
      <c r="BO35">
        <f>(AU35-BA35)/(AU35-BL35)</f>
        <v>0</v>
      </c>
      <c r="BP35">
        <f>(BA35-AZ35)/(BA35-AT35)</f>
        <v>0</v>
      </c>
      <c r="BQ35">
        <f>(AU35-BA35)/(AU35-AT35)</f>
        <v>0</v>
      </c>
      <c r="BR35">
        <f>(BN35*BL35/AZ35)</f>
        <v>0</v>
      </c>
      <c r="BS35">
        <f>(1-BR35)</f>
        <v>0</v>
      </c>
      <c r="BT35">
        <v>1255</v>
      </c>
      <c r="BU35">
        <v>300</v>
      </c>
      <c r="BV35">
        <v>300</v>
      </c>
      <c r="BW35">
        <v>300</v>
      </c>
      <c r="BX35">
        <v>12543.8</v>
      </c>
      <c r="BY35">
        <v>3589.83</v>
      </c>
      <c r="BZ35">
        <v>-0.0103855</v>
      </c>
      <c r="CA35">
        <v>-33.11</v>
      </c>
      <c r="CB35" t="s">
        <v>411</v>
      </c>
      <c r="CC35" t="s">
        <v>411</v>
      </c>
      <c r="CD35" t="s">
        <v>411</v>
      </c>
      <c r="CE35" t="s">
        <v>411</v>
      </c>
      <c r="CF35" t="s">
        <v>411</v>
      </c>
      <c r="CG35" t="s">
        <v>411</v>
      </c>
      <c r="CH35" t="s">
        <v>411</v>
      </c>
      <c r="CI35" t="s">
        <v>411</v>
      </c>
      <c r="CJ35" t="s">
        <v>411</v>
      </c>
      <c r="CK35" t="s">
        <v>411</v>
      </c>
      <c r="CL35">
        <f>$B$11*DJ35+$C$11*DK35+$F$11*DV35*(1-DY35)</f>
        <v>0</v>
      </c>
      <c r="CM35">
        <f>CL35*CN35</f>
        <v>0</v>
      </c>
      <c r="CN35">
        <f>($B$11*$D$9+$C$11*$D$9+$F$11*((EI35+EA35)/MAX(EI35+EA35+EJ35, 0.1)*$I$9+EJ35/MAX(EI35+EA35+EJ35, 0.1)*$J$9))/($B$11+$C$11+$F$11)</f>
        <v>0</v>
      </c>
      <c r="CO35">
        <f>($B$11*$K$9+$C$11*$K$9+$F$11*((EI35+EA35)/MAX(EI35+EA35+EJ35, 0.1)*$P$9+EJ35/MAX(EI35+EA35+EJ35, 0.1)*$Q$9))/($B$11+$C$11+$F$11)</f>
        <v>0</v>
      </c>
      <c r="CP35">
        <v>6</v>
      </c>
      <c r="CQ35">
        <v>0.5</v>
      </c>
      <c r="CR35" t="s">
        <v>412</v>
      </c>
      <c r="CS35">
        <v>2</v>
      </c>
      <c r="CT35">
        <v>1686886762</v>
      </c>
      <c r="CU35">
        <v>410.0553225806451</v>
      </c>
      <c r="CV35">
        <v>409.0906129032258</v>
      </c>
      <c r="CW35">
        <v>8.80417741935484</v>
      </c>
      <c r="CX35">
        <v>8.086065483870968</v>
      </c>
      <c r="CY35">
        <v>409.7293225806451</v>
      </c>
      <c r="CZ35">
        <v>8.596177419354838</v>
      </c>
      <c r="DA35">
        <v>600.1384193548387</v>
      </c>
      <c r="DB35">
        <v>101.644935483871</v>
      </c>
      <c r="DC35">
        <v>0.1000587612903226</v>
      </c>
      <c r="DD35">
        <v>20.88329677419355</v>
      </c>
      <c r="DE35">
        <v>20.42684838709678</v>
      </c>
      <c r="DF35">
        <v>999.9000000000003</v>
      </c>
      <c r="DG35">
        <v>0</v>
      </c>
      <c r="DH35">
        <v>0</v>
      </c>
      <c r="DI35">
        <v>9996.086129032257</v>
      </c>
      <c r="DJ35">
        <v>0</v>
      </c>
      <c r="DK35">
        <v>0.2826620000000001</v>
      </c>
      <c r="DL35">
        <v>0.9081368709677419</v>
      </c>
      <c r="DM35">
        <v>413.6403225806451</v>
      </c>
      <c r="DN35">
        <v>412.4254193548386</v>
      </c>
      <c r="DO35">
        <v>0.7181107419354839</v>
      </c>
      <c r="DP35">
        <v>409.0906129032258</v>
      </c>
      <c r="DQ35">
        <v>8.086065483870968</v>
      </c>
      <c r="DR35">
        <v>0.894900741935484</v>
      </c>
      <c r="DS35">
        <v>0.8219083870967742</v>
      </c>
      <c r="DT35">
        <v>5.308999677419355</v>
      </c>
      <c r="DU35">
        <v>4.091415483870968</v>
      </c>
      <c r="DV35">
        <v>0.0499931</v>
      </c>
      <c r="DW35">
        <v>0</v>
      </c>
      <c r="DX35">
        <v>0</v>
      </c>
      <c r="DY35">
        <v>0</v>
      </c>
      <c r="DZ35">
        <v>643.5932258064519</v>
      </c>
      <c r="EA35">
        <v>0.0499931</v>
      </c>
      <c r="EB35">
        <v>-4.871612903225807</v>
      </c>
      <c r="EC35">
        <v>-1.176774193548387</v>
      </c>
      <c r="ED35">
        <v>35.24593548387097</v>
      </c>
      <c r="EE35">
        <v>39.24187096774193</v>
      </c>
      <c r="EF35">
        <v>37.637</v>
      </c>
      <c r="EG35">
        <v>41.375</v>
      </c>
      <c r="EH35">
        <v>37.56199999999998</v>
      </c>
      <c r="EI35">
        <v>0</v>
      </c>
      <c r="EJ35">
        <v>0</v>
      </c>
      <c r="EK35">
        <v>0</v>
      </c>
      <c r="EL35">
        <v>307.6999998092651</v>
      </c>
      <c r="EM35">
        <v>0</v>
      </c>
      <c r="EN35">
        <v>643.2269230769232</v>
      </c>
      <c r="EO35">
        <v>-8.094359033246182</v>
      </c>
      <c r="EP35">
        <v>-5.521709421342996</v>
      </c>
      <c r="EQ35">
        <v>-4.736538461538461</v>
      </c>
      <c r="ER35">
        <v>15</v>
      </c>
      <c r="ES35">
        <v>1686886796</v>
      </c>
      <c r="ET35" t="s">
        <v>506</v>
      </c>
      <c r="EU35">
        <v>1686886796</v>
      </c>
      <c r="EV35">
        <v>1686864966.6</v>
      </c>
      <c r="EW35">
        <v>19</v>
      </c>
      <c r="EX35">
        <v>0.057</v>
      </c>
      <c r="EY35">
        <v>-0.025</v>
      </c>
      <c r="EZ35">
        <v>0.326</v>
      </c>
      <c r="FA35">
        <v>0.208</v>
      </c>
      <c r="FB35">
        <v>409</v>
      </c>
      <c r="FC35">
        <v>20</v>
      </c>
      <c r="FD35">
        <v>0.3</v>
      </c>
      <c r="FE35">
        <v>0.03</v>
      </c>
      <c r="FF35">
        <v>0.921494175</v>
      </c>
      <c r="FG35">
        <v>-0.4541208742964372</v>
      </c>
      <c r="FH35">
        <v>0.07196576804630361</v>
      </c>
      <c r="FI35">
        <v>1</v>
      </c>
      <c r="FJ35">
        <v>409.9961666666667</v>
      </c>
      <c r="FK35">
        <v>-0.005953281423900844</v>
      </c>
      <c r="FL35">
        <v>0.03628046612465763</v>
      </c>
      <c r="FM35">
        <v>1</v>
      </c>
      <c r="FN35">
        <v>0.7203479749999999</v>
      </c>
      <c r="FO35">
        <v>-0.04717633395872652</v>
      </c>
      <c r="FP35">
        <v>0.004570254825977973</v>
      </c>
      <c r="FQ35">
        <v>1</v>
      </c>
      <c r="FR35">
        <v>8.804354</v>
      </c>
      <c r="FS35">
        <v>-0.04032000000000026</v>
      </c>
      <c r="FT35">
        <v>0.00293408316173896</v>
      </c>
      <c r="FU35">
        <v>1</v>
      </c>
      <c r="FV35">
        <v>4</v>
      </c>
      <c r="FW35">
        <v>4</v>
      </c>
      <c r="FX35" t="s">
        <v>414</v>
      </c>
      <c r="FY35">
        <v>3.18796</v>
      </c>
      <c r="FZ35">
        <v>2.7967</v>
      </c>
      <c r="GA35">
        <v>0.105773</v>
      </c>
      <c r="GB35">
        <v>0.106177</v>
      </c>
      <c r="GC35">
        <v>0.0584132</v>
      </c>
      <c r="GD35">
        <v>0.0562791</v>
      </c>
      <c r="GE35">
        <v>28517.4</v>
      </c>
      <c r="GF35">
        <v>22561.1</v>
      </c>
      <c r="GG35">
        <v>29759.1</v>
      </c>
      <c r="GH35">
        <v>24690</v>
      </c>
      <c r="GI35">
        <v>35667.7</v>
      </c>
      <c r="GJ35">
        <v>34028.5</v>
      </c>
      <c r="GK35">
        <v>41035.6</v>
      </c>
      <c r="GL35">
        <v>40278.7</v>
      </c>
      <c r="GM35">
        <v>2.27895</v>
      </c>
      <c r="GN35">
        <v>2.03632</v>
      </c>
      <c r="GO35">
        <v>0.0832118</v>
      </c>
      <c r="GP35">
        <v>0</v>
      </c>
      <c r="GQ35">
        <v>19.0634</v>
      </c>
      <c r="GR35">
        <v>999.9</v>
      </c>
      <c r="GS35">
        <v>30.3</v>
      </c>
      <c r="GT35">
        <v>23.1</v>
      </c>
      <c r="GU35">
        <v>8.456440000000001</v>
      </c>
      <c r="GV35">
        <v>61.3593</v>
      </c>
      <c r="GW35">
        <v>33.4495</v>
      </c>
      <c r="GX35">
        <v>1</v>
      </c>
      <c r="GY35">
        <v>-0.63891</v>
      </c>
      <c r="GZ35">
        <v>0</v>
      </c>
      <c r="HA35">
        <v>20.2901</v>
      </c>
      <c r="HB35">
        <v>5.22912</v>
      </c>
      <c r="HC35">
        <v>11.8961</v>
      </c>
      <c r="HD35">
        <v>4.96585</v>
      </c>
      <c r="HE35">
        <v>3.292</v>
      </c>
      <c r="HF35">
        <v>9999</v>
      </c>
      <c r="HG35">
        <v>9999</v>
      </c>
      <c r="HH35">
        <v>9999</v>
      </c>
      <c r="HI35">
        <v>999.9</v>
      </c>
      <c r="HJ35">
        <v>4.97015</v>
      </c>
      <c r="HK35">
        <v>1.87439</v>
      </c>
      <c r="HL35">
        <v>1.87315</v>
      </c>
      <c r="HM35">
        <v>1.8721</v>
      </c>
      <c r="HN35">
        <v>1.87384</v>
      </c>
      <c r="HO35">
        <v>1.86885</v>
      </c>
      <c r="HP35">
        <v>1.87302</v>
      </c>
      <c r="HQ35">
        <v>1.87805</v>
      </c>
      <c r="HR35">
        <v>0</v>
      </c>
      <c r="HS35">
        <v>0</v>
      </c>
      <c r="HT35">
        <v>0</v>
      </c>
      <c r="HU35">
        <v>0</v>
      </c>
      <c r="HV35" t="s">
        <v>415</v>
      </c>
      <c r="HW35" t="s">
        <v>416</v>
      </c>
      <c r="HX35" t="s">
        <v>417</v>
      </c>
      <c r="HY35" t="s">
        <v>417</v>
      </c>
      <c r="HZ35" t="s">
        <v>417</v>
      </c>
      <c r="IA35" t="s">
        <v>417</v>
      </c>
      <c r="IB35">
        <v>0</v>
      </c>
      <c r="IC35">
        <v>100</v>
      </c>
      <c r="ID35">
        <v>100</v>
      </c>
      <c r="IE35">
        <v>0.326</v>
      </c>
      <c r="IF35">
        <v>0.208</v>
      </c>
      <c r="IG35">
        <v>0.269333333333293</v>
      </c>
      <c r="IH35">
        <v>0</v>
      </c>
      <c r="II35">
        <v>0</v>
      </c>
      <c r="IJ35">
        <v>0</v>
      </c>
      <c r="IK35">
        <v>0.208</v>
      </c>
      <c r="IL35">
        <v>0</v>
      </c>
      <c r="IM35">
        <v>0</v>
      </c>
      <c r="IN35">
        <v>0</v>
      </c>
      <c r="IO35">
        <v>-1</v>
      </c>
      <c r="IP35">
        <v>-1</v>
      </c>
      <c r="IQ35">
        <v>-1</v>
      </c>
      <c r="IR35">
        <v>-1</v>
      </c>
      <c r="IS35">
        <v>4.7</v>
      </c>
      <c r="IT35">
        <v>363.4</v>
      </c>
      <c r="IU35">
        <v>1.05103</v>
      </c>
      <c r="IV35">
        <v>2.39014</v>
      </c>
      <c r="IW35">
        <v>1.42578</v>
      </c>
      <c r="IX35">
        <v>2.28149</v>
      </c>
      <c r="IY35">
        <v>1.54785</v>
      </c>
      <c r="IZ35">
        <v>2.39136</v>
      </c>
      <c r="JA35">
        <v>26.1898</v>
      </c>
      <c r="JB35">
        <v>15.7519</v>
      </c>
      <c r="JC35">
        <v>18</v>
      </c>
      <c r="JD35">
        <v>610.288</v>
      </c>
      <c r="JE35">
        <v>445.352</v>
      </c>
      <c r="JF35">
        <v>19.6569</v>
      </c>
      <c r="JG35">
        <v>18.7517</v>
      </c>
      <c r="JH35">
        <v>30</v>
      </c>
      <c r="JI35">
        <v>18.6633</v>
      </c>
      <c r="JJ35">
        <v>18.6168</v>
      </c>
      <c r="JK35">
        <v>21.0479</v>
      </c>
      <c r="JL35">
        <v>-30</v>
      </c>
      <c r="JM35">
        <v>-30</v>
      </c>
      <c r="JN35">
        <v>-999.9</v>
      </c>
      <c r="JO35">
        <v>409.02</v>
      </c>
      <c r="JP35">
        <v>0</v>
      </c>
      <c r="JQ35">
        <v>96.94370000000001</v>
      </c>
      <c r="JR35">
        <v>102.48</v>
      </c>
    </row>
    <row r="36" spans="1:278">
      <c r="A36">
        <v>20</v>
      </c>
      <c r="B36">
        <v>1686887041</v>
      </c>
      <c r="C36">
        <v>4777</v>
      </c>
      <c r="D36" t="s">
        <v>507</v>
      </c>
      <c r="E36" t="s">
        <v>508</v>
      </c>
      <c r="F36">
        <v>15</v>
      </c>
      <c r="N36" t="s">
        <v>509</v>
      </c>
      <c r="O36">
        <v>1686887033</v>
      </c>
      <c r="P36">
        <f>(Q36)/1000</f>
        <v>0</v>
      </c>
      <c r="Q36">
        <f>1000*DA36*AO36*(CW36-CX36)/(100*CP36*(1000-AO36*CW36))</f>
        <v>0</v>
      </c>
      <c r="R36">
        <f>DA36*AO36*(CV36-CU36*(1000-AO36*CX36)/(1000-AO36*CW36))/(100*CP36)</f>
        <v>0</v>
      </c>
      <c r="S36">
        <f>CU36 - IF(AO36&gt;1, R36*CP36*100.0/(AQ36*DI36), 0)</f>
        <v>0</v>
      </c>
      <c r="T36">
        <f>((Z36-P36/2)*S36-R36)/(Z36+P36/2)</f>
        <v>0</v>
      </c>
      <c r="U36">
        <f>T36*(DB36+DC36)/1000.0</f>
        <v>0</v>
      </c>
      <c r="V36">
        <f>(CU36 - IF(AO36&gt;1, R36*CP36*100.0/(AQ36*DI36), 0))*(DB36+DC36)/1000.0</f>
        <v>0</v>
      </c>
      <c r="W36">
        <f>2.0/((1/Y36-1/X36)+SIGN(Y36)*SQRT((1/Y36-1/X36)*(1/Y36-1/X36) + 4*CQ36/((CQ36+1)*(CQ36+1))*(2*1/Y36*1/X36-1/X36*1/X36)))</f>
        <v>0</v>
      </c>
      <c r="X36">
        <f>IF(LEFT(CR36,1)&lt;&gt;"0",IF(LEFT(CR36,1)="1",3.0,CS36),$D$5+$E$5*(DI36*DB36/($K$5*1000))+$F$5*(DI36*DB36/($K$5*1000))*MAX(MIN(CP36,$J$5),$I$5)*MAX(MIN(CP36,$J$5),$I$5)+$G$5*MAX(MIN(CP36,$J$5),$I$5)*(DI36*DB36/($K$5*1000))+$H$5*(DI36*DB36/($K$5*1000))*(DI36*DB36/($K$5*1000)))</f>
        <v>0</v>
      </c>
      <c r="Y36">
        <f>P36*(1000-(1000*0.61365*exp(17.502*AC36/(240.97+AC36))/(DB36+DC36)+CW36)/2)/(1000*0.61365*exp(17.502*AC36/(240.97+AC36))/(DB36+DC36)-CW36)</f>
        <v>0</v>
      </c>
      <c r="Z36">
        <f>1/((CQ36+1)/(W36/1.6)+1/(X36/1.37)) + CQ36/((CQ36+1)/(W36/1.6) + CQ36/(X36/1.37))</f>
        <v>0</v>
      </c>
      <c r="AA36">
        <f>(CL36*CO36)</f>
        <v>0</v>
      </c>
      <c r="AB36">
        <f>(DD36+(AA36+2*0.95*5.67E-8*(((DD36+$B$7)+273)^4-(DD36+273)^4)-44100*P36)/(1.84*29.3*X36+8*0.95*5.67E-8*(DD36+273)^3))</f>
        <v>0</v>
      </c>
      <c r="AC36">
        <f>($C$7*DE36+$D$7*DF36+$E$7*AB36)</f>
        <v>0</v>
      </c>
      <c r="AD36">
        <f>0.61365*exp(17.502*AC36/(240.97+AC36))</f>
        <v>0</v>
      </c>
      <c r="AE36">
        <f>(AF36/AG36*100)</f>
        <v>0</v>
      </c>
      <c r="AF36">
        <f>CW36*(DB36+DC36)/1000</f>
        <v>0</v>
      </c>
      <c r="AG36">
        <f>0.61365*exp(17.502*DD36/(240.97+DD36))</f>
        <v>0</v>
      </c>
      <c r="AH36">
        <f>(AD36-CW36*(DB36+DC36)/1000)</f>
        <v>0</v>
      </c>
      <c r="AI36">
        <f>(-P36*44100)</f>
        <v>0</v>
      </c>
      <c r="AJ36">
        <f>2*29.3*X36*0.92*(DD36-AC36)</f>
        <v>0</v>
      </c>
      <c r="AK36">
        <f>2*0.95*5.67E-8*(((DD36+$B$7)+273)^4-(AC36+273)^4)</f>
        <v>0</v>
      </c>
      <c r="AL36">
        <f>AA36+AK36+AI36+AJ36</f>
        <v>0</v>
      </c>
      <c r="AM36">
        <v>2</v>
      </c>
      <c r="AN36">
        <v>0</v>
      </c>
      <c r="AO36">
        <f>IF(AM36*$H$13&gt;=AQ36,1.0,(AQ36/(AQ36-AM36*$H$13)))</f>
        <v>0</v>
      </c>
      <c r="AP36">
        <f>(AO36-1)*100</f>
        <v>0</v>
      </c>
      <c r="AQ36">
        <f>MAX(0,($B$13+$C$13*DI36)/(1+$D$13*DI36)*DB36/(DD36+273)*$E$13)</f>
        <v>0</v>
      </c>
      <c r="AR36" t="s">
        <v>510</v>
      </c>
      <c r="AS36">
        <v>12496.9</v>
      </c>
      <c r="AT36">
        <v>580.648</v>
      </c>
      <c r="AU36">
        <v>3646.73</v>
      </c>
      <c r="AV36">
        <f>1-AT36/AU36</f>
        <v>0</v>
      </c>
      <c r="AW36">
        <v>-1.427738543652679</v>
      </c>
      <c r="AX36" t="s">
        <v>411</v>
      </c>
      <c r="AY36" t="s">
        <v>411</v>
      </c>
      <c r="AZ36">
        <v>0</v>
      </c>
      <c r="BA36">
        <v>0</v>
      </c>
      <c r="BB36">
        <f>1-AZ36/BA36</f>
        <v>0</v>
      </c>
      <c r="BC36">
        <v>0.5</v>
      </c>
      <c r="BD36">
        <f>CM36</f>
        <v>0</v>
      </c>
      <c r="BE36">
        <f>R36</f>
        <v>0</v>
      </c>
      <c r="BF36">
        <f>BB36*BC36*BD36</f>
        <v>0</v>
      </c>
      <c r="BG36">
        <f>(BE36-AW36)/BD36</f>
        <v>0</v>
      </c>
      <c r="BH36">
        <f>(AU36-BA36)/BA36</f>
        <v>0</v>
      </c>
      <c r="BI36">
        <f>AT36/(AV36+AT36/BA36)</f>
        <v>0</v>
      </c>
      <c r="BJ36" t="s">
        <v>411</v>
      </c>
      <c r="BK36">
        <v>0</v>
      </c>
      <c r="BL36">
        <f>IF(BK36&lt;&gt;0, BK36, BI36)</f>
        <v>0</v>
      </c>
      <c r="BM36">
        <f>1-BL36/BA36</f>
        <v>0</v>
      </c>
      <c r="BN36">
        <f>(BA36-AZ36)/(BA36-BL36)</f>
        <v>0</v>
      </c>
      <c r="BO36">
        <f>(AU36-BA36)/(AU36-BL36)</f>
        <v>0</v>
      </c>
      <c r="BP36">
        <f>(BA36-AZ36)/(BA36-AT36)</f>
        <v>0</v>
      </c>
      <c r="BQ36">
        <f>(AU36-BA36)/(AU36-AT36)</f>
        <v>0</v>
      </c>
      <c r="BR36">
        <f>(BN36*BL36/AZ36)</f>
        <v>0</v>
      </c>
      <c r="BS36">
        <f>(1-BR36)</f>
        <v>0</v>
      </c>
      <c r="BT36">
        <v>1256</v>
      </c>
      <c r="BU36">
        <v>300</v>
      </c>
      <c r="BV36">
        <v>300</v>
      </c>
      <c r="BW36">
        <v>300</v>
      </c>
      <c r="BX36">
        <v>12496.9</v>
      </c>
      <c r="BY36">
        <v>3561.75</v>
      </c>
      <c r="BZ36">
        <v>-0.010348</v>
      </c>
      <c r="CA36">
        <v>-26.64</v>
      </c>
      <c r="CB36" t="s">
        <v>411</v>
      </c>
      <c r="CC36" t="s">
        <v>411</v>
      </c>
      <c r="CD36" t="s">
        <v>411</v>
      </c>
      <c r="CE36" t="s">
        <v>411</v>
      </c>
      <c r="CF36" t="s">
        <v>411</v>
      </c>
      <c r="CG36" t="s">
        <v>411</v>
      </c>
      <c r="CH36" t="s">
        <v>411</v>
      </c>
      <c r="CI36" t="s">
        <v>411</v>
      </c>
      <c r="CJ36" t="s">
        <v>411</v>
      </c>
      <c r="CK36" t="s">
        <v>411</v>
      </c>
      <c r="CL36">
        <f>$B$11*DJ36+$C$11*DK36+$F$11*DV36*(1-DY36)</f>
        <v>0</v>
      </c>
      <c r="CM36">
        <f>CL36*CN36</f>
        <v>0</v>
      </c>
      <c r="CN36">
        <f>($B$11*$D$9+$C$11*$D$9+$F$11*((EI36+EA36)/MAX(EI36+EA36+EJ36, 0.1)*$I$9+EJ36/MAX(EI36+EA36+EJ36, 0.1)*$J$9))/($B$11+$C$11+$F$11)</f>
        <v>0</v>
      </c>
      <c r="CO36">
        <f>($B$11*$K$9+$C$11*$K$9+$F$11*((EI36+EA36)/MAX(EI36+EA36+EJ36, 0.1)*$P$9+EJ36/MAX(EI36+EA36+EJ36, 0.1)*$Q$9))/($B$11+$C$11+$F$11)</f>
        <v>0</v>
      </c>
      <c r="CP36">
        <v>6</v>
      </c>
      <c r="CQ36">
        <v>0.5</v>
      </c>
      <c r="CR36" t="s">
        <v>412</v>
      </c>
      <c r="CS36">
        <v>2</v>
      </c>
      <c r="CT36">
        <v>1686887033</v>
      </c>
      <c r="CU36">
        <v>409.7953548387097</v>
      </c>
      <c r="CV36">
        <v>408.8336774193548</v>
      </c>
      <c r="CW36">
        <v>9.23479387096774</v>
      </c>
      <c r="CX36">
        <v>8.108715161290322</v>
      </c>
      <c r="CY36">
        <v>409.5513548387096</v>
      </c>
      <c r="CZ36">
        <v>9.026793870967742</v>
      </c>
      <c r="DA36">
        <v>600.1252903225806</v>
      </c>
      <c r="DB36">
        <v>101.6543548387097</v>
      </c>
      <c r="DC36">
        <v>0.09995920322580645</v>
      </c>
      <c r="DD36">
        <v>20.71607096774193</v>
      </c>
      <c r="DE36">
        <v>19.99533870967742</v>
      </c>
      <c r="DF36">
        <v>999.9000000000003</v>
      </c>
      <c r="DG36">
        <v>0</v>
      </c>
      <c r="DH36">
        <v>0</v>
      </c>
      <c r="DI36">
        <v>10000.19838709677</v>
      </c>
      <c r="DJ36">
        <v>0</v>
      </c>
      <c r="DK36">
        <v>0.2826620000000001</v>
      </c>
      <c r="DL36">
        <v>1.043856161290323</v>
      </c>
      <c r="DM36">
        <v>413.697935483871</v>
      </c>
      <c r="DN36">
        <v>412.1759032258065</v>
      </c>
      <c r="DO36">
        <v>1.126077741935484</v>
      </c>
      <c r="DP36">
        <v>408.8336774193548</v>
      </c>
      <c r="DQ36">
        <v>8.108715161290322</v>
      </c>
      <c r="DR36">
        <v>0.9387562903225807</v>
      </c>
      <c r="DS36">
        <v>0.8242856451612903</v>
      </c>
      <c r="DT36">
        <v>5.998983225806453</v>
      </c>
      <c r="DU36">
        <v>4.13254870967742</v>
      </c>
      <c r="DV36">
        <v>0.0499931</v>
      </c>
      <c r="DW36">
        <v>0</v>
      </c>
      <c r="DX36">
        <v>0</v>
      </c>
      <c r="DY36">
        <v>0</v>
      </c>
      <c r="DZ36">
        <v>580.7790322580646</v>
      </c>
      <c r="EA36">
        <v>0.0499931</v>
      </c>
      <c r="EB36">
        <v>-4.941612903225806</v>
      </c>
      <c r="EC36">
        <v>-1.05</v>
      </c>
      <c r="ED36">
        <v>35.25</v>
      </c>
      <c r="EE36">
        <v>39.125</v>
      </c>
      <c r="EF36">
        <v>37.59045161290322</v>
      </c>
      <c r="EG36">
        <v>41.44512903225805</v>
      </c>
      <c r="EH36">
        <v>37.625</v>
      </c>
      <c r="EI36">
        <v>0</v>
      </c>
      <c r="EJ36">
        <v>0</v>
      </c>
      <c r="EK36">
        <v>0</v>
      </c>
      <c r="EL36">
        <v>270.1999998092651</v>
      </c>
      <c r="EM36">
        <v>0</v>
      </c>
      <c r="EN36">
        <v>580.648</v>
      </c>
      <c r="EO36">
        <v>-4.54538455237341</v>
      </c>
      <c r="EP36">
        <v>-3.636923078747661</v>
      </c>
      <c r="EQ36">
        <v>-5.244800000000001</v>
      </c>
      <c r="ER36">
        <v>15</v>
      </c>
      <c r="ES36">
        <v>1686887058</v>
      </c>
      <c r="ET36" t="s">
        <v>511</v>
      </c>
      <c r="EU36">
        <v>1686887058</v>
      </c>
      <c r="EV36">
        <v>1686864966.6</v>
      </c>
      <c r="EW36">
        <v>20</v>
      </c>
      <c r="EX36">
        <v>-0.082</v>
      </c>
      <c r="EY36">
        <v>-0.025</v>
      </c>
      <c r="EZ36">
        <v>0.244</v>
      </c>
      <c r="FA36">
        <v>0.208</v>
      </c>
      <c r="FB36">
        <v>409</v>
      </c>
      <c r="FC36">
        <v>20</v>
      </c>
      <c r="FD36">
        <v>0.32</v>
      </c>
      <c r="FE36">
        <v>0.03</v>
      </c>
      <c r="FF36">
        <v>1.033448975609756</v>
      </c>
      <c r="FG36">
        <v>0.2525943135888513</v>
      </c>
      <c r="FH36">
        <v>0.04360822478615022</v>
      </c>
      <c r="FI36">
        <v>1</v>
      </c>
      <c r="FJ36">
        <v>409.8665161290322</v>
      </c>
      <c r="FK36">
        <v>0.691016129030282</v>
      </c>
      <c r="FL36">
        <v>0.05666532817581779</v>
      </c>
      <c r="FM36">
        <v>1</v>
      </c>
      <c r="FN36">
        <v>1.128620243902439</v>
      </c>
      <c r="FO36">
        <v>-0.04291735191637528</v>
      </c>
      <c r="FP36">
        <v>0.00429195645183104</v>
      </c>
      <c r="FQ36">
        <v>1</v>
      </c>
      <c r="FR36">
        <v>9.235159354838705</v>
      </c>
      <c r="FS36">
        <v>-0.02154145161290056</v>
      </c>
      <c r="FT36">
        <v>0.001759154737428897</v>
      </c>
      <c r="FU36">
        <v>1</v>
      </c>
      <c r="FV36">
        <v>4</v>
      </c>
      <c r="FW36">
        <v>4</v>
      </c>
      <c r="FX36" t="s">
        <v>414</v>
      </c>
      <c r="FY36">
        <v>3.18802</v>
      </c>
      <c r="FZ36">
        <v>2.79613</v>
      </c>
      <c r="GA36">
        <v>0.10576</v>
      </c>
      <c r="GB36">
        <v>0.106121</v>
      </c>
      <c r="GC36">
        <v>0.0607079</v>
      </c>
      <c r="GD36">
        <v>0.0564248</v>
      </c>
      <c r="GE36">
        <v>28499.8</v>
      </c>
      <c r="GF36">
        <v>22566.1</v>
      </c>
      <c r="GG36">
        <v>29740.2</v>
      </c>
      <c r="GH36">
        <v>24693.8</v>
      </c>
      <c r="GI36">
        <v>35546.9</v>
      </c>
      <c r="GJ36">
        <v>34024.7</v>
      </c>
      <c r="GK36">
        <v>40998.7</v>
      </c>
      <c r="GL36">
        <v>40280.5</v>
      </c>
      <c r="GM36">
        <v>2.27555</v>
      </c>
      <c r="GN36">
        <v>2.04037</v>
      </c>
      <c r="GO36">
        <v>0.0881217</v>
      </c>
      <c r="GP36">
        <v>0</v>
      </c>
      <c r="GQ36">
        <v>18.5438</v>
      </c>
      <c r="GR36">
        <v>999.9</v>
      </c>
      <c r="GS36">
        <v>30.5</v>
      </c>
      <c r="GT36">
        <v>23.1</v>
      </c>
      <c r="GU36">
        <v>8.511649999999999</v>
      </c>
      <c r="GV36">
        <v>62.2193</v>
      </c>
      <c r="GW36">
        <v>33.4696</v>
      </c>
      <c r="GX36">
        <v>1</v>
      </c>
      <c r="GY36">
        <v>-0.641956</v>
      </c>
      <c r="GZ36">
        <v>0</v>
      </c>
      <c r="HA36">
        <v>20.2901</v>
      </c>
      <c r="HB36">
        <v>5.22837</v>
      </c>
      <c r="HC36">
        <v>11.8961</v>
      </c>
      <c r="HD36">
        <v>4.96545</v>
      </c>
      <c r="HE36">
        <v>3.292</v>
      </c>
      <c r="HF36">
        <v>9999</v>
      </c>
      <c r="HG36">
        <v>9999</v>
      </c>
      <c r="HH36">
        <v>9999</v>
      </c>
      <c r="HI36">
        <v>999.9</v>
      </c>
      <c r="HJ36">
        <v>4.97017</v>
      </c>
      <c r="HK36">
        <v>1.87439</v>
      </c>
      <c r="HL36">
        <v>1.87314</v>
      </c>
      <c r="HM36">
        <v>1.8721</v>
      </c>
      <c r="HN36">
        <v>1.8738</v>
      </c>
      <c r="HO36">
        <v>1.86878</v>
      </c>
      <c r="HP36">
        <v>1.87302</v>
      </c>
      <c r="HQ36">
        <v>1.87806</v>
      </c>
      <c r="HR36">
        <v>0</v>
      </c>
      <c r="HS36">
        <v>0</v>
      </c>
      <c r="HT36">
        <v>0</v>
      </c>
      <c r="HU36">
        <v>0</v>
      </c>
      <c r="HV36" t="s">
        <v>415</v>
      </c>
      <c r="HW36" t="s">
        <v>416</v>
      </c>
      <c r="HX36" t="s">
        <v>417</v>
      </c>
      <c r="HY36" t="s">
        <v>417</v>
      </c>
      <c r="HZ36" t="s">
        <v>417</v>
      </c>
      <c r="IA36" t="s">
        <v>417</v>
      </c>
      <c r="IB36">
        <v>0</v>
      </c>
      <c r="IC36">
        <v>100</v>
      </c>
      <c r="ID36">
        <v>100</v>
      </c>
      <c r="IE36">
        <v>0.244</v>
      </c>
      <c r="IF36">
        <v>0.208</v>
      </c>
      <c r="IG36">
        <v>0.3262999999999465</v>
      </c>
      <c r="IH36">
        <v>0</v>
      </c>
      <c r="II36">
        <v>0</v>
      </c>
      <c r="IJ36">
        <v>0</v>
      </c>
      <c r="IK36">
        <v>0.208</v>
      </c>
      <c r="IL36">
        <v>0</v>
      </c>
      <c r="IM36">
        <v>0</v>
      </c>
      <c r="IN36">
        <v>0</v>
      </c>
      <c r="IO36">
        <v>-1</v>
      </c>
      <c r="IP36">
        <v>-1</v>
      </c>
      <c r="IQ36">
        <v>-1</v>
      </c>
      <c r="IR36">
        <v>-1</v>
      </c>
      <c r="IS36">
        <v>4.1</v>
      </c>
      <c r="IT36">
        <v>367.9</v>
      </c>
      <c r="IU36">
        <v>1.0498</v>
      </c>
      <c r="IV36">
        <v>2.37671</v>
      </c>
      <c r="IW36">
        <v>1.42578</v>
      </c>
      <c r="IX36">
        <v>2.28394</v>
      </c>
      <c r="IY36">
        <v>1.54785</v>
      </c>
      <c r="IZ36">
        <v>2.32544</v>
      </c>
      <c r="JA36">
        <v>26.1074</v>
      </c>
      <c r="JB36">
        <v>15.7081</v>
      </c>
      <c r="JC36">
        <v>18</v>
      </c>
      <c r="JD36">
        <v>607.3630000000001</v>
      </c>
      <c r="JE36">
        <v>447.199</v>
      </c>
      <c r="JF36">
        <v>19.632</v>
      </c>
      <c r="JG36">
        <v>18.7219</v>
      </c>
      <c r="JH36">
        <v>30</v>
      </c>
      <c r="JI36">
        <v>18.6172</v>
      </c>
      <c r="JJ36">
        <v>18.5697</v>
      </c>
      <c r="JK36">
        <v>21.0484</v>
      </c>
      <c r="JL36">
        <v>-30</v>
      </c>
      <c r="JM36">
        <v>-30</v>
      </c>
      <c r="JN36">
        <v>-999.9</v>
      </c>
      <c r="JO36">
        <v>408.918</v>
      </c>
      <c r="JP36">
        <v>0</v>
      </c>
      <c r="JQ36">
        <v>96.8673</v>
      </c>
      <c r="JR36">
        <v>102.489</v>
      </c>
    </row>
    <row r="37" spans="1:278">
      <c r="A37">
        <v>21</v>
      </c>
      <c r="B37">
        <v>1686887263</v>
      </c>
      <c r="C37">
        <v>4999</v>
      </c>
      <c r="D37" t="s">
        <v>512</v>
      </c>
      <c r="E37" t="s">
        <v>513</v>
      </c>
      <c r="F37">
        <v>15</v>
      </c>
      <c r="N37" t="s">
        <v>514</v>
      </c>
      <c r="O37">
        <v>1686887255</v>
      </c>
      <c r="P37">
        <f>(Q37)/1000</f>
        <v>0</v>
      </c>
      <c r="Q37">
        <f>1000*DA37*AO37*(CW37-CX37)/(100*CP37*(1000-AO37*CW37))</f>
        <v>0</v>
      </c>
      <c r="R37">
        <f>DA37*AO37*(CV37-CU37*(1000-AO37*CX37)/(1000-AO37*CW37))/(100*CP37)</f>
        <v>0</v>
      </c>
      <c r="S37">
        <f>CU37 - IF(AO37&gt;1, R37*CP37*100.0/(AQ37*DI37), 0)</f>
        <v>0</v>
      </c>
      <c r="T37">
        <f>((Z37-P37/2)*S37-R37)/(Z37+P37/2)</f>
        <v>0</v>
      </c>
      <c r="U37">
        <f>T37*(DB37+DC37)/1000.0</f>
        <v>0</v>
      </c>
      <c r="V37">
        <f>(CU37 - IF(AO37&gt;1, R37*CP37*100.0/(AQ37*DI37), 0))*(DB37+DC37)/1000.0</f>
        <v>0</v>
      </c>
      <c r="W37">
        <f>2.0/((1/Y37-1/X37)+SIGN(Y37)*SQRT((1/Y37-1/X37)*(1/Y37-1/X37) + 4*CQ37/((CQ37+1)*(CQ37+1))*(2*1/Y37*1/X37-1/X37*1/X37)))</f>
        <v>0</v>
      </c>
      <c r="X37">
        <f>IF(LEFT(CR37,1)&lt;&gt;"0",IF(LEFT(CR37,1)="1",3.0,CS37),$D$5+$E$5*(DI37*DB37/($K$5*1000))+$F$5*(DI37*DB37/($K$5*1000))*MAX(MIN(CP37,$J$5),$I$5)*MAX(MIN(CP37,$J$5),$I$5)+$G$5*MAX(MIN(CP37,$J$5),$I$5)*(DI37*DB37/($K$5*1000))+$H$5*(DI37*DB37/($K$5*1000))*(DI37*DB37/($K$5*1000)))</f>
        <v>0</v>
      </c>
      <c r="Y37">
        <f>P37*(1000-(1000*0.61365*exp(17.502*AC37/(240.97+AC37))/(DB37+DC37)+CW37)/2)/(1000*0.61365*exp(17.502*AC37/(240.97+AC37))/(DB37+DC37)-CW37)</f>
        <v>0</v>
      </c>
      <c r="Z37">
        <f>1/((CQ37+1)/(W37/1.6)+1/(X37/1.37)) + CQ37/((CQ37+1)/(W37/1.6) + CQ37/(X37/1.37))</f>
        <v>0</v>
      </c>
      <c r="AA37">
        <f>(CL37*CO37)</f>
        <v>0</v>
      </c>
      <c r="AB37">
        <f>(DD37+(AA37+2*0.95*5.67E-8*(((DD37+$B$7)+273)^4-(DD37+273)^4)-44100*P37)/(1.84*29.3*X37+8*0.95*5.67E-8*(DD37+273)^3))</f>
        <v>0</v>
      </c>
      <c r="AC37">
        <f>($C$7*DE37+$D$7*DF37+$E$7*AB37)</f>
        <v>0</v>
      </c>
      <c r="AD37">
        <f>0.61365*exp(17.502*AC37/(240.97+AC37))</f>
        <v>0</v>
      </c>
      <c r="AE37">
        <f>(AF37/AG37*100)</f>
        <v>0</v>
      </c>
      <c r="AF37">
        <f>CW37*(DB37+DC37)/1000</f>
        <v>0</v>
      </c>
      <c r="AG37">
        <f>0.61365*exp(17.502*DD37/(240.97+DD37))</f>
        <v>0</v>
      </c>
      <c r="AH37">
        <f>(AD37-CW37*(DB37+DC37)/1000)</f>
        <v>0</v>
      </c>
      <c r="AI37">
        <f>(-P37*44100)</f>
        <v>0</v>
      </c>
      <c r="AJ37">
        <f>2*29.3*X37*0.92*(DD37-AC37)</f>
        <v>0</v>
      </c>
      <c r="AK37">
        <f>2*0.95*5.67E-8*(((DD37+$B$7)+273)^4-(AC37+273)^4)</f>
        <v>0</v>
      </c>
      <c r="AL37">
        <f>AA37+AK37+AI37+AJ37</f>
        <v>0</v>
      </c>
      <c r="AM37">
        <v>2</v>
      </c>
      <c r="AN37">
        <v>0</v>
      </c>
      <c r="AO37">
        <f>IF(AM37*$H$13&gt;=AQ37,1.0,(AQ37/(AQ37-AM37*$H$13)))</f>
        <v>0</v>
      </c>
      <c r="AP37">
        <f>(AO37-1)*100</f>
        <v>0</v>
      </c>
      <c r="AQ37">
        <f>MAX(0,($B$13+$C$13*DI37)/(1+$D$13*DI37)*DB37/(DD37+273)*$E$13)</f>
        <v>0</v>
      </c>
      <c r="AR37" t="s">
        <v>515</v>
      </c>
      <c r="AS37">
        <v>12536.6</v>
      </c>
      <c r="AT37">
        <v>627.2832000000001</v>
      </c>
      <c r="AU37">
        <v>3322.66</v>
      </c>
      <c r="AV37">
        <f>1-AT37/AU37</f>
        <v>0</v>
      </c>
      <c r="AW37">
        <v>-0.9338160834624154</v>
      </c>
      <c r="AX37" t="s">
        <v>411</v>
      </c>
      <c r="AY37" t="s">
        <v>411</v>
      </c>
      <c r="AZ37">
        <v>0</v>
      </c>
      <c r="BA37">
        <v>0</v>
      </c>
      <c r="BB37">
        <f>1-AZ37/BA37</f>
        <v>0</v>
      </c>
      <c r="BC37">
        <v>0.5</v>
      </c>
      <c r="BD37">
        <f>CM37</f>
        <v>0</v>
      </c>
      <c r="BE37">
        <f>R37</f>
        <v>0</v>
      </c>
      <c r="BF37">
        <f>BB37*BC37*BD37</f>
        <v>0</v>
      </c>
      <c r="BG37">
        <f>(BE37-AW37)/BD37</f>
        <v>0</v>
      </c>
      <c r="BH37">
        <f>(AU37-BA37)/BA37</f>
        <v>0</v>
      </c>
      <c r="BI37">
        <f>AT37/(AV37+AT37/BA37)</f>
        <v>0</v>
      </c>
      <c r="BJ37" t="s">
        <v>411</v>
      </c>
      <c r="BK37">
        <v>0</v>
      </c>
      <c r="BL37">
        <f>IF(BK37&lt;&gt;0, BK37, BI37)</f>
        <v>0</v>
      </c>
      <c r="BM37">
        <f>1-BL37/BA37</f>
        <v>0</v>
      </c>
      <c r="BN37">
        <f>(BA37-AZ37)/(BA37-BL37)</f>
        <v>0</v>
      </c>
      <c r="BO37">
        <f>(AU37-BA37)/(AU37-BL37)</f>
        <v>0</v>
      </c>
      <c r="BP37">
        <f>(BA37-AZ37)/(BA37-AT37)</f>
        <v>0</v>
      </c>
      <c r="BQ37">
        <f>(AU37-BA37)/(AU37-AT37)</f>
        <v>0</v>
      </c>
      <c r="BR37">
        <f>(BN37*BL37/AZ37)</f>
        <v>0</v>
      </c>
      <c r="BS37">
        <f>(1-BR37)</f>
        <v>0</v>
      </c>
      <c r="BT37">
        <v>1257</v>
      </c>
      <c r="BU37">
        <v>300</v>
      </c>
      <c r="BV37">
        <v>300</v>
      </c>
      <c r="BW37">
        <v>300</v>
      </c>
      <c r="BX37">
        <v>12536.6</v>
      </c>
      <c r="BY37">
        <v>3264.34</v>
      </c>
      <c r="BZ37">
        <v>-0.0103774</v>
      </c>
      <c r="CA37">
        <v>-24.41</v>
      </c>
      <c r="CB37" t="s">
        <v>411</v>
      </c>
      <c r="CC37" t="s">
        <v>411</v>
      </c>
      <c r="CD37" t="s">
        <v>411</v>
      </c>
      <c r="CE37" t="s">
        <v>411</v>
      </c>
      <c r="CF37" t="s">
        <v>411</v>
      </c>
      <c r="CG37" t="s">
        <v>411</v>
      </c>
      <c r="CH37" t="s">
        <v>411</v>
      </c>
      <c r="CI37" t="s">
        <v>411</v>
      </c>
      <c r="CJ37" t="s">
        <v>411</v>
      </c>
      <c r="CK37" t="s">
        <v>411</v>
      </c>
      <c r="CL37">
        <f>$B$11*DJ37+$C$11*DK37+$F$11*DV37*(1-DY37)</f>
        <v>0</v>
      </c>
      <c r="CM37">
        <f>CL37*CN37</f>
        <v>0</v>
      </c>
      <c r="CN37">
        <f>($B$11*$D$9+$C$11*$D$9+$F$11*((EI37+EA37)/MAX(EI37+EA37+EJ37, 0.1)*$I$9+EJ37/MAX(EI37+EA37+EJ37, 0.1)*$J$9))/($B$11+$C$11+$F$11)</f>
        <v>0</v>
      </c>
      <c r="CO37">
        <f>($B$11*$K$9+$C$11*$K$9+$F$11*((EI37+EA37)/MAX(EI37+EA37+EJ37, 0.1)*$P$9+EJ37/MAX(EI37+EA37+EJ37, 0.1)*$Q$9))/($B$11+$C$11+$F$11)</f>
        <v>0</v>
      </c>
      <c r="CP37">
        <v>6</v>
      </c>
      <c r="CQ37">
        <v>0.5</v>
      </c>
      <c r="CR37" t="s">
        <v>412</v>
      </c>
      <c r="CS37">
        <v>2</v>
      </c>
      <c r="CT37">
        <v>1686887255</v>
      </c>
      <c r="CU37">
        <v>410.0138064516129</v>
      </c>
      <c r="CV37">
        <v>409.267</v>
      </c>
      <c r="CW37">
        <v>8.585029677419357</v>
      </c>
      <c r="CX37">
        <v>8.133304516129032</v>
      </c>
      <c r="CY37">
        <v>409.7528064516129</v>
      </c>
      <c r="CZ37">
        <v>8.377029032258065</v>
      </c>
      <c r="DA37">
        <v>600.1235483870967</v>
      </c>
      <c r="DB37">
        <v>101.6544193548387</v>
      </c>
      <c r="DC37">
        <v>0.09993023870967743</v>
      </c>
      <c r="DD37">
        <v>20.48998387096774</v>
      </c>
      <c r="DE37">
        <v>19.8271</v>
      </c>
      <c r="DF37">
        <v>999.9000000000003</v>
      </c>
      <c r="DG37">
        <v>0</v>
      </c>
      <c r="DH37">
        <v>0</v>
      </c>
      <c r="DI37">
        <v>9999.604838709678</v>
      </c>
      <c r="DJ37">
        <v>0</v>
      </c>
      <c r="DK37">
        <v>0.2826620000000001</v>
      </c>
      <c r="DL37">
        <v>0.7300070322580645</v>
      </c>
      <c r="DM37">
        <v>413.5473225806451</v>
      </c>
      <c r="DN37">
        <v>412.623064516129</v>
      </c>
      <c r="DO37">
        <v>0.4517249677419355</v>
      </c>
      <c r="DP37">
        <v>409.267</v>
      </c>
      <c r="DQ37">
        <v>8.133304516129032</v>
      </c>
      <c r="DR37">
        <v>0.8727066451612903</v>
      </c>
      <c r="DS37">
        <v>0.8267866774193549</v>
      </c>
      <c r="DT37">
        <v>4.948360645161291</v>
      </c>
      <c r="DU37">
        <v>4.175713870967741</v>
      </c>
      <c r="DV37">
        <v>0.0499931</v>
      </c>
      <c r="DW37">
        <v>0</v>
      </c>
      <c r="DX37">
        <v>0</v>
      </c>
      <c r="DY37">
        <v>0</v>
      </c>
      <c r="DZ37">
        <v>627.2609677419356</v>
      </c>
      <c r="EA37">
        <v>0.0499931</v>
      </c>
      <c r="EB37">
        <v>-4.505161290322581</v>
      </c>
      <c r="EC37">
        <v>-0.827741935483871</v>
      </c>
      <c r="ED37">
        <v>35.25</v>
      </c>
      <c r="EE37">
        <v>39.125</v>
      </c>
      <c r="EF37">
        <v>37.625</v>
      </c>
      <c r="EG37">
        <v>41.56199999999998</v>
      </c>
      <c r="EH37">
        <v>37.625</v>
      </c>
      <c r="EI37">
        <v>0</v>
      </c>
      <c r="EJ37">
        <v>0</v>
      </c>
      <c r="EK37">
        <v>0</v>
      </c>
      <c r="EL37">
        <v>221</v>
      </c>
      <c r="EM37">
        <v>0</v>
      </c>
      <c r="EN37">
        <v>627.2832000000001</v>
      </c>
      <c r="EO37">
        <v>5.058461655415188</v>
      </c>
      <c r="EP37">
        <v>-5.083846225298824</v>
      </c>
      <c r="EQ37">
        <v>-4.700399999999999</v>
      </c>
      <c r="ER37">
        <v>15</v>
      </c>
      <c r="ES37">
        <v>1686887280</v>
      </c>
      <c r="ET37" t="s">
        <v>516</v>
      </c>
      <c r="EU37">
        <v>1686887280</v>
      </c>
      <c r="EV37">
        <v>1686864966.6</v>
      </c>
      <c r="EW37">
        <v>21</v>
      </c>
      <c r="EX37">
        <v>0.017</v>
      </c>
      <c r="EY37">
        <v>-0.025</v>
      </c>
      <c r="EZ37">
        <v>0.261</v>
      </c>
      <c r="FA37">
        <v>0.208</v>
      </c>
      <c r="FB37">
        <v>409</v>
      </c>
      <c r="FC37">
        <v>20</v>
      </c>
      <c r="FD37">
        <v>0.51</v>
      </c>
      <c r="FE37">
        <v>0.03</v>
      </c>
      <c r="FF37">
        <v>0.7161820000000001</v>
      </c>
      <c r="FG37">
        <v>0.1902910243902441</v>
      </c>
      <c r="FH37">
        <v>0.0576345371435921</v>
      </c>
      <c r="FI37">
        <v>1</v>
      </c>
      <c r="FJ37">
        <v>409.9945483870968</v>
      </c>
      <c r="FK37">
        <v>0.01683870967669515</v>
      </c>
      <c r="FL37">
        <v>0.01988327017575798</v>
      </c>
      <c r="FM37">
        <v>1</v>
      </c>
      <c r="FN37">
        <v>0.4534188292682926</v>
      </c>
      <c r="FO37">
        <v>-0.03176174216027873</v>
      </c>
      <c r="FP37">
        <v>0.00325299091570818</v>
      </c>
      <c r="FQ37">
        <v>1</v>
      </c>
      <c r="FR37">
        <v>8.58505741935484</v>
      </c>
      <c r="FS37">
        <v>-0.007344677419381564</v>
      </c>
      <c r="FT37">
        <v>0.000894495596707233</v>
      </c>
      <c r="FU37">
        <v>1</v>
      </c>
      <c r="FV37">
        <v>4</v>
      </c>
      <c r="FW37">
        <v>4</v>
      </c>
      <c r="FX37" t="s">
        <v>414</v>
      </c>
      <c r="FY37">
        <v>3.18813</v>
      </c>
      <c r="FZ37">
        <v>2.79691</v>
      </c>
      <c r="GA37">
        <v>0.105783</v>
      </c>
      <c r="GB37">
        <v>0.106218</v>
      </c>
      <c r="GC37">
        <v>0.057288</v>
      </c>
      <c r="GD37">
        <v>0.0565645</v>
      </c>
      <c r="GE37">
        <v>28504.3</v>
      </c>
      <c r="GF37">
        <v>22561.1</v>
      </c>
      <c r="GG37">
        <v>29745.5</v>
      </c>
      <c r="GH37">
        <v>24690.9</v>
      </c>
      <c r="GI37">
        <v>35687.3</v>
      </c>
      <c r="GJ37">
        <v>34017.5</v>
      </c>
      <c r="GK37">
        <v>41008.1</v>
      </c>
      <c r="GL37">
        <v>40278.1</v>
      </c>
      <c r="GM37">
        <v>2.2745</v>
      </c>
      <c r="GN37">
        <v>2.0405</v>
      </c>
      <c r="GO37">
        <v>0.102781</v>
      </c>
      <c r="GP37">
        <v>0</v>
      </c>
      <c r="GQ37">
        <v>18.1448</v>
      </c>
      <c r="GR37">
        <v>999.9</v>
      </c>
      <c r="GS37">
        <v>30.6</v>
      </c>
      <c r="GT37">
        <v>23</v>
      </c>
      <c r="GU37">
        <v>8.48854</v>
      </c>
      <c r="GV37">
        <v>61.9193</v>
      </c>
      <c r="GW37">
        <v>33.8542</v>
      </c>
      <c r="GX37">
        <v>1</v>
      </c>
      <c r="GY37">
        <v>-0.640447</v>
      </c>
      <c r="GZ37">
        <v>0</v>
      </c>
      <c r="HA37">
        <v>20.3142</v>
      </c>
      <c r="HB37">
        <v>5.22927</v>
      </c>
      <c r="HC37">
        <v>11.8961</v>
      </c>
      <c r="HD37">
        <v>4.9653</v>
      </c>
      <c r="HE37">
        <v>3.292</v>
      </c>
      <c r="HF37">
        <v>9999</v>
      </c>
      <c r="HG37">
        <v>9999</v>
      </c>
      <c r="HH37">
        <v>9999</v>
      </c>
      <c r="HI37">
        <v>999.9</v>
      </c>
      <c r="HJ37">
        <v>4.97018</v>
      </c>
      <c r="HK37">
        <v>1.8744</v>
      </c>
      <c r="HL37">
        <v>1.87316</v>
      </c>
      <c r="HM37">
        <v>1.8721</v>
      </c>
      <c r="HN37">
        <v>1.8738</v>
      </c>
      <c r="HO37">
        <v>1.86884</v>
      </c>
      <c r="HP37">
        <v>1.87302</v>
      </c>
      <c r="HQ37">
        <v>1.87808</v>
      </c>
      <c r="HR37">
        <v>0</v>
      </c>
      <c r="HS37">
        <v>0</v>
      </c>
      <c r="HT37">
        <v>0</v>
      </c>
      <c r="HU37">
        <v>0</v>
      </c>
      <c r="HV37" t="s">
        <v>415</v>
      </c>
      <c r="HW37" t="s">
        <v>416</v>
      </c>
      <c r="HX37" t="s">
        <v>417</v>
      </c>
      <c r="HY37" t="s">
        <v>417</v>
      </c>
      <c r="HZ37" t="s">
        <v>417</v>
      </c>
      <c r="IA37" t="s">
        <v>417</v>
      </c>
      <c r="IB37">
        <v>0</v>
      </c>
      <c r="IC37">
        <v>100</v>
      </c>
      <c r="ID37">
        <v>100</v>
      </c>
      <c r="IE37">
        <v>0.261</v>
      </c>
      <c r="IF37">
        <v>0.208</v>
      </c>
      <c r="IG37">
        <v>0.2442000000000917</v>
      </c>
      <c r="IH37">
        <v>0</v>
      </c>
      <c r="II37">
        <v>0</v>
      </c>
      <c r="IJ37">
        <v>0</v>
      </c>
      <c r="IK37">
        <v>0.208</v>
      </c>
      <c r="IL37">
        <v>0</v>
      </c>
      <c r="IM37">
        <v>0</v>
      </c>
      <c r="IN37">
        <v>0</v>
      </c>
      <c r="IO37">
        <v>-1</v>
      </c>
      <c r="IP37">
        <v>-1</v>
      </c>
      <c r="IQ37">
        <v>-1</v>
      </c>
      <c r="IR37">
        <v>-1</v>
      </c>
      <c r="IS37">
        <v>3.4</v>
      </c>
      <c r="IT37">
        <v>371.6</v>
      </c>
      <c r="IU37">
        <v>1.0498</v>
      </c>
      <c r="IV37">
        <v>2.38525</v>
      </c>
      <c r="IW37">
        <v>1.42578</v>
      </c>
      <c r="IX37">
        <v>2.28394</v>
      </c>
      <c r="IY37">
        <v>1.54785</v>
      </c>
      <c r="IZ37">
        <v>2.31934</v>
      </c>
      <c r="JA37">
        <v>26.1074</v>
      </c>
      <c r="JB37">
        <v>15.6643</v>
      </c>
      <c r="JC37">
        <v>18</v>
      </c>
      <c r="JD37">
        <v>606.596</v>
      </c>
      <c r="JE37">
        <v>447.255</v>
      </c>
      <c r="JF37">
        <v>19.5243</v>
      </c>
      <c r="JG37">
        <v>18.7181</v>
      </c>
      <c r="JH37">
        <v>30.0002</v>
      </c>
      <c r="JI37">
        <v>18.6139</v>
      </c>
      <c r="JJ37">
        <v>18.5681</v>
      </c>
      <c r="JK37">
        <v>21.0566</v>
      </c>
      <c r="JL37">
        <v>-30</v>
      </c>
      <c r="JM37">
        <v>-30</v>
      </c>
      <c r="JN37">
        <v>-999.9</v>
      </c>
      <c r="JO37">
        <v>409.284</v>
      </c>
      <c r="JP37">
        <v>0</v>
      </c>
      <c r="JQ37">
        <v>96.8874</v>
      </c>
      <c r="JR37">
        <v>102.481</v>
      </c>
    </row>
    <row r="38" spans="1:278">
      <c r="A38">
        <v>22</v>
      </c>
      <c r="B38">
        <v>1686887520.5</v>
      </c>
      <c r="C38">
        <v>5256.5</v>
      </c>
      <c r="D38" t="s">
        <v>517</v>
      </c>
      <c r="E38" t="s">
        <v>518</v>
      </c>
      <c r="F38">
        <v>15</v>
      </c>
      <c r="N38" t="s">
        <v>519</v>
      </c>
      <c r="O38">
        <v>1686887512.75</v>
      </c>
      <c r="P38">
        <f>(Q38)/1000</f>
        <v>0</v>
      </c>
      <c r="Q38">
        <f>1000*DA38*AO38*(CW38-CX38)/(100*CP38*(1000-AO38*CW38))</f>
        <v>0</v>
      </c>
      <c r="R38">
        <f>DA38*AO38*(CV38-CU38*(1000-AO38*CX38)/(1000-AO38*CW38))/(100*CP38)</f>
        <v>0</v>
      </c>
      <c r="S38">
        <f>CU38 - IF(AO38&gt;1, R38*CP38*100.0/(AQ38*DI38), 0)</f>
        <v>0</v>
      </c>
      <c r="T38">
        <f>((Z38-P38/2)*S38-R38)/(Z38+P38/2)</f>
        <v>0</v>
      </c>
      <c r="U38">
        <f>T38*(DB38+DC38)/1000.0</f>
        <v>0</v>
      </c>
      <c r="V38">
        <f>(CU38 - IF(AO38&gt;1, R38*CP38*100.0/(AQ38*DI38), 0))*(DB38+DC38)/1000.0</f>
        <v>0</v>
      </c>
      <c r="W38">
        <f>2.0/((1/Y38-1/X38)+SIGN(Y38)*SQRT((1/Y38-1/X38)*(1/Y38-1/X38) + 4*CQ38/((CQ38+1)*(CQ38+1))*(2*1/Y38*1/X38-1/X38*1/X38)))</f>
        <v>0</v>
      </c>
      <c r="X38">
        <f>IF(LEFT(CR38,1)&lt;&gt;"0",IF(LEFT(CR38,1)="1",3.0,CS38),$D$5+$E$5*(DI38*DB38/($K$5*1000))+$F$5*(DI38*DB38/($K$5*1000))*MAX(MIN(CP38,$J$5),$I$5)*MAX(MIN(CP38,$J$5),$I$5)+$G$5*MAX(MIN(CP38,$J$5),$I$5)*(DI38*DB38/($K$5*1000))+$H$5*(DI38*DB38/($K$5*1000))*(DI38*DB38/($K$5*1000)))</f>
        <v>0</v>
      </c>
      <c r="Y38">
        <f>P38*(1000-(1000*0.61365*exp(17.502*AC38/(240.97+AC38))/(DB38+DC38)+CW38)/2)/(1000*0.61365*exp(17.502*AC38/(240.97+AC38))/(DB38+DC38)-CW38)</f>
        <v>0</v>
      </c>
      <c r="Z38">
        <f>1/((CQ38+1)/(W38/1.6)+1/(X38/1.37)) + CQ38/((CQ38+1)/(W38/1.6) + CQ38/(X38/1.37))</f>
        <v>0</v>
      </c>
      <c r="AA38">
        <f>(CL38*CO38)</f>
        <v>0</v>
      </c>
      <c r="AB38">
        <f>(DD38+(AA38+2*0.95*5.67E-8*(((DD38+$B$7)+273)^4-(DD38+273)^4)-44100*P38)/(1.84*29.3*X38+8*0.95*5.67E-8*(DD38+273)^3))</f>
        <v>0</v>
      </c>
      <c r="AC38">
        <f>($C$7*DE38+$D$7*DF38+$E$7*AB38)</f>
        <v>0</v>
      </c>
      <c r="AD38">
        <f>0.61365*exp(17.502*AC38/(240.97+AC38))</f>
        <v>0</v>
      </c>
      <c r="AE38">
        <f>(AF38/AG38*100)</f>
        <v>0</v>
      </c>
      <c r="AF38">
        <f>CW38*(DB38+DC38)/1000</f>
        <v>0</v>
      </c>
      <c r="AG38">
        <f>0.61365*exp(17.502*DD38/(240.97+DD38))</f>
        <v>0</v>
      </c>
      <c r="AH38">
        <f>(AD38-CW38*(DB38+DC38)/1000)</f>
        <v>0</v>
      </c>
      <c r="AI38">
        <f>(-P38*44100)</f>
        <v>0</v>
      </c>
      <c r="AJ38">
        <f>2*29.3*X38*0.92*(DD38-AC38)</f>
        <v>0</v>
      </c>
      <c r="AK38">
        <f>2*0.95*5.67E-8*(((DD38+$B$7)+273)^4-(AC38+273)^4)</f>
        <v>0</v>
      </c>
      <c r="AL38">
        <f>AA38+AK38+AI38+AJ38</f>
        <v>0</v>
      </c>
      <c r="AM38">
        <v>3</v>
      </c>
      <c r="AN38">
        <v>0</v>
      </c>
      <c r="AO38">
        <f>IF(AM38*$H$13&gt;=AQ38,1.0,(AQ38/(AQ38-AM38*$H$13)))</f>
        <v>0</v>
      </c>
      <c r="AP38">
        <f>(AO38-1)*100</f>
        <v>0</v>
      </c>
      <c r="AQ38">
        <f>MAX(0,($B$13+$C$13*DI38)/(1+$D$13*DI38)*DB38/(DD38+273)*$E$13)</f>
        <v>0</v>
      </c>
      <c r="AR38" t="s">
        <v>520</v>
      </c>
      <c r="AS38">
        <v>12495.8</v>
      </c>
      <c r="AT38">
        <v>590.266</v>
      </c>
      <c r="AU38">
        <v>3650.17</v>
      </c>
      <c r="AV38">
        <f>1-AT38/AU38</f>
        <v>0</v>
      </c>
      <c r="AW38">
        <v>-1.075064248242209</v>
      </c>
      <c r="AX38" t="s">
        <v>411</v>
      </c>
      <c r="AY38" t="s">
        <v>411</v>
      </c>
      <c r="AZ38">
        <v>0</v>
      </c>
      <c r="BA38">
        <v>0</v>
      </c>
      <c r="BB38">
        <f>1-AZ38/BA38</f>
        <v>0</v>
      </c>
      <c r="BC38">
        <v>0.5</v>
      </c>
      <c r="BD38">
        <f>CM38</f>
        <v>0</v>
      </c>
      <c r="BE38">
        <f>R38</f>
        <v>0</v>
      </c>
      <c r="BF38">
        <f>BB38*BC38*BD38</f>
        <v>0</v>
      </c>
      <c r="BG38">
        <f>(BE38-AW38)/BD38</f>
        <v>0</v>
      </c>
      <c r="BH38">
        <f>(AU38-BA38)/BA38</f>
        <v>0</v>
      </c>
      <c r="BI38">
        <f>AT38/(AV38+AT38/BA38)</f>
        <v>0</v>
      </c>
      <c r="BJ38" t="s">
        <v>411</v>
      </c>
      <c r="BK38">
        <v>0</v>
      </c>
      <c r="BL38">
        <f>IF(BK38&lt;&gt;0, BK38, BI38)</f>
        <v>0</v>
      </c>
      <c r="BM38">
        <f>1-BL38/BA38</f>
        <v>0</v>
      </c>
      <c r="BN38">
        <f>(BA38-AZ38)/(BA38-BL38)</f>
        <v>0</v>
      </c>
      <c r="BO38">
        <f>(AU38-BA38)/(AU38-BL38)</f>
        <v>0</v>
      </c>
      <c r="BP38">
        <f>(BA38-AZ38)/(BA38-AT38)</f>
        <v>0</v>
      </c>
      <c r="BQ38">
        <f>(AU38-BA38)/(AU38-AT38)</f>
        <v>0</v>
      </c>
      <c r="BR38">
        <f>(BN38*BL38/AZ38)</f>
        <v>0</v>
      </c>
      <c r="BS38">
        <f>(1-BR38)</f>
        <v>0</v>
      </c>
      <c r="BT38">
        <v>1258</v>
      </c>
      <c r="BU38">
        <v>300</v>
      </c>
      <c r="BV38">
        <v>300</v>
      </c>
      <c r="BW38">
        <v>300</v>
      </c>
      <c r="BX38">
        <v>12495.8</v>
      </c>
      <c r="BY38">
        <v>3545.5</v>
      </c>
      <c r="BZ38">
        <v>-0.0103462</v>
      </c>
      <c r="CA38">
        <v>-32.97</v>
      </c>
      <c r="CB38" t="s">
        <v>411</v>
      </c>
      <c r="CC38" t="s">
        <v>411</v>
      </c>
      <c r="CD38" t="s">
        <v>411</v>
      </c>
      <c r="CE38" t="s">
        <v>411</v>
      </c>
      <c r="CF38" t="s">
        <v>411</v>
      </c>
      <c r="CG38" t="s">
        <v>411</v>
      </c>
      <c r="CH38" t="s">
        <v>411</v>
      </c>
      <c r="CI38" t="s">
        <v>411</v>
      </c>
      <c r="CJ38" t="s">
        <v>411</v>
      </c>
      <c r="CK38" t="s">
        <v>411</v>
      </c>
      <c r="CL38">
        <f>$B$11*DJ38+$C$11*DK38+$F$11*DV38*(1-DY38)</f>
        <v>0</v>
      </c>
      <c r="CM38">
        <f>CL38*CN38</f>
        <v>0</v>
      </c>
      <c r="CN38">
        <f>($B$11*$D$9+$C$11*$D$9+$F$11*((EI38+EA38)/MAX(EI38+EA38+EJ38, 0.1)*$I$9+EJ38/MAX(EI38+EA38+EJ38, 0.1)*$J$9))/($B$11+$C$11+$F$11)</f>
        <v>0</v>
      </c>
      <c r="CO38">
        <f>($B$11*$K$9+$C$11*$K$9+$F$11*((EI38+EA38)/MAX(EI38+EA38+EJ38, 0.1)*$P$9+EJ38/MAX(EI38+EA38+EJ38, 0.1)*$Q$9))/($B$11+$C$11+$F$11)</f>
        <v>0</v>
      </c>
      <c r="CP38">
        <v>6</v>
      </c>
      <c r="CQ38">
        <v>0.5</v>
      </c>
      <c r="CR38" t="s">
        <v>412</v>
      </c>
      <c r="CS38">
        <v>2</v>
      </c>
      <c r="CT38">
        <v>1686887512.75</v>
      </c>
      <c r="CU38">
        <v>409.7075666666667</v>
      </c>
      <c r="CV38">
        <v>408.7865</v>
      </c>
      <c r="CW38">
        <v>8.570348666666666</v>
      </c>
      <c r="CX38">
        <v>8.198305666666666</v>
      </c>
      <c r="CY38">
        <v>409.4565666666667</v>
      </c>
      <c r="CZ38">
        <v>8.362348000000001</v>
      </c>
      <c r="DA38">
        <v>600.1401666666666</v>
      </c>
      <c r="DB38">
        <v>101.6540333333333</v>
      </c>
      <c r="DC38">
        <v>0.09993559</v>
      </c>
      <c r="DD38">
        <v>20.67056666666667</v>
      </c>
      <c r="DE38">
        <v>19.94452333333334</v>
      </c>
      <c r="DF38">
        <v>999.9000000000002</v>
      </c>
      <c r="DG38">
        <v>0</v>
      </c>
      <c r="DH38">
        <v>0</v>
      </c>
      <c r="DI38">
        <v>10000.038</v>
      </c>
      <c r="DJ38">
        <v>0</v>
      </c>
      <c r="DK38">
        <v>0.2826620000000001</v>
      </c>
      <c r="DL38">
        <v>0.9304524666666666</v>
      </c>
      <c r="DM38">
        <v>413.2588</v>
      </c>
      <c r="DN38">
        <v>412.1657</v>
      </c>
      <c r="DO38">
        <v>0.3720422666666667</v>
      </c>
      <c r="DP38">
        <v>408.7865</v>
      </c>
      <c r="DQ38">
        <v>8.198305666666666</v>
      </c>
      <c r="DR38">
        <v>0.8712099999999998</v>
      </c>
      <c r="DS38">
        <v>0.8333903666666665</v>
      </c>
      <c r="DT38">
        <v>4.923752000000001</v>
      </c>
      <c r="DU38">
        <v>4.289126333333333</v>
      </c>
      <c r="DV38">
        <v>0.0499931</v>
      </c>
      <c r="DW38">
        <v>0</v>
      </c>
      <c r="DX38">
        <v>0</v>
      </c>
      <c r="DY38">
        <v>0</v>
      </c>
      <c r="DZ38">
        <v>590.5993333333333</v>
      </c>
      <c r="EA38">
        <v>0.0499931</v>
      </c>
      <c r="EB38">
        <v>-5.884333333333335</v>
      </c>
      <c r="EC38">
        <v>-1.021</v>
      </c>
      <c r="ED38">
        <v>35.375</v>
      </c>
      <c r="EE38">
        <v>39.37913333333334</v>
      </c>
      <c r="EF38">
        <v>37.81199999999999</v>
      </c>
      <c r="EG38">
        <v>41.75413333333333</v>
      </c>
      <c r="EH38">
        <v>37.7353</v>
      </c>
      <c r="EI38">
        <v>0</v>
      </c>
      <c r="EJ38">
        <v>0</v>
      </c>
      <c r="EK38">
        <v>0</v>
      </c>
      <c r="EL38">
        <v>256.7999999523163</v>
      </c>
      <c r="EM38">
        <v>0</v>
      </c>
      <c r="EN38">
        <v>590.266</v>
      </c>
      <c r="EO38">
        <v>-3.685384609454105</v>
      </c>
      <c r="EP38">
        <v>4.835384591420479</v>
      </c>
      <c r="EQ38">
        <v>-5.5684</v>
      </c>
      <c r="ER38">
        <v>15</v>
      </c>
      <c r="ES38">
        <v>1686887543.5</v>
      </c>
      <c r="ET38" t="s">
        <v>521</v>
      </c>
      <c r="EU38">
        <v>1686887543.5</v>
      </c>
      <c r="EV38">
        <v>1686864966.6</v>
      </c>
      <c r="EW38">
        <v>22</v>
      </c>
      <c r="EX38">
        <v>-0.01</v>
      </c>
      <c r="EY38">
        <v>-0.025</v>
      </c>
      <c r="EZ38">
        <v>0.251</v>
      </c>
      <c r="FA38">
        <v>0.208</v>
      </c>
      <c r="FB38">
        <v>409</v>
      </c>
      <c r="FC38">
        <v>20</v>
      </c>
      <c r="FD38">
        <v>0.45</v>
      </c>
      <c r="FE38">
        <v>0.03</v>
      </c>
      <c r="FF38">
        <v>0.8947845749999999</v>
      </c>
      <c r="FG38">
        <v>0.6790140900562849</v>
      </c>
      <c r="FH38">
        <v>0.06924986376877845</v>
      </c>
      <c r="FI38">
        <v>1</v>
      </c>
      <c r="FJ38">
        <v>409.6968666666667</v>
      </c>
      <c r="FK38">
        <v>1.327074527253253</v>
      </c>
      <c r="FL38">
        <v>0.09647719362051031</v>
      </c>
      <c r="FM38">
        <v>1</v>
      </c>
      <c r="FN38">
        <v>0.3744931</v>
      </c>
      <c r="FO38">
        <v>-0.04236371482176374</v>
      </c>
      <c r="FP38">
        <v>0.004129580280125326</v>
      </c>
      <c r="FQ38">
        <v>1</v>
      </c>
      <c r="FR38">
        <v>8.570551</v>
      </c>
      <c r="FS38">
        <v>-0.01443337041157056</v>
      </c>
      <c r="FT38">
        <v>0.001226532646664314</v>
      </c>
      <c r="FU38">
        <v>1</v>
      </c>
      <c r="FV38">
        <v>4</v>
      </c>
      <c r="FW38">
        <v>4</v>
      </c>
      <c r="FX38" t="s">
        <v>414</v>
      </c>
      <c r="FY38">
        <v>3.18791</v>
      </c>
      <c r="FZ38">
        <v>2.7969</v>
      </c>
      <c r="GA38">
        <v>0.105731</v>
      </c>
      <c r="GB38">
        <v>0.106104</v>
      </c>
      <c r="GC38">
        <v>0.0571974</v>
      </c>
      <c r="GD38">
        <v>0.0568962</v>
      </c>
      <c r="GE38">
        <v>28499.1</v>
      </c>
      <c r="GF38">
        <v>22560.9</v>
      </c>
      <c r="GG38">
        <v>29738.8</v>
      </c>
      <c r="GH38">
        <v>24688</v>
      </c>
      <c r="GI38">
        <v>35683.3</v>
      </c>
      <c r="GJ38">
        <v>34001.1</v>
      </c>
      <c r="GK38">
        <v>40999.6</v>
      </c>
      <c r="GL38">
        <v>40273.2</v>
      </c>
      <c r="GM38">
        <v>2.27253</v>
      </c>
      <c r="GN38">
        <v>2.04188</v>
      </c>
      <c r="GO38">
        <v>0.0950657</v>
      </c>
      <c r="GP38">
        <v>0</v>
      </c>
      <c r="GQ38">
        <v>18.3747</v>
      </c>
      <c r="GR38">
        <v>999.9</v>
      </c>
      <c r="GS38">
        <v>30.9</v>
      </c>
      <c r="GT38">
        <v>23</v>
      </c>
      <c r="GU38">
        <v>8.57098</v>
      </c>
      <c r="GV38">
        <v>61.9593</v>
      </c>
      <c r="GW38">
        <v>33.5978</v>
      </c>
      <c r="GX38">
        <v>1</v>
      </c>
      <c r="GY38">
        <v>-0.635226</v>
      </c>
      <c r="GZ38">
        <v>0</v>
      </c>
      <c r="HA38">
        <v>20.2897</v>
      </c>
      <c r="HB38">
        <v>5.22538</v>
      </c>
      <c r="HC38">
        <v>11.8961</v>
      </c>
      <c r="HD38">
        <v>4.9647</v>
      </c>
      <c r="HE38">
        <v>3.29133</v>
      </c>
      <c r="HF38">
        <v>9999</v>
      </c>
      <c r="HG38">
        <v>9999</v>
      </c>
      <c r="HH38">
        <v>9999</v>
      </c>
      <c r="HI38">
        <v>999.9</v>
      </c>
      <c r="HJ38">
        <v>4.97015</v>
      </c>
      <c r="HK38">
        <v>1.87442</v>
      </c>
      <c r="HL38">
        <v>1.87314</v>
      </c>
      <c r="HM38">
        <v>1.87213</v>
      </c>
      <c r="HN38">
        <v>1.87382</v>
      </c>
      <c r="HO38">
        <v>1.86882</v>
      </c>
      <c r="HP38">
        <v>1.87302</v>
      </c>
      <c r="HQ38">
        <v>1.87806</v>
      </c>
      <c r="HR38">
        <v>0</v>
      </c>
      <c r="HS38">
        <v>0</v>
      </c>
      <c r="HT38">
        <v>0</v>
      </c>
      <c r="HU38">
        <v>0</v>
      </c>
      <c r="HV38" t="s">
        <v>415</v>
      </c>
      <c r="HW38" t="s">
        <v>416</v>
      </c>
      <c r="HX38" t="s">
        <v>417</v>
      </c>
      <c r="HY38" t="s">
        <v>417</v>
      </c>
      <c r="HZ38" t="s">
        <v>417</v>
      </c>
      <c r="IA38" t="s">
        <v>417</v>
      </c>
      <c r="IB38">
        <v>0</v>
      </c>
      <c r="IC38">
        <v>100</v>
      </c>
      <c r="ID38">
        <v>100</v>
      </c>
      <c r="IE38">
        <v>0.251</v>
      </c>
      <c r="IF38">
        <v>0.208</v>
      </c>
      <c r="IG38">
        <v>0.260599999999954</v>
      </c>
      <c r="IH38">
        <v>0</v>
      </c>
      <c r="II38">
        <v>0</v>
      </c>
      <c r="IJ38">
        <v>0</v>
      </c>
      <c r="IK38">
        <v>0.208</v>
      </c>
      <c r="IL38">
        <v>0</v>
      </c>
      <c r="IM38">
        <v>0</v>
      </c>
      <c r="IN38">
        <v>0</v>
      </c>
      <c r="IO38">
        <v>-1</v>
      </c>
      <c r="IP38">
        <v>-1</v>
      </c>
      <c r="IQ38">
        <v>-1</v>
      </c>
      <c r="IR38">
        <v>-1</v>
      </c>
      <c r="IS38">
        <v>4</v>
      </c>
      <c r="IT38">
        <v>375.9</v>
      </c>
      <c r="IU38">
        <v>1.0498</v>
      </c>
      <c r="IV38">
        <v>2.3877</v>
      </c>
      <c r="IW38">
        <v>1.42578</v>
      </c>
      <c r="IX38">
        <v>2.28394</v>
      </c>
      <c r="IY38">
        <v>1.54785</v>
      </c>
      <c r="IZ38">
        <v>2.38159</v>
      </c>
      <c r="JA38">
        <v>26.1898</v>
      </c>
      <c r="JB38">
        <v>15.6381</v>
      </c>
      <c r="JC38">
        <v>18</v>
      </c>
      <c r="JD38">
        <v>606.039</v>
      </c>
      <c r="JE38">
        <v>448.633</v>
      </c>
      <c r="JF38">
        <v>19.5729</v>
      </c>
      <c r="JG38">
        <v>18.7982</v>
      </c>
      <c r="JH38">
        <v>30.0002</v>
      </c>
      <c r="JI38">
        <v>18.6801</v>
      </c>
      <c r="JJ38">
        <v>18.6323</v>
      </c>
      <c r="JK38">
        <v>21.0349</v>
      </c>
      <c r="JL38">
        <v>-30</v>
      </c>
      <c r="JM38">
        <v>-30</v>
      </c>
      <c r="JN38">
        <v>-999.9</v>
      </c>
      <c r="JO38">
        <v>408.797</v>
      </c>
      <c r="JP38">
        <v>0</v>
      </c>
      <c r="JQ38">
        <v>96.86660000000001</v>
      </c>
      <c r="JR38">
        <v>102.468</v>
      </c>
    </row>
    <row r="39" spans="1:278">
      <c r="A39">
        <v>23</v>
      </c>
      <c r="B39">
        <v>1686887692.1</v>
      </c>
      <c r="C39">
        <v>5428.099999904633</v>
      </c>
      <c r="D39" t="s">
        <v>522</v>
      </c>
      <c r="E39" t="s">
        <v>523</v>
      </c>
      <c r="F39">
        <v>15</v>
      </c>
      <c r="N39" t="s">
        <v>524</v>
      </c>
      <c r="O39">
        <v>1686887684.293548</v>
      </c>
      <c r="P39">
        <f>(Q39)/1000</f>
        <v>0</v>
      </c>
      <c r="Q39">
        <f>1000*DA39*AO39*(CW39-CX39)/(100*CP39*(1000-AO39*CW39))</f>
        <v>0</v>
      </c>
      <c r="R39">
        <f>DA39*AO39*(CV39-CU39*(1000-AO39*CX39)/(1000-AO39*CW39))/(100*CP39)</f>
        <v>0</v>
      </c>
      <c r="S39">
        <f>CU39 - IF(AO39&gt;1, R39*CP39*100.0/(AQ39*DI39), 0)</f>
        <v>0</v>
      </c>
      <c r="T39">
        <f>((Z39-P39/2)*S39-R39)/(Z39+P39/2)</f>
        <v>0</v>
      </c>
      <c r="U39">
        <f>T39*(DB39+DC39)/1000.0</f>
        <v>0</v>
      </c>
      <c r="V39">
        <f>(CU39 - IF(AO39&gt;1, R39*CP39*100.0/(AQ39*DI39), 0))*(DB39+DC39)/1000.0</f>
        <v>0</v>
      </c>
      <c r="W39">
        <f>2.0/((1/Y39-1/X39)+SIGN(Y39)*SQRT((1/Y39-1/X39)*(1/Y39-1/X39) + 4*CQ39/((CQ39+1)*(CQ39+1))*(2*1/Y39*1/X39-1/X39*1/X39)))</f>
        <v>0</v>
      </c>
      <c r="X39">
        <f>IF(LEFT(CR39,1)&lt;&gt;"0",IF(LEFT(CR39,1)="1",3.0,CS39),$D$5+$E$5*(DI39*DB39/($K$5*1000))+$F$5*(DI39*DB39/($K$5*1000))*MAX(MIN(CP39,$J$5),$I$5)*MAX(MIN(CP39,$J$5),$I$5)+$G$5*MAX(MIN(CP39,$J$5),$I$5)*(DI39*DB39/($K$5*1000))+$H$5*(DI39*DB39/($K$5*1000))*(DI39*DB39/($K$5*1000)))</f>
        <v>0</v>
      </c>
      <c r="Y39">
        <f>P39*(1000-(1000*0.61365*exp(17.502*AC39/(240.97+AC39))/(DB39+DC39)+CW39)/2)/(1000*0.61365*exp(17.502*AC39/(240.97+AC39))/(DB39+DC39)-CW39)</f>
        <v>0</v>
      </c>
      <c r="Z39">
        <f>1/((CQ39+1)/(W39/1.6)+1/(X39/1.37)) + CQ39/((CQ39+1)/(W39/1.6) + CQ39/(X39/1.37))</f>
        <v>0</v>
      </c>
      <c r="AA39">
        <f>(CL39*CO39)</f>
        <v>0</v>
      </c>
      <c r="AB39">
        <f>(DD39+(AA39+2*0.95*5.67E-8*(((DD39+$B$7)+273)^4-(DD39+273)^4)-44100*P39)/(1.84*29.3*X39+8*0.95*5.67E-8*(DD39+273)^3))</f>
        <v>0</v>
      </c>
      <c r="AC39">
        <f>($C$7*DE39+$D$7*DF39+$E$7*AB39)</f>
        <v>0</v>
      </c>
      <c r="AD39">
        <f>0.61365*exp(17.502*AC39/(240.97+AC39))</f>
        <v>0</v>
      </c>
      <c r="AE39">
        <f>(AF39/AG39*100)</f>
        <v>0</v>
      </c>
      <c r="AF39">
        <f>CW39*(DB39+DC39)/1000</f>
        <v>0</v>
      </c>
      <c r="AG39">
        <f>0.61365*exp(17.502*DD39/(240.97+DD39))</f>
        <v>0</v>
      </c>
      <c r="AH39">
        <f>(AD39-CW39*(DB39+DC39)/1000)</f>
        <v>0</v>
      </c>
      <c r="AI39">
        <f>(-P39*44100)</f>
        <v>0</v>
      </c>
      <c r="AJ39">
        <f>2*29.3*X39*0.92*(DD39-AC39)</f>
        <v>0</v>
      </c>
      <c r="AK39">
        <f>2*0.95*5.67E-8*(((DD39+$B$7)+273)^4-(AC39+273)^4)</f>
        <v>0</v>
      </c>
      <c r="AL39">
        <f>AA39+AK39+AI39+AJ39</f>
        <v>0</v>
      </c>
      <c r="AM39">
        <v>1</v>
      </c>
      <c r="AN39">
        <v>0</v>
      </c>
      <c r="AO39">
        <f>IF(AM39*$H$13&gt;=AQ39,1.0,(AQ39/(AQ39-AM39*$H$13)))</f>
        <v>0</v>
      </c>
      <c r="AP39">
        <f>(AO39-1)*100</f>
        <v>0</v>
      </c>
      <c r="AQ39">
        <f>MAX(0,($B$13+$C$13*DI39)/(1+$D$13*DI39)*DB39/(DD39+273)*$E$13)</f>
        <v>0</v>
      </c>
      <c r="AR39" t="s">
        <v>525</v>
      </c>
      <c r="AS39">
        <v>12506.1</v>
      </c>
      <c r="AT39">
        <v>604.3488000000001</v>
      </c>
      <c r="AU39">
        <v>3423.82</v>
      </c>
      <c r="AV39">
        <f>1-AT39/AU39</f>
        <v>0</v>
      </c>
      <c r="AW39">
        <v>-1.342973998575851</v>
      </c>
      <c r="AX39" t="s">
        <v>411</v>
      </c>
      <c r="AY39" t="s">
        <v>411</v>
      </c>
      <c r="AZ39">
        <v>0</v>
      </c>
      <c r="BA39">
        <v>0</v>
      </c>
      <c r="BB39">
        <f>1-AZ39/BA39</f>
        <v>0</v>
      </c>
      <c r="BC39">
        <v>0.5</v>
      </c>
      <c r="BD39">
        <f>CM39</f>
        <v>0</v>
      </c>
      <c r="BE39">
        <f>R39</f>
        <v>0</v>
      </c>
      <c r="BF39">
        <f>BB39*BC39*BD39</f>
        <v>0</v>
      </c>
      <c r="BG39">
        <f>(BE39-AW39)/BD39</f>
        <v>0</v>
      </c>
      <c r="BH39">
        <f>(AU39-BA39)/BA39</f>
        <v>0</v>
      </c>
      <c r="BI39">
        <f>AT39/(AV39+AT39/BA39)</f>
        <v>0</v>
      </c>
      <c r="BJ39" t="s">
        <v>411</v>
      </c>
      <c r="BK39">
        <v>0</v>
      </c>
      <c r="BL39">
        <f>IF(BK39&lt;&gt;0, BK39, BI39)</f>
        <v>0</v>
      </c>
      <c r="BM39">
        <f>1-BL39/BA39</f>
        <v>0</v>
      </c>
      <c r="BN39">
        <f>(BA39-AZ39)/(BA39-BL39)</f>
        <v>0</v>
      </c>
      <c r="BO39">
        <f>(AU39-BA39)/(AU39-BL39)</f>
        <v>0</v>
      </c>
      <c r="BP39">
        <f>(BA39-AZ39)/(BA39-AT39)</f>
        <v>0</v>
      </c>
      <c r="BQ39">
        <f>(AU39-BA39)/(AU39-AT39)</f>
        <v>0</v>
      </c>
      <c r="BR39">
        <f>(BN39*BL39/AZ39)</f>
        <v>0</v>
      </c>
      <c r="BS39">
        <f>(1-BR39)</f>
        <v>0</v>
      </c>
      <c r="BT39">
        <v>1259</v>
      </c>
      <c r="BU39">
        <v>300</v>
      </c>
      <c r="BV39">
        <v>300</v>
      </c>
      <c r="BW39">
        <v>300</v>
      </c>
      <c r="BX39">
        <v>12506.1</v>
      </c>
      <c r="BY39">
        <v>3307.95</v>
      </c>
      <c r="BZ39">
        <v>-0.0103547</v>
      </c>
      <c r="CA39">
        <v>-34.6</v>
      </c>
      <c r="CB39" t="s">
        <v>411</v>
      </c>
      <c r="CC39" t="s">
        <v>411</v>
      </c>
      <c r="CD39" t="s">
        <v>411</v>
      </c>
      <c r="CE39" t="s">
        <v>411</v>
      </c>
      <c r="CF39" t="s">
        <v>411</v>
      </c>
      <c r="CG39" t="s">
        <v>411</v>
      </c>
      <c r="CH39" t="s">
        <v>411</v>
      </c>
      <c r="CI39" t="s">
        <v>411</v>
      </c>
      <c r="CJ39" t="s">
        <v>411</v>
      </c>
      <c r="CK39" t="s">
        <v>411</v>
      </c>
      <c r="CL39">
        <f>$B$11*DJ39+$C$11*DK39+$F$11*DV39*(1-DY39)</f>
        <v>0</v>
      </c>
      <c r="CM39">
        <f>CL39*CN39</f>
        <v>0</v>
      </c>
      <c r="CN39">
        <f>($B$11*$D$9+$C$11*$D$9+$F$11*((EI39+EA39)/MAX(EI39+EA39+EJ39, 0.1)*$I$9+EJ39/MAX(EI39+EA39+EJ39, 0.1)*$J$9))/($B$11+$C$11+$F$11)</f>
        <v>0</v>
      </c>
      <c r="CO39">
        <f>($B$11*$K$9+$C$11*$K$9+$F$11*((EI39+EA39)/MAX(EI39+EA39+EJ39, 0.1)*$P$9+EJ39/MAX(EI39+EA39+EJ39, 0.1)*$Q$9))/($B$11+$C$11+$F$11)</f>
        <v>0</v>
      </c>
      <c r="CP39">
        <v>6</v>
      </c>
      <c r="CQ39">
        <v>0.5</v>
      </c>
      <c r="CR39" t="s">
        <v>412</v>
      </c>
      <c r="CS39">
        <v>2</v>
      </c>
      <c r="CT39">
        <v>1686887684.293548</v>
      </c>
      <c r="CU39">
        <v>409.9108709677421</v>
      </c>
      <c r="CV39">
        <v>408.7967096774193</v>
      </c>
      <c r="CW39">
        <v>8.766671612903226</v>
      </c>
      <c r="CX39">
        <v>8.214185161290322</v>
      </c>
      <c r="CY39">
        <v>409.7168709677421</v>
      </c>
      <c r="CZ39">
        <v>8.558671612903227</v>
      </c>
      <c r="DA39">
        <v>600.1517419354839</v>
      </c>
      <c r="DB39">
        <v>101.6555806451613</v>
      </c>
      <c r="DC39">
        <v>0.1001406580645161</v>
      </c>
      <c r="DD39">
        <v>20.72714193548387</v>
      </c>
      <c r="DE39">
        <v>20.04137741935484</v>
      </c>
      <c r="DF39">
        <v>999.9000000000003</v>
      </c>
      <c r="DG39">
        <v>0</v>
      </c>
      <c r="DH39">
        <v>0</v>
      </c>
      <c r="DI39">
        <v>9996.478387096775</v>
      </c>
      <c r="DJ39">
        <v>0</v>
      </c>
      <c r="DK39">
        <v>0.2826620000000001</v>
      </c>
      <c r="DL39">
        <v>1.171237741935484</v>
      </c>
      <c r="DM39">
        <v>413.5937419354838</v>
      </c>
      <c r="DN39">
        <v>412.1823225806451</v>
      </c>
      <c r="DO39">
        <v>0.5524855161290322</v>
      </c>
      <c r="DP39">
        <v>408.7967096774193</v>
      </c>
      <c r="DQ39">
        <v>8.214185161290322</v>
      </c>
      <c r="DR39">
        <v>0.8911807419354838</v>
      </c>
      <c r="DS39">
        <v>0.8350176129032257</v>
      </c>
      <c r="DT39">
        <v>5.249108387096777</v>
      </c>
      <c r="DU39">
        <v>4.31694935483871</v>
      </c>
      <c r="DV39">
        <v>0.0499931</v>
      </c>
      <c r="DW39">
        <v>0</v>
      </c>
      <c r="DX39">
        <v>0</v>
      </c>
      <c r="DY39">
        <v>0</v>
      </c>
      <c r="DZ39">
        <v>604.315806451613</v>
      </c>
      <c r="EA39">
        <v>0.0499931</v>
      </c>
      <c r="EB39">
        <v>-4.872258064516129</v>
      </c>
      <c r="EC39">
        <v>-0.8119354838709679</v>
      </c>
      <c r="ED39">
        <v>35.43699999999999</v>
      </c>
      <c r="EE39">
        <v>39.375</v>
      </c>
      <c r="EF39">
        <v>37.80799999999999</v>
      </c>
      <c r="EG39">
        <v>41.875</v>
      </c>
      <c r="EH39">
        <v>37.81199999999998</v>
      </c>
      <c r="EI39">
        <v>0</v>
      </c>
      <c r="EJ39">
        <v>0</v>
      </c>
      <c r="EK39">
        <v>0</v>
      </c>
      <c r="EL39">
        <v>170.7999999523163</v>
      </c>
      <c r="EM39">
        <v>0</v>
      </c>
      <c r="EN39">
        <v>604.3488000000001</v>
      </c>
      <c r="EO39">
        <v>-4.88230764132131</v>
      </c>
      <c r="EP39">
        <v>7.211538398877169</v>
      </c>
      <c r="EQ39">
        <v>-4.7996</v>
      </c>
      <c r="ER39">
        <v>15</v>
      </c>
      <c r="ES39">
        <v>1686887709.6</v>
      </c>
      <c r="ET39" t="s">
        <v>526</v>
      </c>
      <c r="EU39">
        <v>1686887709.6</v>
      </c>
      <c r="EV39">
        <v>1686864966.6</v>
      </c>
      <c r="EW39">
        <v>23</v>
      </c>
      <c r="EX39">
        <v>-0.057</v>
      </c>
      <c r="EY39">
        <v>-0.025</v>
      </c>
      <c r="EZ39">
        <v>0.194</v>
      </c>
      <c r="FA39">
        <v>0.208</v>
      </c>
      <c r="FB39">
        <v>409</v>
      </c>
      <c r="FC39">
        <v>20</v>
      </c>
      <c r="FD39">
        <v>0.43</v>
      </c>
      <c r="FE39">
        <v>0.03</v>
      </c>
      <c r="FF39">
        <v>1.178230487804878</v>
      </c>
      <c r="FG39">
        <v>0.02605077619544136</v>
      </c>
      <c r="FH39">
        <v>0.04266900136880201</v>
      </c>
      <c r="FI39">
        <v>1</v>
      </c>
      <c r="FJ39">
        <v>409.9679032258065</v>
      </c>
      <c r="FK39">
        <v>0.338621305313283</v>
      </c>
      <c r="FL39">
        <v>0.03113275926209639</v>
      </c>
      <c r="FM39">
        <v>1</v>
      </c>
      <c r="FN39">
        <v>0.5532104878048781</v>
      </c>
      <c r="FO39">
        <v>-0.01726921772060943</v>
      </c>
      <c r="FP39">
        <v>0.001708188187524323</v>
      </c>
      <c r="FQ39">
        <v>1</v>
      </c>
      <c r="FR39">
        <v>8.766671612903226</v>
      </c>
      <c r="FS39">
        <v>-0.008525105877346388</v>
      </c>
      <c r="FT39">
        <v>0.0008374041949022745</v>
      </c>
      <c r="FU39">
        <v>1</v>
      </c>
      <c r="FV39">
        <v>4</v>
      </c>
      <c r="FW39">
        <v>4</v>
      </c>
      <c r="FX39" t="s">
        <v>414</v>
      </c>
      <c r="FY39">
        <v>3.1881</v>
      </c>
      <c r="FZ39">
        <v>2.79695</v>
      </c>
      <c r="GA39">
        <v>0.10576</v>
      </c>
      <c r="GB39">
        <v>0.106101</v>
      </c>
      <c r="GC39">
        <v>0.058241</v>
      </c>
      <c r="GD39">
        <v>0.0569664</v>
      </c>
      <c r="GE39">
        <v>28499.3</v>
      </c>
      <c r="GF39">
        <v>22564.4</v>
      </c>
      <c r="GG39">
        <v>29740</v>
      </c>
      <c r="GH39">
        <v>24691.7</v>
      </c>
      <c r="GI39">
        <v>35644.8</v>
      </c>
      <c r="GJ39">
        <v>34002.9</v>
      </c>
      <c r="GK39">
        <v>41001.7</v>
      </c>
      <c r="GL39">
        <v>40278.4</v>
      </c>
      <c r="GM39">
        <v>2.27585</v>
      </c>
      <c r="GN39">
        <v>2.03825</v>
      </c>
      <c r="GO39">
        <v>0.09044629999999999</v>
      </c>
      <c r="GP39">
        <v>0</v>
      </c>
      <c r="GQ39">
        <v>18.5643</v>
      </c>
      <c r="GR39">
        <v>999.9</v>
      </c>
      <c r="GS39">
        <v>31</v>
      </c>
      <c r="GT39">
        <v>23</v>
      </c>
      <c r="GU39">
        <v>8.599119999999999</v>
      </c>
      <c r="GV39">
        <v>62.3993</v>
      </c>
      <c r="GW39">
        <v>33.6338</v>
      </c>
      <c r="GX39">
        <v>1</v>
      </c>
      <c r="GY39">
        <v>-0.637066</v>
      </c>
      <c r="GZ39">
        <v>0</v>
      </c>
      <c r="HA39">
        <v>20.2903</v>
      </c>
      <c r="HB39">
        <v>5.22777</v>
      </c>
      <c r="HC39">
        <v>11.8961</v>
      </c>
      <c r="HD39">
        <v>4.9653</v>
      </c>
      <c r="HE39">
        <v>3.292</v>
      </c>
      <c r="HF39">
        <v>9999</v>
      </c>
      <c r="HG39">
        <v>9999</v>
      </c>
      <c r="HH39">
        <v>9999</v>
      </c>
      <c r="HI39">
        <v>999.9</v>
      </c>
      <c r="HJ39">
        <v>4.97016</v>
      </c>
      <c r="HK39">
        <v>1.87441</v>
      </c>
      <c r="HL39">
        <v>1.87312</v>
      </c>
      <c r="HM39">
        <v>1.87212</v>
      </c>
      <c r="HN39">
        <v>1.87381</v>
      </c>
      <c r="HO39">
        <v>1.86886</v>
      </c>
      <c r="HP39">
        <v>1.87302</v>
      </c>
      <c r="HQ39">
        <v>1.87814</v>
      </c>
      <c r="HR39">
        <v>0</v>
      </c>
      <c r="HS39">
        <v>0</v>
      </c>
      <c r="HT39">
        <v>0</v>
      </c>
      <c r="HU39">
        <v>0</v>
      </c>
      <c r="HV39" t="s">
        <v>415</v>
      </c>
      <c r="HW39" t="s">
        <v>416</v>
      </c>
      <c r="HX39" t="s">
        <v>417</v>
      </c>
      <c r="HY39" t="s">
        <v>417</v>
      </c>
      <c r="HZ39" t="s">
        <v>417</v>
      </c>
      <c r="IA39" t="s">
        <v>417</v>
      </c>
      <c r="IB39">
        <v>0</v>
      </c>
      <c r="IC39">
        <v>100</v>
      </c>
      <c r="ID39">
        <v>100</v>
      </c>
      <c r="IE39">
        <v>0.194</v>
      </c>
      <c r="IF39">
        <v>0.208</v>
      </c>
      <c r="IG39">
        <v>0.2510500000000775</v>
      </c>
      <c r="IH39">
        <v>0</v>
      </c>
      <c r="II39">
        <v>0</v>
      </c>
      <c r="IJ39">
        <v>0</v>
      </c>
      <c r="IK39">
        <v>0.208</v>
      </c>
      <c r="IL39">
        <v>0</v>
      </c>
      <c r="IM39">
        <v>0</v>
      </c>
      <c r="IN39">
        <v>0</v>
      </c>
      <c r="IO39">
        <v>-1</v>
      </c>
      <c r="IP39">
        <v>-1</v>
      </c>
      <c r="IQ39">
        <v>-1</v>
      </c>
      <c r="IR39">
        <v>-1</v>
      </c>
      <c r="IS39">
        <v>2.5</v>
      </c>
      <c r="IT39">
        <v>378.8</v>
      </c>
      <c r="IU39">
        <v>1.0498</v>
      </c>
      <c r="IV39">
        <v>2.3877</v>
      </c>
      <c r="IW39">
        <v>1.42578</v>
      </c>
      <c r="IX39">
        <v>2.28271</v>
      </c>
      <c r="IY39">
        <v>1.54785</v>
      </c>
      <c r="IZ39">
        <v>2.30347</v>
      </c>
      <c r="JA39">
        <v>26.231</v>
      </c>
      <c r="JB39">
        <v>15.603</v>
      </c>
      <c r="JC39">
        <v>18</v>
      </c>
      <c r="JD39">
        <v>608.335</v>
      </c>
      <c r="JE39">
        <v>446.608</v>
      </c>
      <c r="JF39">
        <v>19.5966</v>
      </c>
      <c r="JG39">
        <v>18.7904</v>
      </c>
      <c r="JH39">
        <v>30.0002</v>
      </c>
      <c r="JI39">
        <v>18.6801</v>
      </c>
      <c r="JJ39">
        <v>18.6353</v>
      </c>
      <c r="JK39">
        <v>21.0314</v>
      </c>
      <c r="JL39">
        <v>-30</v>
      </c>
      <c r="JM39">
        <v>-30</v>
      </c>
      <c r="JN39">
        <v>-999.9</v>
      </c>
      <c r="JO39">
        <v>408.814</v>
      </c>
      <c r="JP39">
        <v>0</v>
      </c>
      <c r="JQ39">
        <v>96.8711</v>
      </c>
      <c r="JR39">
        <v>102.482</v>
      </c>
    </row>
    <row r="40" spans="1:278">
      <c r="A40">
        <v>24</v>
      </c>
      <c r="B40">
        <v>1686887882.1</v>
      </c>
      <c r="C40">
        <v>5618.099999904633</v>
      </c>
      <c r="D40" t="s">
        <v>527</v>
      </c>
      <c r="E40" t="s">
        <v>528</v>
      </c>
      <c r="F40">
        <v>15</v>
      </c>
      <c r="N40" t="s">
        <v>529</v>
      </c>
      <c r="O40">
        <v>1686887874.349999</v>
      </c>
      <c r="P40">
        <f>(Q40)/1000</f>
        <v>0</v>
      </c>
      <c r="Q40">
        <f>1000*DA40*AO40*(CW40-CX40)/(100*CP40*(1000-AO40*CW40))</f>
        <v>0</v>
      </c>
      <c r="R40">
        <f>DA40*AO40*(CV40-CU40*(1000-AO40*CX40)/(1000-AO40*CW40))/(100*CP40)</f>
        <v>0</v>
      </c>
      <c r="S40">
        <f>CU40 - IF(AO40&gt;1, R40*CP40*100.0/(AQ40*DI40), 0)</f>
        <v>0</v>
      </c>
      <c r="T40">
        <f>((Z40-P40/2)*S40-R40)/(Z40+P40/2)</f>
        <v>0</v>
      </c>
      <c r="U40">
        <f>T40*(DB40+DC40)/1000.0</f>
        <v>0</v>
      </c>
      <c r="V40">
        <f>(CU40 - IF(AO40&gt;1, R40*CP40*100.0/(AQ40*DI40), 0))*(DB40+DC40)/1000.0</f>
        <v>0</v>
      </c>
      <c r="W40">
        <f>2.0/((1/Y40-1/X40)+SIGN(Y40)*SQRT((1/Y40-1/X40)*(1/Y40-1/X40) + 4*CQ40/((CQ40+1)*(CQ40+1))*(2*1/Y40*1/X40-1/X40*1/X40)))</f>
        <v>0</v>
      </c>
      <c r="X40">
        <f>IF(LEFT(CR40,1)&lt;&gt;"0",IF(LEFT(CR40,1)="1",3.0,CS40),$D$5+$E$5*(DI40*DB40/($K$5*1000))+$F$5*(DI40*DB40/($K$5*1000))*MAX(MIN(CP40,$J$5),$I$5)*MAX(MIN(CP40,$J$5),$I$5)+$G$5*MAX(MIN(CP40,$J$5),$I$5)*(DI40*DB40/($K$5*1000))+$H$5*(DI40*DB40/($K$5*1000))*(DI40*DB40/($K$5*1000)))</f>
        <v>0</v>
      </c>
      <c r="Y40">
        <f>P40*(1000-(1000*0.61365*exp(17.502*AC40/(240.97+AC40))/(DB40+DC40)+CW40)/2)/(1000*0.61365*exp(17.502*AC40/(240.97+AC40))/(DB40+DC40)-CW40)</f>
        <v>0</v>
      </c>
      <c r="Z40">
        <f>1/((CQ40+1)/(W40/1.6)+1/(X40/1.37)) + CQ40/((CQ40+1)/(W40/1.6) + CQ40/(X40/1.37))</f>
        <v>0</v>
      </c>
      <c r="AA40">
        <f>(CL40*CO40)</f>
        <v>0</v>
      </c>
      <c r="AB40">
        <f>(DD40+(AA40+2*0.95*5.67E-8*(((DD40+$B$7)+273)^4-(DD40+273)^4)-44100*P40)/(1.84*29.3*X40+8*0.95*5.67E-8*(DD40+273)^3))</f>
        <v>0</v>
      </c>
      <c r="AC40">
        <f>($C$7*DE40+$D$7*DF40+$E$7*AB40)</f>
        <v>0</v>
      </c>
      <c r="AD40">
        <f>0.61365*exp(17.502*AC40/(240.97+AC40))</f>
        <v>0</v>
      </c>
      <c r="AE40">
        <f>(AF40/AG40*100)</f>
        <v>0</v>
      </c>
      <c r="AF40">
        <f>CW40*(DB40+DC40)/1000</f>
        <v>0</v>
      </c>
      <c r="AG40">
        <f>0.61365*exp(17.502*DD40/(240.97+DD40))</f>
        <v>0</v>
      </c>
      <c r="AH40">
        <f>(AD40-CW40*(DB40+DC40)/1000)</f>
        <v>0</v>
      </c>
      <c r="AI40">
        <f>(-P40*44100)</f>
        <v>0</v>
      </c>
      <c r="AJ40">
        <f>2*29.3*X40*0.92*(DD40-AC40)</f>
        <v>0</v>
      </c>
      <c r="AK40">
        <f>2*0.95*5.67E-8*(((DD40+$B$7)+273)^4-(AC40+273)^4)</f>
        <v>0</v>
      </c>
      <c r="AL40">
        <f>AA40+AK40+AI40+AJ40</f>
        <v>0</v>
      </c>
      <c r="AM40">
        <v>5</v>
      </c>
      <c r="AN40">
        <v>1</v>
      </c>
      <c r="AO40">
        <f>IF(AM40*$H$13&gt;=AQ40,1.0,(AQ40/(AQ40-AM40*$H$13)))</f>
        <v>0</v>
      </c>
      <c r="AP40">
        <f>(AO40-1)*100</f>
        <v>0</v>
      </c>
      <c r="AQ40">
        <f>MAX(0,($B$13+$C$13*DI40)/(1+$D$13*DI40)*DB40/(DD40+273)*$E$13)</f>
        <v>0</v>
      </c>
      <c r="AR40" t="s">
        <v>530</v>
      </c>
      <c r="AS40">
        <v>12516</v>
      </c>
      <c r="AT40">
        <v>616.0684</v>
      </c>
      <c r="AU40">
        <v>3673.6</v>
      </c>
      <c r="AV40">
        <f>1-AT40/AU40</f>
        <v>0</v>
      </c>
      <c r="AW40">
        <v>-1.22498206909062</v>
      </c>
      <c r="AX40" t="s">
        <v>411</v>
      </c>
      <c r="AY40" t="s">
        <v>411</v>
      </c>
      <c r="AZ40">
        <v>0</v>
      </c>
      <c r="BA40">
        <v>0</v>
      </c>
      <c r="BB40">
        <f>1-AZ40/BA40</f>
        <v>0</v>
      </c>
      <c r="BC40">
        <v>0.5</v>
      </c>
      <c r="BD40">
        <f>CM40</f>
        <v>0</v>
      </c>
      <c r="BE40">
        <f>R40</f>
        <v>0</v>
      </c>
      <c r="BF40">
        <f>BB40*BC40*BD40</f>
        <v>0</v>
      </c>
      <c r="BG40">
        <f>(BE40-AW40)/BD40</f>
        <v>0</v>
      </c>
      <c r="BH40">
        <f>(AU40-BA40)/BA40</f>
        <v>0</v>
      </c>
      <c r="BI40">
        <f>AT40/(AV40+AT40/BA40)</f>
        <v>0</v>
      </c>
      <c r="BJ40" t="s">
        <v>411</v>
      </c>
      <c r="BK40">
        <v>0</v>
      </c>
      <c r="BL40">
        <f>IF(BK40&lt;&gt;0, BK40, BI40)</f>
        <v>0</v>
      </c>
      <c r="BM40">
        <f>1-BL40/BA40</f>
        <v>0</v>
      </c>
      <c r="BN40">
        <f>(BA40-AZ40)/(BA40-BL40)</f>
        <v>0</v>
      </c>
      <c r="BO40">
        <f>(AU40-BA40)/(AU40-BL40)</f>
        <v>0</v>
      </c>
      <c r="BP40">
        <f>(BA40-AZ40)/(BA40-AT40)</f>
        <v>0</v>
      </c>
      <c r="BQ40">
        <f>(AU40-BA40)/(AU40-AT40)</f>
        <v>0</v>
      </c>
      <c r="BR40">
        <f>(BN40*BL40/AZ40)</f>
        <v>0</v>
      </c>
      <c r="BS40">
        <f>(1-BR40)</f>
        <v>0</v>
      </c>
      <c r="BT40">
        <v>1260</v>
      </c>
      <c r="BU40">
        <v>300</v>
      </c>
      <c r="BV40">
        <v>300</v>
      </c>
      <c r="BW40">
        <v>300</v>
      </c>
      <c r="BX40">
        <v>12516</v>
      </c>
      <c r="BY40">
        <v>3605.95</v>
      </c>
      <c r="BZ40">
        <v>-0.0103627</v>
      </c>
      <c r="CA40">
        <v>-25.94</v>
      </c>
      <c r="CB40" t="s">
        <v>411</v>
      </c>
      <c r="CC40" t="s">
        <v>411</v>
      </c>
      <c r="CD40" t="s">
        <v>411</v>
      </c>
      <c r="CE40" t="s">
        <v>411</v>
      </c>
      <c r="CF40" t="s">
        <v>411</v>
      </c>
      <c r="CG40" t="s">
        <v>411</v>
      </c>
      <c r="CH40" t="s">
        <v>411</v>
      </c>
      <c r="CI40" t="s">
        <v>411</v>
      </c>
      <c r="CJ40" t="s">
        <v>411</v>
      </c>
      <c r="CK40" t="s">
        <v>411</v>
      </c>
      <c r="CL40">
        <f>$B$11*DJ40+$C$11*DK40+$F$11*DV40*(1-DY40)</f>
        <v>0</v>
      </c>
      <c r="CM40">
        <f>CL40*CN40</f>
        <v>0</v>
      </c>
      <c r="CN40">
        <f>($B$11*$D$9+$C$11*$D$9+$F$11*((EI40+EA40)/MAX(EI40+EA40+EJ40, 0.1)*$I$9+EJ40/MAX(EI40+EA40+EJ40, 0.1)*$J$9))/($B$11+$C$11+$F$11)</f>
        <v>0</v>
      </c>
      <c r="CO40">
        <f>($B$11*$K$9+$C$11*$K$9+$F$11*((EI40+EA40)/MAX(EI40+EA40+EJ40, 0.1)*$P$9+EJ40/MAX(EI40+EA40+EJ40, 0.1)*$Q$9))/($B$11+$C$11+$F$11)</f>
        <v>0</v>
      </c>
      <c r="CP40">
        <v>6</v>
      </c>
      <c r="CQ40">
        <v>0.5</v>
      </c>
      <c r="CR40" t="s">
        <v>412</v>
      </c>
      <c r="CS40">
        <v>2</v>
      </c>
      <c r="CT40">
        <v>1686887874.349999</v>
      </c>
      <c r="CU40">
        <v>410.0199666666666</v>
      </c>
      <c r="CV40">
        <v>409.2200999999999</v>
      </c>
      <c r="CW40">
        <v>9.147720666666666</v>
      </c>
      <c r="CX40">
        <v>8.121108333333332</v>
      </c>
      <c r="CY40">
        <v>409.7789666666666</v>
      </c>
      <c r="CZ40">
        <v>8.939720666666664</v>
      </c>
      <c r="DA40">
        <v>600.1458666666665</v>
      </c>
      <c r="DB40">
        <v>101.6619</v>
      </c>
      <c r="DC40">
        <v>0.1001039966666667</v>
      </c>
      <c r="DD40">
        <v>20.46999666666667</v>
      </c>
      <c r="DE40">
        <v>19.81871</v>
      </c>
      <c r="DF40">
        <v>999.9000000000002</v>
      </c>
      <c r="DG40">
        <v>0</v>
      </c>
      <c r="DH40">
        <v>0</v>
      </c>
      <c r="DI40">
        <v>9996.517333333333</v>
      </c>
      <c r="DJ40">
        <v>0</v>
      </c>
      <c r="DK40">
        <v>0.2826620000000001</v>
      </c>
      <c r="DL40">
        <v>0.7525797666666666</v>
      </c>
      <c r="DM40">
        <v>413.7575333333334</v>
      </c>
      <c r="DN40">
        <v>412.5705666666666</v>
      </c>
      <c r="DO40">
        <v>1.026613333333333</v>
      </c>
      <c r="DP40">
        <v>409.2200999999999</v>
      </c>
      <c r="DQ40">
        <v>8.121108333333332</v>
      </c>
      <c r="DR40">
        <v>0.929976033333333</v>
      </c>
      <c r="DS40">
        <v>0.8256083999999999</v>
      </c>
      <c r="DT40">
        <v>5.863130333333334</v>
      </c>
      <c r="DU40">
        <v>4.155383333333334</v>
      </c>
      <c r="DV40">
        <v>0.0499931</v>
      </c>
      <c r="DW40">
        <v>0</v>
      </c>
      <c r="DX40">
        <v>0</v>
      </c>
      <c r="DY40">
        <v>0</v>
      </c>
      <c r="DZ40">
        <v>616.2206666666667</v>
      </c>
      <c r="EA40">
        <v>0.0499931</v>
      </c>
      <c r="EB40">
        <v>-4.918</v>
      </c>
      <c r="EC40">
        <v>-0.8926666666666667</v>
      </c>
      <c r="ED40">
        <v>35.437</v>
      </c>
      <c r="EE40">
        <v>39.43699999999998</v>
      </c>
      <c r="EF40">
        <v>37.80786666666665</v>
      </c>
      <c r="EG40">
        <v>41.875</v>
      </c>
      <c r="EH40">
        <v>37.81199999999999</v>
      </c>
      <c r="EI40">
        <v>0</v>
      </c>
      <c r="EJ40">
        <v>0</v>
      </c>
      <c r="EK40">
        <v>0</v>
      </c>
      <c r="EL40">
        <v>189.1999998092651</v>
      </c>
      <c r="EM40">
        <v>0</v>
      </c>
      <c r="EN40">
        <v>616.0684</v>
      </c>
      <c r="EO40">
        <v>-6.636923111088803</v>
      </c>
      <c r="EP40">
        <v>8.612307624365448</v>
      </c>
      <c r="EQ40">
        <v>-4.564</v>
      </c>
      <c r="ER40">
        <v>15</v>
      </c>
      <c r="ES40">
        <v>1686887898.1</v>
      </c>
      <c r="ET40" t="s">
        <v>531</v>
      </c>
      <c r="EU40">
        <v>1686887898.1</v>
      </c>
      <c r="EV40">
        <v>1686864966.6</v>
      </c>
      <c r="EW40">
        <v>24</v>
      </c>
      <c r="EX40">
        <v>0.047</v>
      </c>
      <c r="EY40">
        <v>-0.025</v>
      </c>
      <c r="EZ40">
        <v>0.241</v>
      </c>
      <c r="FA40">
        <v>0.208</v>
      </c>
      <c r="FB40">
        <v>409</v>
      </c>
      <c r="FC40">
        <v>20</v>
      </c>
      <c r="FD40">
        <v>0.41</v>
      </c>
      <c r="FE40">
        <v>0.03</v>
      </c>
      <c r="FF40">
        <v>0.7449966097560976</v>
      </c>
      <c r="FG40">
        <v>0.1374482090592321</v>
      </c>
      <c r="FH40">
        <v>0.02892294934011116</v>
      </c>
      <c r="FI40">
        <v>1</v>
      </c>
      <c r="FJ40">
        <v>409.9706774193548</v>
      </c>
      <c r="FK40">
        <v>0.417048387094907</v>
      </c>
      <c r="FL40">
        <v>0.03697548193476215</v>
      </c>
      <c r="FM40">
        <v>1</v>
      </c>
      <c r="FN40">
        <v>1.025448536585366</v>
      </c>
      <c r="FO40">
        <v>-0.03473770034843242</v>
      </c>
      <c r="FP40">
        <v>0.008906658118173595</v>
      </c>
      <c r="FQ40">
        <v>1</v>
      </c>
      <c r="FR40">
        <v>9.148842580645164</v>
      </c>
      <c r="FS40">
        <v>-0.2475469354838754</v>
      </c>
      <c r="FT40">
        <v>0.01861610869697774</v>
      </c>
      <c r="FU40">
        <v>1</v>
      </c>
      <c r="FV40">
        <v>4</v>
      </c>
      <c r="FW40">
        <v>4</v>
      </c>
      <c r="FX40" t="s">
        <v>414</v>
      </c>
      <c r="FY40">
        <v>3.18831</v>
      </c>
      <c r="FZ40">
        <v>2.79696</v>
      </c>
      <c r="GA40">
        <v>0.105797</v>
      </c>
      <c r="GB40">
        <v>0.106204</v>
      </c>
      <c r="GC40">
        <v>0.0601243</v>
      </c>
      <c r="GD40">
        <v>0.0564299</v>
      </c>
      <c r="GE40">
        <v>28495.3</v>
      </c>
      <c r="GF40">
        <v>22555.9</v>
      </c>
      <c r="GG40">
        <v>29736.9</v>
      </c>
      <c r="GH40">
        <v>24685.1</v>
      </c>
      <c r="GI40">
        <v>35569.2</v>
      </c>
      <c r="GJ40">
        <v>34014.9</v>
      </c>
      <c r="GK40">
        <v>40998.5</v>
      </c>
      <c r="GL40">
        <v>40269.2</v>
      </c>
      <c r="GM40">
        <v>2.26883</v>
      </c>
      <c r="GN40">
        <v>2.04075</v>
      </c>
      <c r="GO40">
        <v>0.11839</v>
      </c>
      <c r="GP40">
        <v>0</v>
      </c>
      <c r="GQ40">
        <v>17.8567</v>
      </c>
      <c r="GR40">
        <v>999.9</v>
      </c>
      <c r="GS40">
        <v>30.9</v>
      </c>
      <c r="GT40">
        <v>23</v>
      </c>
      <c r="GU40">
        <v>8.57029</v>
      </c>
      <c r="GV40">
        <v>61.5493</v>
      </c>
      <c r="GW40">
        <v>32.9728</v>
      </c>
      <c r="GX40">
        <v>1</v>
      </c>
      <c r="GY40">
        <v>-0.635107</v>
      </c>
      <c r="GZ40">
        <v>0</v>
      </c>
      <c r="HA40">
        <v>20.2905</v>
      </c>
      <c r="HB40">
        <v>5.22822</v>
      </c>
      <c r="HC40">
        <v>11.8961</v>
      </c>
      <c r="HD40">
        <v>4.96525</v>
      </c>
      <c r="HE40">
        <v>3.292</v>
      </c>
      <c r="HF40">
        <v>9999</v>
      </c>
      <c r="HG40">
        <v>9999</v>
      </c>
      <c r="HH40">
        <v>9999</v>
      </c>
      <c r="HI40">
        <v>999.9</v>
      </c>
      <c r="HJ40">
        <v>4.97015</v>
      </c>
      <c r="HK40">
        <v>1.8744</v>
      </c>
      <c r="HL40">
        <v>1.87313</v>
      </c>
      <c r="HM40">
        <v>1.87211</v>
      </c>
      <c r="HN40">
        <v>1.87379</v>
      </c>
      <c r="HO40">
        <v>1.86884</v>
      </c>
      <c r="HP40">
        <v>1.87302</v>
      </c>
      <c r="HQ40">
        <v>1.87808</v>
      </c>
      <c r="HR40">
        <v>0</v>
      </c>
      <c r="HS40">
        <v>0</v>
      </c>
      <c r="HT40">
        <v>0</v>
      </c>
      <c r="HU40">
        <v>0</v>
      </c>
      <c r="HV40" t="s">
        <v>415</v>
      </c>
      <c r="HW40" t="s">
        <v>416</v>
      </c>
      <c r="HX40" t="s">
        <v>417</v>
      </c>
      <c r="HY40" t="s">
        <v>417</v>
      </c>
      <c r="HZ40" t="s">
        <v>417</v>
      </c>
      <c r="IA40" t="s">
        <v>417</v>
      </c>
      <c r="IB40">
        <v>0</v>
      </c>
      <c r="IC40">
        <v>100</v>
      </c>
      <c r="ID40">
        <v>100</v>
      </c>
      <c r="IE40">
        <v>0.241</v>
      </c>
      <c r="IF40">
        <v>0.208</v>
      </c>
      <c r="IG40">
        <v>0.1935714285714312</v>
      </c>
      <c r="IH40">
        <v>0</v>
      </c>
      <c r="II40">
        <v>0</v>
      </c>
      <c r="IJ40">
        <v>0</v>
      </c>
      <c r="IK40">
        <v>0.208</v>
      </c>
      <c r="IL40">
        <v>0</v>
      </c>
      <c r="IM40">
        <v>0</v>
      </c>
      <c r="IN40">
        <v>0</v>
      </c>
      <c r="IO40">
        <v>-1</v>
      </c>
      <c r="IP40">
        <v>-1</v>
      </c>
      <c r="IQ40">
        <v>-1</v>
      </c>
      <c r="IR40">
        <v>-1</v>
      </c>
      <c r="IS40">
        <v>2.9</v>
      </c>
      <c r="IT40">
        <v>381.9</v>
      </c>
      <c r="IU40">
        <v>1.0498</v>
      </c>
      <c r="IV40">
        <v>2.3877</v>
      </c>
      <c r="IW40">
        <v>1.42578</v>
      </c>
      <c r="IX40">
        <v>2.28394</v>
      </c>
      <c r="IY40">
        <v>1.54785</v>
      </c>
      <c r="IZ40">
        <v>2.27173</v>
      </c>
      <c r="JA40">
        <v>26.1279</v>
      </c>
      <c r="JB40">
        <v>15.5855</v>
      </c>
      <c r="JC40">
        <v>18</v>
      </c>
      <c r="JD40">
        <v>603.399</v>
      </c>
      <c r="JE40">
        <v>447.959</v>
      </c>
      <c r="JF40">
        <v>19.4913</v>
      </c>
      <c r="JG40">
        <v>18.7576</v>
      </c>
      <c r="JH40">
        <v>30.0004</v>
      </c>
      <c r="JI40">
        <v>18.6723</v>
      </c>
      <c r="JJ40">
        <v>18.6285</v>
      </c>
      <c r="JK40">
        <v>21.0367</v>
      </c>
      <c r="JL40">
        <v>-30</v>
      </c>
      <c r="JM40">
        <v>-30</v>
      </c>
      <c r="JN40">
        <v>-999.9</v>
      </c>
      <c r="JO40">
        <v>409.089</v>
      </c>
      <c r="JP40">
        <v>0</v>
      </c>
      <c r="JQ40">
        <v>96.86239999999999</v>
      </c>
      <c r="JR40">
        <v>102.457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2023-06-16T04:00:21Z</dcterms:created>
  <dcterms:modified xsi:type="dcterms:W3CDTF">2023-06-16T04:00:21Z</dcterms:modified>
</cp:coreProperties>
</file>