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ysiology_analysis/LC_2023_Response_curves/raw/"/>
    </mc:Choice>
  </mc:AlternateContent>
  <xr:revisionPtr revIDLastSave="0" documentId="13_ncr:1_{3E37C734-91F8-0C44-96C7-76750FED5682}" xr6:coauthVersionLast="47" xr6:coauthVersionMax="47" xr10:uidLastSave="{00000000-0000-0000-0000-000000000000}"/>
  <bookViews>
    <workbookView xWindow="240" yWindow="500" windowWidth="20000" windowHeight="129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F37" i="1" l="1"/>
  <c r="CE37" i="1"/>
  <c r="CC37" i="1"/>
  <c r="CD37" i="1" s="1"/>
  <c r="BM37" i="1" s="1"/>
  <c r="BZ37" i="1"/>
  <c r="BY37" i="1"/>
  <c r="BQ37" i="1"/>
  <c r="BO37" i="1"/>
  <c r="BK37" i="1"/>
  <c r="BE37" i="1"/>
  <c r="BR37" i="1" s="1"/>
  <c r="BU37" i="1" s="1"/>
  <c r="AZ37" i="1"/>
  <c r="AX37" i="1" s="1"/>
  <c r="P37" i="1" s="1"/>
  <c r="AQ37" i="1"/>
  <c r="AL37" i="1"/>
  <c r="AD37" i="1"/>
  <c r="AC37" i="1"/>
  <c r="U37" i="1"/>
  <c r="CF36" i="1"/>
  <c r="CE36" i="1"/>
  <c r="CC36" i="1"/>
  <c r="CD36" i="1" s="1"/>
  <c r="BM36" i="1" s="1"/>
  <c r="BO36" i="1" s="1"/>
  <c r="BZ36" i="1"/>
  <c r="BY36" i="1"/>
  <c r="BQ36" i="1"/>
  <c r="BK36" i="1"/>
  <c r="BE36" i="1"/>
  <c r="BR36" i="1" s="1"/>
  <c r="BU36" i="1" s="1"/>
  <c r="AZ36" i="1"/>
  <c r="AX36" i="1" s="1"/>
  <c r="AY36" i="1" s="1"/>
  <c r="AQ36" i="1"/>
  <c r="AL36" i="1"/>
  <c r="AD36" i="1"/>
  <c r="AB36" i="1" s="1"/>
  <c r="AC36" i="1"/>
  <c r="X36" i="1"/>
  <c r="U36" i="1"/>
  <c r="CF35" i="1"/>
  <c r="CE35" i="1"/>
  <c r="CC35" i="1"/>
  <c r="X35" i="1" s="1"/>
  <c r="BZ35" i="1"/>
  <c r="BY35" i="1"/>
  <c r="BQ35" i="1"/>
  <c r="BK35" i="1"/>
  <c r="BE35" i="1"/>
  <c r="BR35" i="1" s="1"/>
  <c r="BU35" i="1" s="1"/>
  <c r="AZ35" i="1"/>
  <c r="AX35" i="1" s="1"/>
  <c r="AQ35" i="1"/>
  <c r="AL35" i="1"/>
  <c r="AJ35" i="1"/>
  <c r="O35" i="1" s="1"/>
  <c r="BN35" i="1" s="1"/>
  <c r="AD35" i="1"/>
  <c r="AC35" i="1"/>
  <c r="AB35" i="1"/>
  <c r="U35" i="1"/>
  <c r="S35" i="1"/>
  <c r="CF34" i="1"/>
  <c r="CE34" i="1"/>
  <c r="CC34" i="1"/>
  <c r="BZ34" i="1"/>
  <c r="BY34" i="1"/>
  <c r="BQ34" i="1"/>
  <c r="BK34" i="1"/>
  <c r="BE34" i="1"/>
  <c r="BR34" i="1" s="1"/>
  <c r="BU34" i="1" s="1"/>
  <c r="BV34" i="1" s="1"/>
  <c r="AZ34" i="1"/>
  <c r="AX34" i="1" s="1"/>
  <c r="AQ34" i="1"/>
  <c r="AL34" i="1"/>
  <c r="AD34" i="1"/>
  <c r="AC34" i="1"/>
  <c r="U34" i="1"/>
  <c r="CF33" i="1"/>
  <c r="CE33" i="1"/>
  <c r="CC33" i="1"/>
  <c r="CD33" i="1" s="1"/>
  <c r="BM33" i="1" s="1"/>
  <c r="BZ33" i="1"/>
  <c r="BY33" i="1"/>
  <c r="BQ33" i="1"/>
  <c r="BK33" i="1"/>
  <c r="BE33" i="1"/>
  <c r="BR33" i="1" s="1"/>
  <c r="BU33" i="1" s="1"/>
  <c r="AZ33" i="1"/>
  <c r="AX33" i="1" s="1"/>
  <c r="AQ33" i="1"/>
  <c r="AL33" i="1"/>
  <c r="AD33" i="1"/>
  <c r="AC33" i="1"/>
  <c r="X33" i="1"/>
  <c r="U33" i="1"/>
  <c r="CF32" i="1"/>
  <c r="CE32" i="1"/>
  <c r="CC32" i="1"/>
  <c r="X32" i="1" s="1"/>
  <c r="BZ32" i="1"/>
  <c r="BY32" i="1"/>
  <c r="BQ32" i="1"/>
  <c r="BK32" i="1"/>
  <c r="BE32" i="1"/>
  <c r="BR32" i="1" s="1"/>
  <c r="BU32" i="1" s="1"/>
  <c r="AZ32" i="1"/>
  <c r="AX32" i="1" s="1"/>
  <c r="AY32" i="1"/>
  <c r="AQ32" i="1"/>
  <c r="AL32" i="1"/>
  <c r="AD32" i="1"/>
  <c r="AC32" i="1"/>
  <c r="AB32" i="1" s="1"/>
  <c r="U32" i="1"/>
  <c r="CF31" i="1"/>
  <c r="CE31" i="1"/>
  <c r="CC31" i="1"/>
  <c r="X31" i="1" s="1"/>
  <c r="BZ31" i="1"/>
  <c r="BY31" i="1"/>
  <c r="BQ31" i="1"/>
  <c r="BK31" i="1"/>
  <c r="BE31" i="1"/>
  <c r="BR31" i="1" s="1"/>
  <c r="BU31" i="1" s="1"/>
  <c r="AZ31" i="1"/>
  <c r="AX31" i="1" s="1"/>
  <c r="AQ31" i="1"/>
  <c r="AL31" i="1"/>
  <c r="AD31" i="1"/>
  <c r="AC31" i="1"/>
  <c r="AB31" i="1" s="1"/>
  <c r="U31" i="1"/>
  <c r="CF30" i="1"/>
  <c r="CE30" i="1"/>
  <c r="CC30" i="1"/>
  <c r="BZ30" i="1"/>
  <c r="BY30" i="1"/>
  <c r="BX30" i="1"/>
  <c r="BQ30" i="1"/>
  <c r="BK30" i="1"/>
  <c r="BE30" i="1"/>
  <c r="BR30" i="1" s="1"/>
  <c r="BU30" i="1" s="1"/>
  <c r="BV30" i="1" s="1"/>
  <c r="AZ30" i="1"/>
  <c r="AX30" i="1" s="1"/>
  <c r="AQ30" i="1"/>
  <c r="AL30" i="1"/>
  <c r="AD30" i="1"/>
  <c r="AC30" i="1"/>
  <c r="AB30" i="1" s="1"/>
  <c r="U30" i="1"/>
  <c r="CF29" i="1"/>
  <c r="CE29" i="1"/>
  <c r="CC29" i="1"/>
  <c r="CD29" i="1" s="1"/>
  <c r="BM29" i="1" s="1"/>
  <c r="BZ29" i="1"/>
  <c r="BY29" i="1"/>
  <c r="BQ29" i="1"/>
  <c r="BK29" i="1"/>
  <c r="BE29" i="1"/>
  <c r="BR29" i="1" s="1"/>
  <c r="BU29" i="1" s="1"/>
  <c r="BW29" i="1" s="1"/>
  <c r="CA29" i="1" s="1"/>
  <c r="CB29" i="1" s="1"/>
  <c r="AZ29" i="1"/>
  <c r="AX29" i="1"/>
  <c r="AK29" i="1" s="1"/>
  <c r="N29" i="1" s="1"/>
  <c r="M29" i="1" s="1"/>
  <c r="AQ29" i="1"/>
  <c r="AL29" i="1"/>
  <c r="AD29" i="1"/>
  <c r="AC29" i="1"/>
  <c r="AB29" i="1" s="1"/>
  <c r="U29" i="1"/>
  <c r="P29" i="1"/>
  <c r="CF28" i="1"/>
  <c r="CE28" i="1"/>
  <c r="CC28" i="1"/>
  <c r="X28" i="1" s="1"/>
  <c r="BZ28" i="1"/>
  <c r="BY28" i="1"/>
  <c r="BQ28" i="1"/>
  <c r="BK28" i="1"/>
  <c r="BE28" i="1"/>
  <c r="BR28" i="1" s="1"/>
  <c r="BU28" i="1" s="1"/>
  <c r="AZ28" i="1"/>
  <c r="AX28" i="1" s="1"/>
  <c r="AK28" i="1" s="1"/>
  <c r="N28" i="1" s="1"/>
  <c r="M28" i="1" s="1"/>
  <c r="AY28" i="1"/>
  <c r="AQ28" i="1"/>
  <c r="AL28" i="1"/>
  <c r="AD28" i="1"/>
  <c r="AC28" i="1"/>
  <c r="U28" i="1"/>
  <c r="CF27" i="1"/>
  <c r="CE27" i="1"/>
  <c r="CC27" i="1"/>
  <c r="X27" i="1" s="1"/>
  <c r="BZ27" i="1"/>
  <c r="BY27" i="1"/>
  <c r="BQ27" i="1"/>
  <c r="BK27" i="1"/>
  <c r="BE27" i="1"/>
  <c r="BR27" i="1" s="1"/>
  <c r="BU27" i="1" s="1"/>
  <c r="AZ27" i="1"/>
  <c r="AX27" i="1" s="1"/>
  <c r="P27" i="1" s="1"/>
  <c r="AY27" i="1"/>
  <c r="AQ27" i="1"/>
  <c r="AL27" i="1"/>
  <c r="AK27" i="1"/>
  <c r="N27" i="1" s="1"/>
  <c r="AJ27" i="1"/>
  <c r="O27" i="1" s="1"/>
  <c r="BN27" i="1" s="1"/>
  <c r="AD27" i="1"/>
  <c r="AC27" i="1"/>
  <c r="AB27" i="1" s="1"/>
  <c r="U27" i="1"/>
  <c r="S27" i="1"/>
  <c r="M27" i="1"/>
  <c r="Y27" i="1" s="1"/>
  <c r="Z27" i="1" s="1"/>
  <c r="AH27" i="1" s="1"/>
  <c r="CF26" i="1"/>
  <c r="CE26" i="1"/>
  <c r="CC26" i="1"/>
  <c r="BZ26" i="1"/>
  <c r="BY26" i="1"/>
  <c r="BQ26" i="1"/>
  <c r="BK26" i="1"/>
  <c r="BE26" i="1"/>
  <c r="BR26" i="1" s="1"/>
  <c r="BU26" i="1" s="1"/>
  <c r="BV26" i="1" s="1"/>
  <c r="AZ26" i="1"/>
  <c r="AX26" i="1"/>
  <c r="AY26" i="1" s="1"/>
  <c r="AQ26" i="1"/>
  <c r="AL26" i="1"/>
  <c r="AJ26" i="1"/>
  <c r="O26" i="1" s="1"/>
  <c r="BN26" i="1" s="1"/>
  <c r="AD26" i="1"/>
  <c r="AC26" i="1"/>
  <c r="AB26" i="1" s="1"/>
  <c r="U26" i="1"/>
  <c r="S26" i="1"/>
  <c r="CF25" i="1"/>
  <c r="CE25" i="1"/>
  <c r="CC25" i="1"/>
  <c r="BZ25" i="1"/>
  <c r="BY25" i="1"/>
  <c r="BQ25" i="1"/>
  <c r="BK25" i="1"/>
  <c r="BE25" i="1"/>
  <c r="BR25" i="1" s="1"/>
  <c r="BU25" i="1" s="1"/>
  <c r="AZ25" i="1"/>
  <c r="AX25" i="1" s="1"/>
  <c r="AQ25" i="1"/>
  <c r="AL25" i="1"/>
  <c r="AD25" i="1"/>
  <c r="AC25" i="1"/>
  <c r="AB25" i="1" s="1"/>
  <c r="U25" i="1"/>
  <c r="CF24" i="1"/>
  <c r="CE24" i="1"/>
  <c r="CC24" i="1"/>
  <c r="BZ24" i="1"/>
  <c r="BY24" i="1"/>
  <c r="BQ24" i="1"/>
  <c r="BK24" i="1"/>
  <c r="BE24" i="1"/>
  <c r="BR24" i="1" s="1"/>
  <c r="BU24" i="1" s="1"/>
  <c r="AZ24" i="1"/>
  <c r="AX24" i="1" s="1"/>
  <c r="AK24" i="1" s="1"/>
  <c r="N24" i="1" s="1"/>
  <c r="M24" i="1" s="1"/>
  <c r="AQ24" i="1"/>
  <c r="AL24" i="1"/>
  <c r="AD24" i="1"/>
  <c r="AC24" i="1"/>
  <c r="U24" i="1"/>
  <c r="S24" i="1"/>
  <c r="CF23" i="1"/>
  <c r="CE23" i="1"/>
  <c r="CD23" i="1"/>
  <c r="BM23" i="1" s="1"/>
  <c r="CC23" i="1"/>
  <c r="X23" i="1" s="1"/>
  <c r="BZ23" i="1"/>
  <c r="BY23" i="1"/>
  <c r="BQ23" i="1"/>
  <c r="BK23" i="1"/>
  <c r="BE23" i="1"/>
  <c r="BR23" i="1" s="1"/>
  <c r="BU23" i="1" s="1"/>
  <c r="AZ23" i="1"/>
  <c r="AX23" i="1" s="1"/>
  <c r="P23" i="1" s="1"/>
  <c r="AQ23" i="1"/>
  <c r="AL23" i="1"/>
  <c r="AK23" i="1"/>
  <c r="N23" i="1" s="1"/>
  <c r="M23" i="1" s="1"/>
  <c r="AJ23" i="1"/>
  <c r="AD23" i="1"/>
  <c r="AB23" i="1" s="1"/>
  <c r="AC23" i="1"/>
  <c r="U23" i="1"/>
  <c r="O23" i="1"/>
  <c r="BN23" i="1" s="1"/>
  <c r="CF22" i="1"/>
  <c r="CE22" i="1"/>
  <c r="CC22" i="1"/>
  <c r="BZ22" i="1"/>
  <c r="BY22" i="1"/>
  <c r="BU22" i="1"/>
  <c r="BV22" i="1" s="1"/>
  <c r="BQ22" i="1"/>
  <c r="BK22" i="1"/>
  <c r="BE22" i="1"/>
  <c r="BR22" i="1" s="1"/>
  <c r="AZ22" i="1"/>
  <c r="AX22" i="1" s="1"/>
  <c r="AQ22" i="1"/>
  <c r="AL22" i="1"/>
  <c r="AD22" i="1"/>
  <c r="AC22" i="1"/>
  <c r="AB22" i="1" s="1"/>
  <c r="U22" i="1"/>
  <c r="CF21" i="1"/>
  <c r="CE21" i="1"/>
  <c r="CC21" i="1"/>
  <c r="BZ21" i="1"/>
  <c r="BY21" i="1"/>
  <c r="BU21" i="1"/>
  <c r="BQ21" i="1"/>
  <c r="BK21" i="1"/>
  <c r="BE21" i="1"/>
  <c r="BR21" i="1" s="1"/>
  <c r="AZ21" i="1"/>
  <c r="AX21" i="1" s="1"/>
  <c r="AJ21" i="1" s="1"/>
  <c r="O21" i="1" s="1"/>
  <c r="BN21" i="1" s="1"/>
  <c r="AQ21" i="1"/>
  <c r="AL21" i="1"/>
  <c r="AD21" i="1"/>
  <c r="AC21" i="1"/>
  <c r="X21" i="1"/>
  <c r="U21" i="1"/>
  <c r="CF20" i="1"/>
  <c r="CE20" i="1"/>
  <c r="CC20" i="1"/>
  <c r="BZ20" i="1"/>
  <c r="BY20" i="1"/>
  <c r="BU20" i="1"/>
  <c r="BW20" i="1" s="1"/>
  <c r="CA20" i="1" s="1"/>
  <c r="CB20" i="1" s="1"/>
  <c r="BQ20" i="1"/>
  <c r="BK20" i="1"/>
  <c r="BE20" i="1"/>
  <c r="BR20" i="1" s="1"/>
  <c r="AZ20" i="1"/>
  <c r="AX20" i="1" s="1"/>
  <c r="AJ20" i="1" s="1"/>
  <c r="O20" i="1" s="1"/>
  <c r="BN20" i="1" s="1"/>
  <c r="AQ20" i="1"/>
  <c r="AL20" i="1"/>
  <c r="AD20" i="1"/>
  <c r="AC20" i="1"/>
  <c r="U20" i="1"/>
  <c r="CF19" i="1"/>
  <c r="CE19" i="1"/>
  <c r="CD19" i="1" s="1"/>
  <c r="BM19" i="1" s="1"/>
  <c r="CC19" i="1"/>
  <c r="BZ19" i="1"/>
  <c r="BY19" i="1"/>
  <c r="BU19" i="1"/>
  <c r="BX19" i="1" s="1"/>
  <c r="BQ19" i="1"/>
  <c r="BK19" i="1"/>
  <c r="BE19" i="1"/>
  <c r="BR19" i="1" s="1"/>
  <c r="AZ19" i="1"/>
  <c r="AX19" i="1" s="1"/>
  <c r="AQ19" i="1"/>
  <c r="AL19" i="1"/>
  <c r="AD19" i="1"/>
  <c r="AC19" i="1"/>
  <c r="AB19" i="1"/>
  <c r="X19" i="1"/>
  <c r="U19" i="1"/>
  <c r="CF18" i="1"/>
  <c r="CE18" i="1"/>
  <c r="CC18" i="1"/>
  <c r="CD18" i="1" s="1"/>
  <c r="BM18" i="1" s="1"/>
  <c r="BO18" i="1" s="1"/>
  <c r="BZ18" i="1"/>
  <c r="BY18" i="1"/>
  <c r="BU18" i="1"/>
  <c r="BW18" i="1" s="1"/>
  <c r="CA18" i="1" s="1"/>
  <c r="CB18" i="1" s="1"/>
  <c r="BQ18" i="1"/>
  <c r="BK18" i="1"/>
  <c r="BE18" i="1"/>
  <c r="BR18" i="1" s="1"/>
  <c r="AZ18" i="1"/>
  <c r="AX18" i="1" s="1"/>
  <c r="AQ18" i="1"/>
  <c r="AL18" i="1"/>
  <c r="AD18" i="1"/>
  <c r="AC18" i="1"/>
  <c r="U18" i="1"/>
  <c r="CF17" i="1"/>
  <c r="CE17" i="1"/>
  <c r="CD17" i="1" s="1"/>
  <c r="BM17" i="1" s="1"/>
  <c r="CC17" i="1"/>
  <c r="BZ17" i="1"/>
  <c r="BY17" i="1"/>
  <c r="BW17" i="1"/>
  <c r="CA17" i="1" s="1"/>
  <c r="CB17" i="1" s="1"/>
  <c r="BV17" i="1"/>
  <c r="BU17" i="1"/>
  <c r="BX17" i="1" s="1"/>
  <c r="BQ17" i="1"/>
  <c r="BK17" i="1"/>
  <c r="BE17" i="1"/>
  <c r="BR17" i="1" s="1"/>
  <c r="AZ17" i="1"/>
  <c r="AX17" i="1" s="1"/>
  <c r="AK17" i="1" s="1"/>
  <c r="N17" i="1" s="1"/>
  <c r="M17" i="1" s="1"/>
  <c r="AQ17" i="1"/>
  <c r="AL17" i="1"/>
  <c r="AD17" i="1"/>
  <c r="AB17" i="1" s="1"/>
  <c r="AC17" i="1"/>
  <c r="X17" i="1"/>
  <c r="U17" i="1"/>
  <c r="AJ25" i="1" l="1"/>
  <c r="O25" i="1" s="1"/>
  <c r="BN25" i="1" s="1"/>
  <c r="BP25" i="1" s="1"/>
  <c r="P25" i="1"/>
  <c r="AY25" i="1"/>
  <c r="AK25" i="1"/>
  <c r="N25" i="1" s="1"/>
  <c r="M25" i="1" s="1"/>
  <c r="AF25" i="1" s="1"/>
  <c r="S25" i="1"/>
  <c r="P34" i="1"/>
  <c r="AY34" i="1"/>
  <c r="AK34" i="1"/>
  <c r="N34" i="1" s="1"/>
  <c r="M34" i="1" s="1"/>
  <c r="AF34" i="1" s="1"/>
  <c r="AJ34" i="1"/>
  <c r="O34" i="1" s="1"/>
  <c r="BN34" i="1" s="1"/>
  <c r="S34" i="1"/>
  <c r="P22" i="1"/>
  <c r="AY22" i="1"/>
  <c r="AK22" i="1"/>
  <c r="N22" i="1" s="1"/>
  <c r="M22" i="1" s="1"/>
  <c r="AF22" i="1" s="1"/>
  <c r="AJ22" i="1"/>
  <c r="O22" i="1" s="1"/>
  <c r="BN22" i="1" s="1"/>
  <c r="S22" i="1"/>
  <c r="AY30" i="1"/>
  <c r="AK30" i="1"/>
  <c r="N30" i="1" s="1"/>
  <c r="M30" i="1" s="1"/>
  <c r="AF30" i="1" s="1"/>
  <c r="AJ30" i="1"/>
  <c r="O30" i="1" s="1"/>
  <c r="BN30" i="1" s="1"/>
  <c r="S30" i="1"/>
  <c r="P30" i="1"/>
  <c r="S19" i="1"/>
  <c r="AJ19" i="1"/>
  <c r="O19" i="1" s="1"/>
  <c r="BN19" i="1" s="1"/>
  <c r="BW19" i="1"/>
  <c r="CA19" i="1" s="1"/>
  <c r="CB19" i="1" s="1"/>
  <c r="AB20" i="1"/>
  <c r="CD20" i="1"/>
  <c r="BM20" i="1" s="1"/>
  <c r="BO20" i="1" s="1"/>
  <c r="CD25" i="1"/>
  <c r="BM25" i="1" s="1"/>
  <c r="BO25" i="1" s="1"/>
  <c r="AG27" i="1"/>
  <c r="BW30" i="1"/>
  <c r="CA30" i="1" s="1"/>
  <c r="CB30" i="1" s="1"/>
  <c r="AB33" i="1"/>
  <c r="X37" i="1"/>
  <c r="AB18" i="1"/>
  <c r="BO23" i="1"/>
  <c r="P26" i="1"/>
  <c r="X29" i="1"/>
  <c r="AB37" i="1"/>
  <c r="BO29" i="1"/>
  <c r="BX18" i="1"/>
  <c r="BV19" i="1"/>
  <c r="BX22" i="1"/>
  <c r="Y23" i="1"/>
  <c r="Z23" i="1" s="1"/>
  <c r="AA23" i="1" s="1"/>
  <c r="AE23" i="1" s="1"/>
  <c r="AB24" i="1"/>
  <c r="AY24" i="1"/>
  <c r="AK26" i="1"/>
  <c r="N26" i="1" s="1"/>
  <c r="M26" i="1" s="1"/>
  <c r="AF26" i="1" s="1"/>
  <c r="AB28" i="1"/>
  <c r="BO33" i="1"/>
  <c r="CD35" i="1"/>
  <c r="BM35" i="1" s="1"/>
  <c r="BP35" i="1" s="1"/>
  <c r="AF24" i="1"/>
  <c r="BX24" i="1"/>
  <c r="BV24" i="1"/>
  <c r="BW24" i="1"/>
  <c r="CA24" i="1" s="1"/>
  <c r="CB24" i="1" s="1"/>
  <c r="BX27" i="1"/>
  <c r="BW27" i="1"/>
  <c r="CA27" i="1" s="1"/>
  <c r="CB27" i="1" s="1"/>
  <c r="BV27" i="1"/>
  <c r="AF17" i="1"/>
  <c r="BO17" i="1"/>
  <c r="BO19" i="1"/>
  <c r="BX35" i="1"/>
  <c r="BW35" i="1"/>
  <c r="CA35" i="1" s="1"/>
  <c r="CB35" i="1" s="1"/>
  <c r="BV35" i="1"/>
  <c r="AF28" i="1"/>
  <c r="Y28" i="1"/>
  <c r="Z28" i="1" s="1"/>
  <c r="AK18" i="1"/>
  <c r="N18" i="1" s="1"/>
  <c r="M18" i="1" s="1"/>
  <c r="AJ18" i="1"/>
  <c r="O18" i="1" s="1"/>
  <c r="BN18" i="1" s="1"/>
  <c r="BP18" i="1" s="1"/>
  <c r="S18" i="1"/>
  <c r="AY18" i="1"/>
  <c r="P18" i="1"/>
  <c r="BP19" i="1"/>
  <c r="BX31" i="1"/>
  <c r="BW31" i="1"/>
  <c r="CA31" i="1" s="1"/>
  <c r="CB31" i="1" s="1"/>
  <c r="BV31" i="1"/>
  <c r="BX23" i="1"/>
  <c r="BW23" i="1"/>
  <c r="CA23" i="1" s="1"/>
  <c r="CB23" i="1" s="1"/>
  <c r="BV23" i="1"/>
  <c r="AH23" i="1"/>
  <c r="BX25" i="1"/>
  <c r="BV25" i="1"/>
  <c r="BW25" i="1"/>
  <c r="CA25" i="1" s="1"/>
  <c r="CB25" i="1" s="1"/>
  <c r="S21" i="1"/>
  <c r="AK33" i="1"/>
  <c r="N33" i="1" s="1"/>
  <c r="M33" i="1" s="1"/>
  <c r="AJ33" i="1"/>
  <c r="O33" i="1" s="1"/>
  <c r="BN33" i="1" s="1"/>
  <c r="BP33" i="1" s="1"/>
  <c r="S33" i="1"/>
  <c r="AY33" i="1"/>
  <c r="BX36" i="1"/>
  <c r="BW36" i="1"/>
  <c r="CA36" i="1" s="1"/>
  <c r="CB36" i="1" s="1"/>
  <c r="BV36" i="1"/>
  <c r="BP23" i="1"/>
  <c r="AK19" i="1"/>
  <c r="N19" i="1" s="1"/>
  <c r="M19" i="1" s="1"/>
  <c r="Y19" i="1" s="1"/>
  <c r="Z19" i="1" s="1"/>
  <c r="AY20" i="1"/>
  <c r="BX21" i="1"/>
  <c r="BV21" i="1"/>
  <c r="BW26" i="1"/>
  <c r="CA26" i="1" s="1"/>
  <c r="CB26" i="1" s="1"/>
  <c r="AY31" i="1"/>
  <c r="P31" i="1"/>
  <c r="AK31" i="1"/>
  <c r="N31" i="1" s="1"/>
  <c r="M31" i="1" s="1"/>
  <c r="Y31" i="1"/>
  <c r="Z31" i="1" s="1"/>
  <c r="P32" i="1"/>
  <c r="AK32" i="1"/>
  <c r="N32" i="1" s="1"/>
  <c r="M32" i="1" s="1"/>
  <c r="AJ32" i="1"/>
  <c r="O32" i="1" s="1"/>
  <c r="BN32" i="1" s="1"/>
  <c r="S32" i="1"/>
  <c r="BW34" i="1"/>
  <c r="CA34" i="1" s="1"/>
  <c r="CB34" i="1" s="1"/>
  <c r="X18" i="1"/>
  <c r="X20" i="1"/>
  <c r="BX20" i="1"/>
  <c r="BV20" i="1"/>
  <c r="BW21" i="1"/>
  <c r="CA21" i="1" s="1"/>
  <c r="CB21" i="1" s="1"/>
  <c r="S23" i="1"/>
  <c r="AY23" i="1"/>
  <c r="BX26" i="1"/>
  <c r="CD27" i="1"/>
  <c r="BM27" i="1" s="1"/>
  <c r="BO27" i="1" s="1"/>
  <c r="Y29" i="1"/>
  <c r="Z29" i="1" s="1"/>
  <c r="AJ29" i="1"/>
  <c r="O29" i="1" s="1"/>
  <c r="BN29" i="1" s="1"/>
  <c r="BP29" i="1" s="1"/>
  <c r="S29" i="1"/>
  <c r="AY29" i="1"/>
  <c r="CD31" i="1"/>
  <c r="BM31" i="1" s="1"/>
  <c r="BO31" i="1" s="1"/>
  <c r="BX33" i="1"/>
  <c r="BW33" i="1"/>
  <c r="CA33" i="1" s="1"/>
  <c r="CB33" i="1" s="1"/>
  <c r="BV33" i="1"/>
  <c r="BX34" i="1"/>
  <c r="P17" i="1"/>
  <c r="Y17" i="1"/>
  <c r="Z17" i="1" s="1"/>
  <c r="V17" i="1" s="1"/>
  <c r="T17" i="1" s="1"/>
  <c r="W17" i="1" s="1"/>
  <c r="Q17" i="1" s="1"/>
  <c r="R17" i="1" s="1"/>
  <c r="AY17" i="1"/>
  <c r="AY21" i="1"/>
  <c r="AF27" i="1"/>
  <c r="AI27" i="1" s="1"/>
  <c r="V27" i="1"/>
  <c r="T27" i="1" s="1"/>
  <c r="W27" i="1" s="1"/>
  <c r="Q27" i="1" s="1"/>
  <c r="R27" i="1" s="1"/>
  <c r="AA27" i="1"/>
  <c r="AE27" i="1" s="1"/>
  <c r="S17" i="1"/>
  <c r="CD30" i="1"/>
  <c r="BM30" i="1" s="1"/>
  <c r="BO30" i="1" s="1"/>
  <c r="AB34" i="1"/>
  <c r="AY35" i="1"/>
  <c r="P35" i="1"/>
  <c r="AK35" i="1"/>
  <c r="N35" i="1" s="1"/>
  <c r="M35" i="1" s="1"/>
  <c r="AG23" i="1"/>
  <c r="X24" i="1"/>
  <c r="CD24" i="1"/>
  <c r="BM24" i="1" s="1"/>
  <c r="BO24" i="1" s="1"/>
  <c r="BX28" i="1"/>
  <c r="BV28" i="1"/>
  <c r="BX29" i="1"/>
  <c r="BV29" i="1"/>
  <c r="P36" i="1"/>
  <c r="AK36" i="1"/>
  <c r="N36" i="1" s="1"/>
  <c r="M36" i="1" s="1"/>
  <c r="AJ36" i="1"/>
  <c r="O36" i="1" s="1"/>
  <c r="BN36" i="1" s="1"/>
  <c r="BP36" i="1" s="1"/>
  <c r="S36" i="1"/>
  <c r="AK37" i="1"/>
  <c r="N37" i="1" s="1"/>
  <c r="M37" i="1" s="1"/>
  <c r="AJ37" i="1"/>
  <c r="O37" i="1" s="1"/>
  <c r="BN37" i="1" s="1"/>
  <c r="BP37" i="1" s="1"/>
  <c r="S37" i="1"/>
  <c r="AY37" i="1"/>
  <c r="AJ17" i="1"/>
  <c r="O17" i="1" s="1"/>
  <c r="BN17" i="1" s="1"/>
  <c r="BP17" i="1" s="1"/>
  <c r="P20" i="1"/>
  <c r="AY19" i="1"/>
  <c r="AK20" i="1"/>
  <c r="N20" i="1" s="1"/>
  <c r="M20" i="1" s="1"/>
  <c r="AK21" i="1"/>
  <c r="N21" i="1" s="1"/>
  <c r="M21" i="1" s="1"/>
  <c r="BW28" i="1"/>
  <c r="CA28" i="1" s="1"/>
  <c r="CB28" i="1" s="1"/>
  <c r="BX32" i="1"/>
  <c r="BW32" i="1"/>
  <c r="CA32" i="1" s="1"/>
  <c r="CB32" i="1" s="1"/>
  <c r="BV32" i="1"/>
  <c r="CD34" i="1"/>
  <c r="BM34" i="1" s="1"/>
  <c r="BO34" i="1" s="1"/>
  <c r="BO35" i="1"/>
  <c r="Y37" i="1"/>
  <c r="Z37" i="1" s="1"/>
  <c r="CD22" i="1"/>
  <c r="BM22" i="1" s="1"/>
  <c r="BO22" i="1" s="1"/>
  <c r="X22" i="1"/>
  <c r="BV18" i="1"/>
  <c r="P21" i="1"/>
  <c r="CD21" i="1"/>
  <c r="BM21" i="1" s="1"/>
  <c r="BO21" i="1" s="1"/>
  <c r="X25" i="1"/>
  <c r="CD26" i="1"/>
  <c r="BM26" i="1" s="1"/>
  <c r="BO26" i="1" s="1"/>
  <c r="X26" i="1"/>
  <c r="P28" i="1"/>
  <c r="AJ28" i="1"/>
  <c r="O28" i="1" s="1"/>
  <c r="BN28" i="1" s="1"/>
  <c r="S28" i="1"/>
  <c r="AF29" i="1"/>
  <c r="S31" i="1"/>
  <c r="AJ31" i="1"/>
  <c r="O31" i="1" s="1"/>
  <c r="BN31" i="1" s="1"/>
  <c r="BP31" i="1" s="1"/>
  <c r="P33" i="1"/>
  <c r="BX37" i="1"/>
  <c r="BW37" i="1"/>
  <c r="CA37" i="1" s="1"/>
  <c r="CB37" i="1" s="1"/>
  <c r="BV37" i="1"/>
  <c r="P19" i="1"/>
  <c r="S20" i="1"/>
  <c r="AB21" i="1"/>
  <c r="BW22" i="1"/>
  <c r="CA22" i="1" s="1"/>
  <c r="CB22" i="1" s="1"/>
  <c r="AF23" i="1"/>
  <c r="V23" i="1"/>
  <c r="T23" i="1" s="1"/>
  <c r="W23" i="1" s="1"/>
  <c r="Q23" i="1" s="1"/>
  <c r="R23" i="1" s="1"/>
  <c r="P24" i="1"/>
  <c r="AJ24" i="1"/>
  <c r="O24" i="1" s="1"/>
  <c r="BN24" i="1" s="1"/>
  <c r="BP24" i="1" s="1"/>
  <c r="BP34" i="1"/>
  <c r="CD28" i="1"/>
  <c r="BM28" i="1" s="1"/>
  <c r="BO28" i="1" s="1"/>
  <c r="X30" i="1"/>
  <c r="CD32" i="1"/>
  <c r="BM32" i="1" s="1"/>
  <c r="BO32" i="1" s="1"/>
  <c r="X34" i="1"/>
  <c r="BP30" i="1" l="1"/>
  <c r="BP20" i="1"/>
  <c r="BP28" i="1"/>
  <c r="Y22" i="1"/>
  <c r="Z22" i="1" s="1"/>
  <c r="AF20" i="1"/>
  <c r="V37" i="1"/>
  <c r="T37" i="1" s="1"/>
  <c r="W37" i="1" s="1"/>
  <c r="Q37" i="1" s="1"/>
  <c r="R37" i="1" s="1"/>
  <c r="AF37" i="1"/>
  <c r="BP32" i="1"/>
  <c r="AF21" i="1"/>
  <c r="Y20" i="1"/>
  <c r="Z20" i="1" s="1"/>
  <c r="AF32" i="1"/>
  <c r="Y32" i="1"/>
  <c r="Z32" i="1" s="1"/>
  <c r="V32" i="1" s="1"/>
  <c r="T32" i="1" s="1"/>
  <c r="W32" i="1" s="1"/>
  <c r="Q32" i="1" s="1"/>
  <c r="R32" i="1" s="1"/>
  <c r="BP21" i="1"/>
  <c r="AF35" i="1"/>
  <c r="Y21" i="1"/>
  <c r="Z21" i="1" s="1"/>
  <c r="AA37" i="1"/>
  <c r="AE37" i="1" s="1"/>
  <c r="AH37" i="1"/>
  <c r="AA19" i="1"/>
  <c r="AE19" i="1" s="1"/>
  <c r="AH19" i="1"/>
  <c r="Y24" i="1"/>
  <c r="Z24" i="1" s="1"/>
  <c r="AA17" i="1"/>
  <c r="AE17" i="1" s="1"/>
  <c r="AH17" i="1"/>
  <c r="Y18" i="1"/>
  <c r="Z18" i="1" s="1"/>
  <c r="BP26" i="1"/>
  <c r="AG19" i="1"/>
  <c r="Y34" i="1"/>
  <c r="Z34" i="1" s="1"/>
  <c r="Y26" i="1"/>
  <c r="Z26" i="1" s="1"/>
  <c r="AH31" i="1"/>
  <c r="AG31" i="1"/>
  <c r="AA31" i="1"/>
  <c r="AE31" i="1" s="1"/>
  <c r="AF19" i="1"/>
  <c r="V19" i="1"/>
  <c r="T19" i="1" s="1"/>
  <c r="W19" i="1" s="1"/>
  <c r="Q19" i="1" s="1"/>
  <c r="R19" i="1" s="1"/>
  <c r="AF33" i="1"/>
  <c r="AF18" i="1"/>
  <c r="V18" i="1"/>
  <c r="T18" i="1" s="1"/>
  <c r="W18" i="1" s="1"/>
  <c r="Q18" i="1" s="1"/>
  <c r="R18" i="1" s="1"/>
  <c r="AG17" i="1"/>
  <c r="AA29" i="1"/>
  <c r="AE29" i="1" s="1"/>
  <c r="AH29" i="1"/>
  <c r="AG37" i="1"/>
  <c r="AF31" i="1"/>
  <c r="V31" i="1"/>
  <c r="T31" i="1" s="1"/>
  <c r="W31" i="1" s="1"/>
  <c r="Q31" i="1" s="1"/>
  <c r="R31" i="1" s="1"/>
  <c r="AI23" i="1"/>
  <c r="AA28" i="1"/>
  <c r="AE28" i="1" s="1"/>
  <c r="AH28" i="1"/>
  <c r="AG28" i="1"/>
  <c r="Y30" i="1"/>
  <c r="Z30" i="1" s="1"/>
  <c r="AF36" i="1"/>
  <c r="Y36" i="1"/>
  <c r="Z36" i="1" s="1"/>
  <c r="AG29" i="1"/>
  <c r="Y25" i="1"/>
  <c r="Z25" i="1" s="1"/>
  <c r="V29" i="1"/>
  <c r="T29" i="1" s="1"/>
  <c r="W29" i="1" s="1"/>
  <c r="Q29" i="1" s="1"/>
  <c r="R29" i="1" s="1"/>
  <c r="Y35" i="1"/>
  <c r="Z35" i="1" s="1"/>
  <c r="Y33" i="1"/>
  <c r="Z33" i="1" s="1"/>
  <c r="BP22" i="1"/>
  <c r="V28" i="1"/>
  <c r="T28" i="1" s="1"/>
  <c r="W28" i="1" s="1"/>
  <c r="Q28" i="1" s="1"/>
  <c r="R28" i="1" s="1"/>
  <c r="BP27" i="1"/>
  <c r="AI19" i="1" l="1"/>
  <c r="AI29" i="1"/>
  <c r="AI17" i="1"/>
  <c r="AH35" i="1"/>
  <c r="AI35" i="1" s="1"/>
  <c r="AG35" i="1"/>
  <c r="AA35" i="1"/>
  <c r="AE35" i="1" s="1"/>
  <c r="AH30" i="1"/>
  <c r="AA30" i="1"/>
  <c r="AE30" i="1" s="1"/>
  <c r="V30" i="1"/>
  <c r="T30" i="1" s="1"/>
  <c r="W30" i="1" s="1"/>
  <c r="Q30" i="1" s="1"/>
  <c r="R30" i="1" s="1"/>
  <c r="AG30" i="1"/>
  <c r="AH25" i="1"/>
  <c r="AI25" i="1" s="1"/>
  <c r="AA25" i="1"/>
  <c r="AE25" i="1" s="1"/>
  <c r="AG25" i="1"/>
  <c r="V25" i="1"/>
  <c r="T25" i="1" s="1"/>
  <c r="W25" i="1" s="1"/>
  <c r="Q25" i="1" s="1"/>
  <c r="R25" i="1" s="1"/>
  <c r="AI28" i="1"/>
  <c r="AA18" i="1"/>
  <c r="AE18" i="1" s="1"/>
  <c r="AH18" i="1"/>
  <c r="AI18" i="1" s="1"/>
  <c r="AG18" i="1"/>
  <c r="AI37" i="1"/>
  <c r="AI31" i="1"/>
  <c r="AA20" i="1"/>
  <c r="AE20" i="1" s="1"/>
  <c r="AH20" i="1"/>
  <c r="AG20" i="1"/>
  <c r="V20" i="1"/>
  <c r="T20" i="1" s="1"/>
  <c r="W20" i="1" s="1"/>
  <c r="Q20" i="1" s="1"/>
  <c r="R20" i="1" s="1"/>
  <c r="AH21" i="1"/>
  <c r="AA21" i="1"/>
  <c r="AE21" i="1" s="1"/>
  <c r="AG21" i="1"/>
  <c r="AH26" i="1"/>
  <c r="AA26" i="1"/>
  <c r="AE26" i="1" s="1"/>
  <c r="AG26" i="1"/>
  <c r="V26" i="1"/>
  <c r="T26" i="1" s="1"/>
  <c r="W26" i="1" s="1"/>
  <c r="Q26" i="1" s="1"/>
  <c r="R26" i="1" s="1"/>
  <c r="V35" i="1"/>
  <c r="T35" i="1" s="1"/>
  <c r="W35" i="1" s="1"/>
  <c r="Q35" i="1" s="1"/>
  <c r="R35" i="1" s="1"/>
  <c r="V21" i="1"/>
  <c r="T21" i="1" s="1"/>
  <c r="W21" i="1" s="1"/>
  <c r="Q21" i="1" s="1"/>
  <c r="R21" i="1" s="1"/>
  <c r="AH22" i="1"/>
  <c r="V22" i="1"/>
  <c r="T22" i="1" s="1"/>
  <c r="W22" i="1" s="1"/>
  <c r="Q22" i="1" s="1"/>
  <c r="R22" i="1" s="1"/>
  <c r="AA22" i="1"/>
  <c r="AE22" i="1" s="1"/>
  <c r="AG22" i="1"/>
  <c r="AA32" i="1"/>
  <c r="AE32" i="1" s="1"/>
  <c r="AH32" i="1"/>
  <c r="AG32" i="1"/>
  <c r="AA36" i="1"/>
  <c r="AE36" i="1" s="1"/>
  <c r="AG36" i="1"/>
  <c r="AH36" i="1"/>
  <c r="AI36" i="1" s="1"/>
  <c r="V36" i="1"/>
  <c r="T36" i="1" s="1"/>
  <c r="W36" i="1" s="1"/>
  <c r="Q36" i="1" s="1"/>
  <c r="R36" i="1" s="1"/>
  <c r="AA33" i="1"/>
  <c r="AE33" i="1" s="1"/>
  <c r="AH33" i="1"/>
  <c r="AG33" i="1"/>
  <c r="V33" i="1"/>
  <c r="T33" i="1" s="1"/>
  <c r="W33" i="1" s="1"/>
  <c r="Q33" i="1" s="1"/>
  <c r="R33" i="1" s="1"/>
  <c r="AA34" i="1"/>
  <c r="AE34" i="1" s="1"/>
  <c r="AH34" i="1"/>
  <c r="AG34" i="1"/>
  <c r="V34" i="1"/>
  <c r="T34" i="1" s="1"/>
  <c r="W34" i="1" s="1"/>
  <c r="Q34" i="1" s="1"/>
  <c r="R34" i="1" s="1"/>
  <c r="AA24" i="1"/>
  <c r="AE24" i="1" s="1"/>
  <c r="AH24" i="1"/>
  <c r="AG24" i="1"/>
  <c r="V24" i="1"/>
  <c r="T24" i="1" s="1"/>
  <c r="W24" i="1" s="1"/>
  <c r="Q24" i="1" s="1"/>
  <c r="R24" i="1" s="1"/>
  <c r="AI22" i="1" l="1"/>
  <c r="AI20" i="1"/>
  <c r="AI21" i="1"/>
  <c r="AI34" i="1"/>
  <c r="AI30" i="1"/>
  <c r="AI24" i="1"/>
  <c r="AI32" i="1"/>
  <c r="AI33" i="1"/>
  <c r="AI26" i="1"/>
</calcChain>
</file>

<file path=xl/sharedStrings.xml><?xml version="1.0" encoding="utf-8"?>
<sst xmlns="http://schemas.openxmlformats.org/spreadsheetml/2006/main" count="814" uniqueCount="400">
  <si>
    <t>File opened</t>
  </si>
  <si>
    <t>2023-08-29 10:36:13</t>
  </si>
  <si>
    <t>Console s/n</t>
  </si>
  <si>
    <t>68C-022458</t>
  </si>
  <si>
    <t>Console ver</t>
  </si>
  <si>
    <t>Bluestem v.2.1.08</t>
  </si>
  <si>
    <t>Scripts ver</t>
  </si>
  <si>
    <t>2022.05  2.1.08, Aug 2022</t>
  </si>
  <si>
    <t>Head s/n</t>
  </si>
  <si>
    <t>68H-422448</t>
  </si>
  <si>
    <t>Head ver</t>
  </si>
  <si>
    <t>1.4.22</t>
  </si>
  <si>
    <t>Head cal</t>
  </si>
  <si>
    <t>{"oxygen": "21", "co2azero": "0.969042", "co2aspan1": "0.997776", "co2aspan2": "-0.0122067", "co2aspan2a": "0.309777", "co2aspan2b": "0.307917", "co2aspanconc1": "2499", "co2aspanconc2": "292", "co2bzero": "0.949436", "co2bspan1": "0.998745", "co2bspan2": "-0.0117233", "co2bspan2a": "0.309871", "co2bspan2b": "0.308357", "co2bspanconc1": "2499", "co2bspanconc2": "292", "h2oazero": "1.12554", "h2oaspan1": "1.0119", "h2oaspan2": "0", "h2oaspan2a": "0.070478", "h2oaspan2b": "0.0713164", "h2oaspanconc1": "12.04", "h2oaspanconc2": "0", "h2obzero": "1.13076", "h2obspan1": "1.01489", "h2obspan2": "0", "h2obspan2a": "0.0706723", "h2obspan2b": "0.0717244", "h2obspanconc1": "12.04", "h2obspanconc2": "0", "tazero": "0.0224037", "tbzero": "0.441185", "flowmeterzero": "2.51205", "flowazero": "0.331", "flowbzero": "0.289", "chamberpressurezero": "2.56904", "ssa_ref": "37596.3", "ssb_ref": "37460.5"}</t>
  </si>
  <si>
    <t>CO2 rangematch</t>
  </si>
  <si>
    <t>Tue Aug 29 09:42</t>
  </si>
  <si>
    <t>H2O rangematch</t>
  </si>
  <si>
    <t>Tue Aug 29 09:46</t>
  </si>
  <si>
    <t>Chamber type</t>
  </si>
  <si>
    <t>6800-01A</t>
  </si>
  <si>
    <t>Chamber s/n</t>
  </si>
  <si>
    <t>MPF-842132</t>
  </si>
  <si>
    <t>Chamber rev</t>
  </si>
  <si>
    <t>0</t>
  </si>
  <si>
    <t>Chamber cal</t>
  </si>
  <si>
    <t>Fluorometer</t>
  </si>
  <si>
    <t>Flr. Version</t>
  </si>
  <si>
    <t>10:36:13</t>
  </si>
  <si>
    <t>Stability Definition:	ΔCO2 (Meas2): Slp&lt;1 Std&lt;0.1 Per=20	ΔH2O (Meas2): Slp&lt;1 Std&lt;0.1 Per=20	A (GasEx): Slp&lt;1 Std&lt;0.1 Per=20	gsw (GasEx): Slp&lt;1 Std&lt;0.1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</si>
  <si>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</si>
  <si>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</si>
  <si>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</si>
  <si>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</si>
  <si>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</si>
  <si>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</si>
  <si>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</si>
  <si>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</si>
  <si>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</si>
  <si>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</si>
  <si>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</si>
  <si>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</si>
  <si>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</si>
  <si>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</si>
  <si>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</si>
  <si>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</si>
  <si>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</si>
  <si>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</si>
  <si>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</si>
  <si>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</si>
  <si>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</si>
  <si>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</si>
  <si>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</si>
  <si>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</si>
  <si>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</si>
  <si>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</si>
  <si>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</si>
  <si>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</si>
  <si>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</si>
  <si>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</si>
  <si>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</si>
  <si>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</si>
  <si>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</si>
  <si>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</si>
  <si>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</si>
  <si>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</si>
  <si>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</si>
  <si>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</si>
  <si>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</si>
  <si>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</si>
  <si>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</si>
  <si>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</si>
  <si>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</si>
  <si>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</si>
  <si>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</si>
  <si>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</si>
  <si>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</si>
  <si>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</si>
  <si>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</si>
  <si>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</si>
  <si>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</si>
  <si>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2.6092 194.707 363.628 592.539 858.419 1028.01 1234.17 1356.82</t>
  </si>
  <si>
    <t>Fs_true</t>
  </si>
  <si>
    <t>-0.548831 218.034 387.776 593.205 805.241 1001.56 1201.19 1400.81</t>
  </si>
  <si>
    <t>leak_wt</t>
  </si>
  <si>
    <t>SysObs</t>
  </si>
  <si>
    <t>UserDefCon</t>
  </si>
  <si>
    <t>GasEx</t>
  </si>
  <si>
    <t>Dynamic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</si>
  <si>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</si>
  <si>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</si>
  <si>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</si>
  <si>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</si>
  <si>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</si>
  <si>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</si>
  <si>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</si>
  <si>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</si>
  <si>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</si>
  <si>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</si>
  <si>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</si>
  <si>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</si>
  <si>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</si>
  <si>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</si>
  <si>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</si>
  <si>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</si>
  <si>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</si>
  <si>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Group name</t>
  </si>
  <si>
    <t>Control v transgenic</t>
  </si>
  <si>
    <t>Leaf number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</si>
  <si>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</si>
  <si>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</si>
  <si>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</si>
  <si>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</si>
  <si>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</si>
  <si>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</si>
  <si>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</si>
  <si>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</si>
  <si>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</si>
  <si>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</si>
  <si>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</si>
  <si>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</si>
  <si>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</si>
  <si>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</si>
  <si>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</si>
  <si>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</si>
  <si>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</si>
  <si>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</si>
  <si>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</si>
  <si>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</si>
  <si>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</si>
  <si>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</si>
  <si>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</si>
  <si>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</si>
  <si>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</si>
  <si>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</si>
  <si>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</si>
  <si>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</si>
  <si>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</si>
  <si>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</si>
  <si>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</si>
  <si>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</si>
  <si>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</si>
  <si>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</si>
  <si>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</si>
  <si>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</si>
  <si>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</si>
  <si>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</si>
  <si>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</si>
  <si>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</si>
  <si>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</si>
  <si>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</si>
  <si>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</si>
  <si>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</si>
  <si>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</si>
  <si>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</si>
  <si>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</si>
  <si>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</si>
  <si>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</si>
  <si>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</si>
  <si>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</si>
  <si>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</si>
  <si>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</si>
  <si>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</si>
  <si>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</si>
  <si>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</si>
  <si>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</si>
  <si>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</si>
  <si>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</si>
  <si>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</si>
  <si>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</si>
  <si>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</si>
  <si>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</si>
  <si>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</si>
  <si>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</si>
  <si>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</si>
  <si>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</si>
  <si>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</si>
  <si>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</si>
  <si>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</si>
  <si>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</si>
  <si>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</si>
  <si>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</si>
  <si>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</si>
  <si>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</si>
  <si>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</si>
  <si>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</si>
  <si>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</si>
  <si>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</si>
  <si>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</si>
  <si>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</si>
  <si>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</si>
  <si>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</si>
  <si>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</si>
  <si>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</si>
  <si>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</si>
  <si>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</si>
  <si>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</si>
  <si>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</si>
  <si>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</si>
  <si>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</si>
  <si>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</si>
  <si>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</si>
  <si>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</si>
  <si>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</si>
  <si>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</si>
  <si>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</si>
  <si>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</si>
  <si>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</si>
  <si>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</si>
  <si>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</si>
  <si>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</si>
  <si>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</si>
  <si>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</si>
  <si>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</si>
  <si>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</si>
  <si>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</si>
  <si>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</si>
  <si>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</si>
  <si>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</si>
  <si>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</si>
  <si>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</si>
  <si>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</si>
  <si>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</si>
  <si>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</si>
  <si>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</si>
  <si>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</si>
  <si>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</si>
  <si>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</si>
  <si>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</si>
  <si>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</si>
  <si>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</si>
  <si>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</si>
  <si>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</si>
  <si>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</si>
  <si>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</si>
  <si>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</si>
  <si>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</si>
  <si>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</si>
  <si>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</si>
  <si>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</si>
  <si>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</si>
  <si>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</si>
  <si>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</si>
  <si>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</si>
  <si>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</si>
  <si>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</si>
  <si>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</si>
  <si>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</si>
  <si>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</si>
  <si>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</si>
  <si>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</si>
  <si>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</si>
  <si>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</si>
  <si>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</si>
  <si>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</si>
  <si>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</si>
  <si>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</si>
  <si>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</si>
  <si>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</si>
  <si>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</si>
  <si>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</si>
  <si>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</si>
  <si>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</si>
  <si>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</si>
  <si>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</si>
  <si>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</si>
  <si>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</si>
  <si>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</si>
  <si>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</si>
  <si>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</si>
  <si>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</si>
  <si>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</si>
  <si>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</si>
  <si>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</si>
  <si>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</si>
  <si>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</si>
  <si>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</si>
  <si>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</si>
  <si>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</si>
  <si>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</si>
  <si>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</si>
  <si>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</si>
  <si>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</si>
  <si>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</si>
  <si>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</si>
  <si>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</si>
  <si>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</si>
  <si>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</si>
  <si>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</si>
  <si>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</si>
  <si>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</si>
  <si>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</si>
  <si>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</si>
  <si>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</si>
  <si>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J/µmol</t>
  </si>
  <si>
    <t>cm²</t>
  </si>
  <si>
    <t>rpm</t>
  </si>
  <si>
    <t>min⁻¹</t>
  </si>
  <si>
    <t>secs</t>
  </si>
  <si>
    <t>µmol/mol</t>
  </si>
  <si>
    <t>mmol/mol</t>
  </si>
  <si>
    <t>min</t>
  </si>
  <si>
    <t>V</t>
  </si>
  <si>
    <t>20230829 10:38:07</t>
  </si>
  <si>
    <t>10:38:07</t>
  </si>
  <si>
    <t>Control</t>
  </si>
  <si>
    <t>RECT-1087-20230829-10_34_45</t>
  </si>
  <si>
    <t>RECT-1088-20230829-10_38_09</t>
  </si>
  <si>
    <t>DARK-1089-20230829-10_38_15</t>
  </si>
  <si>
    <t>0: Broadleaf</t>
  </si>
  <si>
    <t>10:38:42</t>
  </si>
  <si>
    <t>20230829 10:40:02</t>
  </si>
  <si>
    <t>10:40:02</t>
  </si>
  <si>
    <t>RECT-1090-20230829-10_40_04</t>
  </si>
  <si>
    <t>DARK-1091-20230829-10_40_10</t>
  </si>
  <si>
    <t>10:39:35</t>
  </si>
  <si>
    <t>20230829 10:41:35</t>
  </si>
  <si>
    <t>10:41:35</t>
  </si>
  <si>
    <t>RECT-1092-20230829-10_41_37</t>
  </si>
  <si>
    <t>DARK-1093-20230829-10_41_43</t>
  </si>
  <si>
    <t>10:41:09</t>
  </si>
  <si>
    <t>20230829 10:43:14</t>
  </si>
  <si>
    <t>10:43:14</t>
  </si>
  <si>
    <t>RECT-1094-20230829-10_43_16</t>
  </si>
  <si>
    <t>DARK-1095-20230829-10_43_22</t>
  </si>
  <si>
    <t>10:42:47</t>
  </si>
  <si>
    <t>20230829 10:44:53</t>
  </si>
  <si>
    <t>10:44:53</t>
  </si>
  <si>
    <t>RECT-1096-20230829-10_44_56</t>
  </si>
  <si>
    <t>DARK-1097-20230829-10_45_02</t>
  </si>
  <si>
    <t>10:44:24</t>
  </si>
  <si>
    <t>20230829 10:46:40</t>
  </si>
  <si>
    <t>10:46:40</t>
  </si>
  <si>
    <t>RECT-1098-20230829-10_46_43</t>
  </si>
  <si>
    <t>DARK-1099-20230829-10_46_49</t>
  </si>
  <si>
    <t>10:46:15</t>
  </si>
  <si>
    <t>20230829 10:48:19</t>
  </si>
  <si>
    <t>10:48:19</t>
  </si>
  <si>
    <t>RECT-1100-20230829-10_48_21</t>
  </si>
  <si>
    <t>-</t>
  </si>
  <si>
    <t>10:47:53</t>
  </si>
  <si>
    <t>20230829 10:50:17</t>
  </si>
  <si>
    <t>10:50:17</t>
  </si>
  <si>
    <t>RECT-1101-20230829-10_50_20</t>
  </si>
  <si>
    <t>10:50:37</t>
  </si>
  <si>
    <t>20230829 10:51:53</t>
  </si>
  <si>
    <t>10:51:53</t>
  </si>
  <si>
    <t>RECT-1102-20230829-10_51_55</t>
  </si>
  <si>
    <t>10:52:17</t>
  </si>
  <si>
    <t>20230829 10:53:33</t>
  </si>
  <si>
    <t>10:53:33</t>
  </si>
  <si>
    <t>RECT-1103-20230829-10_53_36</t>
  </si>
  <si>
    <t>10:54:00</t>
  </si>
  <si>
    <t>20230829 10:55:16</t>
  </si>
  <si>
    <t>10:55:16</t>
  </si>
  <si>
    <t>RECT-1104-20230829-10_55_18</t>
  </si>
  <si>
    <t>10:55:42</t>
  </si>
  <si>
    <t>20230829 10:56:58</t>
  </si>
  <si>
    <t>10:56:58</t>
  </si>
  <si>
    <t>RECT-1105-20230829-10_57_01</t>
  </si>
  <si>
    <t>10:57:26</t>
  </si>
  <si>
    <t>20230829 10:58:42</t>
  </si>
  <si>
    <t>10:58:42</t>
  </si>
  <si>
    <t>RECT-1106-20230829-10_58_44</t>
  </si>
  <si>
    <t>10:59:07</t>
  </si>
  <si>
    <t>20230829 11:00:23</t>
  </si>
  <si>
    <t>11:00:23</t>
  </si>
  <si>
    <t>RECT-1107-20230829-11_00_25</t>
  </si>
  <si>
    <t>11:00:44</t>
  </si>
  <si>
    <t>20230829 11:02:00</t>
  </si>
  <si>
    <t>11:02:00</t>
  </si>
  <si>
    <t>RECT-1108-20230829-11_02_02</t>
  </si>
  <si>
    <t>11:02:29</t>
  </si>
  <si>
    <t>20230829 11:03:45</t>
  </si>
  <si>
    <t>11:03:45</t>
  </si>
  <si>
    <t>RECT-1109-20230829-11_03_47</t>
  </si>
  <si>
    <t>11:04:19</t>
  </si>
  <si>
    <t>20230829 11:05:35</t>
  </si>
  <si>
    <t>11:05:35</t>
  </si>
  <si>
    <t>RECT-1110-20230829-11_05_37</t>
  </si>
  <si>
    <t>11:06:05</t>
  </si>
  <si>
    <t>20230829 11:07:21</t>
  </si>
  <si>
    <t>11:07:21</t>
  </si>
  <si>
    <t>RECT-1111-20230829-11_07_24</t>
  </si>
  <si>
    <t>11:07:46</t>
  </si>
  <si>
    <t>20230829 11:09:02</t>
  </si>
  <si>
    <t>11:09:02</t>
  </si>
  <si>
    <t>RECT-1112-20230829-11_09_05</t>
  </si>
  <si>
    <t>11:09:35</t>
  </si>
  <si>
    <t>20230829 11:10:51</t>
  </si>
  <si>
    <t>11:10:51</t>
  </si>
  <si>
    <t>RECT-1113-20230829-11_10_54</t>
  </si>
  <si>
    <t>11:11:10</t>
  </si>
  <si>
    <t>20230829 11:12:26</t>
  </si>
  <si>
    <t>11:12:26</t>
  </si>
  <si>
    <t>RECT-1114-20230829-11_12_29</t>
  </si>
  <si>
    <t>11:13:07</t>
  </si>
  <si>
    <t>ID</t>
  </si>
  <si>
    <t>LCOR-165</t>
  </si>
  <si>
    <t>response_type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</si>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</sst>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C37"/>
  <sheetViews>
    <sheetView tabSelected="1" topLeftCell="A7" workbookViewId="0">
      <selection activeCell="K23" sqref="K23"/>
    </sheetView>
  </sheetViews>
  <sheetFormatPr baseColWidth="10" defaultColWidth="8.83203125" defaultRowHeight="15" x14ac:dyDescent="0.2"/>
  <sheetData>
    <row r="2" spans="1:185" x14ac:dyDescent="0.2">
      <c r="A2" t="s">
        <v>29</v>
      </c>
      <c r="B2" t="s">
        <v>30</v>
      </c>
      <c r="C2" t="s">
        <v>31</v>
      </c>
    </row>
    <row r="3" spans="1:185" x14ac:dyDescent="0.2">
      <c r="B3">
        <v>4</v>
      </c>
      <c r="C3">
        <v>21</v>
      </c>
    </row>
    <row r="4" spans="1:185" x14ac:dyDescent="0.2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85" x14ac:dyDescent="0.2">
      <c r="B5" t="s">
        <v>19</v>
      </c>
      <c r="C5" t="s">
        <v>35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85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185" x14ac:dyDescent="0.2">
      <c r="B7">
        <v>0</v>
      </c>
      <c r="C7">
        <v>1</v>
      </c>
      <c r="D7">
        <v>0</v>
      </c>
      <c r="E7">
        <v>0</v>
      </c>
    </row>
    <row r="8" spans="1:185" x14ac:dyDescent="0.2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185" x14ac:dyDescent="0.2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185" x14ac:dyDescent="0.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185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85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185" x14ac:dyDescent="0.2">
      <c r="B13">
        <v>-6276</v>
      </c>
      <c r="C13">
        <v>6.6</v>
      </c>
      <c r="D13">
        <v>1.7090000000000001E-5</v>
      </c>
      <c r="E13">
        <v>3.11</v>
      </c>
      <c r="F13" t="s">
        <v>80</v>
      </c>
      <c r="G13" t="s">
        <v>82</v>
      </c>
      <c r="H13">
        <v>0</v>
      </c>
    </row>
    <row r="14" spans="1:185" x14ac:dyDescent="0.2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90</v>
      </c>
      <c r="CD14" t="s">
        <v>90</v>
      </c>
      <c r="CE14" t="s">
        <v>90</v>
      </c>
      <c r="CF14" t="s">
        <v>90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</row>
    <row r="15" spans="1:185" x14ac:dyDescent="0.2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396</v>
      </c>
      <c r="J15" t="s">
        <v>107</v>
      </c>
      <c r="K15" t="s">
        <v>398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  <c r="W15" t="s">
        <v>119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125</v>
      </c>
      <c r="AD15" t="s">
        <v>126</v>
      </c>
      <c r="AE15" t="s">
        <v>127</v>
      </c>
      <c r="AF15" t="s">
        <v>128</v>
      </c>
      <c r="AG15" t="s">
        <v>129</v>
      </c>
      <c r="AH15" t="s">
        <v>130</v>
      </c>
      <c r="AI15" t="s">
        <v>131</v>
      </c>
      <c r="AJ15" t="s">
        <v>132</v>
      </c>
      <c r="AK15" t="s">
        <v>133</v>
      </c>
      <c r="AL15" t="s">
        <v>134</v>
      </c>
      <c r="AM15" t="s">
        <v>135</v>
      </c>
      <c r="AN15" t="s">
        <v>136</v>
      </c>
      <c r="AO15" t="s">
        <v>137</v>
      </c>
      <c r="AP15" t="s">
        <v>138</v>
      </c>
      <c r="AQ15" t="s">
        <v>139</v>
      </c>
      <c r="AR15" t="s">
        <v>140</v>
      </c>
      <c r="AS15" t="s">
        <v>141</v>
      </c>
      <c r="AT15" t="s">
        <v>142</v>
      </c>
      <c r="AU15" t="s">
        <v>143</v>
      </c>
      <c r="AV15" t="s">
        <v>88</v>
      </c>
      <c r="AW15" t="s">
        <v>144</v>
      </c>
      <c r="AX15" t="s">
        <v>145</v>
      </c>
      <c r="AY15" t="s">
        <v>146</v>
      </c>
      <c r="AZ15" t="s">
        <v>147</v>
      </c>
      <c r="BA15" t="s">
        <v>148</v>
      </c>
      <c r="BB15" t="s">
        <v>149</v>
      </c>
      <c r="BC15" t="s">
        <v>150</v>
      </c>
      <c r="BD15" t="s">
        <v>151</v>
      </c>
      <c r="BE15" t="s">
        <v>152</v>
      </c>
      <c r="BF15" t="s">
        <v>153</v>
      </c>
      <c r="BG15" t="s">
        <v>154</v>
      </c>
      <c r="BH15" t="s">
        <v>155</v>
      </c>
      <c r="BI15" t="s">
        <v>156</v>
      </c>
      <c r="BJ15" t="s">
        <v>157</v>
      </c>
      <c r="BK15" t="s">
        <v>158</v>
      </c>
      <c r="BL15" t="s">
        <v>159</v>
      </c>
      <c r="BM15" t="s">
        <v>160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 t="s">
        <v>167</v>
      </c>
      <c r="BU15" t="s">
        <v>168</v>
      </c>
      <c r="BV15" t="s">
        <v>169</v>
      </c>
      <c r="BW15" t="s">
        <v>170</v>
      </c>
      <c r="BX15" t="s">
        <v>171</v>
      </c>
      <c r="BY15" t="s">
        <v>172</v>
      </c>
      <c r="BZ15" t="s">
        <v>173</v>
      </c>
      <c r="CA15" t="s">
        <v>174</v>
      </c>
      <c r="CB15" t="s">
        <v>175</v>
      </c>
      <c r="CC15" t="s">
        <v>176</v>
      </c>
      <c r="CD15" t="s">
        <v>177</v>
      </c>
      <c r="CE15" t="s">
        <v>178</v>
      </c>
      <c r="CF15" t="s">
        <v>179</v>
      </c>
      <c r="CG15" t="s">
        <v>180</v>
      </c>
      <c r="CH15" t="s">
        <v>181</v>
      </c>
      <c r="CI15" t="s">
        <v>182</v>
      </c>
      <c r="CJ15" t="s">
        <v>183</v>
      </c>
      <c r="CK15" t="s">
        <v>184</v>
      </c>
      <c r="CL15" t="s">
        <v>108</v>
      </c>
      <c r="CM15" t="s">
        <v>185</v>
      </c>
      <c r="CN15" t="s">
        <v>186</v>
      </c>
      <c r="CO15" t="s">
        <v>187</v>
      </c>
      <c r="CP15" t="s">
        <v>188</v>
      </c>
      <c r="CQ15" t="s">
        <v>189</v>
      </c>
      <c r="CR15" t="s">
        <v>190</v>
      </c>
      <c r="CS15" t="s">
        <v>191</v>
      </c>
      <c r="CT15" t="s">
        <v>192</v>
      </c>
      <c r="CU15" t="s">
        <v>193</v>
      </c>
      <c r="CV15" t="s">
        <v>194</v>
      </c>
      <c r="CW15" t="s">
        <v>195</v>
      </c>
      <c r="CX15" t="s">
        <v>196</v>
      </c>
      <c r="CY15" t="s">
        <v>197</v>
      </c>
      <c r="CZ15" t="s">
        <v>198</v>
      </c>
      <c r="DA15" t="s">
        <v>199</v>
      </c>
      <c r="DB15" t="s">
        <v>200</v>
      </c>
      <c r="DC15" t="s">
        <v>201</v>
      </c>
      <c r="DD15" t="s">
        <v>202</v>
      </c>
      <c r="DE15" t="s">
        <v>203</v>
      </c>
      <c r="DF15" t="s">
        <v>204</v>
      </c>
      <c r="DG15" t="s">
        <v>205</v>
      </c>
      <c r="DH15" t="s">
        <v>206</v>
      </c>
      <c r="DI15" t="s">
        <v>207</v>
      </c>
      <c r="DJ15" t="s">
        <v>208</v>
      </c>
      <c r="DK15" t="s">
        <v>209</v>
      </c>
      <c r="DL15" t="s">
        <v>210</v>
      </c>
      <c r="DM15" t="s">
        <v>211</v>
      </c>
      <c r="DN15" t="s">
        <v>212</v>
      </c>
      <c r="DO15" t="s">
        <v>213</v>
      </c>
      <c r="DP15" t="s">
        <v>214</v>
      </c>
      <c r="DQ15" t="s">
        <v>215</v>
      </c>
      <c r="DR15" t="s">
        <v>216</v>
      </c>
      <c r="DS15" t="s">
        <v>217</v>
      </c>
      <c r="DT15" t="s">
        <v>218</v>
      </c>
      <c r="DU15" t="s">
        <v>219</v>
      </c>
      <c r="DV15" t="s">
        <v>220</v>
      </c>
      <c r="DW15" t="s">
        <v>221</v>
      </c>
      <c r="DX15" t="s">
        <v>222</v>
      </c>
      <c r="DY15" t="s">
        <v>223</v>
      </c>
      <c r="DZ15" t="s">
        <v>224</v>
      </c>
      <c r="EA15" t="s">
        <v>100</v>
      </c>
      <c r="EB15" t="s">
        <v>103</v>
      </c>
      <c r="EC15" t="s">
        <v>225</v>
      </c>
      <c r="ED15" t="s">
        <v>226</v>
      </c>
      <c r="EE15" t="s">
        <v>227</v>
      </c>
      <c r="EF15" t="s">
        <v>228</v>
      </c>
      <c r="EG15" t="s">
        <v>229</v>
      </c>
      <c r="EH15" t="s">
        <v>230</v>
      </c>
      <c r="EI15" t="s">
        <v>231</v>
      </c>
      <c r="EJ15" t="s">
        <v>232</v>
      </c>
      <c r="EK15" t="s">
        <v>233</v>
      </c>
      <c r="EL15" t="s">
        <v>234</v>
      </c>
      <c r="EM15" t="s">
        <v>235</v>
      </c>
      <c r="EN15" t="s">
        <v>236</v>
      </c>
      <c r="EO15" t="s">
        <v>237</v>
      </c>
      <c r="EP15" t="s">
        <v>238</v>
      </c>
      <c r="EQ15" t="s">
        <v>239</v>
      </c>
      <c r="ER15" t="s">
        <v>240</v>
      </c>
      <c r="ES15" t="s">
        <v>241</v>
      </c>
      <c r="ET15" t="s">
        <v>242</v>
      </c>
      <c r="EU15" t="s">
        <v>243</v>
      </c>
      <c r="EV15" t="s">
        <v>244</v>
      </c>
      <c r="EW15" t="s">
        <v>245</v>
      </c>
      <c r="EX15" t="s">
        <v>246</v>
      </c>
      <c r="EY15" t="s">
        <v>247</v>
      </c>
      <c r="EZ15" t="s">
        <v>248</v>
      </c>
      <c r="FA15" t="s">
        <v>249</v>
      </c>
      <c r="FB15" t="s">
        <v>250</v>
      </c>
      <c r="FC15" t="s">
        <v>251</v>
      </c>
      <c r="FD15" t="s">
        <v>252</v>
      </c>
      <c r="FE15" t="s">
        <v>253</v>
      </c>
      <c r="FF15" t="s">
        <v>254</v>
      </c>
      <c r="FG15" t="s">
        <v>255</v>
      </c>
      <c r="FH15" t="s">
        <v>256</v>
      </c>
      <c r="FI15" t="s">
        <v>257</v>
      </c>
      <c r="FJ15" t="s">
        <v>258</v>
      </c>
      <c r="FK15" t="s">
        <v>259</v>
      </c>
      <c r="FL15" t="s">
        <v>260</v>
      </c>
      <c r="FM15" t="s">
        <v>261</v>
      </c>
      <c r="FN15" t="s">
        <v>262</v>
      </c>
      <c r="FO15" t="s">
        <v>263</v>
      </c>
      <c r="FP15" t="s">
        <v>264</v>
      </c>
      <c r="FQ15" t="s">
        <v>265</v>
      </c>
      <c r="FR15" t="s">
        <v>266</v>
      </c>
      <c r="FS15" t="s">
        <v>267</v>
      </c>
      <c r="FT15" t="s">
        <v>268</v>
      </c>
      <c r="FU15" t="s">
        <v>269</v>
      </c>
      <c r="FV15" t="s">
        <v>270</v>
      </c>
      <c r="FW15" t="s">
        <v>271</v>
      </c>
      <c r="FX15" t="s">
        <v>272</v>
      </c>
      <c r="FY15" t="s">
        <v>273</v>
      </c>
      <c r="FZ15" t="s">
        <v>274</v>
      </c>
      <c r="GA15" t="s">
        <v>275</v>
      </c>
      <c r="GB15" t="s">
        <v>276</v>
      </c>
      <c r="GC15" t="s">
        <v>277</v>
      </c>
    </row>
    <row r="16" spans="1:185" x14ac:dyDescent="0.2">
      <c r="B16" t="s">
        <v>278</v>
      </c>
      <c r="C16" t="s">
        <v>278</v>
      </c>
      <c r="F16" t="s">
        <v>278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282</v>
      </c>
      <c r="R16" t="s">
        <v>192</v>
      </c>
      <c r="S16" t="s">
        <v>192</v>
      </c>
      <c r="T16" t="s">
        <v>279</v>
      </c>
      <c r="U16" t="s">
        <v>279</v>
      </c>
      <c r="V16" t="s">
        <v>279</v>
      </c>
      <c r="W16" t="s">
        <v>279</v>
      </c>
      <c r="X16" t="s">
        <v>283</v>
      </c>
      <c r="Y16" t="s">
        <v>284</v>
      </c>
      <c r="Z16" t="s">
        <v>284</v>
      </c>
      <c r="AA16" t="s">
        <v>285</v>
      </c>
      <c r="AB16" t="s">
        <v>286</v>
      </c>
      <c r="AC16" t="s">
        <v>285</v>
      </c>
      <c r="AD16" t="s">
        <v>285</v>
      </c>
      <c r="AE16" t="s">
        <v>285</v>
      </c>
      <c r="AF16" t="s">
        <v>283</v>
      </c>
      <c r="AG16" t="s">
        <v>283</v>
      </c>
      <c r="AH16" t="s">
        <v>283</v>
      </c>
      <c r="AI16" t="s">
        <v>283</v>
      </c>
      <c r="AJ16" t="s">
        <v>281</v>
      </c>
      <c r="AK16" t="s">
        <v>280</v>
      </c>
      <c r="AL16" t="s">
        <v>281</v>
      </c>
      <c r="AM16" t="s">
        <v>282</v>
      </c>
      <c r="AN16" t="s">
        <v>282</v>
      </c>
      <c r="AO16" t="s">
        <v>287</v>
      </c>
      <c r="AP16" t="s">
        <v>288</v>
      </c>
      <c r="AQ16" t="s">
        <v>280</v>
      </c>
      <c r="AR16" t="s">
        <v>289</v>
      </c>
      <c r="AS16" t="s">
        <v>289</v>
      </c>
      <c r="AT16" t="s">
        <v>290</v>
      </c>
      <c r="AU16" t="s">
        <v>288</v>
      </c>
      <c r="AV16" t="s">
        <v>291</v>
      </c>
      <c r="AW16" t="s">
        <v>286</v>
      </c>
      <c r="AY16" t="s">
        <v>286</v>
      </c>
      <c r="AZ16" t="s">
        <v>291</v>
      </c>
      <c r="BF16" t="s">
        <v>281</v>
      </c>
      <c r="BM16" t="s">
        <v>281</v>
      </c>
      <c r="BN16" t="s">
        <v>281</v>
      </c>
      <c r="BO16" t="s">
        <v>281</v>
      </c>
      <c r="BP16" t="s">
        <v>292</v>
      </c>
      <c r="CC16" t="s">
        <v>281</v>
      </c>
      <c r="CD16" t="s">
        <v>281</v>
      </c>
      <c r="CF16" t="s">
        <v>293</v>
      </c>
      <c r="CG16" t="s">
        <v>294</v>
      </c>
      <c r="CJ16" t="s">
        <v>279</v>
      </c>
      <c r="CL16" t="s">
        <v>278</v>
      </c>
      <c r="CM16" t="s">
        <v>282</v>
      </c>
      <c r="CN16" t="s">
        <v>282</v>
      </c>
      <c r="CO16" t="s">
        <v>289</v>
      </c>
      <c r="CP16" t="s">
        <v>289</v>
      </c>
      <c r="CQ16" t="s">
        <v>282</v>
      </c>
      <c r="CR16" t="s">
        <v>289</v>
      </c>
      <c r="CS16" t="s">
        <v>291</v>
      </c>
      <c r="CT16" t="s">
        <v>285</v>
      </c>
      <c r="CU16" t="s">
        <v>285</v>
      </c>
      <c r="CV16" t="s">
        <v>284</v>
      </c>
      <c r="CW16" t="s">
        <v>284</v>
      </c>
      <c r="CX16" t="s">
        <v>284</v>
      </c>
      <c r="CY16" t="s">
        <v>284</v>
      </c>
      <c r="CZ16" t="s">
        <v>284</v>
      </c>
      <c r="DA16" t="s">
        <v>295</v>
      </c>
      <c r="DB16" t="s">
        <v>281</v>
      </c>
      <c r="DC16" t="s">
        <v>281</v>
      </c>
      <c r="DD16" t="s">
        <v>281</v>
      </c>
      <c r="DI16" t="s">
        <v>281</v>
      </c>
      <c r="DL16" t="s">
        <v>284</v>
      </c>
      <c r="DM16" t="s">
        <v>284</v>
      </c>
      <c r="DN16" t="s">
        <v>284</v>
      </c>
      <c r="DO16" t="s">
        <v>284</v>
      </c>
      <c r="DP16" t="s">
        <v>284</v>
      </c>
      <c r="DQ16" t="s">
        <v>281</v>
      </c>
      <c r="DR16" t="s">
        <v>281</v>
      </c>
      <c r="DS16" t="s">
        <v>281</v>
      </c>
      <c r="DT16" t="s">
        <v>278</v>
      </c>
      <c r="DW16" t="s">
        <v>296</v>
      </c>
      <c r="DX16" t="s">
        <v>296</v>
      </c>
      <c r="DZ16" t="s">
        <v>278</v>
      </c>
      <c r="EA16" t="s">
        <v>297</v>
      </c>
      <c r="EC16" t="s">
        <v>278</v>
      </c>
      <c r="ED16" t="s">
        <v>278</v>
      </c>
      <c r="EF16" t="s">
        <v>298</v>
      </c>
      <c r="EG16" t="s">
        <v>299</v>
      </c>
      <c r="EH16" t="s">
        <v>298</v>
      </c>
      <c r="EI16" t="s">
        <v>299</v>
      </c>
      <c r="EJ16" t="s">
        <v>298</v>
      </c>
      <c r="EK16" t="s">
        <v>299</v>
      </c>
      <c r="EL16" t="s">
        <v>286</v>
      </c>
      <c r="EM16" t="s">
        <v>286</v>
      </c>
      <c r="EN16" t="s">
        <v>286</v>
      </c>
      <c r="EO16" t="s">
        <v>286</v>
      </c>
      <c r="EP16" t="s">
        <v>298</v>
      </c>
      <c r="EQ16" t="s">
        <v>299</v>
      </c>
      <c r="ER16" t="s">
        <v>299</v>
      </c>
      <c r="EV16" t="s">
        <v>299</v>
      </c>
      <c r="EZ16" t="s">
        <v>282</v>
      </c>
      <c r="FA16" t="s">
        <v>282</v>
      </c>
      <c r="FB16" t="s">
        <v>289</v>
      </c>
      <c r="FC16" t="s">
        <v>289</v>
      </c>
      <c r="FD16" t="s">
        <v>300</v>
      </c>
      <c r="FE16" t="s">
        <v>300</v>
      </c>
      <c r="FF16" t="s">
        <v>301</v>
      </c>
      <c r="FG16" t="s">
        <v>301</v>
      </c>
      <c r="FH16" t="s">
        <v>301</v>
      </c>
      <c r="FI16" t="s">
        <v>301</v>
      </c>
      <c r="FJ16" t="s">
        <v>301</v>
      </c>
      <c r="FK16" t="s">
        <v>301</v>
      </c>
      <c r="FL16" t="s">
        <v>284</v>
      </c>
      <c r="FM16" t="s">
        <v>301</v>
      </c>
      <c r="FO16" t="s">
        <v>291</v>
      </c>
      <c r="FP16" t="s">
        <v>291</v>
      </c>
      <c r="FQ16" t="s">
        <v>284</v>
      </c>
      <c r="FR16" t="s">
        <v>284</v>
      </c>
      <c r="FS16" t="s">
        <v>284</v>
      </c>
      <c r="FT16" t="s">
        <v>284</v>
      </c>
      <c r="FU16" t="s">
        <v>284</v>
      </c>
      <c r="FV16" t="s">
        <v>286</v>
      </c>
      <c r="FW16" t="s">
        <v>286</v>
      </c>
      <c r="FX16" t="s">
        <v>286</v>
      </c>
      <c r="FY16" t="s">
        <v>284</v>
      </c>
      <c r="FZ16" t="s">
        <v>282</v>
      </c>
      <c r="GA16" t="s">
        <v>289</v>
      </c>
      <c r="GB16" t="s">
        <v>286</v>
      </c>
      <c r="GC16" t="s">
        <v>286</v>
      </c>
    </row>
    <row r="17" spans="1:185" x14ac:dyDescent="0.2">
      <c r="A17">
        <v>1</v>
      </c>
      <c r="B17">
        <v>1693330687</v>
      </c>
      <c r="C17">
        <v>0</v>
      </c>
      <c r="D17" t="s">
        <v>302</v>
      </c>
      <c r="E17" t="s">
        <v>303</v>
      </c>
      <c r="F17">
        <v>5</v>
      </c>
      <c r="H17" t="s">
        <v>304</v>
      </c>
      <c r="J17" t="s">
        <v>397</v>
      </c>
      <c r="K17" t="s">
        <v>202</v>
      </c>
      <c r="L17">
        <v>1693330684.25</v>
      </c>
      <c r="M17">
        <f t="shared" ref="M17:M37" si="0">(N17)/1000</f>
        <v>3.2683756668706133E-4</v>
      </c>
      <c r="N17">
        <f t="shared" ref="N17:N37" si="1">IF(CK17, AQ17, AK17)</f>
        <v>0.32683756668706132</v>
      </c>
      <c r="O17">
        <f t="shared" ref="O17:O37" si="2">IF(CK17, AL17, AJ17)</f>
        <v>2.0058978751012897</v>
      </c>
      <c r="P17">
        <f t="shared" ref="P17:P37" si="3">CM17 - IF(AX17&gt;1, O17*CG17*100/(AZ17*DA17), 0)</f>
        <v>407.85599999999999</v>
      </c>
      <c r="Q17">
        <f t="shared" ref="Q17:Q37" si="4">((W17-M17/2)*P17-O17)/(W17+M17/2)</f>
        <v>244.06330823872773</v>
      </c>
      <c r="R17">
        <f t="shared" ref="R17:R37" si="5">Q17*(CT17+CU17)/1000</f>
        <v>24.816678991388915</v>
      </c>
      <c r="S17">
        <f t="shared" ref="S17:S37" si="6">(CM17 - IF(AX17&gt;1, O17*CG17*100/(AZ17*DA17), 0))*(CT17+CU17)/1000</f>
        <v>41.471335858528803</v>
      </c>
      <c r="T17">
        <f t="shared" ref="T17:T37" si="7">2/((1/V17-1/U17)+SIGN(V17)*SQRT((1/V17-1/U17)*(1/V17-1/U17) + 4*CH17/((CH17+1)*(CH17+1))*(2*1/V17*1/U17-1/U17*1/U17)))</f>
        <v>2.0703904041496385E-2</v>
      </c>
      <c r="U17">
        <f t="shared" ref="U17:U37" si="8">IF(LEFT(CI17,1)&lt;&gt;"0",IF(LEFT(CI17,1)="1",3,CJ17),$D$5+$E$5*(DA17*CT17/($K$5*1000))+$F$5*(DA17*CT17/($K$5*1000))*MAX(MIN(CG17,$J$5),$I$5)*MAX(MIN(CG17,$J$5),$I$5)+$G$5*MAX(MIN(CG17,$J$5),$I$5)*(DA17*CT17/($K$5*1000))+$H$5*(DA17*CT17/($K$5*1000))*(DA17*CT17/($K$5*1000)))</f>
        <v>2.9570147082678453</v>
      </c>
      <c r="V17">
        <f t="shared" ref="V17:V37" si="9">M17*(1000-(1000*0.61365*EXP(17.502*Z17/(240.97+Z17))/(CT17+CU17)+CO17)/2)/(1000*0.61365*EXP(17.502*Z17/(240.97+Z17))/(CT17+CU17)-CO17)</f>
        <v>2.0623707019820643E-2</v>
      </c>
      <c r="W17">
        <f t="shared" ref="W17:W37" si="10">1/((CH17+1)/(T17/1.6)+1/(U17/1.37)) + CH17/((CH17+1)/(T17/1.6) + CH17/(U17/1.37))</f>
        <v>1.2896996273623063E-2</v>
      </c>
      <c r="X17">
        <f t="shared" ref="X17:X37" si="11">(CC17*CF17)</f>
        <v>241.74205105718465</v>
      </c>
      <c r="Y17">
        <f t="shared" ref="Y17:Y37" si="12">(CV17+(X17+2*0.95*0.0000000567*(((CV17+$B$7)+273)^4-(CV17+273)^4)-44100*M17)/(1.84*29.3*U17+8*0.95*0.0000000567*(CV17+273)^3))</f>
        <v>27.027994413143645</v>
      </c>
      <c r="Z17">
        <f t="shared" ref="Z17:Z37" si="13">($C$7*CW17+$D$7*CX17+$E$7*Y17)</f>
        <v>25.8216</v>
      </c>
      <c r="AA17">
        <f t="shared" ref="AA17:AA37" si="14">0.61365*EXP(17.502*Z17/(240.97+Z17))</f>
        <v>3.3388018129097956</v>
      </c>
      <c r="AB17">
        <f t="shared" ref="AB17:AB37" si="15">(AC17/AD17*100)</f>
        <v>53.338697057171004</v>
      </c>
      <c r="AC17">
        <f t="shared" ref="AC17:AC37" si="16">CO17*(CT17+CU17)/1000</f>
        <v>1.7678547910135667</v>
      </c>
      <c r="AD17">
        <f t="shared" ref="AD17:AD37" si="17">0.61365*EXP(17.502*CV17/(240.97+CV17))</f>
        <v>3.3143944050952241</v>
      </c>
      <c r="AE17">
        <f t="shared" ref="AE17:AE37" si="18">(AA17-CO17*(CT17+CU17)/1000)</f>
        <v>1.5709470218962289</v>
      </c>
      <c r="AF17">
        <f t="shared" ref="AF17:AF37" si="19">(-M17*44100)</f>
        <v>-14.413536690899404</v>
      </c>
      <c r="AG17">
        <f t="shared" ref="AG17:AG37" si="20">2*29.3*U17*0.92*(CV17-Z17)</f>
        <v>-19.731237269365941</v>
      </c>
      <c r="AH17">
        <f t="shared" ref="AH17:AH37" si="21">2*0.95*0.0000000567*(((CV17+$B$7)+273)^4-(Z17+273)^4)</f>
        <v>-1.4222572955123967</v>
      </c>
      <c r="AI17">
        <f t="shared" ref="AI17:AI37" si="22">X17+AH17+AF17+AG17</f>
        <v>206.1750198014069</v>
      </c>
      <c r="AJ17">
        <f t="shared" ref="AJ17:AJ37" si="23">CS17*AX17*(CN17-CM17*(1000-AX17*CP17)/(1000-AX17*CO17))/(100*CG17)</f>
        <v>2.0058978751012897</v>
      </c>
      <c r="AK17">
        <f t="shared" ref="AK17:AK37" si="24">1000*CS17*AX17*(CO17-CP17)/(100*CG17*(1000-AX17*CO17))</f>
        <v>0.32683756668706132</v>
      </c>
      <c r="AL17">
        <f t="shared" ref="AL17:AL37" si="25">(AM17 - AN17 - CT17*1000/(8.314*(CV17+273.15)) * AP17/CS17 * AO17) * CS17/(100*CG17) * (1000 - CP17)/1000</f>
        <v>2.3822388797106795</v>
      </c>
      <c r="AM17">
        <v>417.12159704981951</v>
      </c>
      <c r="AN17">
        <v>414.83957575757557</v>
      </c>
      <c r="AO17">
        <v>-3.087101574170276E-2</v>
      </c>
      <c r="AP17">
        <v>67.252612685807378</v>
      </c>
      <c r="AQ17">
        <f t="shared" ref="AQ17:AQ37" si="26">(AS17 - AR17 + CT17*1000/(8.314*(CV17+273.15)) * AU17/CS17 * AT17) * CS17/(100*CG17) * 1000/(1000 - AS17)</f>
        <v>0.40921759145897058</v>
      </c>
      <c r="AR17">
        <v>17.065435042207788</v>
      </c>
      <c r="AS17">
        <v>17.416496363636369</v>
      </c>
      <c r="AT17">
        <v>9.5308051948048943E-3</v>
      </c>
      <c r="AU17">
        <v>78.55</v>
      </c>
      <c r="AV17">
        <v>7</v>
      </c>
      <c r="AW17">
        <v>1</v>
      </c>
      <c r="AX17">
        <f t="shared" ref="AX17:AX37" si="27">IF(AV17*$H$13&gt;=AZ17,1,(AZ17/(AZ17-AV17*$H$13)))</f>
        <v>1</v>
      </c>
      <c r="AY17">
        <f t="shared" ref="AY17:AY37" si="28">(AX17-1)*100</f>
        <v>0</v>
      </c>
      <c r="AZ17">
        <f t="shared" ref="AZ17:AZ37" si="29">MAX(0,($B$13+$C$13*DA17)/(1+$D$13*DA17)*CT17/(CV17+273)*$E$13)</f>
        <v>53943.800464259097</v>
      </c>
      <c r="BA17" t="s">
        <v>305</v>
      </c>
      <c r="BB17">
        <v>8267.64</v>
      </c>
      <c r="BC17">
        <v>485.43461538461543</v>
      </c>
      <c r="BD17">
        <v>1385.2</v>
      </c>
      <c r="BE17">
        <f t="shared" ref="BE17:BE37" si="30">1-BC17/BD17</f>
        <v>0.64955629845176477</v>
      </c>
      <c r="BF17">
        <v>-0.57468784899184144</v>
      </c>
      <c r="BG17" t="s">
        <v>306</v>
      </c>
      <c r="BH17">
        <v>8256.61</v>
      </c>
      <c r="BI17">
        <v>617.31376</v>
      </c>
      <c r="BJ17">
        <v>647.77</v>
      </c>
      <c r="BK17">
        <f t="shared" ref="BK17:BK37" si="31">1-BI17/BJ17</f>
        <v>4.7017058523858735E-2</v>
      </c>
      <c r="BL17">
        <v>0.5</v>
      </c>
      <c r="BM17">
        <f t="shared" ref="BM17:BM37" si="32">CD17</f>
        <v>1261.2354598223756</v>
      </c>
      <c r="BN17">
        <f t="shared" ref="BN17:BN37" si="33">O17</f>
        <v>2.0058978751012897</v>
      </c>
      <c r="BO17">
        <f t="shared" ref="BO17:BO37" si="34">BK17*BL17*BM17</f>
        <v>29.649790713417257</v>
      </c>
      <c r="BP17">
        <f t="shared" ref="BP17:BP37" si="35">(BN17-BF17)/BM17</f>
        <v>2.0460776804170767E-3</v>
      </c>
      <c r="BQ17">
        <f t="shared" ref="BQ17:BQ37" si="36">(BD17-BJ17)/BJ17</f>
        <v>1.1384133257174616</v>
      </c>
      <c r="BR17">
        <f t="shared" ref="BR17:BR37" si="37">BC17/(BE17+BC17/BJ17)</f>
        <v>346.99931506418454</v>
      </c>
      <c r="BS17" t="s">
        <v>307</v>
      </c>
      <c r="BT17">
        <v>424.07</v>
      </c>
      <c r="BU17">
        <f t="shared" ref="BU17:BU37" si="38">IF(BT17&lt;&gt;0, BT17, BR17)</f>
        <v>424.07</v>
      </c>
      <c r="BV17">
        <f t="shared" ref="BV17:BV37" si="39">1-BU17/BJ17</f>
        <v>0.34533862327678033</v>
      </c>
      <c r="BW17">
        <f t="shared" ref="BW17:BW37" si="40">(BJ17-BI17)/(BJ17-BU17)</f>
        <v>0.13614769780956629</v>
      </c>
      <c r="BX17">
        <f t="shared" ref="BX17:BX37" si="41">(BD17-BJ17)/(BD17-BU17)</f>
        <v>0.76725312912925414</v>
      </c>
      <c r="BY17">
        <f t="shared" ref="BY17:BY37" si="42">(BJ17-BI17)/(BJ17-BC17)</f>
        <v>0.18761307075570038</v>
      </c>
      <c r="BZ17">
        <f t="shared" ref="BZ17:BZ37" si="43">(BD17-BJ17)/(BD17-BC17)</f>
        <v>0.81958031794613129</v>
      </c>
      <c r="CA17">
        <f t="shared" ref="CA17:CA37" si="44">(BW17*BU17/BI17)</f>
        <v>9.3528053238441947E-2</v>
      </c>
      <c r="CB17">
        <f t="shared" ref="CB17:CB37" si="45">(1-CA17)</f>
        <v>0.90647194676155807</v>
      </c>
      <c r="CC17">
        <f t="shared" ref="CC17:CC37" si="46">$B$11*DB17+$C$11*DC17+$F$11*DD17*(1-DG17)</f>
        <v>1500.029</v>
      </c>
      <c r="CD17">
        <f t="shared" ref="CD17:CD37" si="47">CC17*CE17</f>
        <v>1261.2354598223756</v>
      </c>
      <c r="CE17">
        <f t="shared" ref="CE17:CE37" si="48">($B$11*$D$9+$C$11*$D$9+$F$11*((DQ17+DI17)/MAX(DQ17+DI17+DR17, 0.1)*$I$9+DR17/MAX(DQ17+DI17+DR17, 0.1)*$J$9))/($B$11+$C$11+$F$11)</f>
        <v>0.8408073842721544</v>
      </c>
      <c r="CF17">
        <f t="shared" ref="CF17:CF37" si="49">($B$11*$K$9+$C$11*$K$9+$F$11*((DQ17+DI17)/MAX(DQ17+DI17+DR17, 0.1)*$P$9+DR17/MAX(DQ17+DI17+DR17, 0.1)*$Q$9))/($B$11+$C$11+$F$11)</f>
        <v>0.16115825164525796</v>
      </c>
      <c r="CG17">
        <v>6</v>
      </c>
      <c r="CH17">
        <v>0.5</v>
      </c>
      <c r="CI17" t="s">
        <v>308</v>
      </c>
      <c r="CJ17">
        <v>2</v>
      </c>
      <c r="CK17" t="b">
        <v>0</v>
      </c>
      <c r="CL17">
        <v>1693330684.25</v>
      </c>
      <c r="CM17">
        <v>407.85599999999999</v>
      </c>
      <c r="CN17">
        <v>409.99509999999998</v>
      </c>
      <c r="CO17">
        <v>17.386230000000001</v>
      </c>
      <c r="CP17">
        <v>17.065090000000001</v>
      </c>
      <c r="CQ17">
        <v>408.26100000000002</v>
      </c>
      <c r="CR17">
        <v>17.296230000000001</v>
      </c>
      <c r="CS17">
        <v>600.02819999999997</v>
      </c>
      <c r="CT17">
        <v>101.5812</v>
      </c>
      <c r="CU17">
        <v>0.10011855</v>
      </c>
      <c r="CV17">
        <v>25.69783</v>
      </c>
      <c r="CW17">
        <v>25.8216</v>
      </c>
      <c r="CX17">
        <v>999.9</v>
      </c>
      <c r="CY17">
        <v>0</v>
      </c>
      <c r="CZ17">
        <v>0</v>
      </c>
      <c r="DA17">
        <v>9999.2989999999991</v>
      </c>
      <c r="DB17">
        <v>0</v>
      </c>
      <c r="DC17">
        <v>463.93079999999998</v>
      </c>
      <c r="DD17">
        <v>1500.029</v>
      </c>
      <c r="DE17">
        <v>0.9729945000000001</v>
      </c>
      <c r="DF17">
        <v>2.700547E-2</v>
      </c>
      <c r="DG17">
        <v>0</v>
      </c>
      <c r="DH17">
        <v>612.4819</v>
      </c>
      <c r="DI17">
        <v>5.0002199999999997</v>
      </c>
      <c r="DJ17">
        <v>9557.7019999999993</v>
      </c>
      <c r="DK17">
        <v>14099.46</v>
      </c>
      <c r="DL17">
        <v>33.686999999999998</v>
      </c>
      <c r="DM17">
        <v>38.5</v>
      </c>
      <c r="DN17">
        <v>34.337200000000003</v>
      </c>
      <c r="DO17">
        <v>36.987400000000001</v>
      </c>
      <c r="DP17">
        <v>35.862400000000001</v>
      </c>
      <c r="DQ17">
        <v>1454.6590000000001</v>
      </c>
      <c r="DR17">
        <v>40.369999999999997</v>
      </c>
      <c r="DS17">
        <v>0</v>
      </c>
      <c r="DT17">
        <v>203.29999995231631</v>
      </c>
      <c r="DU17">
        <v>0</v>
      </c>
      <c r="DV17">
        <v>617.31376</v>
      </c>
      <c r="DW17">
        <v>-65.010692404277961</v>
      </c>
      <c r="DX17">
        <v>-932.85538606838509</v>
      </c>
      <c r="DY17">
        <v>9624.7952000000005</v>
      </c>
      <c r="DZ17">
        <v>15</v>
      </c>
      <c r="EA17">
        <v>1693330722</v>
      </c>
      <c r="EB17" t="s">
        <v>309</v>
      </c>
      <c r="EC17">
        <v>1693330722</v>
      </c>
      <c r="ED17">
        <v>1693330704.5</v>
      </c>
      <c r="EE17">
        <v>17</v>
      </c>
      <c r="EF17">
        <v>0.19600000000000001</v>
      </c>
      <c r="EG17">
        <v>-6.0000000000000001E-3</v>
      </c>
      <c r="EH17">
        <v>-0.40500000000000003</v>
      </c>
      <c r="EI17">
        <v>0.09</v>
      </c>
      <c r="EJ17">
        <v>410</v>
      </c>
      <c r="EK17">
        <v>17</v>
      </c>
      <c r="EL17">
        <v>1.01</v>
      </c>
      <c r="EM17">
        <v>0.36</v>
      </c>
      <c r="EN17">
        <v>100</v>
      </c>
      <c r="EO17">
        <v>100</v>
      </c>
      <c r="EP17">
        <v>-0.40500000000000003</v>
      </c>
      <c r="EQ17">
        <v>0.09</v>
      </c>
      <c r="ER17">
        <v>-0.99086528160466192</v>
      </c>
      <c r="ES17">
        <v>-1.5763494849013591E-5</v>
      </c>
      <c r="ET17">
        <v>2.5737299311383258E-6</v>
      </c>
      <c r="EU17">
        <v>-5.4755643384777521E-10</v>
      </c>
      <c r="EV17">
        <v>-7.1675114163525622E-2</v>
      </c>
      <c r="EW17">
        <v>-1.018517929758264E-2</v>
      </c>
      <c r="EX17">
        <v>1.6585272268036431E-3</v>
      </c>
      <c r="EY17">
        <v>-2.829097221525108E-5</v>
      </c>
      <c r="EZ17">
        <v>21</v>
      </c>
      <c r="FA17">
        <v>1995</v>
      </c>
      <c r="FB17">
        <v>1</v>
      </c>
      <c r="FC17">
        <v>16</v>
      </c>
      <c r="FD17">
        <v>3.1</v>
      </c>
      <c r="FE17">
        <v>3.1</v>
      </c>
      <c r="FF17">
        <v>1.07666</v>
      </c>
      <c r="FG17">
        <v>2.6049799999999999</v>
      </c>
      <c r="FH17">
        <v>1.39771</v>
      </c>
      <c r="FI17">
        <v>2.2729499999999998</v>
      </c>
      <c r="FJ17">
        <v>1.3952599999999999</v>
      </c>
      <c r="FK17">
        <v>2.65747</v>
      </c>
      <c r="FL17">
        <v>32.222499999999997</v>
      </c>
      <c r="FM17">
        <v>15.804399999999999</v>
      </c>
      <c r="FN17">
        <v>18</v>
      </c>
      <c r="FO17">
        <v>592.29399999999998</v>
      </c>
      <c r="FP17">
        <v>393.68700000000001</v>
      </c>
      <c r="FQ17">
        <v>27.001100000000001</v>
      </c>
      <c r="FR17">
        <v>25.386600000000001</v>
      </c>
      <c r="FS17">
        <v>30.000399999999999</v>
      </c>
      <c r="FT17">
        <v>25.203199999999999</v>
      </c>
      <c r="FU17">
        <v>25.554200000000002</v>
      </c>
      <c r="FV17">
        <v>21.577200000000001</v>
      </c>
      <c r="FW17">
        <v>0</v>
      </c>
      <c r="FX17">
        <v>100</v>
      </c>
      <c r="FY17">
        <v>27</v>
      </c>
      <c r="FZ17">
        <v>410</v>
      </c>
      <c r="GA17">
        <v>28.901</v>
      </c>
      <c r="GB17">
        <v>98.992800000000003</v>
      </c>
      <c r="GC17">
        <v>93.577399999999997</v>
      </c>
    </row>
    <row r="18" spans="1:185" x14ac:dyDescent="0.2">
      <c r="A18">
        <v>2</v>
      </c>
      <c r="B18">
        <v>1693330802</v>
      </c>
      <c r="C18">
        <v>115</v>
      </c>
      <c r="D18" t="s">
        <v>310</v>
      </c>
      <c r="E18" t="s">
        <v>311</v>
      </c>
      <c r="F18">
        <v>5</v>
      </c>
      <c r="H18" t="s">
        <v>304</v>
      </c>
      <c r="J18" t="s">
        <v>397</v>
      </c>
      <c r="K18" t="s">
        <v>202</v>
      </c>
      <c r="L18">
        <v>1693330799</v>
      </c>
      <c r="M18">
        <f t="shared" si="0"/>
        <v>4.6527892698745426E-4</v>
      </c>
      <c r="N18">
        <f t="shared" si="1"/>
        <v>0.46527892698745427</v>
      </c>
      <c r="O18">
        <f t="shared" si="2"/>
        <v>1.918379313136807</v>
      </c>
      <c r="P18">
        <f t="shared" si="3"/>
        <v>407.87327272727282</v>
      </c>
      <c r="Q18">
        <f t="shared" si="4"/>
        <v>292.93149717816607</v>
      </c>
      <c r="R18">
        <f t="shared" si="5"/>
        <v>29.78501187884898</v>
      </c>
      <c r="S18">
        <f t="shared" si="6"/>
        <v>41.472188515999342</v>
      </c>
      <c r="T18">
        <f t="shared" si="7"/>
        <v>2.9109174699400959E-2</v>
      </c>
      <c r="U18">
        <f t="shared" si="8"/>
        <v>2.9554069569376047</v>
      </c>
      <c r="V18">
        <f t="shared" si="9"/>
        <v>2.8950827005251839E-2</v>
      </c>
      <c r="W18">
        <f t="shared" si="10"/>
        <v>1.8108421841214792E-2</v>
      </c>
      <c r="X18">
        <f t="shared" si="11"/>
        <v>161.89539802614104</v>
      </c>
      <c r="Y18">
        <f t="shared" si="12"/>
        <v>27.094926837720312</v>
      </c>
      <c r="Z18">
        <f t="shared" si="13"/>
        <v>26.043154545454549</v>
      </c>
      <c r="AA18">
        <f t="shared" si="14"/>
        <v>3.3828845482061745</v>
      </c>
      <c r="AB18">
        <f t="shared" si="15"/>
        <v>52.225900187631638</v>
      </c>
      <c r="AC18">
        <f t="shared" si="16"/>
        <v>1.7903342178577577</v>
      </c>
      <c r="AD18">
        <f t="shared" si="17"/>
        <v>3.4280581309764622</v>
      </c>
      <c r="AE18">
        <f t="shared" si="18"/>
        <v>1.5925503303484168</v>
      </c>
      <c r="AF18">
        <f t="shared" si="19"/>
        <v>-20.518800680146732</v>
      </c>
      <c r="AG18">
        <f t="shared" si="20"/>
        <v>35.759872216394371</v>
      </c>
      <c r="AH18">
        <f t="shared" si="21"/>
        <v>2.5892879899889434</v>
      </c>
      <c r="AI18">
        <f t="shared" si="22"/>
        <v>179.72575755237762</v>
      </c>
      <c r="AJ18">
        <f t="shared" si="23"/>
        <v>1.918379313136807</v>
      </c>
      <c r="AK18">
        <f t="shared" si="24"/>
        <v>0.46527892698745427</v>
      </c>
      <c r="AL18">
        <f t="shared" si="25"/>
        <v>2.022952637215508</v>
      </c>
      <c r="AM18">
        <v>417.13567879157728</v>
      </c>
      <c r="AN18">
        <v>415.19074545454561</v>
      </c>
      <c r="AO18">
        <v>-2.4762882090132391E-2</v>
      </c>
      <c r="AP18">
        <v>67.253494956631812</v>
      </c>
      <c r="AQ18">
        <f t="shared" si="26"/>
        <v>0.47138200355740906</v>
      </c>
      <c r="AR18">
        <v>17.151255595670989</v>
      </c>
      <c r="AS18">
        <v>17.611076363636361</v>
      </c>
      <c r="AT18">
        <v>6.0760750360812788E-4</v>
      </c>
      <c r="AU18">
        <v>78.55</v>
      </c>
      <c r="AV18">
        <v>6</v>
      </c>
      <c r="AW18">
        <v>1</v>
      </c>
      <c r="AX18">
        <f t="shared" si="27"/>
        <v>1</v>
      </c>
      <c r="AY18">
        <f t="shared" si="28"/>
        <v>0</v>
      </c>
      <c r="AZ18">
        <f t="shared" si="29"/>
        <v>53793.960188801975</v>
      </c>
      <c r="BA18" t="s">
        <v>305</v>
      </c>
      <c r="BB18">
        <v>8267.64</v>
      </c>
      <c r="BC18">
        <v>485.43461538461543</v>
      </c>
      <c r="BD18">
        <v>1385.2</v>
      </c>
      <c r="BE18">
        <f t="shared" si="30"/>
        <v>0.64955629845176477</v>
      </c>
      <c r="BF18">
        <v>-0.57468784899184144</v>
      </c>
      <c r="BG18" t="s">
        <v>312</v>
      </c>
      <c r="BH18">
        <v>8260.24</v>
      </c>
      <c r="BI18">
        <v>529.25323076923075</v>
      </c>
      <c r="BJ18">
        <v>581.79999999999995</v>
      </c>
      <c r="BK18">
        <f t="shared" si="31"/>
        <v>9.0317582039823319E-2</v>
      </c>
      <c r="BL18">
        <v>0.5</v>
      </c>
      <c r="BM18">
        <f t="shared" si="32"/>
        <v>841.14877512423675</v>
      </c>
      <c r="BN18">
        <f t="shared" si="33"/>
        <v>1.918379313136807</v>
      </c>
      <c r="BO18">
        <f t="shared" si="34"/>
        <v>37.985261752490075</v>
      </c>
      <c r="BP18">
        <f t="shared" si="35"/>
        <v>2.9638837217119229E-3</v>
      </c>
      <c r="BQ18">
        <f t="shared" si="36"/>
        <v>1.3808869027157102</v>
      </c>
      <c r="BR18">
        <f t="shared" si="37"/>
        <v>327.12922227896797</v>
      </c>
      <c r="BS18" t="s">
        <v>313</v>
      </c>
      <c r="BT18">
        <v>396.33</v>
      </c>
      <c r="BU18">
        <f t="shared" si="38"/>
        <v>396.33</v>
      </c>
      <c r="BV18">
        <f t="shared" si="39"/>
        <v>0.31878652457889312</v>
      </c>
      <c r="BW18">
        <f t="shared" si="40"/>
        <v>0.28331681258839275</v>
      </c>
      <c r="BX18">
        <f t="shared" si="41"/>
        <v>0.81244248485645232</v>
      </c>
      <c r="BY18">
        <f t="shared" si="42"/>
        <v>0.5452867691079627</v>
      </c>
      <c r="BZ18">
        <f t="shared" si="43"/>
        <v>0.89289943104826486</v>
      </c>
      <c r="CA18">
        <f t="shared" si="44"/>
        <v>0.21216110890803039</v>
      </c>
      <c r="CB18">
        <f t="shared" si="45"/>
        <v>0.78783889109196958</v>
      </c>
      <c r="CC18">
        <f t="shared" si="46"/>
        <v>999.94645454545434</v>
      </c>
      <c r="CD18">
        <f t="shared" si="47"/>
        <v>841.14877512423675</v>
      </c>
      <c r="CE18">
        <f t="shared" si="48"/>
        <v>0.84119381722954134</v>
      </c>
      <c r="CF18">
        <f t="shared" si="49"/>
        <v>0.1619040672530149</v>
      </c>
      <c r="CG18">
        <v>6</v>
      </c>
      <c r="CH18">
        <v>0.5</v>
      </c>
      <c r="CI18" t="s">
        <v>308</v>
      </c>
      <c r="CJ18">
        <v>2</v>
      </c>
      <c r="CK18" t="b">
        <v>0</v>
      </c>
      <c r="CL18">
        <v>1693330799</v>
      </c>
      <c r="CM18">
        <v>407.87327272727282</v>
      </c>
      <c r="CN18">
        <v>409.98136363636371</v>
      </c>
      <c r="CO18">
        <v>17.607690909090909</v>
      </c>
      <c r="CP18">
        <v>17.150618181818182</v>
      </c>
      <c r="CQ18">
        <v>408.41990909090907</v>
      </c>
      <c r="CR18">
        <v>17.521318181818181</v>
      </c>
      <c r="CS18">
        <v>600.01800000000003</v>
      </c>
      <c r="CT18">
        <v>101.57899999999999</v>
      </c>
      <c r="CU18">
        <v>0.1001030181818182</v>
      </c>
      <c r="CV18">
        <v>26.267590909090909</v>
      </c>
      <c r="CW18">
        <v>26.043154545454549</v>
      </c>
      <c r="CX18">
        <v>999.9</v>
      </c>
      <c r="CY18">
        <v>0</v>
      </c>
      <c r="CZ18">
        <v>0</v>
      </c>
      <c r="DA18">
        <v>9990.3981818181819</v>
      </c>
      <c r="DB18">
        <v>0</v>
      </c>
      <c r="DC18">
        <v>526.32627272727268</v>
      </c>
      <c r="DD18">
        <v>999.94645454545434</v>
      </c>
      <c r="DE18">
        <v>0.96000681818181832</v>
      </c>
      <c r="DF18">
        <v>3.9993090909090909E-2</v>
      </c>
      <c r="DG18">
        <v>0</v>
      </c>
      <c r="DH18">
        <v>527.64672727272728</v>
      </c>
      <c r="DI18">
        <v>5.0002199999999997</v>
      </c>
      <c r="DJ18">
        <v>5578.6490909090908</v>
      </c>
      <c r="DK18">
        <v>9345.76</v>
      </c>
      <c r="DL18">
        <v>34.5</v>
      </c>
      <c r="DM18">
        <v>38.75</v>
      </c>
      <c r="DN18">
        <v>35.175727272727272</v>
      </c>
      <c r="DO18">
        <v>37.061999999999998</v>
      </c>
      <c r="DP18">
        <v>36.641909090909103</v>
      </c>
      <c r="DQ18">
        <v>955.15545454545452</v>
      </c>
      <c r="DR18">
        <v>39.791818181818194</v>
      </c>
      <c r="DS18">
        <v>0</v>
      </c>
      <c r="DT18">
        <v>113</v>
      </c>
      <c r="DU18">
        <v>0</v>
      </c>
      <c r="DV18">
        <v>529.25323076923075</v>
      </c>
      <c r="DW18">
        <v>-22.325743600338171</v>
      </c>
      <c r="DX18">
        <v>-194.85538472975441</v>
      </c>
      <c r="DY18">
        <v>5593.0399999999991</v>
      </c>
      <c r="DZ18">
        <v>15</v>
      </c>
      <c r="EA18">
        <v>1693330775.5</v>
      </c>
      <c r="EB18" t="s">
        <v>314</v>
      </c>
      <c r="EC18">
        <v>1693330775.5</v>
      </c>
      <c r="ED18">
        <v>1693330770</v>
      </c>
      <c r="EE18">
        <v>18</v>
      </c>
      <c r="EF18">
        <v>-0.13800000000000001</v>
      </c>
      <c r="EG18">
        <v>-2.5999999999999999E-2</v>
      </c>
      <c r="EH18">
        <v>-0.54300000000000004</v>
      </c>
      <c r="EI18">
        <v>8.5999999999999993E-2</v>
      </c>
      <c r="EJ18">
        <v>410</v>
      </c>
      <c r="EK18">
        <v>17</v>
      </c>
      <c r="EL18">
        <v>0.95</v>
      </c>
      <c r="EM18">
        <v>0.24</v>
      </c>
      <c r="EN18">
        <v>100</v>
      </c>
      <c r="EO18">
        <v>100</v>
      </c>
      <c r="EP18">
        <v>-0.54700000000000004</v>
      </c>
      <c r="EQ18">
        <v>8.6300000000000002E-2</v>
      </c>
      <c r="ER18">
        <v>-0.93223126994011962</v>
      </c>
      <c r="ES18">
        <v>-1.5763494849013591E-5</v>
      </c>
      <c r="ET18">
        <v>2.5737299311383258E-6</v>
      </c>
      <c r="EU18">
        <v>-5.4755643384777521E-10</v>
      </c>
      <c r="EV18">
        <v>8.6344999999997896E-2</v>
      </c>
      <c r="EW18">
        <v>0</v>
      </c>
      <c r="EX18">
        <v>0</v>
      </c>
      <c r="EY18">
        <v>0</v>
      </c>
      <c r="EZ18">
        <v>21</v>
      </c>
      <c r="FA18">
        <v>1995</v>
      </c>
      <c r="FB18">
        <v>1</v>
      </c>
      <c r="FC18">
        <v>16</v>
      </c>
      <c r="FD18">
        <v>0.4</v>
      </c>
      <c r="FE18">
        <v>0.5</v>
      </c>
      <c r="FF18">
        <v>1.0778799999999999</v>
      </c>
      <c r="FG18">
        <v>2.6049799999999999</v>
      </c>
      <c r="FH18">
        <v>1.39771</v>
      </c>
      <c r="FI18">
        <v>2.2729499999999998</v>
      </c>
      <c r="FJ18">
        <v>1.3952599999999999</v>
      </c>
      <c r="FK18">
        <v>2.6196299999999999</v>
      </c>
      <c r="FL18">
        <v>32.222499999999997</v>
      </c>
      <c r="FM18">
        <v>15.7957</v>
      </c>
      <c r="FN18">
        <v>18</v>
      </c>
      <c r="FO18">
        <v>593.43499999999995</v>
      </c>
      <c r="FP18">
        <v>392.88200000000001</v>
      </c>
      <c r="FQ18">
        <v>27.002199999999998</v>
      </c>
      <c r="FR18">
        <v>25.471</v>
      </c>
      <c r="FS18">
        <v>30.000399999999999</v>
      </c>
      <c r="FT18">
        <v>25.259899999999998</v>
      </c>
      <c r="FU18">
        <v>25.6065</v>
      </c>
      <c r="FV18">
        <v>21.586400000000001</v>
      </c>
      <c r="FW18">
        <v>0</v>
      </c>
      <c r="FX18">
        <v>100</v>
      </c>
      <c r="FY18">
        <v>27</v>
      </c>
      <c r="FZ18">
        <v>410</v>
      </c>
      <c r="GA18">
        <v>28.901</v>
      </c>
      <c r="GB18">
        <v>98.978999999999999</v>
      </c>
      <c r="GC18">
        <v>93.553899999999999</v>
      </c>
    </row>
    <row r="19" spans="1:185" x14ac:dyDescent="0.2">
      <c r="A19">
        <v>3</v>
      </c>
      <c r="B19">
        <v>1693330895</v>
      </c>
      <c r="C19">
        <v>208</v>
      </c>
      <c r="D19" t="s">
        <v>315</v>
      </c>
      <c r="E19" t="s">
        <v>316</v>
      </c>
      <c r="F19">
        <v>5</v>
      </c>
      <c r="H19" t="s">
        <v>304</v>
      </c>
      <c r="J19" t="s">
        <v>397</v>
      </c>
      <c r="K19" t="s">
        <v>202</v>
      </c>
      <c r="L19">
        <v>1693330892</v>
      </c>
      <c r="M19">
        <f t="shared" si="0"/>
        <v>4.5162563204216962E-4</v>
      </c>
      <c r="N19">
        <f t="shared" si="1"/>
        <v>0.4516256320421696</v>
      </c>
      <c r="O19">
        <f t="shared" si="2"/>
        <v>1.9708412625256775</v>
      </c>
      <c r="P19">
        <f t="shared" si="3"/>
        <v>407.82309090909092</v>
      </c>
      <c r="Q19">
        <f t="shared" si="4"/>
        <v>286.54568584360305</v>
      </c>
      <c r="R19">
        <f t="shared" si="5"/>
        <v>29.136636804293108</v>
      </c>
      <c r="S19">
        <f t="shared" si="6"/>
        <v>41.468407542900238</v>
      </c>
      <c r="T19">
        <f t="shared" si="7"/>
        <v>2.8196985010914225E-2</v>
      </c>
      <c r="U19">
        <f t="shared" si="8"/>
        <v>2.9571592765013266</v>
      </c>
      <c r="V19">
        <f t="shared" si="9"/>
        <v>2.8048466269419522E-2</v>
      </c>
      <c r="W19">
        <f t="shared" si="10"/>
        <v>1.7543569886018164E-2</v>
      </c>
      <c r="X19">
        <f t="shared" si="11"/>
        <v>82.086345549458329</v>
      </c>
      <c r="Y19">
        <f t="shared" si="12"/>
        <v>26.888670561494052</v>
      </c>
      <c r="Z19">
        <f t="shared" si="13"/>
        <v>26.104672727272732</v>
      </c>
      <c r="AA19">
        <f t="shared" si="14"/>
        <v>3.3952146377616428</v>
      </c>
      <c r="AB19">
        <f t="shared" si="15"/>
        <v>51.710033364342408</v>
      </c>
      <c r="AC19">
        <f t="shared" si="16"/>
        <v>1.7997885693510887</v>
      </c>
      <c r="AD19">
        <f t="shared" si="17"/>
        <v>3.480540336669296</v>
      </c>
      <c r="AE19">
        <f t="shared" si="18"/>
        <v>1.5954260684105541</v>
      </c>
      <c r="AF19">
        <f t="shared" si="19"/>
        <v>-19.91669037305968</v>
      </c>
      <c r="AG19">
        <f t="shared" si="20"/>
        <v>67.030092985778765</v>
      </c>
      <c r="AH19">
        <f t="shared" si="21"/>
        <v>4.8583804151448424</v>
      </c>
      <c r="AI19">
        <f t="shared" si="22"/>
        <v>134.05812857732224</v>
      </c>
      <c r="AJ19">
        <f t="shared" si="23"/>
        <v>1.9708412625256775</v>
      </c>
      <c r="AK19">
        <f t="shared" si="24"/>
        <v>0.4516256320421696</v>
      </c>
      <c r="AL19">
        <f t="shared" si="25"/>
        <v>1.9299740165745121</v>
      </c>
      <c r="AM19">
        <v>417.17423383499352</v>
      </c>
      <c r="AN19">
        <v>415.1777151515152</v>
      </c>
      <c r="AO19">
        <v>7.132077861872985E-3</v>
      </c>
      <c r="AP19">
        <v>67.25339178371263</v>
      </c>
      <c r="AQ19">
        <f t="shared" si="26"/>
        <v>0.46139616973260739</v>
      </c>
      <c r="AR19">
        <v>17.256641920562771</v>
      </c>
      <c r="AS19">
        <v>17.708159999999989</v>
      </c>
      <c r="AT19">
        <v>3.2251851851900198E-4</v>
      </c>
      <c r="AU19">
        <v>78.55</v>
      </c>
      <c r="AV19">
        <v>6</v>
      </c>
      <c r="AW19">
        <v>1</v>
      </c>
      <c r="AX19">
        <f t="shared" si="27"/>
        <v>1</v>
      </c>
      <c r="AY19">
        <f t="shared" si="28"/>
        <v>0</v>
      </c>
      <c r="AZ19">
        <f t="shared" si="29"/>
        <v>53799.064615097392</v>
      </c>
      <c r="BA19" t="s">
        <v>305</v>
      </c>
      <c r="BB19">
        <v>8267.64</v>
      </c>
      <c r="BC19">
        <v>485.43461538461543</v>
      </c>
      <c r="BD19">
        <v>1385.2</v>
      </c>
      <c r="BE19">
        <f t="shared" si="30"/>
        <v>0.64955629845176477</v>
      </c>
      <c r="BF19">
        <v>-0.57468784899184144</v>
      </c>
      <c r="BG19" t="s">
        <v>317</v>
      </c>
      <c r="BH19">
        <v>8267.5400000000009</v>
      </c>
      <c r="BI19">
        <v>476.74715384615382</v>
      </c>
      <c r="BJ19">
        <v>591.94000000000005</v>
      </c>
      <c r="BK19">
        <f t="shared" si="31"/>
        <v>0.19460223359436124</v>
      </c>
      <c r="BL19">
        <v>0.5</v>
      </c>
      <c r="BM19">
        <f t="shared" si="32"/>
        <v>421.15434277174</v>
      </c>
      <c r="BN19">
        <f t="shared" si="33"/>
        <v>1.9708412625256775</v>
      </c>
      <c r="BO19">
        <f t="shared" si="34"/>
        <v>40.978787895672916</v>
      </c>
      <c r="BP19">
        <f t="shared" si="35"/>
        <v>6.0441715850883711E-3</v>
      </c>
      <c r="BQ19">
        <f t="shared" si="36"/>
        <v>1.3401020373686521</v>
      </c>
      <c r="BR19">
        <f t="shared" si="37"/>
        <v>330.31069738948315</v>
      </c>
      <c r="BS19" t="s">
        <v>318</v>
      </c>
      <c r="BT19">
        <v>383.4</v>
      </c>
      <c r="BU19">
        <f t="shared" si="38"/>
        <v>383.4</v>
      </c>
      <c r="BV19">
        <f t="shared" si="39"/>
        <v>0.35229921951549148</v>
      </c>
      <c r="BW19">
        <f t="shared" si="40"/>
        <v>0.55237770285722732</v>
      </c>
      <c r="BX19">
        <f t="shared" si="41"/>
        <v>0.79183469754441993</v>
      </c>
      <c r="BY19">
        <f t="shared" si="42"/>
        <v>1.0815682847382226</v>
      </c>
      <c r="BZ19">
        <f t="shared" si="43"/>
        <v>0.88162982657872346</v>
      </c>
      <c r="CA19">
        <f t="shared" si="44"/>
        <v>0.44422207781821976</v>
      </c>
      <c r="CB19">
        <f t="shared" si="45"/>
        <v>0.55577792218178024</v>
      </c>
      <c r="CC19">
        <f t="shared" si="46"/>
        <v>499.96</v>
      </c>
      <c r="CD19">
        <f t="shared" si="47"/>
        <v>421.15434277174</v>
      </c>
      <c r="CE19">
        <f t="shared" si="48"/>
        <v>0.84237607562953043</v>
      </c>
      <c r="CF19">
        <f t="shared" si="49"/>
        <v>0.16418582596499387</v>
      </c>
      <c r="CG19">
        <v>6</v>
      </c>
      <c r="CH19">
        <v>0.5</v>
      </c>
      <c r="CI19" t="s">
        <v>308</v>
      </c>
      <c r="CJ19">
        <v>2</v>
      </c>
      <c r="CK19" t="b">
        <v>0</v>
      </c>
      <c r="CL19">
        <v>1693330892</v>
      </c>
      <c r="CM19">
        <v>407.82309090909092</v>
      </c>
      <c r="CN19">
        <v>409.97818181818178</v>
      </c>
      <c r="CO19">
        <v>17.700109090909091</v>
      </c>
      <c r="CP19">
        <v>17.256463636363641</v>
      </c>
      <c r="CQ19">
        <v>408.40736363636358</v>
      </c>
      <c r="CR19">
        <v>17.61036363636363</v>
      </c>
      <c r="CS19">
        <v>599.98154545454531</v>
      </c>
      <c r="CT19">
        <v>101.5823636363636</v>
      </c>
      <c r="CU19">
        <v>9.9979681818181815E-2</v>
      </c>
      <c r="CV19">
        <v>26.525118181818179</v>
      </c>
      <c r="CW19">
        <v>26.104672727272732</v>
      </c>
      <c r="CX19">
        <v>999.9</v>
      </c>
      <c r="CY19">
        <v>0</v>
      </c>
      <c r="CZ19">
        <v>0</v>
      </c>
      <c r="DA19">
        <v>10000.004545454551</v>
      </c>
      <c r="DB19">
        <v>0</v>
      </c>
      <c r="DC19">
        <v>545.14690909090905</v>
      </c>
      <c r="DD19">
        <v>499.96</v>
      </c>
      <c r="DE19">
        <v>0.91999909090909082</v>
      </c>
      <c r="DF19">
        <v>8.0001145454545453E-2</v>
      </c>
      <c r="DG19">
        <v>0</v>
      </c>
      <c r="DH19">
        <v>476.17718181818179</v>
      </c>
      <c r="DI19">
        <v>5.0002199999999997</v>
      </c>
      <c r="DJ19">
        <v>2600.9072727272728</v>
      </c>
      <c r="DK19">
        <v>4591.83</v>
      </c>
      <c r="DL19">
        <v>34.875</v>
      </c>
      <c r="DM19">
        <v>39.073454545454553</v>
      </c>
      <c r="DN19">
        <v>36.311999999999998</v>
      </c>
      <c r="DO19">
        <v>36.471181818181819</v>
      </c>
      <c r="DP19">
        <v>36.971363636363627</v>
      </c>
      <c r="DQ19">
        <v>455.36272727272723</v>
      </c>
      <c r="DR19">
        <v>39.598181818181807</v>
      </c>
      <c r="DS19">
        <v>0</v>
      </c>
      <c r="DT19">
        <v>91</v>
      </c>
      <c r="DU19">
        <v>0</v>
      </c>
      <c r="DV19">
        <v>476.74715384615382</v>
      </c>
      <c r="DW19">
        <v>-7.7075555597674894</v>
      </c>
      <c r="DX19">
        <v>-30.0123077470925</v>
      </c>
      <c r="DY19">
        <v>2603.211538461539</v>
      </c>
      <c r="DZ19">
        <v>15</v>
      </c>
      <c r="EA19">
        <v>1693330869.5</v>
      </c>
      <c r="EB19" t="s">
        <v>319</v>
      </c>
      <c r="EC19">
        <v>1693330869.5</v>
      </c>
      <c r="ED19">
        <v>1693330863.5</v>
      </c>
      <c r="EE19">
        <v>19</v>
      </c>
      <c r="EF19">
        <v>-3.7999999999999999E-2</v>
      </c>
      <c r="EG19">
        <v>3.0000000000000001E-3</v>
      </c>
      <c r="EH19">
        <v>-0.58099999999999996</v>
      </c>
      <c r="EI19">
        <v>0.09</v>
      </c>
      <c r="EJ19">
        <v>410</v>
      </c>
      <c r="EK19">
        <v>17</v>
      </c>
      <c r="EL19">
        <v>0.57999999999999996</v>
      </c>
      <c r="EM19">
        <v>0.27</v>
      </c>
      <c r="EN19">
        <v>100</v>
      </c>
      <c r="EO19">
        <v>100</v>
      </c>
      <c r="EP19">
        <v>-0.58399999999999996</v>
      </c>
      <c r="EQ19">
        <v>8.9800000000000005E-2</v>
      </c>
      <c r="ER19">
        <v>-0.97005333500797697</v>
      </c>
      <c r="ES19">
        <v>-1.5763494849013591E-5</v>
      </c>
      <c r="ET19">
        <v>2.5737299311383258E-6</v>
      </c>
      <c r="EU19">
        <v>-5.4755643384777521E-10</v>
      </c>
      <c r="EV19">
        <v>8.9759999999994733E-2</v>
      </c>
      <c r="EW19">
        <v>0</v>
      </c>
      <c r="EX19">
        <v>0</v>
      </c>
      <c r="EY19">
        <v>0</v>
      </c>
      <c r="EZ19">
        <v>21</v>
      </c>
      <c r="FA19">
        <v>1995</v>
      </c>
      <c r="FB19">
        <v>1</v>
      </c>
      <c r="FC19">
        <v>16</v>
      </c>
      <c r="FD19">
        <v>0.4</v>
      </c>
      <c r="FE19">
        <v>0.5</v>
      </c>
      <c r="FF19">
        <v>1.0778799999999999</v>
      </c>
      <c r="FG19">
        <v>2.6061999999999999</v>
      </c>
      <c r="FH19">
        <v>1.39771</v>
      </c>
      <c r="FI19">
        <v>2.2729499999999998</v>
      </c>
      <c r="FJ19">
        <v>1.3952599999999999</v>
      </c>
      <c r="FK19">
        <v>2.5610400000000002</v>
      </c>
      <c r="FL19">
        <v>32.244599999999998</v>
      </c>
      <c r="FM19">
        <v>15.786899999999999</v>
      </c>
      <c r="FN19">
        <v>18</v>
      </c>
      <c r="FO19">
        <v>593.97299999999996</v>
      </c>
      <c r="FP19">
        <v>392.45800000000003</v>
      </c>
      <c r="FQ19">
        <v>27.000399999999999</v>
      </c>
      <c r="FR19">
        <v>25.5778</v>
      </c>
      <c r="FS19">
        <v>30.000599999999999</v>
      </c>
      <c r="FT19">
        <v>25.340699999999998</v>
      </c>
      <c r="FU19">
        <v>25.687100000000001</v>
      </c>
      <c r="FV19">
        <v>21.592500000000001</v>
      </c>
      <c r="FW19">
        <v>0</v>
      </c>
      <c r="FX19">
        <v>100</v>
      </c>
      <c r="FY19">
        <v>27</v>
      </c>
      <c r="FZ19">
        <v>410</v>
      </c>
      <c r="GA19">
        <v>20.111999999999998</v>
      </c>
      <c r="GB19">
        <v>98.957099999999997</v>
      </c>
      <c r="GC19">
        <v>93.530500000000004</v>
      </c>
    </row>
    <row r="20" spans="1:185" x14ac:dyDescent="0.2">
      <c r="A20">
        <v>4</v>
      </c>
      <c r="B20">
        <v>1693330994</v>
      </c>
      <c r="C20">
        <v>307</v>
      </c>
      <c r="D20" t="s">
        <v>320</v>
      </c>
      <c r="E20" t="s">
        <v>321</v>
      </c>
      <c r="F20">
        <v>5</v>
      </c>
      <c r="H20" t="s">
        <v>304</v>
      </c>
      <c r="J20" t="s">
        <v>397</v>
      </c>
      <c r="K20" t="s">
        <v>202</v>
      </c>
      <c r="L20">
        <v>1693330991.25</v>
      </c>
      <c r="M20">
        <f t="shared" si="0"/>
        <v>4.2221149329554262E-4</v>
      </c>
      <c r="N20">
        <f t="shared" si="1"/>
        <v>0.42221149329554264</v>
      </c>
      <c r="O20">
        <f t="shared" si="2"/>
        <v>1.6520764933157299</v>
      </c>
      <c r="P20">
        <f t="shared" si="3"/>
        <v>408.13019999999989</v>
      </c>
      <c r="Q20">
        <f t="shared" si="4"/>
        <v>299.98205181133648</v>
      </c>
      <c r="R20">
        <f t="shared" si="5"/>
        <v>30.504169368853542</v>
      </c>
      <c r="S20">
        <f t="shared" si="6"/>
        <v>41.501392067195631</v>
      </c>
      <c r="T20">
        <f t="shared" si="7"/>
        <v>2.6768052244522444E-2</v>
      </c>
      <c r="U20">
        <f t="shared" si="8"/>
        <v>2.9555604098500385</v>
      </c>
      <c r="V20">
        <f t="shared" si="9"/>
        <v>2.6634094381440987E-2</v>
      </c>
      <c r="W20">
        <f t="shared" si="10"/>
        <v>1.665828855249548E-2</v>
      </c>
      <c r="X20">
        <f t="shared" si="11"/>
        <v>41.322539245504537</v>
      </c>
      <c r="Y20">
        <f t="shared" si="12"/>
        <v>26.697314864907295</v>
      </c>
      <c r="Z20">
        <f t="shared" si="13"/>
        <v>25.992319999999999</v>
      </c>
      <c r="AA20">
        <f t="shared" si="14"/>
        <v>3.3727253083521882</v>
      </c>
      <c r="AB20">
        <f t="shared" si="15"/>
        <v>51.647059222908233</v>
      </c>
      <c r="AC20">
        <f t="shared" si="16"/>
        <v>1.8017725001915337</v>
      </c>
      <c r="AD20">
        <f t="shared" si="17"/>
        <v>3.4886255428699244</v>
      </c>
      <c r="AE20">
        <f t="shared" si="18"/>
        <v>1.5709528081606545</v>
      </c>
      <c r="AF20">
        <f t="shared" si="19"/>
        <v>-18.619526854333429</v>
      </c>
      <c r="AG20">
        <f t="shared" si="20"/>
        <v>91.169666680036457</v>
      </c>
      <c r="AH20">
        <f t="shared" si="21"/>
        <v>6.6091905475524726</v>
      </c>
      <c r="AI20">
        <f t="shared" si="22"/>
        <v>120.48186961876004</v>
      </c>
      <c r="AJ20">
        <f t="shared" si="23"/>
        <v>1.6520764933157299</v>
      </c>
      <c r="AK20">
        <f t="shared" si="24"/>
        <v>0.42221149329554264</v>
      </c>
      <c r="AL20">
        <f t="shared" si="25"/>
        <v>2.0578350403687677</v>
      </c>
      <c r="AM20">
        <v>417.16624893090398</v>
      </c>
      <c r="AN20">
        <v>415.38905454545448</v>
      </c>
      <c r="AO20">
        <v>-6.9408610666861867E-2</v>
      </c>
      <c r="AP20">
        <v>67.253851547859568</v>
      </c>
      <c r="AQ20">
        <f t="shared" si="26"/>
        <v>0.42414653028007926</v>
      </c>
      <c r="AR20">
        <v>17.304362071082249</v>
      </c>
      <c r="AS20">
        <v>17.721168484848469</v>
      </c>
      <c r="AT20">
        <v>-1.99170653913029E-5</v>
      </c>
      <c r="AU20">
        <v>78.55</v>
      </c>
      <c r="AV20">
        <v>5</v>
      </c>
      <c r="AW20">
        <v>1</v>
      </c>
      <c r="AX20">
        <f t="shared" si="27"/>
        <v>1</v>
      </c>
      <c r="AY20">
        <f t="shared" si="28"/>
        <v>0</v>
      </c>
      <c r="AZ20">
        <f t="shared" si="29"/>
        <v>53745.302120301145</v>
      </c>
      <c r="BA20" t="s">
        <v>305</v>
      </c>
      <c r="BB20">
        <v>8267.64</v>
      </c>
      <c r="BC20">
        <v>485.43461538461543</v>
      </c>
      <c r="BD20">
        <v>1385.2</v>
      </c>
      <c r="BE20">
        <f t="shared" si="30"/>
        <v>0.64955629845176477</v>
      </c>
      <c r="BF20">
        <v>-0.57468784899184144</v>
      </c>
      <c r="BG20" t="s">
        <v>322</v>
      </c>
      <c r="BH20">
        <v>8259.24</v>
      </c>
      <c r="BI20">
        <v>528.50365384615384</v>
      </c>
      <c r="BJ20">
        <v>837.38</v>
      </c>
      <c r="BK20">
        <f t="shared" si="31"/>
        <v>0.36886042914070816</v>
      </c>
      <c r="BL20">
        <v>0.5</v>
      </c>
      <c r="BM20">
        <f t="shared" si="32"/>
        <v>210.75592387849977</v>
      </c>
      <c r="BN20">
        <f t="shared" si="33"/>
        <v>1.6520764933157299</v>
      </c>
      <c r="BO20">
        <f t="shared" si="34"/>
        <v>38.869760262884924</v>
      </c>
      <c r="BP20">
        <f t="shared" si="35"/>
        <v>1.0565607368603765E-2</v>
      </c>
      <c r="BQ20">
        <f t="shared" si="36"/>
        <v>0.65420716998256478</v>
      </c>
      <c r="BR20">
        <f t="shared" si="37"/>
        <v>394.89897717780633</v>
      </c>
      <c r="BS20" t="s">
        <v>323</v>
      </c>
      <c r="BT20">
        <v>410.07</v>
      </c>
      <c r="BU20">
        <f t="shared" si="38"/>
        <v>410.07</v>
      </c>
      <c r="BV20">
        <f t="shared" si="39"/>
        <v>0.51029401227638593</v>
      </c>
      <c r="BW20">
        <f t="shared" si="40"/>
        <v>0.72283903057229215</v>
      </c>
      <c r="BX20">
        <f t="shared" si="41"/>
        <v>0.56179176109852014</v>
      </c>
      <c r="BY20">
        <f t="shared" si="42"/>
        <v>0.8776257898406441</v>
      </c>
      <c r="BZ20">
        <f t="shared" si="43"/>
        <v>0.60884760557239281</v>
      </c>
      <c r="CA20">
        <f t="shared" si="44"/>
        <v>0.56085629514505764</v>
      </c>
      <c r="CB20">
        <f t="shared" si="45"/>
        <v>0.43914370485494236</v>
      </c>
      <c r="CC20">
        <f t="shared" si="46"/>
        <v>250.0249</v>
      </c>
      <c r="CD20">
        <f t="shared" si="47"/>
        <v>210.75592387849977</v>
      </c>
      <c r="CE20">
        <f t="shared" si="48"/>
        <v>0.84293973871602301</v>
      </c>
      <c r="CF20">
        <f t="shared" si="49"/>
        <v>0.16527369572192424</v>
      </c>
      <c r="CG20">
        <v>6</v>
      </c>
      <c r="CH20">
        <v>0.5</v>
      </c>
      <c r="CI20" t="s">
        <v>308</v>
      </c>
      <c r="CJ20">
        <v>2</v>
      </c>
      <c r="CK20" t="b">
        <v>0</v>
      </c>
      <c r="CL20">
        <v>1693330991.25</v>
      </c>
      <c r="CM20">
        <v>408.13019999999989</v>
      </c>
      <c r="CN20">
        <v>409.95490000000001</v>
      </c>
      <c r="CO20">
        <v>17.718869999999999</v>
      </c>
      <c r="CP20">
        <v>17.304069999999999</v>
      </c>
      <c r="CQ20">
        <v>408.68299999999999</v>
      </c>
      <c r="CR20">
        <v>17.63091</v>
      </c>
      <c r="CS20">
        <v>599.89930000000004</v>
      </c>
      <c r="CT20">
        <v>101.5868</v>
      </c>
      <c r="CU20">
        <v>9.9848199999999998E-2</v>
      </c>
      <c r="CV20">
        <v>26.564489999999999</v>
      </c>
      <c r="CW20">
        <v>25.992319999999999</v>
      </c>
      <c r="CX20">
        <v>999.9</v>
      </c>
      <c r="CY20">
        <v>0</v>
      </c>
      <c r="CZ20">
        <v>0</v>
      </c>
      <c r="DA20">
        <v>9990.5010000000002</v>
      </c>
      <c r="DB20">
        <v>0</v>
      </c>
      <c r="DC20">
        <v>583.5566</v>
      </c>
      <c r="DD20">
        <v>250.0249</v>
      </c>
      <c r="DE20">
        <v>0.89999940000000012</v>
      </c>
      <c r="DF20">
        <v>0.10000069</v>
      </c>
      <c r="DG20">
        <v>0</v>
      </c>
      <c r="DH20">
        <v>528.92579999999998</v>
      </c>
      <c r="DI20">
        <v>5.0002199999999997</v>
      </c>
      <c r="DJ20">
        <v>1518.325</v>
      </c>
      <c r="DK20">
        <v>2258.9229999999998</v>
      </c>
      <c r="DL20">
        <v>35.074599999999997</v>
      </c>
      <c r="DM20">
        <v>39.5</v>
      </c>
      <c r="DN20">
        <v>36.8309</v>
      </c>
      <c r="DO20">
        <v>37.249800000000008</v>
      </c>
      <c r="DP20">
        <v>37.356099999999998</v>
      </c>
      <c r="DQ20">
        <v>220.52199999999999</v>
      </c>
      <c r="DR20">
        <v>24.5</v>
      </c>
      <c r="DS20">
        <v>0</v>
      </c>
      <c r="DT20">
        <v>97</v>
      </c>
      <c r="DU20">
        <v>0</v>
      </c>
      <c r="DV20">
        <v>528.50365384615384</v>
      </c>
      <c r="DW20">
        <v>4.7265299334344801</v>
      </c>
      <c r="DX20">
        <v>19.440341998554349</v>
      </c>
      <c r="DY20">
        <v>1516.4349999999999</v>
      </c>
      <c r="DZ20">
        <v>15</v>
      </c>
      <c r="EA20">
        <v>1693330967</v>
      </c>
      <c r="EB20" t="s">
        <v>324</v>
      </c>
      <c r="EC20">
        <v>1693330960.5</v>
      </c>
      <c r="ED20">
        <v>1693330967</v>
      </c>
      <c r="EE20">
        <v>20</v>
      </c>
      <c r="EF20">
        <v>3.1E-2</v>
      </c>
      <c r="EG20">
        <v>-2E-3</v>
      </c>
      <c r="EH20">
        <v>-0.54900000000000004</v>
      </c>
      <c r="EI20">
        <v>8.7999999999999995E-2</v>
      </c>
      <c r="EJ20">
        <v>410</v>
      </c>
      <c r="EK20">
        <v>17</v>
      </c>
      <c r="EL20">
        <v>0.46</v>
      </c>
      <c r="EM20">
        <v>0.39</v>
      </c>
      <c r="EN20">
        <v>100</v>
      </c>
      <c r="EO20">
        <v>100</v>
      </c>
      <c r="EP20">
        <v>-0.55300000000000005</v>
      </c>
      <c r="EQ20">
        <v>8.7999999999999995E-2</v>
      </c>
      <c r="ER20">
        <v>-0.93881198374007702</v>
      </c>
      <c r="ES20">
        <v>-1.5763494849013591E-5</v>
      </c>
      <c r="ET20">
        <v>2.5737299311383258E-6</v>
      </c>
      <c r="EU20">
        <v>-5.4755643384777521E-10</v>
      </c>
      <c r="EV20">
        <v>8.7961904761911569E-2</v>
      </c>
      <c r="EW20">
        <v>0</v>
      </c>
      <c r="EX20">
        <v>0</v>
      </c>
      <c r="EY20">
        <v>0</v>
      </c>
      <c r="EZ20">
        <v>21</v>
      </c>
      <c r="FA20">
        <v>1995</v>
      </c>
      <c r="FB20">
        <v>1</v>
      </c>
      <c r="FC20">
        <v>16</v>
      </c>
      <c r="FD20">
        <v>0.6</v>
      </c>
      <c r="FE20">
        <v>0.5</v>
      </c>
      <c r="FF20">
        <v>1.0778799999999999</v>
      </c>
      <c r="FG20">
        <v>2.6086399999999998</v>
      </c>
      <c r="FH20">
        <v>1.39771</v>
      </c>
      <c r="FI20">
        <v>2.2729499999999998</v>
      </c>
      <c r="FJ20">
        <v>1.3952599999999999</v>
      </c>
      <c r="FK20">
        <v>2.3877000000000002</v>
      </c>
      <c r="FL20">
        <v>32.354900000000001</v>
      </c>
      <c r="FM20">
        <v>15.7781</v>
      </c>
      <c r="FN20">
        <v>18</v>
      </c>
      <c r="FO20">
        <v>594.62199999999996</v>
      </c>
      <c r="FP20">
        <v>392.17200000000003</v>
      </c>
      <c r="FQ20">
        <v>27.000599999999999</v>
      </c>
      <c r="FR20">
        <v>25.6876</v>
      </c>
      <c r="FS20">
        <v>30.000299999999999</v>
      </c>
      <c r="FT20">
        <v>25.428899999999999</v>
      </c>
      <c r="FU20">
        <v>25.7727</v>
      </c>
      <c r="FV20">
        <v>21.598299999999998</v>
      </c>
      <c r="FW20">
        <v>0</v>
      </c>
      <c r="FX20">
        <v>100</v>
      </c>
      <c r="FY20">
        <v>27</v>
      </c>
      <c r="FZ20">
        <v>410</v>
      </c>
      <c r="GA20">
        <v>20.3415</v>
      </c>
      <c r="GB20">
        <v>98.941100000000006</v>
      </c>
      <c r="GC20">
        <v>93.516800000000003</v>
      </c>
    </row>
    <row r="21" spans="1:185" x14ac:dyDescent="0.2">
      <c r="A21">
        <v>5</v>
      </c>
      <c r="B21">
        <v>1693331093.5</v>
      </c>
      <c r="C21">
        <v>406.5</v>
      </c>
      <c r="D21" t="s">
        <v>325</v>
      </c>
      <c r="E21" t="s">
        <v>326</v>
      </c>
      <c r="F21">
        <v>5</v>
      </c>
      <c r="H21" t="s">
        <v>304</v>
      </c>
      <c r="J21" t="s">
        <v>397</v>
      </c>
      <c r="K21" t="s">
        <v>202</v>
      </c>
      <c r="L21">
        <v>1693331090.75</v>
      </c>
      <c r="M21">
        <f t="shared" si="0"/>
        <v>4.2668590886228431E-4</v>
      </c>
      <c r="N21">
        <f t="shared" si="1"/>
        <v>0.4266859088622843</v>
      </c>
      <c r="O21">
        <f t="shared" si="2"/>
        <v>1.439040898214146</v>
      </c>
      <c r="P21">
        <f t="shared" si="3"/>
        <v>408.40379999999999</v>
      </c>
      <c r="Q21">
        <f t="shared" si="4"/>
        <v>315.84321839429333</v>
      </c>
      <c r="R21">
        <f t="shared" si="5"/>
        <v>32.117924526029846</v>
      </c>
      <c r="S21">
        <f t="shared" si="6"/>
        <v>41.530359560130378</v>
      </c>
      <c r="T21">
        <f t="shared" si="7"/>
        <v>2.7668670154109263E-2</v>
      </c>
      <c r="U21">
        <f t="shared" si="8"/>
        <v>2.9577444545392861</v>
      </c>
      <c r="V21">
        <f t="shared" si="9"/>
        <v>2.7525677641094495E-2</v>
      </c>
      <c r="W21">
        <f t="shared" si="10"/>
        <v>1.7216334093973364E-2</v>
      </c>
      <c r="X21">
        <f t="shared" si="11"/>
        <v>16.510028635472718</v>
      </c>
      <c r="Y21">
        <f t="shared" si="12"/>
        <v>26.474422449812668</v>
      </c>
      <c r="Z21">
        <f t="shared" si="13"/>
        <v>25.86795</v>
      </c>
      <c r="AA21">
        <f t="shared" si="14"/>
        <v>3.3479823414413721</v>
      </c>
      <c r="AB21">
        <f t="shared" si="15"/>
        <v>52.165017206644251</v>
      </c>
      <c r="AC21">
        <f t="shared" si="16"/>
        <v>1.8116464394707188</v>
      </c>
      <c r="AD21">
        <f t="shared" si="17"/>
        <v>3.4729144865305819</v>
      </c>
      <c r="AE21">
        <f t="shared" si="18"/>
        <v>1.5363359019706533</v>
      </c>
      <c r="AF21">
        <f t="shared" si="19"/>
        <v>-18.81684858082674</v>
      </c>
      <c r="AG21">
        <f t="shared" si="20"/>
        <v>98.857531483775858</v>
      </c>
      <c r="AH21">
        <f t="shared" si="21"/>
        <v>7.154008403352579</v>
      </c>
      <c r="AI21">
        <f t="shared" si="22"/>
        <v>103.70471994177441</v>
      </c>
      <c r="AJ21">
        <f t="shared" si="23"/>
        <v>1.439040898214146</v>
      </c>
      <c r="AK21">
        <f t="shared" si="24"/>
        <v>0.4266859088622843</v>
      </c>
      <c r="AL21">
        <f t="shared" si="25"/>
        <v>1.165743589529467</v>
      </c>
      <c r="AM21">
        <v>417.28991708911019</v>
      </c>
      <c r="AN21">
        <v>415.90663636363632</v>
      </c>
      <c r="AO21">
        <v>4.305783983371568E-2</v>
      </c>
      <c r="AP21">
        <v>67.252980094339549</v>
      </c>
      <c r="AQ21">
        <f t="shared" si="26"/>
        <v>0.43063332081460098</v>
      </c>
      <c r="AR21">
        <v>17.396397683116891</v>
      </c>
      <c r="AS21">
        <v>17.818839393939381</v>
      </c>
      <c r="AT21">
        <v>1.01922077922063E-4</v>
      </c>
      <c r="AU21">
        <v>78.55</v>
      </c>
      <c r="AV21">
        <v>5</v>
      </c>
      <c r="AW21">
        <v>1</v>
      </c>
      <c r="AX21">
        <f t="shared" si="27"/>
        <v>1</v>
      </c>
      <c r="AY21">
        <f t="shared" si="28"/>
        <v>0</v>
      </c>
      <c r="AZ21">
        <f t="shared" si="29"/>
        <v>53823.038119500234</v>
      </c>
      <c r="BA21" t="s">
        <v>305</v>
      </c>
      <c r="BB21">
        <v>8267.64</v>
      </c>
      <c r="BC21">
        <v>485.43461538461543</v>
      </c>
      <c r="BD21">
        <v>1385.2</v>
      </c>
      <c r="BE21">
        <f t="shared" si="30"/>
        <v>0.64955629845176477</v>
      </c>
      <c r="BF21">
        <v>-0.57468784899184144</v>
      </c>
      <c r="BG21" t="s">
        <v>327</v>
      </c>
      <c r="BH21">
        <v>8239.58</v>
      </c>
      <c r="BI21">
        <v>632.91128000000003</v>
      </c>
      <c r="BJ21">
        <v>1463.09</v>
      </c>
      <c r="BK21">
        <f t="shared" si="31"/>
        <v>0.5674146634861833</v>
      </c>
      <c r="BL21">
        <v>0.5</v>
      </c>
      <c r="BM21">
        <f t="shared" si="32"/>
        <v>84.287147251540262</v>
      </c>
      <c r="BN21">
        <f t="shared" si="33"/>
        <v>1.439040898214146</v>
      </c>
      <c r="BO21">
        <f t="shared" si="34"/>
        <v>23.912881646971549</v>
      </c>
      <c r="BP21">
        <f t="shared" si="35"/>
        <v>2.3891290817998213E-2</v>
      </c>
      <c r="BQ21">
        <f t="shared" si="36"/>
        <v>-5.3236642995304374E-2</v>
      </c>
      <c r="BR21">
        <f t="shared" si="37"/>
        <v>494.66327416059028</v>
      </c>
      <c r="BS21" t="s">
        <v>328</v>
      </c>
      <c r="BT21">
        <v>503.13</v>
      </c>
      <c r="BU21">
        <f t="shared" si="38"/>
        <v>503.13</v>
      </c>
      <c r="BV21">
        <f t="shared" si="39"/>
        <v>0.65611821555748451</v>
      </c>
      <c r="BW21">
        <f t="shared" si="40"/>
        <v>0.86480553356389844</v>
      </c>
      <c r="BX21">
        <f t="shared" si="41"/>
        <v>-8.8303649370231233E-2</v>
      </c>
      <c r="BY21">
        <f t="shared" si="42"/>
        <v>0.84915271072392973</v>
      </c>
      <c r="BZ21">
        <f t="shared" si="43"/>
        <v>-8.656701105843817E-2</v>
      </c>
      <c r="CA21">
        <f t="shared" si="44"/>
        <v>0.68747330289642528</v>
      </c>
      <c r="CB21">
        <f t="shared" si="45"/>
        <v>0.31252669710357472</v>
      </c>
      <c r="CC21">
        <f t="shared" si="46"/>
        <v>100.00285</v>
      </c>
      <c r="CD21">
        <f t="shared" si="47"/>
        <v>84.287147251540262</v>
      </c>
      <c r="CE21">
        <f t="shared" si="48"/>
        <v>0.84284745136303885</v>
      </c>
      <c r="CF21">
        <f t="shared" si="49"/>
        <v>0.16509558113066497</v>
      </c>
      <c r="CG21">
        <v>6</v>
      </c>
      <c r="CH21">
        <v>0.5</v>
      </c>
      <c r="CI21" t="s">
        <v>308</v>
      </c>
      <c r="CJ21">
        <v>2</v>
      </c>
      <c r="CK21" t="b">
        <v>0</v>
      </c>
      <c r="CL21">
        <v>1693331090.75</v>
      </c>
      <c r="CM21">
        <v>408.40379999999999</v>
      </c>
      <c r="CN21">
        <v>410.01719999999989</v>
      </c>
      <c r="CO21">
        <v>17.815480000000001</v>
      </c>
      <c r="CP21">
        <v>17.396370000000001</v>
      </c>
      <c r="CQ21">
        <v>408.94260000000003</v>
      </c>
      <c r="CR21">
        <v>17.722629999999999</v>
      </c>
      <c r="CS21">
        <v>599.96319999999992</v>
      </c>
      <c r="CT21">
        <v>101.5896</v>
      </c>
      <c r="CU21">
        <v>9.9854310000000002E-2</v>
      </c>
      <c r="CV21">
        <v>26.48791000000001</v>
      </c>
      <c r="CW21">
        <v>25.86795</v>
      </c>
      <c r="CX21">
        <v>999.9</v>
      </c>
      <c r="CY21">
        <v>0</v>
      </c>
      <c r="CZ21">
        <v>0</v>
      </c>
      <c r="DA21">
        <v>10002.611999999999</v>
      </c>
      <c r="DB21">
        <v>0</v>
      </c>
      <c r="DC21">
        <v>633.41269999999997</v>
      </c>
      <c r="DD21">
        <v>100.00285</v>
      </c>
      <c r="DE21">
        <v>0.90011639999999993</v>
      </c>
      <c r="DF21">
        <v>9.9883799999999995E-2</v>
      </c>
      <c r="DG21">
        <v>0</v>
      </c>
      <c r="DH21">
        <v>633.96310000000005</v>
      </c>
      <c r="DI21">
        <v>5.0002199999999997</v>
      </c>
      <c r="DJ21">
        <v>820.77569999999992</v>
      </c>
      <c r="DK21">
        <v>875.8762999999999</v>
      </c>
      <c r="DL21">
        <v>34.936999999999998</v>
      </c>
      <c r="DM21">
        <v>39.524800000000013</v>
      </c>
      <c r="DN21">
        <v>37.224800000000002</v>
      </c>
      <c r="DO21">
        <v>35.537199999999999</v>
      </c>
      <c r="DP21">
        <v>37</v>
      </c>
      <c r="DQ21">
        <v>85.513000000000005</v>
      </c>
      <c r="DR21">
        <v>9.4920000000000009</v>
      </c>
      <c r="DS21">
        <v>0</v>
      </c>
      <c r="DT21">
        <v>97.5</v>
      </c>
      <c r="DU21">
        <v>0</v>
      </c>
      <c r="DV21">
        <v>632.91128000000003</v>
      </c>
      <c r="DW21">
        <v>14.12330770790758</v>
      </c>
      <c r="DX21">
        <v>19.237000003748619</v>
      </c>
      <c r="DY21">
        <v>819.62875999999994</v>
      </c>
      <c r="DZ21">
        <v>15</v>
      </c>
      <c r="EA21">
        <v>1693331064.5</v>
      </c>
      <c r="EB21" t="s">
        <v>329</v>
      </c>
      <c r="EC21">
        <v>1693331062</v>
      </c>
      <c r="ED21">
        <v>1693331064.5</v>
      </c>
      <c r="EE21">
        <v>21</v>
      </c>
      <c r="EF21">
        <v>1.2999999999999999E-2</v>
      </c>
      <c r="EG21">
        <v>5.0000000000000001E-3</v>
      </c>
      <c r="EH21">
        <v>-0.53600000000000003</v>
      </c>
      <c r="EI21">
        <v>9.2999999999999999E-2</v>
      </c>
      <c r="EJ21">
        <v>410</v>
      </c>
      <c r="EK21">
        <v>17</v>
      </c>
      <c r="EL21">
        <v>0.72</v>
      </c>
      <c r="EM21">
        <v>0.34</v>
      </c>
      <c r="EN21">
        <v>100</v>
      </c>
      <c r="EO21">
        <v>100</v>
      </c>
      <c r="EP21">
        <v>-0.53900000000000003</v>
      </c>
      <c r="EQ21">
        <v>9.2799999999999994E-2</v>
      </c>
      <c r="ER21">
        <v>-0.9253624720573288</v>
      </c>
      <c r="ES21">
        <v>-1.5763494849013591E-5</v>
      </c>
      <c r="ET21">
        <v>2.5737299311383258E-6</v>
      </c>
      <c r="EU21">
        <v>-5.4755643384777521E-10</v>
      </c>
      <c r="EV21">
        <v>9.2840000000002476E-2</v>
      </c>
      <c r="EW21">
        <v>0</v>
      </c>
      <c r="EX21">
        <v>0</v>
      </c>
      <c r="EY21">
        <v>0</v>
      </c>
      <c r="EZ21">
        <v>21</v>
      </c>
      <c r="FA21">
        <v>1995</v>
      </c>
      <c r="FB21">
        <v>1</v>
      </c>
      <c r="FC21">
        <v>16</v>
      </c>
      <c r="FD21">
        <v>0.5</v>
      </c>
      <c r="FE21">
        <v>0.5</v>
      </c>
      <c r="FF21">
        <v>1.0778799999999999</v>
      </c>
      <c r="FG21">
        <v>2.6000999999999999</v>
      </c>
      <c r="FH21">
        <v>1.39771</v>
      </c>
      <c r="FI21">
        <v>2.2741699999999998</v>
      </c>
      <c r="FJ21">
        <v>1.3952599999999999</v>
      </c>
      <c r="FK21">
        <v>2.6196299999999999</v>
      </c>
      <c r="FL21">
        <v>32.421199999999999</v>
      </c>
      <c r="FM21">
        <v>15.7781</v>
      </c>
      <c r="FN21">
        <v>18</v>
      </c>
      <c r="FO21">
        <v>595.18499999999995</v>
      </c>
      <c r="FP21">
        <v>391.99299999999999</v>
      </c>
      <c r="FQ21">
        <v>27.000699999999998</v>
      </c>
      <c r="FR21">
        <v>25.7361</v>
      </c>
      <c r="FS21">
        <v>30.000299999999999</v>
      </c>
      <c r="FT21">
        <v>25.480499999999999</v>
      </c>
      <c r="FU21">
        <v>25.822500000000002</v>
      </c>
      <c r="FV21">
        <v>21.599699999999999</v>
      </c>
      <c r="FW21">
        <v>0</v>
      </c>
      <c r="FX21">
        <v>100</v>
      </c>
      <c r="FY21">
        <v>27</v>
      </c>
      <c r="FZ21">
        <v>410</v>
      </c>
      <c r="GA21">
        <v>20.445799999999998</v>
      </c>
      <c r="GB21">
        <v>98.938800000000001</v>
      </c>
      <c r="GC21">
        <v>93.512200000000007</v>
      </c>
    </row>
    <row r="22" spans="1:185" x14ac:dyDescent="0.2">
      <c r="A22">
        <v>6</v>
      </c>
      <c r="B22">
        <v>1693331200.5</v>
      </c>
      <c r="C22">
        <v>513.5</v>
      </c>
      <c r="D22" t="s">
        <v>330</v>
      </c>
      <c r="E22" t="s">
        <v>331</v>
      </c>
      <c r="F22">
        <v>5</v>
      </c>
      <c r="H22" t="s">
        <v>304</v>
      </c>
      <c r="J22" t="s">
        <v>397</v>
      </c>
      <c r="K22" t="s">
        <v>202</v>
      </c>
      <c r="L22">
        <v>1693331197.5</v>
      </c>
      <c r="M22">
        <f t="shared" si="0"/>
        <v>4.1615761014604182E-4</v>
      </c>
      <c r="N22">
        <f t="shared" si="1"/>
        <v>0.4161576101460418</v>
      </c>
      <c r="O22">
        <f t="shared" si="2"/>
        <v>0.63764632752206962</v>
      </c>
      <c r="P22">
        <f t="shared" si="3"/>
        <v>409.18754545454539</v>
      </c>
      <c r="Q22">
        <f t="shared" si="4"/>
        <v>361.43191336105053</v>
      </c>
      <c r="R22">
        <f t="shared" si="5"/>
        <v>36.754294648733996</v>
      </c>
      <c r="S22">
        <f t="shared" si="6"/>
        <v>41.610602318907759</v>
      </c>
      <c r="T22">
        <f t="shared" si="7"/>
        <v>2.6851438220977759E-2</v>
      </c>
      <c r="U22">
        <f t="shared" si="8"/>
        <v>2.9566719542659192</v>
      </c>
      <c r="V22">
        <f t="shared" si="9"/>
        <v>2.6716697133343185E-2</v>
      </c>
      <c r="W22">
        <f t="shared" si="10"/>
        <v>1.6709985161878729E-2</v>
      </c>
      <c r="X22">
        <f t="shared" si="11"/>
        <v>8.239723784575494</v>
      </c>
      <c r="Y22">
        <f t="shared" si="12"/>
        <v>26.518328494071245</v>
      </c>
      <c r="Z22">
        <f t="shared" si="13"/>
        <v>25.954627272727269</v>
      </c>
      <c r="AA22">
        <f t="shared" si="14"/>
        <v>3.3652096635615569</v>
      </c>
      <c r="AB22">
        <f t="shared" si="15"/>
        <v>52.175504337008505</v>
      </c>
      <c r="AC22">
        <f t="shared" si="16"/>
        <v>1.8216008815313234</v>
      </c>
      <c r="AD22">
        <f t="shared" si="17"/>
        <v>3.4912952058218001</v>
      </c>
      <c r="AE22">
        <f t="shared" si="18"/>
        <v>1.5436087820302336</v>
      </c>
      <c r="AF22">
        <f t="shared" si="19"/>
        <v>-18.352550607440445</v>
      </c>
      <c r="AG22">
        <f t="shared" si="20"/>
        <v>99.281626741531383</v>
      </c>
      <c r="AH22">
        <f t="shared" si="21"/>
        <v>7.1936578071518378</v>
      </c>
      <c r="AI22">
        <f t="shared" si="22"/>
        <v>96.362457725818274</v>
      </c>
      <c r="AJ22">
        <f t="shared" si="23"/>
        <v>0.63764632752206962</v>
      </c>
      <c r="AK22">
        <f t="shared" si="24"/>
        <v>0.4161576101460418</v>
      </c>
      <c r="AL22">
        <f t="shared" si="25"/>
        <v>0.66979721084012955</v>
      </c>
      <c r="AM22">
        <v>417.3195099919617</v>
      </c>
      <c r="AN22">
        <v>416.64483030303001</v>
      </c>
      <c r="AO22">
        <v>-1.5386766984618659E-3</v>
      </c>
      <c r="AP22">
        <v>67.251781934463452</v>
      </c>
      <c r="AQ22">
        <f t="shared" si="26"/>
        <v>0.42202441152449155</v>
      </c>
      <c r="AR22">
        <v>17.504688355021649</v>
      </c>
      <c r="AS22">
        <v>17.918051515151511</v>
      </c>
      <c r="AT22">
        <v>2.0371139971112599E-4</v>
      </c>
      <c r="AU22">
        <v>78.55</v>
      </c>
      <c r="AV22">
        <v>4</v>
      </c>
      <c r="AW22">
        <v>1</v>
      </c>
      <c r="AX22">
        <f t="shared" si="27"/>
        <v>1</v>
      </c>
      <c r="AY22">
        <f t="shared" si="28"/>
        <v>0</v>
      </c>
      <c r="AZ22">
        <f t="shared" si="29"/>
        <v>53775.581686168553</v>
      </c>
      <c r="BA22" t="s">
        <v>305</v>
      </c>
      <c r="BB22">
        <v>8267.64</v>
      </c>
      <c r="BC22">
        <v>485.43461538461543</v>
      </c>
      <c r="BD22">
        <v>1385.2</v>
      </c>
      <c r="BE22">
        <f t="shared" si="30"/>
        <v>0.64955629845176477</v>
      </c>
      <c r="BF22">
        <v>-0.57468784899184144</v>
      </c>
      <c r="BG22" t="s">
        <v>332</v>
      </c>
      <c r="BH22">
        <v>8234.94</v>
      </c>
      <c r="BI22">
        <v>632.43071999999995</v>
      </c>
      <c r="BJ22">
        <v>1676.34</v>
      </c>
      <c r="BK22">
        <f t="shared" si="31"/>
        <v>0.62273123590679691</v>
      </c>
      <c r="BL22">
        <v>0.5</v>
      </c>
      <c r="BM22">
        <f t="shared" si="32"/>
        <v>42.130737188428192</v>
      </c>
      <c r="BN22">
        <f t="shared" si="33"/>
        <v>0.63764632752206962</v>
      </c>
      <c r="BO22">
        <f t="shared" si="34"/>
        <v>13.118063019507169</v>
      </c>
      <c r="BP22">
        <f t="shared" si="35"/>
        <v>2.8775527261528572E-2</v>
      </c>
      <c r="BQ22">
        <f t="shared" si="36"/>
        <v>-0.17367598458546588</v>
      </c>
      <c r="BR22">
        <f t="shared" si="37"/>
        <v>516.89471706810195</v>
      </c>
      <c r="BS22" t="s">
        <v>333</v>
      </c>
      <c r="BT22">
        <v>539.27</v>
      </c>
      <c r="BU22">
        <f t="shared" si="38"/>
        <v>539.27</v>
      </c>
      <c r="BV22">
        <f t="shared" si="39"/>
        <v>0.67830511710034957</v>
      </c>
      <c r="BW22">
        <f t="shared" si="40"/>
        <v>0.91806949440227947</v>
      </c>
      <c r="BX22">
        <f t="shared" si="41"/>
        <v>-0.34416559289775733</v>
      </c>
      <c r="BY22">
        <f t="shared" si="42"/>
        <v>0.87656777228960248</v>
      </c>
      <c r="BZ22">
        <f t="shared" si="43"/>
        <v>-0.32357323917773423</v>
      </c>
      <c r="CA22">
        <f t="shared" si="44"/>
        <v>0.78283252313600027</v>
      </c>
      <c r="CB22">
        <f t="shared" si="45"/>
        <v>0.21716747686399973</v>
      </c>
      <c r="CC22">
        <f t="shared" si="46"/>
        <v>49.994936363636377</v>
      </c>
      <c r="CD22">
        <f t="shared" si="47"/>
        <v>42.130737188428192</v>
      </c>
      <c r="CE22">
        <f t="shared" si="48"/>
        <v>0.84270008630457671</v>
      </c>
      <c r="CF22">
        <f t="shared" si="49"/>
        <v>0.16481116656783318</v>
      </c>
      <c r="CG22">
        <v>6</v>
      </c>
      <c r="CH22">
        <v>0.5</v>
      </c>
      <c r="CI22" t="s">
        <v>308</v>
      </c>
      <c r="CJ22">
        <v>2</v>
      </c>
      <c r="CK22" t="b">
        <v>0</v>
      </c>
      <c r="CL22">
        <v>1693331197.5</v>
      </c>
      <c r="CM22">
        <v>409.18754545454539</v>
      </c>
      <c r="CN22">
        <v>409.99545454545449</v>
      </c>
      <c r="CO22">
        <v>17.913136363636369</v>
      </c>
      <c r="CP22">
        <v>17.504445454545451</v>
      </c>
      <c r="CQ22">
        <v>409.69418181818179</v>
      </c>
      <c r="CR22">
        <v>17.822381818181821</v>
      </c>
      <c r="CS22">
        <v>600.01763636363637</v>
      </c>
      <c r="CT22">
        <v>101.59072727272719</v>
      </c>
      <c r="CU22">
        <v>0.1000567727272727</v>
      </c>
      <c r="CV22">
        <v>26.57747272727272</v>
      </c>
      <c r="CW22">
        <v>25.954627272727269</v>
      </c>
      <c r="CX22">
        <v>999.9</v>
      </c>
      <c r="CY22">
        <v>0</v>
      </c>
      <c r="CZ22">
        <v>0</v>
      </c>
      <c r="DA22">
        <v>9996.4172727272744</v>
      </c>
      <c r="DB22">
        <v>0</v>
      </c>
      <c r="DC22">
        <v>595.38854545454535</v>
      </c>
      <c r="DD22">
        <v>49.994936363636377</v>
      </c>
      <c r="DE22">
        <v>0.90004718181818177</v>
      </c>
      <c r="DF22">
        <v>9.9952654545454545E-2</v>
      </c>
      <c r="DG22">
        <v>0</v>
      </c>
      <c r="DH22">
        <v>632.43200000000002</v>
      </c>
      <c r="DI22">
        <v>5.0002199999999997</v>
      </c>
      <c r="DJ22">
        <v>482.51481818181821</v>
      </c>
      <c r="DK22">
        <v>414.82045454545448</v>
      </c>
      <c r="DL22">
        <v>34.936999999999998</v>
      </c>
      <c r="DM22">
        <v>39.698454545454553</v>
      </c>
      <c r="DN22">
        <v>37.375</v>
      </c>
      <c r="DO22">
        <v>34.5</v>
      </c>
      <c r="DP22">
        <v>36.931363636363628</v>
      </c>
      <c r="DQ22">
        <v>40.49818181818182</v>
      </c>
      <c r="DR22">
        <v>4.5</v>
      </c>
      <c r="DS22">
        <v>0</v>
      </c>
      <c r="DT22">
        <v>104.7999999523163</v>
      </c>
      <c r="DU22">
        <v>0</v>
      </c>
      <c r="DV22">
        <v>632.43071999999995</v>
      </c>
      <c r="DW22">
        <v>0.5632307689763778</v>
      </c>
      <c r="DX22">
        <v>-2.2226923117285371</v>
      </c>
      <c r="DY22">
        <v>482.69911999999999</v>
      </c>
      <c r="DZ22">
        <v>15</v>
      </c>
      <c r="EA22">
        <v>1693331175</v>
      </c>
      <c r="EB22" t="s">
        <v>334</v>
      </c>
      <c r="EC22">
        <v>1693331175</v>
      </c>
      <c r="ED22">
        <v>1693331172.5</v>
      </c>
      <c r="EE22">
        <v>22</v>
      </c>
      <c r="EF22">
        <v>3.1E-2</v>
      </c>
      <c r="EG22">
        <v>-2E-3</v>
      </c>
      <c r="EH22">
        <v>-0.505</v>
      </c>
      <c r="EI22">
        <v>9.0999999999999998E-2</v>
      </c>
      <c r="EJ22">
        <v>410</v>
      </c>
      <c r="EK22">
        <v>17</v>
      </c>
      <c r="EL22">
        <v>1.07</v>
      </c>
      <c r="EM22">
        <v>0.38</v>
      </c>
      <c r="EN22">
        <v>100</v>
      </c>
      <c r="EO22">
        <v>100</v>
      </c>
      <c r="EP22">
        <v>-0.50600000000000001</v>
      </c>
      <c r="EQ22">
        <v>9.0800000000000006E-2</v>
      </c>
      <c r="ER22">
        <v>-0.8944835841394807</v>
      </c>
      <c r="ES22">
        <v>-1.5763494849013591E-5</v>
      </c>
      <c r="ET22">
        <v>2.5737299311383258E-6</v>
      </c>
      <c r="EU22">
        <v>-5.4755643384777521E-10</v>
      </c>
      <c r="EV22">
        <v>9.0769999999999129E-2</v>
      </c>
      <c r="EW22">
        <v>0</v>
      </c>
      <c r="EX22">
        <v>0</v>
      </c>
      <c r="EY22">
        <v>0</v>
      </c>
      <c r="EZ22">
        <v>21</v>
      </c>
      <c r="FA22">
        <v>1995</v>
      </c>
      <c r="FB22">
        <v>1</v>
      </c>
      <c r="FC22">
        <v>16</v>
      </c>
      <c r="FD22">
        <v>0.4</v>
      </c>
      <c r="FE22">
        <v>0.5</v>
      </c>
      <c r="FF22">
        <v>1.0778799999999999</v>
      </c>
      <c r="FG22">
        <v>2.6000999999999999</v>
      </c>
      <c r="FH22">
        <v>1.39771</v>
      </c>
      <c r="FI22">
        <v>2.2741699999999998</v>
      </c>
      <c r="FJ22">
        <v>1.3952599999999999</v>
      </c>
      <c r="FK22">
        <v>2.6440399999999999</v>
      </c>
      <c r="FL22">
        <v>32.509700000000002</v>
      </c>
      <c r="FM22">
        <v>15.7606</v>
      </c>
      <c r="FN22">
        <v>18</v>
      </c>
      <c r="FO22">
        <v>596.00199999999995</v>
      </c>
      <c r="FP22">
        <v>391.541</v>
      </c>
      <c r="FQ22">
        <v>26.999700000000001</v>
      </c>
      <c r="FR22">
        <v>25.806999999999999</v>
      </c>
      <c r="FS22">
        <v>30.000399999999999</v>
      </c>
      <c r="FT22">
        <v>25.551400000000001</v>
      </c>
      <c r="FU22">
        <v>25.895700000000001</v>
      </c>
      <c r="FV22">
        <v>21.5975</v>
      </c>
      <c r="FW22">
        <v>0</v>
      </c>
      <c r="FX22">
        <v>100</v>
      </c>
      <c r="FY22">
        <v>27</v>
      </c>
      <c r="FZ22">
        <v>410</v>
      </c>
      <c r="GA22">
        <v>20.591200000000001</v>
      </c>
      <c r="GB22">
        <v>98.925600000000003</v>
      </c>
      <c r="GC22">
        <v>93.499600000000001</v>
      </c>
    </row>
    <row r="23" spans="1:185" x14ac:dyDescent="0.2">
      <c r="A23">
        <v>7</v>
      </c>
      <c r="B23">
        <v>1693331299</v>
      </c>
      <c r="C23">
        <v>612</v>
      </c>
      <c r="D23" t="s">
        <v>335</v>
      </c>
      <c r="E23" t="s">
        <v>336</v>
      </c>
      <c r="F23">
        <v>5</v>
      </c>
      <c r="H23" t="s">
        <v>304</v>
      </c>
      <c r="J23" t="s">
        <v>397</v>
      </c>
      <c r="K23" t="s">
        <v>202</v>
      </c>
      <c r="L23">
        <v>1693331296.25</v>
      </c>
      <c r="M23">
        <f t="shared" si="0"/>
        <v>4.644164741465657E-4</v>
      </c>
      <c r="N23">
        <f t="shared" si="1"/>
        <v>0.46441647414656567</v>
      </c>
      <c r="O23">
        <f t="shared" si="2"/>
        <v>-0.95537686949789036</v>
      </c>
      <c r="P23">
        <f t="shared" si="3"/>
        <v>410.74689999999998</v>
      </c>
      <c r="Q23">
        <f t="shared" si="4"/>
        <v>452.60394455355157</v>
      </c>
      <c r="R23">
        <f t="shared" si="5"/>
        <v>46.026371852856634</v>
      </c>
      <c r="S23">
        <f t="shared" si="6"/>
        <v>41.769829415552692</v>
      </c>
      <c r="T23">
        <f t="shared" si="7"/>
        <v>2.899080258722616E-2</v>
      </c>
      <c r="U23">
        <f t="shared" si="8"/>
        <v>2.9576208408089553</v>
      </c>
      <c r="V23">
        <f t="shared" si="9"/>
        <v>2.8833853245006924E-2</v>
      </c>
      <c r="W23">
        <f t="shared" si="10"/>
        <v>1.8035188579608577E-2</v>
      </c>
      <c r="X23">
        <f t="shared" si="11"/>
        <v>3.9903511277246398E-5</v>
      </c>
      <c r="Y23">
        <f t="shared" si="12"/>
        <v>26.744438885659537</v>
      </c>
      <c r="Z23">
        <f t="shared" si="13"/>
        <v>26.28482</v>
      </c>
      <c r="AA23">
        <f t="shared" si="14"/>
        <v>3.4315475975814262</v>
      </c>
      <c r="AB23">
        <f t="shared" si="15"/>
        <v>51.709377936133805</v>
      </c>
      <c r="AC23">
        <f t="shared" si="16"/>
        <v>1.8360467499892426</v>
      </c>
      <c r="AD23">
        <f t="shared" si="17"/>
        <v>3.5507036117451305</v>
      </c>
      <c r="AE23">
        <f t="shared" si="18"/>
        <v>1.5955008475921837</v>
      </c>
      <c r="AF23">
        <f t="shared" si="19"/>
        <v>-20.480766509863546</v>
      </c>
      <c r="AG23">
        <f t="shared" si="20"/>
        <v>92.376489938273338</v>
      </c>
      <c r="AH23">
        <f t="shared" si="21"/>
        <v>6.7118935212629651</v>
      </c>
      <c r="AI23">
        <f t="shared" si="22"/>
        <v>78.607656853184039</v>
      </c>
      <c r="AJ23">
        <f t="shared" si="23"/>
        <v>-0.95537686949789036</v>
      </c>
      <c r="AK23">
        <f t="shared" si="24"/>
        <v>0.46441647414656567</v>
      </c>
      <c r="AL23">
        <f t="shared" si="25"/>
        <v>-0.87654903561188335</v>
      </c>
      <c r="AM23">
        <v>417.31514175805393</v>
      </c>
      <c r="AN23">
        <v>418.25559393939409</v>
      </c>
      <c r="AO23">
        <v>-1.057782305962931E-2</v>
      </c>
      <c r="AP23">
        <v>67.159941504359367</v>
      </c>
      <c r="AQ23">
        <f t="shared" si="26"/>
        <v>0.46762652320453535</v>
      </c>
      <c r="AR23">
        <v>17.598514975627701</v>
      </c>
      <c r="AS23">
        <v>18.057038787878781</v>
      </c>
      <c r="AT23">
        <v>1.2138033395177831E-4</v>
      </c>
      <c r="AU23">
        <v>78.55</v>
      </c>
      <c r="AV23">
        <v>4</v>
      </c>
      <c r="AW23">
        <v>1</v>
      </c>
      <c r="AX23">
        <f t="shared" si="27"/>
        <v>1</v>
      </c>
      <c r="AY23">
        <f t="shared" si="28"/>
        <v>0</v>
      </c>
      <c r="AZ23">
        <f t="shared" si="29"/>
        <v>53751.950264646744</v>
      </c>
      <c r="BA23" t="s">
        <v>337</v>
      </c>
      <c r="BB23">
        <v>8231.93</v>
      </c>
      <c r="BC23">
        <v>544.55999999999995</v>
      </c>
      <c r="BD23">
        <v>1974.32</v>
      </c>
      <c r="BE23">
        <f t="shared" si="30"/>
        <v>0.72417845131488312</v>
      </c>
      <c r="BF23">
        <v>-0.95537686949789036</v>
      </c>
      <c r="BG23" t="s">
        <v>338</v>
      </c>
      <c r="BH23" t="s">
        <v>338</v>
      </c>
      <c r="BI23">
        <v>0</v>
      </c>
      <c r="BJ23">
        <v>0</v>
      </c>
      <c r="BK23" t="e">
        <f t="shared" si="31"/>
        <v>#DIV/0!</v>
      </c>
      <c r="BL23">
        <v>0.5</v>
      </c>
      <c r="BM23">
        <f t="shared" si="32"/>
        <v>2.1001848040655996E-4</v>
      </c>
      <c r="BN23">
        <f t="shared" si="33"/>
        <v>-0.95537686949789036</v>
      </c>
      <c r="BO23" t="e">
        <f t="shared" si="34"/>
        <v>#DIV/0!</v>
      </c>
      <c r="BP23">
        <f t="shared" si="35"/>
        <v>0</v>
      </c>
      <c r="BQ23" t="e">
        <f t="shared" si="36"/>
        <v>#DIV/0!</v>
      </c>
      <c r="BR23" t="e">
        <f t="shared" si="37"/>
        <v>#DIV/0!</v>
      </c>
      <c r="BS23" t="s">
        <v>338</v>
      </c>
      <c r="BT23">
        <v>0</v>
      </c>
      <c r="BU23" t="e">
        <f t="shared" si="38"/>
        <v>#DIV/0!</v>
      </c>
      <c r="BV23" t="e">
        <f t="shared" si="39"/>
        <v>#DIV/0!</v>
      </c>
      <c r="BW23" t="e">
        <f t="shared" si="40"/>
        <v>#DIV/0!</v>
      </c>
      <c r="BX23" t="e">
        <f t="shared" si="41"/>
        <v>#DIV/0!</v>
      </c>
      <c r="BY23">
        <f t="shared" si="42"/>
        <v>0</v>
      </c>
      <c r="BZ23">
        <f t="shared" si="43"/>
        <v>1.3808751119068934</v>
      </c>
      <c r="CA23" t="e">
        <f t="shared" si="44"/>
        <v>#DIV/0!</v>
      </c>
      <c r="CB23" t="e">
        <f t="shared" si="45"/>
        <v>#DIV/0!</v>
      </c>
      <c r="CC23">
        <f t="shared" si="46"/>
        <v>5.0002199999999997E-3</v>
      </c>
      <c r="CD23">
        <f t="shared" si="47"/>
        <v>2.1001848040655996E-4</v>
      </c>
      <c r="CE23">
        <f t="shared" si="48"/>
        <v>4.2001847999999994E-2</v>
      </c>
      <c r="CF23">
        <f t="shared" si="49"/>
        <v>7.9803511199999996E-3</v>
      </c>
      <c r="CG23">
        <v>6</v>
      </c>
      <c r="CH23">
        <v>0.5</v>
      </c>
      <c r="CI23" t="s">
        <v>308</v>
      </c>
      <c r="CJ23">
        <v>2</v>
      </c>
      <c r="CK23" t="b">
        <v>0</v>
      </c>
      <c r="CL23">
        <v>1693331296.25</v>
      </c>
      <c r="CM23">
        <v>410.74689999999998</v>
      </c>
      <c r="CN23">
        <v>409.98230000000001</v>
      </c>
      <c r="CO23">
        <v>18.05491</v>
      </c>
      <c r="CP23">
        <v>17.598890000000001</v>
      </c>
      <c r="CQ23">
        <v>411.3048</v>
      </c>
      <c r="CR23">
        <v>17.96116</v>
      </c>
      <c r="CS23">
        <v>600.01509999999996</v>
      </c>
      <c r="CT23">
        <v>101.5924</v>
      </c>
      <c r="CU23">
        <v>9.997897E-2</v>
      </c>
      <c r="CV23">
        <v>26.864159999999998</v>
      </c>
      <c r="CW23">
        <v>26.28482</v>
      </c>
      <c r="CX23">
        <v>999.9</v>
      </c>
      <c r="CY23">
        <v>0</v>
      </c>
      <c r="CZ23">
        <v>0</v>
      </c>
      <c r="DA23">
        <v>10001.635</v>
      </c>
      <c r="DB23">
        <v>0</v>
      </c>
      <c r="DC23">
        <v>592.27870000000007</v>
      </c>
      <c r="DD23">
        <v>5.0002199999999997E-3</v>
      </c>
      <c r="DE23">
        <v>0</v>
      </c>
      <c r="DF23">
        <v>0</v>
      </c>
      <c r="DG23">
        <v>0</v>
      </c>
      <c r="DH23">
        <v>547.24</v>
      </c>
      <c r="DI23">
        <v>5.0002199999999997E-3</v>
      </c>
      <c r="DJ23">
        <v>173.57</v>
      </c>
      <c r="DK23">
        <v>-4.9999999999999947E-2</v>
      </c>
      <c r="DL23">
        <v>35.143599999999999</v>
      </c>
      <c r="DM23">
        <v>40.055799999999998</v>
      </c>
      <c r="DN23">
        <v>37.249699999999997</v>
      </c>
      <c r="DO23">
        <v>37.081100000000013</v>
      </c>
      <c r="DP23">
        <v>37.186999999999998</v>
      </c>
      <c r="DQ23">
        <v>0</v>
      </c>
      <c r="DR23">
        <v>0</v>
      </c>
      <c r="DS23">
        <v>0</v>
      </c>
      <c r="DT23">
        <v>96.400000095367432</v>
      </c>
      <c r="DU23">
        <v>0</v>
      </c>
      <c r="DV23">
        <v>544.55999999999995</v>
      </c>
      <c r="DW23">
        <v>25.823076471304951</v>
      </c>
      <c r="DX23">
        <v>-1.392307159228565</v>
      </c>
      <c r="DY23">
        <v>173.56800000000001</v>
      </c>
      <c r="DZ23">
        <v>15</v>
      </c>
      <c r="EA23">
        <v>1693331273</v>
      </c>
      <c r="EB23" t="s">
        <v>339</v>
      </c>
      <c r="EC23">
        <v>1693331267.5</v>
      </c>
      <c r="ED23">
        <v>1693331273</v>
      </c>
      <c r="EE23">
        <v>23</v>
      </c>
      <c r="EF23">
        <v>-5.3999999999999999E-2</v>
      </c>
      <c r="EG23">
        <v>3.0000000000000001E-3</v>
      </c>
      <c r="EH23">
        <v>-0.55900000000000005</v>
      </c>
      <c r="EI23">
        <v>9.4E-2</v>
      </c>
      <c r="EJ23">
        <v>410</v>
      </c>
      <c r="EK23">
        <v>18</v>
      </c>
      <c r="EL23">
        <v>1.24</v>
      </c>
      <c r="EM23">
        <v>0.21</v>
      </c>
      <c r="EN23">
        <v>100</v>
      </c>
      <c r="EO23">
        <v>100</v>
      </c>
      <c r="EP23">
        <v>-0.55800000000000005</v>
      </c>
      <c r="EQ23">
        <v>9.3700000000000006E-2</v>
      </c>
      <c r="ER23">
        <v>-0.94868836622598374</v>
      </c>
      <c r="ES23">
        <v>-1.5763494849013591E-5</v>
      </c>
      <c r="ET23">
        <v>2.5737299311383258E-6</v>
      </c>
      <c r="EU23">
        <v>-5.4755643384777521E-10</v>
      </c>
      <c r="EV23">
        <v>9.3744999999998413E-2</v>
      </c>
      <c r="EW23">
        <v>0</v>
      </c>
      <c r="EX23">
        <v>0</v>
      </c>
      <c r="EY23">
        <v>0</v>
      </c>
      <c r="EZ23">
        <v>21</v>
      </c>
      <c r="FA23">
        <v>1995</v>
      </c>
      <c r="FB23">
        <v>1</v>
      </c>
      <c r="FC23">
        <v>16</v>
      </c>
      <c r="FD23">
        <v>0.5</v>
      </c>
      <c r="FE23">
        <v>0.4</v>
      </c>
      <c r="FF23">
        <v>1.0778799999999999</v>
      </c>
      <c r="FG23">
        <v>2.6074199999999998</v>
      </c>
      <c r="FH23">
        <v>1.39771</v>
      </c>
      <c r="FI23">
        <v>2.2741699999999998</v>
      </c>
      <c r="FJ23">
        <v>1.3952599999999999</v>
      </c>
      <c r="FK23">
        <v>2.63062</v>
      </c>
      <c r="FL23">
        <v>32.6648</v>
      </c>
      <c r="FM23">
        <v>15.751899999999999</v>
      </c>
      <c r="FN23">
        <v>18</v>
      </c>
      <c r="FO23">
        <v>596.05100000000004</v>
      </c>
      <c r="FP23">
        <v>391.25299999999999</v>
      </c>
      <c r="FQ23">
        <v>27.002600000000001</v>
      </c>
      <c r="FR23">
        <v>25.883199999999999</v>
      </c>
      <c r="FS23">
        <v>30.000399999999999</v>
      </c>
      <c r="FT23">
        <v>25.624600000000001</v>
      </c>
      <c r="FU23">
        <v>25.97</v>
      </c>
      <c r="FV23">
        <v>21.599</v>
      </c>
      <c r="FW23">
        <v>0</v>
      </c>
      <c r="FX23">
        <v>100</v>
      </c>
      <c r="FY23">
        <v>27</v>
      </c>
      <c r="FZ23">
        <v>410</v>
      </c>
      <c r="GA23">
        <v>20.815000000000001</v>
      </c>
      <c r="GB23">
        <v>98.920199999999994</v>
      </c>
      <c r="GC23">
        <v>93.49</v>
      </c>
    </row>
    <row r="24" spans="1:185" x14ac:dyDescent="0.2">
      <c r="A24">
        <v>8</v>
      </c>
      <c r="B24">
        <v>1693331417.5</v>
      </c>
      <c r="C24">
        <v>730.5</v>
      </c>
      <c r="D24" t="s">
        <v>340</v>
      </c>
      <c r="E24" t="s">
        <v>341</v>
      </c>
      <c r="F24">
        <v>5</v>
      </c>
      <c r="H24" t="s">
        <v>304</v>
      </c>
      <c r="J24" t="s">
        <v>397</v>
      </c>
      <c r="K24" t="s">
        <v>399</v>
      </c>
      <c r="L24">
        <v>1693331414.5</v>
      </c>
      <c r="M24">
        <f t="shared" si="0"/>
        <v>4.1903777225660679E-4</v>
      </c>
      <c r="N24">
        <f t="shared" si="1"/>
        <v>0.41903777225660677</v>
      </c>
      <c r="O24">
        <f t="shared" si="2"/>
        <v>-1.2244413652863551</v>
      </c>
      <c r="P24">
        <f t="shared" si="3"/>
        <v>401.03909090909087</v>
      </c>
      <c r="Q24">
        <f t="shared" si="4"/>
        <v>464.59162074169137</v>
      </c>
      <c r="R24">
        <f t="shared" si="5"/>
        <v>47.246564577223559</v>
      </c>
      <c r="S24">
        <f t="shared" si="6"/>
        <v>40.783601039507658</v>
      </c>
      <c r="T24">
        <f t="shared" si="7"/>
        <v>2.6371796283259561E-2</v>
      </c>
      <c r="U24">
        <f t="shared" si="8"/>
        <v>2.9587376624443529</v>
      </c>
      <c r="V24">
        <f t="shared" si="9"/>
        <v>2.6241903600775624E-2</v>
      </c>
      <c r="W24">
        <f t="shared" si="10"/>
        <v>1.641280662674368E-2</v>
      </c>
      <c r="X24">
        <f t="shared" si="11"/>
        <v>3.9903511277246398E-5</v>
      </c>
      <c r="Y24">
        <f t="shared" si="12"/>
        <v>26.686237155603926</v>
      </c>
      <c r="Z24">
        <f t="shared" si="13"/>
        <v>26.22508181818182</v>
      </c>
      <c r="AA24">
        <f t="shared" si="14"/>
        <v>3.41946187078528</v>
      </c>
      <c r="AB24">
        <f t="shared" si="15"/>
        <v>51.96482022668085</v>
      </c>
      <c r="AC24">
        <f t="shared" si="16"/>
        <v>1.8375441711494434</v>
      </c>
      <c r="AD24">
        <f t="shared" si="17"/>
        <v>3.5361311039540042</v>
      </c>
      <c r="AE24">
        <f t="shared" si="18"/>
        <v>1.5819176996358366</v>
      </c>
      <c r="AF24">
        <f t="shared" si="19"/>
        <v>-18.479565756516358</v>
      </c>
      <c r="AG24">
        <f t="shared" si="20"/>
        <v>90.785225171647767</v>
      </c>
      <c r="AH24">
        <f t="shared" si="21"/>
        <v>6.5895050266573705</v>
      </c>
      <c r="AI24">
        <f t="shared" si="22"/>
        <v>78.895204345300058</v>
      </c>
      <c r="AJ24">
        <f t="shared" si="23"/>
        <v>-1.2244413652863551</v>
      </c>
      <c r="AK24">
        <f t="shared" si="24"/>
        <v>0.41903777225660677</v>
      </c>
      <c r="AL24">
        <f t="shared" si="25"/>
        <v>-0.99430629654922498</v>
      </c>
      <c r="AM24">
        <v>407.15582549810318</v>
      </c>
      <c r="AN24">
        <v>408.29417575757589</v>
      </c>
      <c r="AO24">
        <v>-2.7653048522659669E-2</v>
      </c>
      <c r="AP24">
        <v>67.159941504359367</v>
      </c>
      <c r="AQ24">
        <f t="shared" si="26"/>
        <v>0.41622838769548298</v>
      </c>
      <c r="AR24">
        <v>17.657664179004328</v>
      </c>
      <c r="AS24">
        <v>18.066536363636359</v>
      </c>
      <c r="AT24">
        <v>-2.605129543809356E-5</v>
      </c>
      <c r="AU24">
        <v>78.55</v>
      </c>
      <c r="AV24">
        <v>3</v>
      </c>
      <c r="AW24">
        <v>1</v>
      </c>
      <c r="AX24">
        <f t="shared" si="27"/>
        <v>1</v>
      </c>
      <c r="AY24">
        <f t="shared" si="28"/>
        <v>0</v>
      </c>
      <c r="AZ24">
        <f t="shared" si="29"/>
        <v>53797.216266144365</v>
      </c>
      <c r="BA24" t="s">
        <v>342</v>
      </c>
      <c r="BB24">
        <v>8237.84</v>
      </c>
      <c r="BC24">
        <v>564.06923076923078</v>
      </c>
      <c r="BD24">
        <v>2146.5300000000002</v>
      </c>
      <c r="BE24">
        <f t="shared" si="30"/>
        <v>0.7372181004834637</v>
      </c>
      <c r="BF24">
        <v>-1.2244413652863551</v>
      </c>
      <c r="BG24" t="s">
        <v>338</v>
      </c>
      <c r="BH24" t="s">
        <v>338</v>
      </c>
      <c r="BI24">
        <v>0</v>
      </c>
      <c r="BJ24">
        <v>0</v>
      </c>
      <c r="BK24" t="e">
        <f t="shared" si="31"/>
        <v>#DIV/0!</v>
      </c>
      <c r="BL24">
        <v>0.5</v>
      </c>
      <c r="BM24">
        <f t="shared" si="32"/>
        <v>2.1001848040655996E-4</v>
      </c>
      <c r="BN24">
        <f t="shared" si="33"/>
        <v>-1.2244413652863551</v>
      </c>
      <c r="BO24" t="e">
        <f t="shared" si="34"/>
        <v>#DIV/0!</v>
      </c>
      <c r="BP24">
        <f t="shared" si="35"/>
        <v>0</v>
      </c>
      <c r="BQ24" t="e">
        <f t="shared" si="36"/>
        <v>#DIV/0!</v>
      </c>
      <c r="BR24" t="e">
        <f t="shared" si="37"/>
        <v>#DIV/0!</v>
      </c>
      <c r="BS24" t="s">
        <v>338</v>
      </c>
      <c r="BT24">
        <v>0</v>
      </c>
      <c r="BU24" t="e">
        <f t="shared" si="38"/>
        <v>#DIV/0!</v>
      </c>
      <c r="BV24" t="e">
        <f t="shared" si="39"/>
        <v>#DIV/0!</v>
      </c>
      <c r="BW24" t="e">
        <f t="shared" si="40"/>
        <v>#DIV/0!</v>
      </c>
      <c r="BX24" t="e">
        <f t="shared" si="41"/>
        <v>#DIV/0!</v>
      </c>
      <c r="BY24">
        <f t="shared" si="42"/>
        <v>0</v>
      </c>
      <c r="BZ24">
        <f t="shared" si="43"/>
        <v>1.3564506885332921</v>
      </c>
      <c r="CA24" t="e">
        <f t="shared" si="44"/>
        <v>#DIV/0!</v>
      </c>
      <c r="CB24" t="e">
        <f t="shared" si="45"/>
        <v>#DIV/0!</v>
      </c>
      <c r="CC24">
        <f t="shared" si="46"/>
        <v>5.0002199999999997E-3</v>
      </c>
      <c r="CD24">
        <f t="shared" si="47"/>
        <v>2.1001848040655996E-4</v>
      </c>
      <c r="CE24">
        <f t="shared" si="48"/>
        <v>4.2001847999999994E-2</v>
      </c>
      <c r="CF24">
        <f t="shared" si="49"/>
        <v>7.9803511199999996E-3</v>
      </c>
      <c r="CG24">
        <v>6</v>
      </c>
      <c r="CH24">
        <v>0.5</v>
      </c>
      <c r="CI24" t="s">
        <v>308</v>
      </c>
      <c r="CJ24">
        <v>2</v>
      </c>
      <c r="CK24" t="b">
        <v>0</v>
      </c>
      <c r="CL24">
        <v>1693331414.5</v>
      </c>
      <c r="CM24">
        <v>401.03909090909087</v>
      </c>
      <c r="CN24">
        <v>399.9826363636364</v>
      </c>
      <c r="CO24">
        <v>18.069199999999999</v>
      </c>
      <c r="CP24">
        <v>17.657709090909091</v>
      </c>
      <c r="CQ24">
        <v>401.52709090909087</v>
      </c>
      <c r="CR24">
        <v>17.975200000000001</v>
      </c>
      <c r="CS24">
        <v>599.96381818181817</v>
      </c>
      <c r="CT24">
        <v>101.595</v>
      </c>
      <c r="CU24">
        <v>9.9827172727272734E-2</v>
      </c>
      <c r="CV24">
        <v>26.79422727272728</v>
      </c>
      <c r="CW24">
        <v>26.22508181818182</v>
      </c>
      <c r="CX24">
        <v>999.9</v>
      </c>
      <c r="CY24">
        <v>0</v>
      </c>
      <c r="CZ24">
        <v>0</v>
      </c>
      <c r="DA24">
        <v>10007.71636363636</v>
      </c>
      <c r="DB24">
        <v>0</v>
      </c>
      <c r="DC24">
        <v>573.23336363636372</v>
      </c>
      <c r="DD24">
        <v>5.0002199999999997E-3</v>
      </c>
      <c r="DE24">
        <v>0</v>
      </c>
      <c r="DF24">
        <v>0</v>
      </c>
      <c r="DG24">
        <v>0</v>
      </c>
      <c r="DH24">
        <v>563.91818181818178</v>
      </c>
      <c r="DI24">
        <v>5.0002199999999997E-3</v>
      </c>
      <c r="DJ24">
        <v>168.42727272727279</v>
      </c>
      <c r="DK24">
        <v>-0.43636363636363629</v>
      </c>
      <c r="DL24">
        <v>34.686999999999998</v>
      </c>
      <c r="DM24">
        <v>40.375</v>
      </c>
      <c r="DN24">
        <v>37.272545454545458</v>
      </c>
      <c r="DO24">
        <v>35.976999999999997</v>
      </c>
      <c r="DP24">
        <v>36.852090909090911</v>
      </c>
      <c r="DQ24">
        <v>0</v>
      </c>
      <c r="DR24">
        <v>0</v>
      </c>
      <c r="DS24">
        <v>0</v>
      </c>
      <c r="DT24">
        <v>117.9000000953674</v>
      </c>
      <c r="DU24">
        <v>0</v>
      </c>
      <c r="DV24">
        <v>564.06923076923078</v>
      </c>
      <c r="DW24">
        <v>10.133333346180921</v>
      </c>
      <c r="DX24">
        <v>14.59829058029322</v>
      </c>
      <c r="DY24">
        <v>166.16153846153841</v>
      </c>
      <c r="DZ24">
        <v>15</v>
      </c>
      <c r="EA24">
        <v>1693331437</v>
      </c>
      <c r="EB24" t="s">
        <v>343</v>
      </c>
      <c r="EC24">
        <v>1693331437</v>
      </c>
      <c r="ED24">
        <v>1693331435.5</v>
      </c>
      <c r="EE24">
        <v>24</v>
      </c>
      <c r="EF24">
        <v>8.8999999999999996E-2</v>
      </c>
      <c r="EG24">
        <v>0</v>
      </c>
      <c r="EH24">
        <v>-0.48799999999999999</v>
      </c>
      <c r="EI24">
        <v>9.4E-2</v>
      </c>
      <c r="EJ24">
        <v>400</v>
      </c>
      <c r="EK24">
        <v>18</v>
      </c>
      <c r="EL24">
        <v>0.62</v>
      </c>
      <c r="EM24">
        <v>0.18</v>
      </c>
      <c r="EN24">
        <v>100</v>
      </c>
      <c r="EO24">
        <v>100</v>
      </c>
      <c r="EP24">
        <v>-0.48799999999999999</v>
      </c>
      <c r="EQ24">
        <v>9.4E-2</v>
      </c>
      <c r="ER24">
        <v>-0.94868836622598374</v>
      </c>
      <c r="ES24">
        <v>-1.5763494849013591E-5</v>
      </c>
      <c r="ET24">
        <v>2.5737299311383258E-6</v>
      </c>
      <c r="EU24">
        <v>-5.4755643384777521E-10</v>
      </c>
      <c r="EV24">
        <v>9.3744999999998413E-2</v>
      </c>
      <c r="EW24">
        <v>0</v>
      </c>
      <c r="EX24">
        <v>0</v>
      </c>
      <c r="EY24">
        <v>0</v>
      </c>
      <c r="EZ24">
        <v>21</v>
      </c>
      <c r="FA24">
        <v>1995</v>
      </c>
      <c r="FB24">
        <v>1</v>
      </c>
      <c r="FC24">
        <v>16</v>
      </c>
      <c r="FD24">
        <v>2.5</v>
      </c>
      <c r="FE24">
        <v>2.4</v>
      </c>
      <c r="FF24">
        <v>1.0571299999999999</v>
      </c>
      <c r="FG24">
        <v>2.6122999999999998</v>
      </c>
      <c r="FH24">
        <v>1.39771</v>
      </c>
      <c r="FI24">
        <v>2.2741699999999998</v>
      </c>
      <c r="FJ24">
        <v>1.3952599999999999</v>
      </c>
      <c r="FK24">
        <v>2.4865699999999999</v>
      </c>
      <c r="FL24">
        <v>32.798000000000002</v>
      </c>
      <c r="FM24">
        <v>15.7256</v>
      </c>
      <c r="FN24">
        <v>18</v>
      </c>
      <c r="FO24">
        <v>597.58699999999999</v>
      </c>
      <c r="FP24">
        <v>390.75799999999998</v>
      </c>
      <c r="FQ24">
        <v>26.998999999999999</v>
      </c>
      <c r="FR24">
        <v>26.036200000000001</v>
      </c>
      <c r="FS24">
        <v>30.000699999999998</v>
      </c>
      <c r="FT24">
        <v>25.760200000000001</v>
      </c>
      <c r="FU24">
        <v>26.106300000000001</v>
      </c>
      <c r="FV24">
        <v>21.180499999999999</v>
      </c>
      <c r="FW24">
        <v>0</v>
      </c>
      <c r="FX24">
        <v>100</v>
      </c>
      <c r="FY24">
        <v>27</v>
      </c>
      <c r="FZ24">
        <v>400</v>
      </c>
      <c r="GA24">
        <v>20.849399999999999</v>
      </c>
      <c r="GB24">
        <v>98.889700000000005</v>
      </c>
      <c r="GC24">
        <v>93.459599999999995</v>
      </c>
    </row>
    <row r="25" spans="1:185" x14ac:dyDescent="0.2">
      <c r="A25">
        <v>9</v>
      </c>
      <c r="B25">
        <v>1693331513</v>
      </c>
      <c r="C25">
        <v>826</v>
      </c>
      <c r="D25" t="s">
        <v>344</v>
      </c>
      <c r="E25" t="s">
        <v>345</v>
      </c>
      <c r="F25">
        <v>5</v>
      </c>
      <c r="H25" t="s">
        <v>304</v>
      </c>
      <c r="J25" t="s">
        <v>397</v>
      </c>
      <c r="K25" t="s">
        <v>399</v>
      </c>
      <c r="L25">
        <v>1693331510</v>
      </c>
      <c r="M25">
        <f t="shared" si="0"/>
        <v>4.2617708282211583E-4</v>
      </c>
      <c r="N25">
        <f t="shared" si="1"/>
        <v>0.42617708282211586</v>
      </c>
      <c r="O25">
        <f t="shared" si="2"/>
        <v>-0.97437022728067768</v>
      </c>
      <c r="P25">
        <f t="shared" si="3"/>
        <v>300.84963636363642</v>
      </c>
      <c r="Q25">
        <f t="shared" si="4"/>
        <v>350.82547551292583</v>
      </c>
      <c r="R25">
        <f t="shared" si="5"/>
        <v>35.677616625730671</v>
      </c>
      <c r="S25">
        <f t="shared" si="6"/>
        <v>30.59526384872478</v>
      </c>
      <c r="T25">
        <f t="shared" si="7"/>
        <v>2.6864653384138824E-2</v>
      </c>
      <c r="U25">
        <f t="shared" si="8"/>
        <v>2.9574668700246969</v>
      </c>
      <c r="V25">
        <f t="shared" si="9"/>
        <v>2.6729816050697464E-2</v>
      </c>
      <c r="W25">
        <f t="shared" si="10"/>
        <v>1.6718193079683225E-2</v>
      </c>
      <c r="X25">
        <f t="shared" si="11"/>
        <v>3.9903511277246398E-5</v>
      </c>
      <c r="Y25">
        <f t="shared" si="12"/>
        <v>26.703072871191445</v>
      </c>
      <c r="Z25">
        <f t="shared" si="13"/>
        <v>26.24427272727273</v>
      </c>
      <c r="AA25">
        <f t="shared" si="14"/>
        <v>3.4233403551030568</v>
      </c>
      <c r="AB25">
        <f t="shared" si="15"/>
        <v>52.087128355007906</v>
      </c>
      <c r="AC25">
        <f t="shared" si="16"/>
        <v>1.8438981220216897</v>
      </c>
      <c r="AD25">
        <f t="shared" si="17"/>
        <v>3.5400264523210336</v>
      </c>
      <c r="AE25">
        <f t="shared" si="18"/>
        <v>1.5794422330813671</v>
      </c>
      <c r="AF25">
        <f t="shared" si="19"/>
        <v>-18.794409352455308</v>
      </c>
      <c r="AG25">
        <f t="shared" si="20"/>
        <v>90.670859436897246</v>
      </c>
      <c r="AH25">
        <f t="shared" si="21"/>
        <v>6.5852819259259814</v>
      </c>
      <c r="AI25">
        <f t="shared" si="22"/>
        <v>78.461771913879204</v>
      </c>
      <c r="AJ25">
        <f t="shared" si="23"/>
        <v>-0.97437022728067768</v>
      </c>
      <c r="AK25">
        <f t="shared" si="24"/>
        <v>0.42617708282211586</v>
      </c>
      <c r="AL25">
        <f t="shared" si="25"/>
        <v>-0.79104143754176293</v>
      </c>
      <c r="AM25">
        <v>305.43711858012108</v>
      </c>
      <c r="AN25">
        <v>306.33546060606051</v>
      </c>
      <c r="AO25">
        <v>-2.0418960871319811E-2</v>
      </c>
      <c r="AP25">
        <v>67.156451535339841</v>
      </c>
      <c r="AQ25">
        <f t="shared" si="26"/>
        <v>0.43159947426592904</v>
      </c>
      <c r="AR25">
        <v>17.713508341558452</v>
      </c>
      <c r="AS25">
        <v>18.137052121212111</v>
      </c>
      <c r="AT25">
        <v>3.6687711315512083E-5</v>
      </c>
      <c r="AU25">
        <v>78.55</v>
      </c>
      <c r="AV25">
        <v>3</v>
      </c>
      <c r="AW25">
        <v>0</v>
      </c>
      <c r="AX25">
        <f t="shared" si="27"/>
        <v>1</v>
      </c>
      <c r="AY25">
        <f t="shared" si="28"/>
        <v>0</v>
      </c>
      <c r="AZ25">
        <f t="shared" si="29"/>
        <v>53756.708891130154</v>
      </c>
      <c r="BA25" t="s">
        <v>346</v>
      </c>
      <c r="BB25">
        <v>8237.31</v>
      </c>
      <c r="BC25">
        <v>579.61599999999987</v>
      </c>
      <c r="BD25">
        <v>2226.4</v>
      </c>
      <c r="BE25">
        <f t="shared" si="30"/>
        <v>0.73966223499820338</v>
      </c>
      <c r="BF25">
        <v>-0.97437022728062084</v>
      </c>
      <c r="BG25" t="s">
        <v>338</v>
      </c>
      <c r="BH25" t="s">
        <v>338</v>
      </c>
      <c r="BI25">
        <v>0</v>
      </c>
      <c r="BJ25">
        <v>0</v>
      </c>
      <c r="BK25" t="e">
        <f t="shared" si="31"/>
        <v>#DIV/0!</v>
      </c>
      <c r="BL25">
        <v>0.5</v>
      </c>
      <c r="BM25">
        <f t="shared" si="32"/>
        <v>2.1001848040655996E-4</v>
      </c>
      <c r="BN25">
        <f t="shared" si="33"/>
        <v>-0.97437022728067768</v>
      </c>
      <c r="BO25" t="e">
        <f t="shared" si="34"/>
        <v>#DIV/0!</v>
      </c>
      <c r="BP25">
        <f t="shared" si="35"/>
        <v>-2.7065912842893087E-10</v>
      </c>
      <c r="BQ25" t="e">
        <f t="shared" si="36"/>
        <v>#DIV/0!</v>
      </c>
      <c r="BR25" t="e">
        <f t="shared" si="37"/>
        <v>#DIV/0!</v>
      </c>
      <c r="BS25" t="s">
        <v>338</v>
      </c>
      <c r="BT25">
        <v>0</v>
      </c>
      <c r="BU25" t="e">
        <f t="shared" si="38"/>
        <v>#DIV/0!</v>
      </c>
      <c r="BV25" t="e">
        <f t="shared" si="39"/>
        <v>#DIV/0!</v>
      </c>
      <c r="BW25" t="e">
        <f t="shared" si="40"/>
        <v>#DIV/0!</v>
      </c>
      <c r="BX25" t="e">
        <f t="shared" si="41"/>
        <v>#DIV/0!</v>
      </c>
      <c r="BY25">
        <f t="shared" si="42"/>
        <v>0</v>
      </c>
      <c r="BZ25">
        <f t="shared" si="43"/>
        <v>1.3519684427344447</v>
      </c>
      <c r="CA25" t="e">
        <f t="shared" si="44"/>
        <v>#DIV/0!</v>
      </c>
      <c r="CB25" t="e">
        <f t="shared" si="45"/>
        <v>#DIV/0!</v>
      </c>
      <c r="CC25">
        <f t="shared" si="46"/>
        <v>5.0002199999999997E-3</v>
      </c>
      <c r="CD25">
        <f t="shared" si="47"/>
        <v>2.1001848040655996E-4</v>
      </c>
      <c r="CE25">
        <f t="shared" si="48"/>
        <v>4.2001847999999994E-2</v>
      </c>
      <c r="CF25">
        <f t="shared" si="49"/>
        <v>7.9803511199999996E-3</v>
      </c>
      <c r="CG25">
        <v>6</v>
      </c>
      <c r="CH25">
        <v>0.5</v>
      </c>
      <c r="CI25" t="s">
        <v>308</v>
      </c>
      <c r="CJ25">
        <v>2</v>
      </c>
      <c r="CK25" t="b">
        <v>0</v>
      </c>
      <c r="CL25">
        <v>1693331510</v>
      </c>
      <c r="CM25">
        <v>300.84963636363642</v>
      </c>
      <c r="CN25">
        <v>300.00354545454542</v>
      </c>
      <c r="CO25">
        <v>18.131436363636361</v>
      </c>
      <c r="CP25">
        <v>17.713018181818182</v>
      </c>
      <c r="CQ25">
        <v>301.47163636363638</v>
      </c>
      <c r="CR25">
        <v>18.038436363636361</v>
      </c>
      <c r="CS25">
        <v>600.0454545454545</v>
      </c>
      <c r="CT25">
        <v>101.5960909090909</v>
      </c>
      <c r="CU25">
        <v>0.10010596363636361</v>
      </c>
      <c r="CV25">
        <v>26.81294545454546</v>
      </c>
      <c r="CW25">
        <v>26.24427272727273</v>
      </c>
      <c r="CX25">
        <v>999.9</v>
      </c>
      <c r="CY25">
        <v>0</v>
      </c>
      <c r="CZ25">
        <v>0</v>
      </c>
      <c r="DA25">
        <v>10000.39818181818</v>
      </c>
      <c r="DB25">
        <v>0</v>
      </c>
      <c r="DC25">
        <v>558.12263636363639</v>
      </c>
      <c r="DD25">
        <v>5.0002199999999997E-3</v>
      </c>
      <c r="DE25">
        <v>0</v>
      </c>
      <c r="DF25">
        <v>0</v>
      </c>
      <c r="DG25">
        <v>0</v>
      </c>
      <c r="DH25">
        <v>581.15454545454543</v>
      </c>
      <c r="DI25">
        <v>5.0002199999999997E-3</v>
      </c>
      <c r="DJ25">
        <v>165.94545454545451</v>
      </c>
      <c r="DK25">
        <v>-0.57272727272727264</v>
      </c>
      <c r="DL25">
        <v>34.783818181818177</v>
      </c>
      <c r="DM25">
        <v>40.261272727272733</v>
      </c>
      <c r="DN25">
        <v>37.522545454545451</v>
      </c>
      <c r="DO25">
        <v>36.340727272727278</v>
      </c>
      <c r="DP25">
        <v>36.811999999999998</v>
      </c>
      <c r="DQ25">
        <v>0</v>
      </c>
      <c r="DR25">
        <v>0</v>
      </c>
      <c r="DS25">
        <v>0</v>
      </c>
      <c r="DT25">
        <v>95.200000047683716</v>
      </c>
      <c r="DU25">
        <v>0</v>
      </c>
      <c r="DV25">
        <v>579.61599999999987</v>
      </c>
      <c r="DW25">
        <v>-2.438461521841166</v>
      </c>
      <c r="DX25">
        <v>25.561538964168449</v>
      </c>
      <c r="DY25">
        <v>165.136</v>
      </c>
      <c r="DZ25">
        <v>15</v>
      </c>
      <c r="EA25">
        <v>1693331537.5</v>
      </c>
      <c r="EB25" t="s">
        <v>347</v>
      </c>
      <c r="EC25">
        <v>1693331537.5</v>
      </c>
      <c r="ED25">
        <v>1693331531</v>
      </c>
      <c r="EE25">
        <v>25</v>
      </c>
      <c r="EF25">
        <v>2.4E-2</v>
      </c>
      <c r="EG25">
        <v>0</v>
      </c>
      <c r="EH25">
        <v>-0.622</v>
      </c>
      <c r="EI25">
        <v>9.2999999999999999E-2</v>
      </c>
      <c r="EJ25">
        <v>300</v>
      </c>
      <c r="EK25">
        <v>18</v>
      </c>
      <c r="EL25">
        <v>0.81</v>
      </c>
      <c r="EM25">
        <v>0.47</v>
      </c>
      <c r="EN25">
        <v>100</v>
      </c>
      <c r="EO25">
        <v>100</v>
      </c>
      <c r="EP25">
        <v>-0.622</v>
      </c>
      <c r="EQ25">
        <v>9.2999999999999999E-2</v>
      </c>
      <c r="ER25">
        <v>-0.85946840391911539</v>
      </c>
      <c r="ES25">
        <v>-1.5763494849013591E-5</v>
      </c>
      <c r="ET25">
        <v>2.5737299311383258E-6</v>
      </c>
      <c r="EU25">
        <v>-5.4755643384777521E-10</v>
      </c>
      <c r="EV25">
        <v>9.379499999999652E-2</v>
      </c>
      <c r="EW25">
        <v>0</v>
      </c>
      <c r="EX25">
        <v>0</v>
      </c>
      <c r="EY25">
        <v>0</v>
      </c>
      <c r="EZ25">
        <v>21</v>
      </c>
      <c r="FA25">
        <v>1995</v>
      </c>
      <c r="FB25">
        <v>1</v>
      </c>
      <c r="FC25">
        <v>16</v>
      </c>
      <c r="FD25">
        <v>1.3</v>
      </c>
      <c r="FE25">
        <v>1.3</v>
      </c>
      <c r="FF25">
        <v>0.84350599999999998</v>
      </c>
      <c r="FG25">
        <v>2.6135299999999999</v>
      </c>
      <c r="FH25">
        <v>1.39771</v>
      </c>
      <c r="FI25">
        <v>2.2741699999999998</v>
      </c>
      <c r="FJ25">
        <v>1.3952599999999999</v>
      </c>
      <c r="FK25">
        <v>2.64771</v>
      </c>
      <c r="FL25">
        <v>32.886899999999997</v>
      </c>
      <c r="FM25">
        <v>15.716900000000001</v>
      </c>
      <c r="FN25">
        <v>18</v>
      </c>
      <c r="FO25">
        <v>597.726</v>
      </c>
      <c r="FP25">
        <v>390.18900000000002</v>
      </c>
      <c r="FQ25">
        <v>27.000599999999999</v>
      </c>
      <c r="FR25">
        <v>26.144600000000001</v>
      </c>
      <c r="FS25">
        <v>30.000399999999999</v>
      </c>
      <c r="FT25">
        <v>25.857399999999998</v>
      </c>
      <c r="FU25">
        <v>26.201499999999999</v>
      </c>
      <c r="FV25">
        <v>16.892499999999998</v>
      </c>
      <c r="FW25">
        <v>0</v>
      </c>
      <c r="FX25">
        <v>100</v>
      </c>
      <c r="FY25">
        <v>27</v>
      </c>
      <c r="FZ25">
        <v>300</v>
      </c>
      <c r="GA25">
        <v>20.849399999999999</v>
      </c>
      <c r="GB25">
        <v>98.870199999999997</v>
      </c>
      <c r="GC25">
        <v>93.446200000000005</v>
      </c>
    </row>
    <row r="26" spans="1:185" x14ac:dyDescent="0.2">
      <c r="A26">
        <v>10</v>
      </c>
      <c r="B26">
        <v>1693331613.5</v>
      </c>
      <c r="C26">
        <v>926.5</v>
      </c>
      <c r="D26" t="s">
        <v>348</v>
      </c>
      <c r="E26" t="s">
        <v>349</v>
      </c>
      <c r="F26">
        <v>5</v>
      </c>
      <c r="H26" t="s">
        <v>304</v>
      </c>
      <c r="J26" t="s">
        <v>397</v>
      </c>
      <c r="K26" t="s">
        <v>399</v>
      </c>
      <c r="L26">
        <v>1693331610.5</v>
      </c>
      <c r="M26">
        <f t="shared" si="0"/>
        <v>4.3390080311870948E-4</v>
      </c>
      <c r="N26">
        <f t="shared" si="1"/>
        <v>0.43390080311870949</v>
      </c>
      <c r="O26">
        <f t="shared" si="2"/>
        <v>-1.0680375891690495</v>
      </c>
      <c r="P26">
        <f t="shared" si="3"/>
        <v>200.96927272727271</v>
      </c>
      <c r="Q26">
        <f t="shared" si="4"/>
        <v>257.88769951547232</v>
      </c>
      <c r="R26">
        <f t="shared" si="5"/>
        <v>26.226014054140887</v>
      </c>
      <c r="S26">
        <f t="shared" si="6"/>
        <v>20.437667174117038</v>
      </c>
      <c r="T26">
        <f t="shared" si="7"/>
        <v>2.7344316648559991E-2</v>
      </c>
      <c r="U26">
        <f t="shared" si="8"/>
        <v>2.9569955076687648</v>
      </c>
      <c r="V26">
        <f t="shared" si="9"/>
        <v>2.7204612708486751E-2</v>
      </c>
      <c r="W26">
        <f t="shared" si="10"/>
        <v>1.7015375150591192E-2</v>
      </c>
      <c r="X26">
        <f t="shared" si="11"/>
        <v>3.9903511277246398E-5</v>
      </c>
      <c r="Y26">
        <f t="shared" si="12"/>
        <v>26.750577850869817</v>
      </c>
      <c r="Z26">
        <f t="shared" si="13"/>
        <v>26.279454545454541</v>
      </c>
      <c r="AA26">
        <f t="shared" si="14"/>
        <v>3.4304605813346449</v>
      </c>
      <c r="AB26">
        <f t="shared" si="15"/>
        <v>52.123922383924452</v>
      </c>
      <c r="AC26">
        <f t="shared" si="16"/>
        <v>1.8505804316729595</v>
      </c>
      <c r="AD26">
        <f t="shared" si="17"/>
        <v>3.550347608229302</v>
      </c>
      <c r="AE26">
        <f t="shared" si="18"/>
        <v>1.5798801496616854</v>
      </c>
      <c r="AF26">
        <f t="shared" si="19"/>
        <v>-19.135025417535086</v>
      </c>
      <c r="AG26">
        <f t="shared" si="20"/>
        <v>92.940426874902371</v>
      </c>
      <c r="AH26">
        <f t="shared" si="21"/>
        <v>6.7540570838426319</v>
      </c>
      <c r="AI26">
        <f t="shared" si="22"/>
        <v>80.5594984447212</v>
      </c>
      <c r="AJ26">
        <f t="shared" si="23"/>
        <v>-1.0680375891690495</v>
      </c>
      <c r="AK26">
        <f t="shared" si="24"/>
        <v>0.43390080311870949</v>
      </c>
      <c r="AL26">
        <f t="shared" si="25"/>
        <v>-1.2593023892487023</v>
      </c>
      <c r="AM26">
        <v>203.5956194446812</v>
      </c>
      <c r="AN26">
        <v>204.88503030303031</v>
      </c>
      <c r="AO26">
        <v>-1.585714986693274E-3</v>
      </c>
      <c r="AP26">
        <v>67.157481005689689</v>
      </c>
      <c r="AQ26">
        <f t="shared" si="26"/>
        <v>0.4339535744225948</v>
      </c>
      <c r="AR26">
        <v>17.77158693034632</v>
      </c>
      <c r="AS26">
        <v>18.197495757575759</v>
      </c>
      <c r="AT26">
        <v>3.36138022562502E-5</v>
      </c>
      <c r="AU26">
        <v>78.55</v>
      </c>
      <c r="AV26">
        <v>2</v>
      </c>
      <c r="AW26">
        <v>0</v>
      </c>
      <c r="AX26">
        <f t="shared" si="27"/>
        <v>1</v>
      </c>
      <c r="AY26">
        <f t="shared" si="28"/>
        <v>0</v>
      </c>
      <c r="AZ26">
        <f t="shared" si="29"/>
        <v>53734.038634944802</v>
      </c>
      <c r="BA26" t="s">
        <v>350</v>
      </c>
      <c r="BB26">
        <v>8236.6</v>
      </c>
      <c r="BC26">
        <v>581.33199999999999</v>
      </c>
      <c r="BD26">
        <v>2278.67</v>
      </c>
      <c r="BE26">
        <f t="shared" si="30"/>
        <v>0.74488100514773969</v>
      </c>
      <c r="BF26">
        <v>-1.0680375891690781</v>
      </c>
      <c r="BG26" t="s">
        <v>338</v>
      </c>
      <c r="BH26" t="s">
        <v>338</v>
      </c>
      <c r="BI26">
        <v>0</v>
      </c>
      <c r="BJ26">
        <v>0</v>
      </c>
      <c r="BK26" t="e">
        <f t="shared" si="31"/>
        <v>#DIV/0!</v>
      </c>
      <c r="BL26">
        <v>0.5</v>
      </c>
      <c r="BM26">
        <f t="shared" si="32"/>
        <v>2.1001848040655996E-4</v>
      </c>
      <c r="BN26">
        <f t="shared" si="33"/>
        <v>-1.0680375891690495</v>
      </c>
      <c r="BO26" t="e">
        <f t="shared" si="34"/>
        <v>#DIV/0!</v>
      </c>
      <c r="BP26">
        <f t="shared" si="35"/>
        <v>1.3638682643489095E-10</v>
      </c>
      <c r="BQ26" t="e">
        <f t="shared" si="36"/>
        <v>#DIV/0!</v>
      </c>
      <c r="BR26" t="e">
        <f t="shared" si="37"/>
        <v>#DIV/0!</v>
      </c>
      <c r="BS26" t="s">
        <v>338</v>
      </c>
      <c r="BT26">
        <v>0</v>
      </c>
      <c r="BU26" t="e">
        <f t="shared" si="38"/>
        <v>#DIV/0!</v>
      </c>
      <c r="BV26" t="e">
        <f t="shared" si="39"/>
        <v>#DIV/0!</v>
      </c>
      <c r="BW26" t="e">
        <f t="shared" si="40"/>
        <v>#DIV/0!</v>
      </c>
      <c r="BX26" t="e">
        <f t="shared" si="41"/>
        <v>#DIV/0!</v>
      </c>
      <c r="BY26">
        <f t="shared" si="42"/>
        <v>0</v>
      </c>
      <c r="BZ26">
        <f t="shared" si="43"/>
        <v>1.3424963089260948</v>
      </c>
      <c r="CA26" t="e">
        <f t="shared" si="44"/>
        <v>#DIV/0!</v>
      </c>
      <c r="CB26" t="e">
        <f t="shared" si="45"/>
        <v>#DIV/0!</v>
      </c>
      <c r="CC26">
        <f t="shared" si="46"/>
        <v>5.0002199999999997E-3</v>
      </c>
      <c r="CD26">
        <f t="shared" si="47"/>
        <v>2.1001848040655996E-4</v>
      </c>
      <c r="CE26">
        <f t="shared" si="48"/>
        <v>4.2001847999999994E-2</v>
      </c>
      <c r="CF26">
        <f t="shared" si="49"/>
        <v>7.9803511199999996E-3</v>
      </c>
      <c r="CG26">
        <v>6</v>
      </c>
      <c r="CH26">
        <v>0.5</v>
      </c>
      <c r="CI26" t="s">
        <v>308</v>
      </c>
      <c r="CJ26">
        <v>2</v>
      </c>
      <c r="CK26" t="b">
        <v>0</v>
      </c>
      <c r="CL26">
        <v>1693331610.5</v>
      </c>
      <c r="CM26">
        <v>200.96927272727271</v>
      </c>
      <c r="CN26">
        <v>199.98836363636369</v>
      </c>
      <c r="CO26">
        <v>18.197272727272729</v>
      </c>
      <c r="CP26">
        <v>17.771236363636358</v>
      </c>
      <c r="CQ26">
        <v>201.89927272727269</v>
      </c>
      <c r="CR26">
        <v>18.100272727272721</v>
      </c>
      <c r="CS26">
        <v>599.95581818181824</v>
      </c>
      <c r="CT26">
        <v>101.5955454545455</v>
      </c>
      <c r="CU26">
        <v>9.9937127272727272E-2</v>
      </c>
      <c r="CV26">
        <v>26.86245454545454</v>
      </c>
      <c r="CW26">
        <v>26.279454545454541</v>
      </c>
      <c r="CX26">
        <v>999.9</v>
      </c>
      <c r="CY26">
        <v>0</v>
      </c>
      <c r="CZ26">
        <v>0</v>
      </c>
      <c r="DA26">
        <v>9997.7781818181811</v>
      </c>
      <c r="DB26">
        <v>0</v>
      </c>
      <c r="DC26">
        <v>581.88718181818183</v>
      </c>
      <c r="DD26">
        <v>5.0002199999999997E-3</v>
      </c>
      <c r="DE26">
        <v>0</v>
      </c>
      <c r="DF26">
        <v>0</v>
      </c>
      <c r="DG26">
        <v>0</v>
      </c>
      <c r="DH26">
        <v>582.84545454545469</v>
      </c>
      <c r="DI26">
        <v>5.0002199999999997E-3</v>
      </c>
      <c r="DJ26">
        <v>168.24545454545461</v>
      </c>
      <c r="DK26">
        <v>-0.87272727272727268</v>
      </c>
      <c r="DL26">
        <v>34.596363636363627</v>
      </c>
      <c r="DM26">
        <v>40.488545454545459</v>
      </c>
      <c r="DN26">
        <v>36.75</v>
      </c>
      <c r="DO26">
        <v>38.602090909090911</v>
      </c>
      <c r="DP26">
        <v>37.175727272727272</v>
      </c>
      <c r="DQ26">
        <v>0</v>
      </c>
      <c r="DR26">
        <v>0</v>
      </c>
      <c r="DS26">
        <v>0</v>
      </c>
      <c r="DT26">
        <v>99.799999952316284</v>
      </c>
      <c r="DU26">
        <v>0</v>
      </c>
      <c r="DV26">
        <v>581.33199999999999</v>
      </c>
      <c r="DW26">
        <v>13.246153823674531</v>
      </c>
      <c r="DX26">
        <v>17.361538252346602</v>
      </c>
      <c r="DY26">
        <v>168.44</v>
      </c>
      <c r="DZ26">
        <v>15</v>
      </c>
      <c r="EA26">
        <v>1693331640</v>
      </c>
      <c r="EB26" t="s">
        <v>351</v>
      </c>
      <c r="EC26">
        <v>1693331640</v>
      </c>
      <c r="ED26">
        <v>1693331638.5</v>
      </c>
      <c r="EE26">
        <v>26</v>
      </c>
      <c r="EF26">
        <v>-0.191</v>
      </c>
      <c r="EG26">
        <v>3.0000000000000001E-3</v>
      </c>
      <c r="EH26">
        <v>-0.93</v>
      </c>
      <c r="EI26">
        <v>9.7000000000000003E-2</v>
      </c>
      <c r="EJ26">
        <v>200</v>
      </c>
      <c r="EK26">
        <v>18</v>
      </c>
      <c r="EL26">
        <v>0.74</v>
      </c>
      <c r="EM26">
        <v>0.22</v>
      </c>
      <c r="EN26">
        <v>100</v>
      </c>
      <c r="EO26">
        <v>100</v>
      </c>
      <c r="EP26">
        <v>-0.93</v>
      </c>
      <c r="EQ26">
        <v>9.7000000000000003E-2</v>
      </c>
      <c r="ER26">
        <v>-0.83535767167972219</v>
      </c>
      <c r="ES26">
        <v>-1.5763494849013591E-5</v>
      </c>
      <c r="ET26">
        <v>2.5737299311383258E-6</v>
      </c>
      <c r="EU26">
        <v>-5.4755643384777521E-10</v>
      </c>
      <c r="EV26">
        <v>9.3345000000002898E-2</v>
      </c>
      <c r="EW26">
        <v>0</v>
      </c>
      <c r="EX26">
        <v>0</v>
      </c>
      <c r="EY26">
        <v>0</v>
      </c>
      <c r="EZ26">
        <v>21</v>
      </c>
      <c r="FA26">
        <v>1995</v>
      </c>
      <c r="FB26">
        <v>1</v>
      </c>
      <c r="FC26">
        <v>16</v>
      </c>
      <c r="FD26">
        <v>1.3</v>
      </c>
      <c r="FE26">
        <v>1.4</v>
      </c>
      <c r="FF26">
        <v>0.618896</v>
      </c>
      <c r="FG26">
        <v>2.6293899999999999</v>
      </c>
      <c r="FH26">
        <v>1.39771</v>
      </c>
      <c r="FI26">
        <v>2.2741699999999998</v>
      </c>
      <c r="FJ26">
        <v>1.3952599999999999</v>
      </c>
      <c r="FK26">
        <v>2.4291999999999998</v>
      </c>
      <c r="FL26">
        <v>33.020600000000002</v>
      </c>
      <c r="FM26">
        <v>15.6906</v>
      </c>
      <c r="FN26">
        <v>18</v>
      </c>
      <c r="FO26">
        <v>598.06100000000004</v>
      </c>
      <c r="FP26">
        <v>389.43099999999998</v>
      </c>
      <c r="FQ26">
        <v>27.000499999999999</v>
      </c>
      <c r="FR26">
        <v>26.246200000000002</v>
      </c>
      <c r="FS26">
        <v>30.000499999999999</v>
      </c>
      <c r="FT26">
        <v>25.958200000000001</v>
      </c>
      <c r="FU26">
        <v>26.302499999999998</v>
      </c>
      <c r="FV26">
        <v>12.4047</v>
      </c>
      <c r="FW26">
        <v>0</v>
      </c>
      <c r="FX26">
        <v>100</v>
      </c>
      <c r="FY26">
        <v>27</v>
      </c>
      <c r="FZ26">
        <v>200</v>
      </c>
      <c r="GA26">
        <v>20.849399999999999</v>
      </c>
      <c r="GB26">
        <v>98.856099999999998</v>
      </c>
      <c r="GC26">
        <v>93.431700000000006</v>
      </c>
    </row>
    <row r="27" spans="1:185" x14ac:dyDescent="0.2">
      <c r="A27">
        <v>11</v>
      </c>
      <c r="B27">
        <v>1693331716</v>
      </c>
      <c r="C27">
        <v>1029</v>
      </c>
      <c r="D27" t="s">
        <v>352</v>
      </c>
      <c r="E27" t="s">
        <v>353</v>
      </c>
      <c r="F27">
        <v>5</v>
      </c>
      <c r="H27" t="s">
        <v>304</v>
      </c>
      <c r="J27" t="s">
        <v>397</v>
      </c>
      <c r="K27" t="s">
        <v>399</v>
      </c>
      <c r="L27">
        <v>1693331713</v>
      </c>
      <c r="M27">
        <f t="shared" si="0"/>
        <v>4.411678727797209E-4</v>
      </c>
      <c r="N27">
        <f t="shared" si="1"/>
        <v>0.44116787277972092</v>
      </c>
      <c r="O27">
        <f t="shared" si="2"/>
        <v>-1.1414188344562772</v>
      </c>
      <c r="P27">
        <f t="shared" si="3"/>
        <v>101.0865454545455</v>
      </c>
      <c r="Q27">
        <f t="shared" si="4"/>
        <v>163.73225300742769</v>
      </c>
      <c r="R27">
        <f t="shared" si="5"/>
        <v>16.650933033774191</v>
      </c>
      <c r="S27">
        <f t="shared" si="6"/>
        <v>10.280108335789228</v>
      </c>
      <c r="T27">
        <f t="shared" si="7"/>
        <v>2.7784013374075722E-2</v>
      </c>
      <c r="U27">
        <f t="shared" si="8"/>
        <v>2.9568353845744801</v>
      </c>
      <c r="V27">
        <f t="shared" si="9"/>
        <v>2.7639785454158735E-2</v>
      </c>
      <c r="W27">
        <f t="shared" si="10"/>
        <v>1.7287761664233528E-2</v>
      </c>
      <c r="X27">
        <f t="shared" si="11"/>
        <v>3.9903511277246398E-5</v>
      </c>
      <c r="Y27">
        <f t="shared" si="12"/>
        <v>26.744670784948443</v>
      </c>
      <c r="Z27">
        <f t="shared" si="13"/>
        <v>26.301609090909089</v>
      </c>
      <c r="AA27">
        <f t="shared" si="14"/>
        <v>3.4349509330768022</v>
      </c>
      <c r="AB27">
        <f t="shared" si="15"/>
        <v>52.231316618948611</v>
      </c>
      <c r="AC27">
        <f t="shared" si="16"/>
        <v>1.8539542722857238</v>
      </c>
      <c r="AD27">
        <f t="shared" si="17"/>
        <v>3.5495070626137375</v>
      </c>
      <c r="AE27">
        <f t="shared" si="18"/>
        <v>1.5809966607910784</v>
      </c>
      <c r="AF27">
        <f t="shared" si="19"/>
        <v>-19.455503189585691</v>
      </c>
      <c r="AG27">
        <f t="shared" si="20"/>
        <v>88.761779015974582</v>
      </c>
      <c r="AH27">
        <f t="shared" si="21"/>
        <v>6.4513256167208342</v>
      </c>
      <c r="AI27">
        <f t="shared" si="22"/>
        <v>75.757641346621</v>
      </c>
      <c r="AJ27">
        <f t="shared" si="23"/>
        <v>-1.1414188344562772</v>
      </c>
      <c r="AK27">
        <f t="shared" si="24"/>
        <v>0.44116787277972092</v>
      </c>
      <c r="AL27">
        <f t="shared" si="25"/>
        <v>-1.2075519299137216</v>
      </c>
      <c r="AM27">
        <v>101.8103200540199</v>
      </c>
      <c r="AN27">
        <v>102.9999757575757</v>
      </c>
      <c r="AO27">
        <v>8.7155622919333712E-3</v>
      </c>
      <c r="AP27">
        <v>67.153216198874972</v>
      </c>
      <c r="AQ27">
        <f t="shared" si="26"/>
        <v>0.43945123031283051</v>
      </c>
      <c r="AR27">
        <v>17.796784761601739</v>
      </c>
      <c r="AS27">
        <v>18.228157575757571</v>
      </c>
      <c r="AT27">
        <v>9.7424716403813189E-6</v>
      </c>
      <c r="AU27">
        <v>78.55</v>
      </c>
      <c r="AV27">
        <v>2</v>
      </c>
      <c r="AW27">
        <v>0</v>
      </c>
      <c r="AX27">
        <f t="shared" si="27"/>
        <v>1</v>
      </c>
      <c r="AY27">
        <f t="shared" si="28"/>
        <v>0</v>
      </c>
      <c r="AZ27">
        <f t="shared" si="29"/>
        <v>53730.090271262088</v>
      </c>
      <c r="BA27" t="s">
        <v>354</v>
      </c>
      <c r="BB27">
        <v>8239.2900000000009</v>
      </c>
      <c r="BC27">
        <v>587.40769230769229</v>
      </c>
      <c r="BD27">
        <v>2325.42</v>
      </c>
      <c r="BE27">
        <f t="shared" si="30"/>
        <v>0.74739716167071224</v>
      </c>
      <c r="BF27">
        <v>-1.141418834456249</v>
      </c>
      <c r="BG27" t="s">
        <v>338</v>
      </c>
      <c r="BH27" t="s">
        <v>338</v>
      </c>
      <c r="BI27">
        <v>0</v>
      </c>
      <c r="BJ27">
        <v>0</v>
      </c>
      <c r="BK27" t="e">
        <f t="shared" si="31"/>
        <v>#DIV/0!</v>
      </c>
      <c r="BL27">
        <v>0.5</v>
      </c>
      <c r="BM27">
        <f t="shared" si="32"/>
        <v>2.1001848040655996E-4</v>
      </c>
      <c r="BN27">
        <f t="shared" si="33"/>
        <v>-1.1414188344562772</v>
      </c>
      <c r="BO27" t="e">
        <f t="shared" si="34"/>
        <v>#DIV/0!</v>
      </c>
      <c r="BP27">
        <f t="shared" si="35"/>
        <v>-1.3427230199403992E-10</v>
      </c>
      <c r="BQ27" t="e">
        <f t="shared" si="36"/>
        <v>#DIV/0!</v>
      </c>
      <c r="BR27" t="e">
        <f t="shared" si="37"/>
        <v>#DIV/0!</v>
      </c>
      <c r="BS27" t="s">
        <v>338</v>
      </c>
      <c r="BT27">
        <v>0</v>
      </c>
      <c r="BU27" t="e">
        <f t="shared" si="38"/>
        <v>#DIV/0!</v>
      </c>
      <c r="BV27" t="e">
        <f t="shared" si="39"/>
        <v>#DIV/0!</v>
      </c>
      <c r="BW27" t="e">
        <f t="shared" si="40"/>
        <v>#DIV/0!</v>
      </c>
      <c r="BX27" t="e">
        <f t="shared" si="41"/>
        <v>#DIV/0!</v>
      </c>
      <c r="BY27">
        <f t="shared" si="42"/>
        <v>0</v>
      </c>
      <c r="BZ27">
        <f t="shared" si="43"/>
        <v>1.3379767161071709</v>
      </c>
      <c r="CA27" t="e">
        <f t="shared" si="44"/>
        <v>#DIV/0!</v>
      </c>
      <c r="CB27" t="e">
        <f t="shared" si="45"/>
        <v>#DIV/0!</v>
      </c>
      <c r="CC27">
        <f t="shared" si="46"/>
        <v>5.0002199999999997E-3</v>
      </c>
      <c r="CD27">
        <f t="shared" si="47"/>
        <v>2.1001848040655996E-4</v>
      </c>
      <c r="CE27">
        <f t="shared" si="48"/>
        <v>4.2001847999999994E-2</v>
      </c>
      <c r="CF27">
        <f t="shared" si="49"/>
        <v>7.9803511199999996E-3</v>
      </c>
      <c r="CG27">
        <v>6</v>
      </c>
      <c r="CH27">
        <v>0.5</v>
      </c>
      <c r="CI27" t="s">
        <v>308</v>
      </c>
      <c r="CJ27">
        <v>2</v>
      </c>
      <c r="CK27" t="b">
        <v>0</v>
      </c>
      <c r="CL27">
        <v>1693331713</v>
      </c>
      <c r="CM27">
        <v>101.0865454545455</v>
      </c>
      <c r="CN27">
        <v>99.989763636363648</v>
      </c>
      <c r="CO27">
        <v>18.230336363636361</v>
      </c>
      <c r="CP27">
        <v>17.79722727272727</v>
      </c>
      <c r="CQ27">
        <v>102.1095454545455</v>
      </c>
      <c r="CR27">
        <v>18.13033636363636</v>
      </c>
      <c r="CS27">
        <v>600.02236363636359</v>
      </c>
      <c r="CT27">
        <v>101.5960909090909</v>
      </c>
      <c r="CU27">
        <v>0.100018</v>
      </c>
      <c r="CV27">
        <v>26.858427272727269</v>
      </c>
      <c r="CW27">
        <v>26.301609090909089</v>
      </c>
      <c r="CX27">
        <v>999.9</v>
      </c>
      <c r="CY27">
        <v>0</v>
      </c>
      <c r="CZ27">
        <v>0</v>
      </c>
      <c r="DA27">
        <v>9996.8163636363624</v>
      </c>
      <c r="DB27">
        <v>0</v>
      </c>
      <c r="DC27">
        <v>566.54945454545452</v>
      </c>
      <c r="DD27">
        <v>5.0002199999999997E-3</v>
      </c>
      <c r="DE27">
        <v>0</v>
      </c>
      <c r="DF27">
        <v>0</v>
      </c>
      <c r="DG27">
        <v>0</v>
      </c>
      <c r="DH27">
        <v>586.04545454545462</v>
      </c>
      <c r="DI27">
        <v>5.0002199999999997E-3</v>
      </c>
      <c r="DJ27">
        <v>165.91818181818181</v>
      </c>
      <c r="DK27">
        <v>-0.96363636363636374</v>
      </c>
      <c r="DL27">
        <v>34.170090909090909</v>
      </c>
      <c r="DM27">
        <v>40.573454545454553</v>
      </c>
      <c r="DN27">
        <v>36.579272727272723</v>
      </c>
      <c r="DO27">
        <v>39.818090909090913</v>
      </c>
      <c r="DP27">
        <v>37.061999999999998</v>
      </c>
      <c r="DQ27">
        <v>0</v>
      </c>
      <c r="DR27">
        <v>0</v>
      </c>
      <c r="DS27">
        <v>0</v>
      </c>
      <c r="DT27">
        <v>101.7999999523163</v>
      </c>
      <c r="DU27">
        <v>0</v>
      </c>
      <c r="DV27">
        <v>587.40769230769229</v>
      </c>
      <c r="DW27">
        <v>-29.791452814763272</v>
      </c>
      <c r="DX27">
        <v>15.760683913045341</v>
      </c>
      <c r="DY27">
        <v>163.7692307692308</v>
      </c>
      <c r="DZ27">
        <v>15</v>
      </c>
      <c r="EA27">
        <v>1693331742.5</v>
      </c>
      <c r="EB27" t="s">
        <v>355</v>
      </c>
      <c r="EC27">
        <v>1693331733</v>
      </c>
      <c r="ED27">
        <v>1693331742.5</v>
      </c>
      <c r="EE27">
        <v>27</v>
      </c>
      <c r="EF27">
        <v>-2.1000000000000001E-2</v>
      </c>
      <c r="EG27">
        <v>3.0000000000000001E-3</v>
      </c>
      <c r="EH27">
        <v>-1.0229999999999999</v>
      </c>
      <c r="EI27">
        <v>0.1</v>
      </c>
      <c r="EJ27">
        <v>100</v>
      </c>
      <c r="EK27">
        <v>18</v>
      </c>
      <c r="EL27">
        <v>0.88</v>
      </c>
      <c r="EM27">
        <v>0.3</v>
      </c>
      <c r="EN27">
        <v>100</v>
      </c>
      <c r="EO27">
        <v>100</v>
      </c>
      <c r="EP27">
        <v>-1.0229999999999999</v>
      </c>
      <c r="EQ27">
        <v>0.1</v>
      </c>
      <c r="ER27">
        <v>-1.026025768921988</v>
      </c>
      <c r="ES27">
        <v>-1.5763494849013591E-5</v>
      </c>
      <c r="ET27">
        <v>2.5737299311383258E-6</v>
      </c>
      <c r="EU27">
        <v>-5.4755643384777521E-10</v>
      </c>
      <c r="EV27">
        <v>9.6605000000000274E-2</v>
      </c>
      <c r="EW27">
        <v>0</v>
      </c>
      <c r="EX27">
        <v>0</v>
      </c>
      <c r="EY27">
        <v>0</v>
      </c>
      <c r="EZ27">
        <v>21</v>
      </c>
      <c r="FA27">
        <v>1995</v>
      </c>
      <c r="FB27">
        <v>1</v>
      </c>
      <c r="FC27">
        <v>16</v>
      </c>
      <c r="FD27">
        <v>1.3</v>
      </c>
      <c r="FE27">
        <v>1.3</v>
      </c>
      <c r="FF27">
        <v>0.38574199999999997</v>
      </c>
      <c r="FG27">
        <v>2.6159699999999999</v>
      </c>
      <c r="FH27">
        <v>1.39771</v>
      </c>
      <c r="FI27">
        <v>2.2741699999999998</v>
      </c>
      <c r="FJ27">
        <v>1.3952599999999999</v>
      </c>
      <c r="FK27">
        <v>2.52441</v>
      </c>
      <c r="FL27">
        <v>33.132199999999997</v>
      </c>
      <c r="FM27">
        <v>15.681800000000001</v>
      </c>
      <c r="FN27">
        <v>18</v>
      </c>
      <c r="FO27">
        <v>598.45600000000002</v>
      </c>
      <c r="FP27">
        <v>388.73</v>
      </c>
      <c r="FQ27">
        <v>27.000399999999999</v>
      </c>
      <c r="FR27">
        <v>26.354299999999999</v>
      </c>
      <c r="FS27">
        <v>30.000499999999999</v>
      </c>
      <c r="FT27">
        <v>26.064900000000002</v>
      </c>
      <c r="FU27">
        <v>26.407800000000002</v>
      </c>
      <c r="FV27">
        <v>7.7449399999999997</v>
      </c>
      <c r="FW27">
        <v>0</v>
      </c>
      <c r="FX27">
        <v>100</v>
      </c>
      <c r="FY27">
        <v>27</v>
      </c>
      <c r="FZ27">
        <v>100</v>
      </c>
      <c r="GA27">
        <v>20.849399999999999</v>
      </c>
      <c r="GB27">
        <v>98.836100000000002</v>
      </c>
      <c r="GC27">
        <v>93.408900000000003</v>
      </c>
    </row>
    <row r="28" spans="1:185" x14ac:dyDescent="0.2">
      <c r="A28">
        <v>12</v>
      </c>
      <c r="B28">
        <v>1693331818.5</v>
      </c>
      <c r="C28">
        <v>1131.5</v>
      </c>
      <c r="D28" t="s">
        <v>356</v>
      </c>
      <c r="E28" t="s">
        <v>357</v>
      </c>
      <c r="F28">
        <v>5</v>
      </c>
      <c r="H28" t="s">
        <v>304</v>
      </c>
      <c r="J28" t="s">
        <v>397</v>
      </c>
      <c r="K28" t="s">
        <v>399</v>
      </c>
      <c r="L28">
        <v>1693331815.5</v>
      </c>
      <c r="M28">
        <f t="shared" si="0"/>
        <v>4.4375131697326766E-4</v>
      </c>
      <c r="N28">
        <f t="shared" si="1"/>
        <v>0.44375131697326764</v>
      </c>
      <c r="O28">
        <f t="shared" si="2"/>
        <v>-1.1443443973131431</v>
      </c>
      <c r="P28">
        <f t="shared" si="3"/>
        <v>51.112000000000002</v>
      </c>
      <c r="Q28">
        <f t="shared" si="4"/>
        <v>115.06714166121833</v>
      </c>
      <c r="R28">
        <f t="shared" si="5"/>
        <v>11.701659502198423</v>
      </c>
      <c r="S28">
        <f t="shared" si="6"/>
        <v>5.1977933217223988</v>
      </c>
      <c r="T28">
        <f t="shared" si="7"/>
        <v>2.7830208971833598E-2</v>
      </c>
      <c r="U28">
        <f t="shared" si="8"/>
        <v>2.9579855996671651</v>
      </c>
      <c r="V28">
        <f t="shared" si="9"/>
        <v>2.7685558348538E-2</v>
      </c>
      <c r="W28">
        <f t="shared" si="10"/>
        <v>1.7316407439089073E-2</v>
      </c>
      <c r="X28">
        <f t="shared" si="11"/>
        <v>3.9903511277246398E-5</v>
      </c>
      <c r="Y28">
        <f t="shared" si="12"/>
        <v>26.776857747207597</v>
      </c>
      <c r="Z28">
        <f t="shared" si="13"/>
        <v>26.365690909090901</v>
      </c>
      <c r="AA28">
        <f t="shared" si="14"/>
        <v>3.4479681415639725</v>
      </c>
      <c r="AB28">
        <f t="shared" si="15"/>
        <v>52.315580810993289</v>
      </c>
      <c r="AC28">
        <f t="shared" si="16"/>
        <v>1.8605302946908864</v>
      </c>
      <c r="AD28">
        <f t="shared" si="17"/>
        <v>3.5563598183352778</v>
      </c>
      <c r="AE28">
        <f t="shared" si="18"/>
        <v>1.5874378468730861</v>
      </c>
      <c r="AF28">
        <f t="shared" si="19"/>
        <v>-19.569433078521104</v>
      </c>
      <c r="AG28">
        <f t="shared" si="20"/>
        <v>83.809216953850623</v>
      </c>
      <c r="AH28">
        <f t="shared" si="21"/>
        <v>6.0919519845405183</v>
      </c>
      <c r="AI28">
        <f t="shared" si="22"/>
        <v>70.331775763381316</v>
      </c>
      <c r="AJ28">
        <f t="shared" si="23"/>
        <v>-1.1443443973131431</v>
      </c>
      <c r="AK28">
        <f t="shared" si="24"/>
        <v>0.44375131697326764</v>
      </c>
      <c r="AL28">
        <f t="shared" si="25"/>
        <v>-1.1547954344993641</v>
      </c>
      <c r="AM28">
        <v>50.900046366268747</v>
      </c>
      <c r="AN28">
        <v>52.099896363636383</v>
      </c>
      <c r="AO28">
        <v>-5.274360268555555E-3</v>
      </c>
      <c r="AP28">
        <v>67.163324617804051</v>
      </c>
      <c r="AQ28">
        <f t="shared" si="26"/>
        <v>0.44593171638984547</v>
      </c>
      <c r="AR28">
        <v>17.86001309064935</v>
      </c>
      <c r="AS28">
        <v>18.29767575757575</v>
      </c>
      <c r="AT28">
        <v>2.122790934570458E-5</v>
      </c>
      <c r="AU28">
        <v>78.55</v>
      </c>
      <c r="AV28">
        <v>2</v>
      </c>
      <c r="AW28">
        <v>0</v>
      </c>
      <c r="AX28">
        <f t="shared" si="27"/>
        <v>1</v>
      </c>
      <c r="AY28">
        <f t="shared" si="28"/>
        <v>0</v>
      </c>
      <c r="AZ28">
        <f t="shared" si="29"/>
        <v>53757.80181322671</v>
      </c>
      <c r="BA28" t="s">
        <v>358</v>
      </c>
      <c r="BB28">
        <v>8240.65</v>
      </c>
      <c r="BC28">
        <v>590.63076923076926</v>
      </c>
      <c r="BD28">
        <v>2356.96</v>
      </c>
      <c r="BE28">
        <f t="shared" si="30"/>
        <v>0.74940993091492036</v>
      </c>
      <c r="BF28">
        <v>-1.1443443973131431</v>
      </c>
      <c r="BG28" t="s">
        <v>338</v>
      </c>
      <c r="BH28" t="s">
        <v>338</v>
      </c>
      <c r="BI28">
        <v>0</v>
      </c>
      <c r="BJ28">
        <v>0</v>
      </c>
      <c r="BK28" t="e">
        <f t="shared" si="31"/>
        <v>#DIV/0!</v>
      </c>
      <c r="BL28">
        <v>0.5</v>
      </c>
      <c r="BM28">
        <f t="shared" si="32"/>
        <v>2.1001848040655996E-4</v>
      </c>
      <c r="BN28">
        <f t="shared" si="33"/>
        <v>-1.1443443973131431</v>
      </c>
      <c r="BO28" t="e">
        <f t="shared" si="34"/>
        <v>#DIV/0!</v>
      </c>
      <c r="BP28">
        <f t="shared" si="35"/>
        <v>0</v>
      </c>
      <c r="BQ28" t="e">
        <f t="shared" si="36"/>
        <v>#DIV/0!</v>
      </c>
      <c r="BR28" t="e">
        <f t="shared" si="37"/>
        <v>#DIV/0!</v>
      </c>
      <c r="BS28" t="s">
        <v>338</v>
      </c>
      <c r="BT28">
        <v>0</v>
      </c>
      <c r="BU28" t="e">
        <f t="shared" si="38"/>
        <v>#DIV/0!</v>
      </c>
      <c r="BV28" t="e">
        <f t="shared" si="39"/>
        <v>#DIV/0!</v>
      </c>
      <c r="BW28" t="e">
        <f t="shared" si="40"/>
        <v>#DIV/0!</v>
      </c>
      <c r="BX28" t="e">
        <f t="shared" si="41"/>
        <v>#DIV/0!</v>
      </c>
      <c r="BY28">
        <f t="shared" si="42"/>
        <v>0</v>
      </c>
      <c r="BZ28">
        <f t="shared" si="43"/>
        <v>1.3343831710091505</v>
      </c>
      <c r="CA28" t="e">
        <f t="shared" si="44"/>
        <v>#DIV/0!</v>
      </c>
      <c r="CB28" t="e">
        <f t="shared" si="45"/>
        <v>#DIV/0!</v>
      </c>
      <c r="CC28">
        <f t="shared" si="46"/>
        <v>5.0002199999999997E-3</v>
      </c>
      <c r="CD28">
        <f t="shared" si="47"/>
        <v>2.1001848040655996E-4</v>
      </c>
      <c r="CE28">
        <f t="shared" si="48"/>
        <v>4.2001847999999994E-2</v>
      </c>
      <c r="CF28">
        <f t="shared" si="49"/>
        <v>7.9803511199999996E-3</v>
      </c>
      <c r="CG28">
        <v>6</v>
      </c>
      <c r="CH28">
        <v>0.5</v>
      </c>
      <c r="CI28" t="s">
        <v>308</v>
      </c>
      <c r="CJ28">
        <v>2</v>
      </c>
      <c r="CK28" t="b">
        <v>0</v>
      </c>
      <c r="CL28">
        <v>1693331815.5</v>
      </c>
      <c r="CM28">
        <v>51.112000000000002</v>
      </c>
      <c r="CN28">
        <v>49.990327272727271</v>
      </c>
      <c r="CO28">
        <v>18.295345454545451</v>
      </c>
      <c r="CP28">
        <v>17.859709090909089</v>
      </c>
      <c r="CQ28">
        <v>52.216000000000001</v>
      </c>
      <c r="CR28">
        <v>18.196345454545451</v>
      </c>
      <c r="CS28">
        <v>599.995</v>
      </c>
      <c r="CT28">
        <v>101.5941818181818</v>
      </c>
      <c r="CU28">
        <v>0.1000058818181818</v>
      </c>
      <c r="CV28">
        <v>26.891236363636359</v>
      </c>
      <c r="CW28">
        <v>26.365690909090901</v>
      </c>
      <c r="CX28">
        <v>999.9</v>
      </c>
      <c r="CY28">
        <v>0</v>
      </c>
      <c r="CZ28">
        <v>0</v>
      </c>
      <c r="DA28">
        <v>10003.529090909091</v>
      </c>
      <c r="DB28">
        <v>0</v>
      </c>
      <c r="DC28">
        <v>591.63900000000001</v>
      </c>
      <c r="DD28">
        <v>5.0002199999999997E-3</v>
      </c>
      <c r="DE28">
        <v>0</v>
      </c>
      <c r="DF28">
        <v>0</v>
      </c>
      <c r="DG28">
        <v>0</v>
      </c>
      <c r="DH28">
        <v>591.39090909090919</v>
      </c>
      <c r="DI28">
        <v>5.0002199999999997E-3</v>
      </c>
      <c r="DJ28">
        <v>165.82727272727271</v>
      </c>
      <c r="DK28">
        <v>-0.82727272727272727</v>
      </c>
      <c r="DL28">
        <v>34.096181818181819</v>
      </c>
      <c r="DM28">
        <v>40.625</v>
      </c>
      <c r="DN28">
        <v>36.584909090909093</v>
      </c>
      <c r="DO28">
        <v>40.170181818181817</v>
      </c>
      <c r="DP28">
        <v>37</v>
      </c>
      <c r="DQ28">
        <v>0</v>
      </c>
      <c r="DR28">
        <v>0</v>
      </c>
      <c r="DS28">
        <v>0</v>
      </c>
      <c r="DT28">
        <v>101.7999999523163</v>
      </c>
      <c r="DU28">
        <v>0</v>
      </c>
      <c r="DV28">
        <v>590.63076923076926</v>
      </c>
      <c r="DW28">
        <v>-1.353845870940229</v>
      </c>
      <c r="DX28">
        <v>11.45299091418533</v>
      </c>
      <c r="DY28">
        <v>166.0230769230769</v>
      </c>
      <c r="DZ28">
        <v>15</v>
      </c>
      <c r="EA28">
        <v>1693331846</v>
      </c>
      <c r="EB28" t="s">
        <v>359</v>
      </c>
      <c r="EC28">
        <v>1693331846</v>
      </c>
      <c r="ED28">
        <v>1693331839.5</v>
      </c>
      <c r="EE28">
        <v>28</v>
      </c>
      <c r="EF28">
        <v>-6.3E-2</v>
      </c>
      <c r="EG28">
        <v>-1E-3</v>
      </c>
      <c r="EH28">
        <v>-1.1040000000000001</v>
      </c>
      <c r="EI28">
        <v>9.9000000000000005E-2</v>
      </c>
      <c r="EJ28">
        <v>50</v>
      </c>
      <c r="EK28">
        <v>18</v>
      </c>
      <c r="EL28">
        <v>0.5</v>
      </c>
      <c r="EM28">
        <v>0.22</v>
      </c>
      <c r="EN28">
        <v>100</v>
      </c>
      <c r="EO28">
        <v>100</v>
      </c>
      <c r="EP28">
        <v>-1.1040000000000001</v>
      </c>
      <c r="EQ28">
        <v>9.9000000000000005E-2</v>
      </c>
      <c r="ER28">
        <v>-1.047231194242447</v>
      </c>
      <c r="ES28">
        <v>-1.5763494849013591E-5</v>
      </c>
      <c r="ET28">
        <v>2.5737299311383258E-6</v>
      </c>
      <c r="EU28">
        <v>-5.4755643384777521E-10</v>
      </c>
      <c r="EV28">
        <v>0.1000190476190497</v>
      </c>
      <c r="EW28">
        <v>0</v>
      </c>
      <c r="EX28">
        <v>0</v>
      </c>
      <c r="EY28">
        <v>0</v>
      </c>
      <c r="EZ28">
        <v>21</v>
      </c>
      <c r="FA28">
        <v>1995</v>
      </c>
      <c r="FB28">
        <v>1</v>
      </c>
      <c r="FC28">
        <v>16</v>
      </c>
      <c r="FD28">
        <v>1.4</v>
      </c>
      <c r="FE28">
        <v>1.3</v>
      </c>
      <c r="FF28">
        <v>0.27099600000000001</v>
      </c>
      <c r="FG28">
        <v>2.66357</v>
      </c>
      <c r="FH28">
        <v>1.39771</v>
      </c>
      <c r="FI28">
        <v>2.2729499999999998</v>
      </c>
      <c r="FJ28">
        <v>1.3952599999999999</v>
      </c>
      <c r="FK28">
        <v>2.5732400000000002</v>
      </c>
      <c r="FL28">
        <v>33.244</v>
      </c>
      <c r="FM28">
        <v>15.664300000000001</v>
      </c>
      <c r="FN28">
        <v>18</v>
      </c>
      <c r="FO28">
        <v>598.67200000000003</v>
      </c>
      <c r="FP28">
        <v>388.14299999999997</v>
      </c>
      <c r="FQ28">
        <v>27.001100000000001</v>
      </c>
      <c r="FR28">
        <v>26.460699999999999</v>
      </c>
      <c r="FS28">
        <v>30.000499999999999</v>
      </c>
      <c r="FT28">
        <v>26.166599999999999</v>
      </c>
      <c r="FU28">
        <v>26.5092</v>
      </c>
      <c r="FV28">
        <v>5.4388300000000003</v>
      </c>
      <c r="FW28">
        <v>0</v>
      </c>
      <c r="FX28">
        <v>100</v>
      </c>
      <c r="FY28">
        <v>27</v>
      </c>
      <c r="FZ28">
        <v>50</v>
      </c>
      <c r="GA28">
        <v>20.849399999999999</v>
      </c>
      <c r="GB28">
        <v>98.820499999999996</v>
      </c>
      <c r="GC28">
        <v>93.394099999999995</v>
      </c>
    </row>
    <row r="29" spans="1:185" x14ac:dyDescent="0.2">
      <c r="A29">
        <v>13</v>
      </c>
      <c r="B29">
        <v>1693331922</v>
      </c>
      <c r="C29">
        <v>1235</v>
      </c>
      <c r="D29" t="s">
        <v>360</v>
      </c>
      <c r="E29" t="s">
        <v>361</v>
      </c>
      <c r="F29">
        <v>5</v>
      </c>
      <c r="H29" t="s">
        <v>304</v>
      </c>
      <c r="J29" t="s">
        <v>397</v>
      </c>
      <c r="K29" t="s">
        <v>399</v>
      </c>
      <c r="L29">
        <v>1693331919</v>
      </c>
      <c r="M29">
        <f t="shared" si="0"/>
        <v>3.9056482098264757E-4</v>
      </c>
      <c r="N29">
        <f t="shared" si="1"/>
        <v>0.39056482098264755</v>
      </c>
      <c r="O29">
        <f t="shared" si="2"/>
        <v>-1.3657890746685371</v>
      </c>
      <c r="P29">
        <f t="shared" si="3"/>
        <v>0.45338000000000001</v>
      </c>
      <c r="Q29">
        <f t="shared" si="4"/>
        <v>86.48055379047716</v>
      </c>
      <c r="R29">
        <f t="shared" si="5"/>
        <v>8.7940258476128363</v>
      </c>
      <c r="S29">
        <f t="shared" si="6"/>
        <v>4.6103259796998912E-2</v>
      </c>
      <c r="T29">
        <f t="shared" si="7"/>
        <v>2.518791202021535E-2</v>
      </c>
      <c r="U29">
        <f t="shared" si="8"/>
        <v>2.955900845868042</v>
      </c>
      <c r="V29">
        <f t="shared" si="9"/>
        <v>2.5069278409889716E-2</v>
      </c>
      <c r="W29">
        <f t="shared" si="10"/>
        <v>1.5678911059074537E-2</v>
      </c>
      <c r="X29">
        <f t="shared" si="11"/>
        <v>3.9903511277246398E-5</v>
      </c>
      <c r="Y29">
        <f t="shared" si="12"/>
        <v>26.686857164770245</v>
      </c>
      <c r="Z29">
        <f t="shared" si="13"/>
        <v>26.169072727272731</v>
      </c>
      <c r="AA29">
        <f t="shared" si="14"/>
        <v>3.408164362900977</v>
      </c>
      <c r="AB29">
        <f t="shared" si="15"/>
        <v>52.761887010252174</v>
      </c>
      <c r="AC29">
        <f t="shared" si="16"/>
        <v>1.8650022954346037</v>
      </c>
      <c r="AD29">
        <f t="shared" si="17"/>
        <v>3.5347528322332651</v>
      </c>
      <c r="AE29">
        <f t="shared" si="18"/>
        <v>1.5431620674663733</v>
      </c>
      <c r="AF29">
        <f t="shared" si="19"/>
        <v>-17.223908605334756</v>
      </c>
      <c r="AG29">
        <f t="shared" si="20"/>
        <v>98.567594721536622</v>
      </c>
      <c r="AH29">
        <f t="shared" si="21"/>
        <v>7.1589973848320803</v>
      </c>
      <c r="AI29">
        <f t="shared" si="22"/>
        <v>88.502723404545222</v>
      </c>
      <c r="AJ29">
        <f t="shared" si="23"/>
        <v>-1.3657890746685371</v>
      </c>
      <c r="AK29">
        <f t="shared" si="24"/>
        <v>0.39056482098264755</v>
      </c>
      <c r="AL29">
        <f t="shared" si="25"/>
        <v>-1.0840932392316904</v>
      </c>
      <c r="AM29">
        <v>-0.92836752989901816</v>
      </c>
      <c r="AN29">
        <v>0.27808525454545441</v>
      </c>
      <c r="AO29">
        <v>-2.2478046397942299E-2</v>
      </c>
      <c r="AP29">
        <v>67.188161314360073</v>
      </c>
      <c r="AQ29">
        <f t="shared" si="26"/>
        <v>0.39998955275937181</v>
      </c>
      <c r="AR29">
        <v>17.958135539523809</v>
      </c>
      <c r="AS29">
        <v>18.346860606060609</v>
      </c>
      <c r="AT29">
        <v>7.3579753579804477E-4</v>
      </c>
      <c r="AU29">
        <v>78.55</v>
      </c>
      <c r="AV29">
        <v>2</v>
      </c>
      <c r="AW29">
        <v>0</v>
      </c>
      <c r="AX29">
        <f t="shared" si="27"/>
        <v>1</v>
      </c>
      <c r="AY29">
        <f t="shared" si="28"/>
        <v>0</v>
      </c>
      <c r="AZ29">
        <f t="shared" si="29"/>
        <v>53715.278654434704</v>
      </c>
      <c r="BA29" t="s">
        <v>362</v>
      </c>
      <c r="BB29">
        <v>8239.5300000000007</v>
      </c>
      <c r="BC29">
        <v>596.36</v>
      </c>
      <c r="BD29">
        <v>2380.29</v>
      </c>
      <c r="BE29">
        <f t="shared" si="30"/>
        <v>0.74945909952148693</v>
      </c>
      <c r="BF29">
        <v>-1.3657890746685371</v>
      </c>
      <c r="BG29" t="s">
        <v>338</v>
      </c>
      <c r="BH29" t="s">
        <v>338</v>
      </c>
      <c r="BI29">
        <v>0</v>
      </c>
      <c r="BJ29">
        <v>0</v>
      </c>
      <c r="BK29" t="e">
        <f t="shared" si="31"/>
        <v>#DIV/0!</v>
      </c>
      <c r="BL29">
        <v>0.5</v>
      </c>
      <c r="BM29">
        <f t="shared" si="32"/>
        <v>2.1001848040655996E-4</v>
      </c>
      <c r="BN29">
        <f t="shared" si="33"/>
        <v>-1.3657890746685371</v>
      </c>
      <c r="BO29" t="e">
        <f t="shared" si="34"/>
        <v>#DIV/0!</v>
      </c>
      <c r="BP29">
        <f t="shared" si="35"/>
        <v>0</v>
      </c>
      <c r="BQ29" t="e">
        <f t="shared" si="36"/>
        <v>#DIV/0!</v>
      </c>
      <c r="BR29" t="e">
        <f t="shared" si="37"/>
        <v>#DIV/0!</v>
      </c>
      <c r="BS29" t="s">
        <v>338</v>
      </c>
      <c r="BT29">
        <v>0</v>
      </c>
      <c r="BU29" t="e">
        <f t="shared" si="38"/>
        <v>#DIV/0!</v>
      </c>
      <c r="BV29" t="e">
        <f t="shared" si="39"/>
        <v>#DIV/0!</v>
      </c>
      <c r="BW29" t="e">
        <f t="shared" si="40"/>
        <v>#DIV/0!</v>
      </c>
      <c r="BX29" t="e">
        <f t="shared" si="41"/>
        <v>#DIV/0!</v>
      </c>
      <c r="BY29">
        <f t="shared" si="42"/>
        <v>0</v>
      </c>
      <c r="BZ29">
        <f t="shared" si="43"/>
        <v>1.3342956281916893</v>
      </c>
      <c r="CA29" t="e">
        <f t="shared" si="44"/>
        <v>#DIV/0!</v>
      </c>
      <c r="CB29" t="e">
        <f t="shared" si="45"/>
        <v>#DIV/0!</v>
      </c>
      <c r="CC29">
        <f t="shared" si="46"/>
        <v>5.0002199999999997E-3</v>
      </c>
      <c r="CD29">
        <f t="shared" si="47"/>
        <v>2.1001848040655996E-4</v>
      </c>
      <c r="CE29">
        <f t="shared" si="48"/>
        <v>4.2001847999999994E-2</v>
      </c>
      <c r="CF29">
        <f t="shared" si="49"/>
        <v>7.9803511199999996E-3</v>
      </c>
      <c r="CG29">
        <v>6</v>
      </c>
      <c r="CH29">
        <v>0.5</v>
      </c>
      <c r="CI29" t="s">
        <v>308</v>
      </c>
      <c r="CJ29">
        <v>2</v>
      </c>
      <c r="CK29" t="b">
        <v>0</v>
      </c>
      <c r="CL29">
        <v>1693331919</v>
      </c>
      <c r="CM29">
        <v>0.45338000000000001</v>
      </c>
      <c r="CN29">
        <v>-0.91222600000000009</v>
      </c>
      <c r="CO29">
        <v>18.340454545454548</v>
      </c>
      <c r="CP29">
        <v>17.95705454545455</v>
      </c>
      <c r="CQ29">
        <v>1.43038</v>
      </c>
      <c r="CR29">
        <v>18.240454545454551</v>
      </c>
      <c r="CS29">
        <v>600.00263636363627</v>
      </c>
      <c r="CT29">
        <v>101.58781818181819</v>
      </c>
      <c r="CU29">
        <v>0.1000811454545454</v>
      </c>
      <c r="CV29">
        <v>26.787600000000001</v>
      </c>
      <c r="CW29">
        <v>26.169072727272731</v>
      </c>
      <c r="CX29">
        <v>999.9</v>
      </c>
      <c r="CY29">
        <v>0</v>
      </c>
      <c r="CZ29">
        <v>0</v>
      </c>
      <c r="DA29">
        <v>9992.3309090909097</v>
      </c>
      <c r="DB29">
        <v>0</v>
      </c>
      <c r="DC29">
        <v>686.07081818181825</v>
      </c>
      <c r="DD29">
        <v>5.0002199999999997E-3</v>
      </c>
      <c r="DE29">
        <v>0</v>
      </c>
      <c r="DF29">
        <v>0</v>
      </c>
      <c r="DG29">
        <v>0</v>
      </c>
      <c r="DH29">
        <v>593.07272727272721</v>
      </c>
      <c r="DI29">
        <v>5.0002199999999997E-3</v>
      </c>
      <c r="DJ29">
        <v>190.8</v>
      </c>
      <c r="DK29">
        <v>-0.74545454545454537</v>
      </c>
      <c r="DL29">
        <v>34.425727272727272</v>
      </c>
      <c r="DM29">
        <v>40.811999999999998</v>
      </c>
      <c r="DN29">
        <v>37.061999999999998</v>
      </c>
      <c r="DO29">
        <v>39.209909090909093</v>
      </c>
      <c r="DP29">
        <v>36.936999999999998</v>
      </c>
      <c r="DQ29">
        <v>0</v>
      </c>
      <c r="DR29">
        <v>0</v>
      </c>
      <c r="DS29">
        <v>0</v>
      </c>
      <c r="DT29">
        <v>102.7999999523163</v>
      </c>
      <c r="DU29">
        <v>0</v>
      </c>
      <c r="DV29">
        <v>596.36</v>
      </c>
      <c r="DW29">
        <v>11.646153653725939</v>
      </c>
      <c r="DX29">
        <v>-7.9461537157757789</v>
      </c>
      <c r="DY29">
        <v>188.48400000000001</v>
      </c>
      <c r="DZ29">
        <v>15</v>
      </c>
      <c r="EA29">
        <v>1693331947</v>
      </c>
      <c r="EB29" t="s">
        <v>363</v>
      </c>
      <c r="EC29">
        <v>1693331940.5</v>
      </c>
      <c r="ED29">
        <v>1693331947</v>
      </c>
      <c r="EE29">
        <v>29</v>
      </c>
      <c r="EF29">
        <v>0.13300000000000001</v>
      </c>
      <c r="EG29">
        <v>1E-3</v>
      </c>
      <c r="EH29">
        <v>-0.97699999999999998</v>
      </c>
      <c r="EI29">
        <v>0.1</v>
      </c>
      <c r="EJ29">
        <v>-1</v>
      </c>
      <c r="EK29">
        <v>18</v>
      </c>
      <c r="EL29">
        <v>0.5</v>
      </c>
      <c r="EM29">
        <v>0.32</v>
      </c>
      <c r="EN29">
        <v>100</v>
      </c>
      <c r="EO29">
        <v>100</v>
      </c>
      <c r="EP29">
        <v>-0.97699999999999998</v>
      </c>
      <c r="EQ29">
        <v>0.1</v>
      </c>
      <c r="ER29">
        <v>-1.1102603076338471</v>
      </c>
      <c r="ES29">
        <v>-1.5763494849013591E-5</v>
      </c>
      <c r="ET29">
        <v>2.5737299311383258E-6</v>
      </c>
      <c r="EU29">
        <v>-5.4755643384777521E-10</v>
      </c>
      <c r="EV29">
        <v>9.909999999999286E-2</v>
      </c>
      <c r="EW29">
        <v>0</v>
      </c>
      <c r="EX29">
        <v>0</v>
      </c>
      <c r="EY29">
        <v>0</v>
      </c>
      <c r="EZ29">
        <v>21</v>
      </c>
      <c r="FA29">
        <v>1995</v>
      </c>
      <c r="FB29">
        <v>1</v>
      </c>
      <c r="FC29">
        <v>16</v>
      </c>
      <c r="FD29">
        <v>1.3</v>
      </c>
      <c r="FE29">
        <v>1.4</v>
      </c>
      <c r="FF29">
        <v>3.1738299999999997E-2</v>
      </c>
      <c r="FG29">
        <v>4.99756</v>
      </c>
      <c r="FH29">
        <v>1.39771</v>
      </c>
      <c r="FI29">
        <v>2.2729499999999998</v>
      </c>
      <c r="FJ29">
        <v>1.3952599999999999</v>
      </c>
      <c r="FK29">
        <v>2.6415999999999999</v>
      </c>
      <c r="FL29">
        <v>33.378399999999999</v>
      </c>
      <c r="FM29">
        <v>15.6381</v>
      </c>
      <c r="FN29">
        <v>18</v>
      </c>
      <c r="FO29">
        <v>598.71400000000006</v>
      </c>
      <c r="FP29">
        <v>387.50799999999998</v>
      </c>
      <c r="FQ29">
        <v>27.000499999999999</v>
      </c>
      <c r="FR29">
        <v>26.562000000000001</v>
      </c>
      <c r="FS29">
        <v>30.0001</v>
      </c>
      <c r="FT29">
        <v>26.267199999999999</v>
      </c>
      <c r="FU29">
        <v>26.610199999999999</v>
      </c>
      <c r="FV29">
        <v>0</v>
      </c>
      <c r="FW29">
        <v>0</v>
      </c>
      <c r="FX29">
        <v>100</v>
      </c>
      <c r="FY29">
        <v>27</v>
      </c>
      <c r="FZ29">
        <v>0</v>
      </c>
      <c r="GA29">
        <v>20.849399999999999</v>
      </c>
      <c r="GB29">
        <v>98.807500000000005</v>
      </c>
      <c r="GC29">
        <v>93.381200000000007</v>
      </c>
    </row>
    <row r="30" spans="1:185" x14ac:dyDescent="0.2">
      <c r="A30">
        <v>14</v>
      </c>
      <c r="B30">
        <v>1693332023</v>
      </c>
      <c r="C30">
        <v>1336</v>
      </c>
      <c r="D30" t="s">
        <v>364</v>
      </c>
      <c r="E30" t="s">
        <v>365</v>
      </c>
      <c r="F30">
        <v>5</v>
      </c>
      <c r="H30" t="s">
        <v>304</v>
      </c>
      <c r="J30" t="s">
        <v>397</v>
      </c>
      <c r="K30" t="s">
        <v>399</v>
      </c>
      <c r="L30">
        <v>1693332020</v>
      </c>
      <c r="M30">
        <f t="shared" si="0"/>
        <v>4.3721192871939518E-4</v>
      </c>
      <c r="N30">
        <f t="shared" si="1"/>
        <v>0.43721192871939518</v>
      </c>
      <c r="O30">
        <f t="shared" si="2"/>
        <v>-0.99673497917895204</v>
      </c>
      <c r="P30">
        <f t="shared" si="3"/>
        <v>401.06109090909092</v>
      </c>
      <c r="Q30">
        <f t="shared" si="4"/>
        <v>448.60098855695873</v>
      </c>
      <c r="R30">
        <f t="shared" si="5"/>
        <v>45.615290097065042</v>
      </c>
      <c r="S30">
        <f t="shared" si="6"/>
        <v>40.781269937261207</v>
      </c>
      <c r="T30">
        <f t="shared" si="7"/>
        <v>2.7415071995785217E-2</v>
      </c>
      <c r="U30">
        <f t="shared" si="8"/>
        <v>2.957546123244875</v>
      </c>
      <c r="V30">
        <f t="shared" si="9"/>
        <v>2.7274672135592593E-2</v>
      </c>
      <c r="W30">
        <f t="shared" si="10"/>
        <v>1.7059224378742115E-2</v>
      </c>
      <c r="X30">
        <f t="shared" si="11"/>
        <v>3.9903511277246398E-5</v>
      </c>
      <c r="Y30">
        <f t="shared" si="12"/>
        <v>26.926439028915098</v>
      </c>
      <c r="Z30">
        <f t="shared" si="13"/>
        <v>26.4985</v>
      </c>
      <c r="AA30">
        <f t="shared" si="14"/>
        <v>3.4750834298275595</v>
      </c>
      <c r="AB30">
        <f t="shared" si="15"/>
        <v>52.631161893719089</v>
      </c>
      <c r="AC30">
        <f t="shared" si="16"/>
        <v>1.8880876280488492</v>
      </c>
      <c r="AD30">
        <f t="shared" si="17"/>
        <v>3.5873949198795292</v>
      </c>
      <c r="AE30">
        <f t="shared" si="18"/>
        <v>1.5869958017787102</v>
      </c>
      <c r="AF30">
        <f t="shared" si="19"/>
        <v>-19.281046056525327</v>
      </c>
      <c r="AG30">
        <f t="shared" si="20"/>
        <v>86.202968778968255</v>
      </c>
      <c r="AH30">
        <f t="shared" si="21"/>
        <v>6.2756920560085208</v>
      </c>
      <c r="AI30">
        <f t="shared" si="22"/>
        <v>73.197654681962732</v>
      </c>
      <c r="AJ30">
        <f t="shared" si="23"/>
        <v>-0.99673497917895204</v>
      </c>
      <c r="AK30">
        <f t="shared" si="24"/>
        <v>0.43721192871939518</v>
      </c>
      <c r="AL30">
        <f t="shared" si="25"/>
        <v>-0.66518765519605183</v>
      </c>
      <c r="AM30">
        <v>407.65637153728568</v>
      </c>
      <c r="AN30">
        <v>408.47178181818191</v>
      </c>
      <c r="AO30">
        <v>-3.0277424618391391E-2</v>
      </c>
      <c r="AP30">
        <v>67.166949865481129</v>
      </c>
      <c r="AQ30">
        <f t="shared" si="26"/>
        <v>0.44232183329904823</v>
      </c>
      <c r="AR30">
        <v>18.140413076883121</v>
      </c>
      <c r="AS30">
        <v>18.57401999999999</v>
      </c>
      <c r="AT30">
        <v>9.1442176870832253E-5</v>
      </c>
      <c r="AU30">
        <v>78.55</v>
      </c>
      <c r="AV30">
        <v>1</v>
      </c>
      <c r="AW30">
        <v>0</v>
      </c>
      <c r="AX30">
        <f t="shared" si="27"/>
        <v>1</v>
      </c>
      <c r="AY30">
        <f t="shared" si="28"/>
        <v>0</v>
      </c>
      <c r="AZ30">
        <f t="shared" si="29"/>
        <v>53718.226103366273</v>
      </c>
      <c r="BA30" t="s">
        <v>366</v>
      </c>
      <c r="BB30">
        <v>8236.7999999999993</v>
      </c>
      <c r="BC30">
        <v>603.73846153846148</v>
      </c>
      <c r="BD30">
        <v>2395.89</v>
      </c>
      <c r="BE30">
        <f t="shared" si="30"/>
        <v>0.7480107761464585</v>
      </c>
      <c r="BF30">
        <v>-0.9967349791788952</v>
      </c>
      <c r="BG30" t="s">
        <v>338</v>
      </c>
      <c r="BH30" t="s">
        <v>338</v>
      </c>
      <c r="BI30">
        <v>0</v>
      </c>
      <c r="BJ30">
        <v>0</v>
      </c>
      <c r="BK30" t="e">
        <f t="shared" si="31"/>
        <v>#DIV/0!</v>
      </c>
      <c r="BL30">
        <v>0.5</v>
      </c>
      <c r="BM30">
        <f t="shared" si="32"/>
        <v>2.1001848040655996E-4</v>
      </c>
      <c r="BN30">
        <f t="shared" si="33"/>
        <v>-0.99673497917895204</v>
      </c>
      <c r="BO30" t="e">
        <f t="shared" si="34"/>
        <v>#DIV/0!</v>
      </c>
      <c r="BP30">
        <f t="shared" si="35"/>
        <v>-2.7065912842893087E-10</v>
      </c>
      <c r="BQ30" t="e">
        <f t="shared" si="36"/>
        <v>#DIV/0!</v>
      </c>
      <c r="BR30" t="e">
        <f t="shared" si="37"/>
        <v>#DIV/0!</v>
      </c>
      <c r="BS30" t="s">
        <v>338</v>
      </c>
      <c r="BT30">
        <v>0</v>
      </c>
      <c r="BU30" t="e">
        <f t="shared" si="38"/>
        <v>#DIV/0!</v>
      </c>
      <c r="BV30" t="e">
        <f t="shared" si="39"/>
        <v>#DIV/0!</v>
      </c>
      <c r="BW30" t="e">
        <f t="shared" si="40"/>
        <v>#DIV/0!</v>
      </c>
      <c r="BX30" t="e">
        <f t="shared" si="41"/>
        <v>#DIV/0!</v>
      </c>
      <c r="BY30">
        <f t="shared" si="42"/>
        <v>0</v>
      </c>
      <c r="BZ30">
        <f t="shared" si="43"/>
        <v>1.3368791358217047</v>
      </c>
      <c r="CA30" t="e">
        <f t="shared" si="44"/>
        <v>#DIV/0!</v>
      </c>
      <c r="CB30" t="e">
        <f t="shared" si="45"/>
        <v>#DIV/0!</v>
      </c>
      <c r="CC30">
        <f t="shared" si="46"/>
        <v>5.0002199999999997E-3</v>
      </c>
      <c r="CD30">
        <f t="shared" si="47"/>
        <v>2.1001848040655996E-4</v>
      </c>
      <c r="CE30">
        <f t="shared" si="48"/>
        <v>4.2001847999999994E-2</v>
      </c>
      <c r="CF30">
        <f t="shared" si="49"/>
        <v>7.9803511199999996E-3</v>
      </c>
      <c r="CG30">
        <v>6</v>
      </c>
      <c r="CH30">
        <v>0.5</v>
      </c>
      <c r="CI30" t="s">
        <v>308</v>
      </c>
      <c r="CJ30">
        <v>2</v>
      </c>
      <c r="CK30" t="b">
        <v>0</v>
      </c>
      <c r="CL30">
        <v>1693332020</v>
      </c>
      <c r="CM30">
        <v>401.06109090909092</v>
      </c>
      <c r="CN30">
        <v>400.23972727272718</v>
      </c>
      <c r="CO30">
        <v>18.568290909090901</v>
      </c>
      <c r="CP30">
        <v>18.139209090909091</v>
      </c>
      <c r="CQ30">
        <v>401.55509090909089</v>
      </c>
      <c r="CR30">
        <v>18.464290909090909</v>
      </c>
      <c r="CS30">
        <v>600.01654545454539</v>
      </c>
      <c r="CT30">
        <v>101.5834545454546</v>
      </c>
      <c r="CU30">
        <v>9.9981872727272728E-2</v>
      </c>
      <c r="CV30">
        <v>27.039136363636359</v>
      </c>
      <c r="CW30">
        <v>26.4985</v>
      </c>
      <c r="CX30">
        <v>999.9</v>
      </c>
      <c r="CY30">
        <v>0</v>
      </c>
      <c r="CZ30">
        <v>0</v>
      </c>
      <c r="DA30">
        <v>10002.09181818182</v>
      </c>
      <c r="DB30">
        <v>0</v>
      </c>
      <c r="DC30">
        <v>899.97472727272736</v>
      </c>
      <c r="DD30">
        <v>5.0002199999999997E-3</v>
      </c>
      <c r="DE30">
        <v>0</v>
      </c>
      <c r="DF30">
        <v>0</v>
      </c>
      <c r="DG30">
        <v>0</v>
      </c>
      <c r="DH30">
        <v>602.72727272727263</v>
      </c>
      <c r="DI30">
        <v>5.0002199999999997E-3</v>
      </c>
      <c r="DJ30">
        <v>233.0272727272727</v>
      </c>
      <c r="DK30">
        <v>-0.90000000000000024</v>
      </c>
      <c r="DL30">
        <v>34.811999999999998</v>
      </c>
      <c r="DM30">
        <v>40.977090909090911</v>
      </c>
      <c r="DN30">
        <v>37.340636363636357</v>
      </c>
      <c r="DO30">
        <v>40.170363636363639</v>
      </c>
      <c r="DP30">
        <v>37.436999999999998</v>
      </c>
      <c r="DQ30">
        <v>0</v>
      </c>
      <c r="DR30">
        <v>0</v>
      </c>
      <c r="DS30">
        <v>0</v>
      </c>
      <c r="DT30">
        <v>100.6000001430511</v>
      </c>
      <c r="DU30">
        <v>0</v>
      </c>
      <c r="DV30">
        <v>603.73846153846148</v>
      </c>
      <c r="DW30">
        <v>0.8478630529076</v>
      </c>
      <c r="DX30">
        <v>-88.211965472086547</v>
      </c>
      <c r="DY30">
        <v>239.4769230769231</v>
      </c>
      <c r="DZ30">
        <v>15</v>
      </c>
      <c r="EA30">
        <v>1693332044</v>
      </c>
      <c r="EB30" t="s">
        <v>367</v>
      </c>
      <c r="EC30">
        <v>1693332040.5</v>
      </c>
      <c r="ED30">
        <v>1693332044</v>
      </c>
      <c r="EE30">
        <v>30</v>
      </c>
      <c r="EF30">
        <v>0.111</v>
      </c>
      <c r="EG30">
        <v>3.0000000000000001E-3</v>
      </c>
      <c r="EH30">
        <v>-0.49399999999999999</v>
      </c>
      <c r="EI30">
        <v>0.104</v>
      </c>
      <c r="EJ30">
        <v>400</v>
      </c>
      <c r="EK30">
        <v>18</v>
      </c>
      <c r="EL30">
        <v>0.72</v>
      </c>
      <c r="EM30">
        <v>0.2</v>
      </c>
      <c r="EN30">
        <v>100</v>
      </c>
      <c r="EO30">
        <v>100</v>
      </c>
      <c r="EP30">
        <v>-0.49399999999999999</v>
      </c>
      <c r="EQ30">
        <v>0.104</v>
      </c>
      <c r="ER30">
        <v>-0.97676342302519081</v>
      </c>
      <c r="ES30">
        <v>-1.5763494849013591E-5</v>
      </c>
      <c r="ET30">
        <v>2.5737299311383258E-6</v>
      </c>
      <c r="EU30">
        <v>-5.4755643384777521E-10</v>
      </c>
      <c r="EV30">
        <v>0.1002199999999966</v>
      </c>
      <c r="EW30">
        <v>0</v>
      </c>
      <c r="EX30">
        <v>0</v>
      </c>
      <c r="EY30">
        <v>0</v>
      </c>
      <c r="EZ30">
        <v>21</v>
      </c>
      <c r="FA30">
        <v>1995</v>
      </c>
      <c r="FB30">
        <v>1</v>
      </c>
      <c r="FC30">
        <v>16</v>
      </c>
      <c r="FD30">
        <v>1.4</v>
      </c>
      <c r="FE30">
        <v>1.3</v>
      </c>
      <c r="FF30">
        <v>1.0632299999999999</v>
      </c>
      <c r="FG30">
        <v>2.63306</v>
      </c>
      <c r="FH30">
        <v>1.39771</v>
      </c>
      <c r="FI30">
        <v>2.2741699999999998</v>
      </c>
      <c r="FJ30">
        <v>1.3952599999999999</v>
      </c>
      <c r="FK30">
        <v>2.6245099999999999</v>
      </c>
      <c r="FL30">
        <v>33.4681</v>
      </c>
      <c r="FM30">
        <v>15.629300000000001</v>
      </c>
      <c r="FN30">
        <v>18</v>
      </c>
      <c r="FO30">
        <v>599.524</v>
      </c>
      <c r="FP30">
        <v>387.91699999999997</v>
      </c>
      <c r="FQ30">
        <v>27.002800000000001</v>
      </c>
      <c r="FR30">
        <v>26.606999999999999</v>
      </c>
      <c r="FS30">
        <v>30.000299999999999</v>
      </c>
      <c r="FT30">
        <v>26.322600000000001</v>
      </c>
      <c r="FU30">
        <v>26.667100000000001</v>
      </c>
      <c r="FV30">
        <v>21.302099999999999</v>
      </c>
      <c r="FW30">
        <v>0</v>
      </c>
      <c r="FX30">
        <v>100</v>
      </c>
      <c r="FY30">
        <v>27</v>
      </c>
      <c r="FZ30">
        <v>400</v>
      </c>
      <c r="GA30">
        <v>20.849399999999999</v>
      </c>
      <c r="GB30">
        <v>98.813800000000001</v>
      </c>
      <c r="GC30">
        <v>93.386099999999999</v>
      </c>
    </row>
    <row r="31" spans="1:185" x14ac:dyDescent="0.2">
      <c r="A31">
        <v>15</v>
      </c>
      <c r="B31">
        <v>1693332120</v>
      </c>
      <c r="C31">
        <v>1433</v>
      </c>
      <c r="D31" t="s">
        <v>368</v>
      </c>
      <c r="E31" t="s">
        <v>369</v>
      </c>
      <c r="F31">
        <v>5</v>
      </c>
      <c r="H31" t="s">
        <v>304</v>
      </c>
      <c r="J31" t="s">
        <v>397</v>
      </c>
      <c r="K31" t="s">
        <v>399</v>
      </c>
      <c r="L31">
        <v>1693332117</v>
      </c>
      <c r="M31">
        <f t="shared" si="0"/>
        <v>4.3761803776099E-4</v>
      </c>
      <c r="N31">
        <f t="shared" si="1"/>
        <v>0.43761803776099001</v>
      </c>
      <c r="O31">
        <f t="shared" si="2"/>
        <v>-1.0819471794434443</v>
      </c>
      <c r="P31">
        <f t="shared" si="3"/>
        <v>400.94281818181821</v>
      </c>
      <c r="Q31">
        <f t="shared" si="4"/>
        <v>454.76914222345971</v>
      </c>
      <c r="R31">
        <f t="shared" si="5"/>
        <v>46.244200471049488</v>
      </c>
      <c r="S31">
        <f t="shared" si="6"/>
        <v>40.770752322322089</v>
      </c>
      <c r="T31">
        <f t="shared" si="7"/>
        <v>2.6709676523379786E-2</v>
      </c>
      <c r="U31">
        <f t="shared" si="8"/>
        <v>2.9573417621503446</v>
      </c>
      <c r="V31">
        <f t="shared" si="9"/>
        <v>2.6576380628159171E-2</v>
      </c>
      <c r="W31">
        <f t="shared" si="10"/>
        <v>1.6622158411759451E-2</v>
      </c>
      <c r="X31">
        <f t="shared" si="11"/>
        <v>3.9903511277246398E-5</v>
      </c>
      <c r="Y31">
        <f t="shared" si="12"/>
        <v>27.186265226034205</v>
      </c>
      <c r="Z31">
        <f t="shared" si="13"/>
        <v>26.811627272727272</v>
      </c>
      <c r="AA31">
        <f t="shared" si="14"/>
        <v>3.5397520094488186</v>
      </c>
      <c r="AB31">
        <f t="shared" si="15"/>
        <v>52.441814887992436</v>
      </c>
      <c r="AC31">
        <f t="shared" si="16"/>
        <v>1.9101977394699805</v>
      </c>
      <c r="AD31">
        <f t="shared" si="17"/>
        <v>3.642508832979686</v>
      </c>
      <c r="AE31">
        <f t="shared" si="18"/>
        <v>1.6295542699788381</v>
      </c>
      <c r="AF31">
        <f t="shared" si="19"/>
        <v>-19.29895546525966</v>
      </c>
      <c r="AG31">
        <f t="shared" si="20"/>
        <v>77.713556566351897</v>
      </c>
      <c r="AH31">
        <f t="shared" si="21"/>
        <v>5.6742811117231966</v>
      </c>
      <c r="AI31">
        <f t="shared" si="22"/>
        <v>64.088922116326714</v>
      </c>
      <c r="AJ31">
        <f t="shared" si="23"/>
        <v>-1.0819471794434443</v>
      </c>
      <c r="AK31">
        <f t="shared" si="24"/>
        <v>0.43761803776099001</v>
      </c>
      <c r="AL31">
        <f t="shared" si="25"/>
        <v>-0.818305461409637</v>
      </c>
      <c r="AM31">
        <v>407.50560545435587</v>
      </c>
      <c r="AN31">
        <v>408.5062424242422</v>
      </c>
      <c r="AO31">
        <v>-3.6665609780936061E-2</v>
      </c>
      <c r="AP31">
        <v>67.223830693632522</v>
      </c>
      <c r="AQ31">
        <f t="shared" si="26"/>
        <v>0.44309047289405601</v>
      </c>
      <c r="AR31">
        <v>18.356541263203461</v>
      </c>
      <c r="AS31">
        <v>18.790287878787868</v>
      </c>
      <c r="AT31">
        <v>1.882641613705329E-4</v>
      </c>
      <c r="AU31">
        <v>78.55</v>
      </c>
      <c r="AV31">
        <v>1</v>
      </c>
      <c r="AW31">
        <v>0</v>
      </c>
      <c r="AX31">
        <f t="shared" si="27"/>
        <v>1</v>
      </c>
      <c r="AY31">
        <f t="shared" si="28"/>
        <v>0</v>
      </c>
      <c r="AZ31">
        <f t="shared" si="29"/>
        <v>53665.844789280549</v>
      </c>
      <c r="BA31" t="s">
        <v>370</v>
      </c>
      <c r="BB31">
        <v>8234.3700000000008</v>
      </c>
      <c r="BC31">
        <v>611.6400000000001</v>
      </c>
      <c r="BD31">
        <v>2409.63</v>
      </c>
      <c r="BE31">
        <f t="shared" si="30"/>
        <v>0.74616849889817105</v>
      </c>
      <c r="BF31">
        <v>-1.0819471794435009</v>
      </c>
      <c r="BG31" t="s">
        <v>338</v>
      </c>
      <c r="BH31" t="s">
        <v>338</v>
      </c>
      <c r="BI31">
        <v>0</v>
      </c>
      <c r="BJ31">
        <v>0</v>
      </c>
      <c r="BK31" t="e">
        <f t="shared" si="31"/>
        <v>#DIV/0!</v>
      </c>
      <c r="BL31">
        <v>0.5</v>
      </c>
      <c r="BM31">
        <f t="shared" si="32"/>
        <v>2.1001848040655996E-4</v>
      </c>
      <c r="BN31">
        <f t="shared" si="33"/>
        <v>-1.0819471794434443</v>
      </c>
      <c r="BO31" t="e">
        <f t="shared" si="34"/>
        <v>#DIV/0!</v>
      </c>
      <c r="BP31">
        <f t="shared" si="35"/>
        <v>2.6960186620850536E-10</v>
      </c>
      <c r="BQ31" t="e">
        <f t="shared" si="36"/>
        <v>#DIV/0!</v>
      </c>
      <c r="BR31" t="e">
        <f t="shared" si="37"/>
        <v>#DIV/0!</v>
      </c>
      <c r="BS31" t="s">
        <v>338</v>
      </c>
      <c r="BT31">
        <v>0</v>
      </c>
      <c r="BU31" t="e">
        <f t="shared" si="38"/>
        <v>#DIV/0!</v>
      </c>
      <c r="BV31" t="e">
        <f t="shared" si="39"/>
        <v>#DIV/0!</v>
      </c>
      <c r="BW31" t="e">
        <f t="shared" si="40"/>
        <v>#DIV/0!</v>
      </c>
      <c r="BX31" t="e">
        <f t="shared" si="41"/>
        <v>#DIV/0!</v>
      </c>
      <c r="BY31">
        <f t="shared" si="42"/>
        <v>0</v>
      </c>
      <c r="BZ31">
        <f t="shared" si="43"/>
        <v>1.3401798675187293</v>
      </c>
      <c r="CA31" t="e">
        <f t="shared" si="44"/>
        <v>#DIV/0!</v>
      </c>
      <c r="CB31" t="e">
        <f t="shared" si="45"/>
        <v>#DIV/0!</v>
      </c>
      <c r="CC31">
        <f t="shared" si="46"/>
        <v>5.0002199999999997E-3</v>
      </c>
      <c r="CD31">
        <f t="shared" si="47"/>
        <v>2.1001848040655996E-4</v>
      </c>
      <c r="CE31">
        <f t="shared" si="48"/>
        <v>4.2001847999999994E-2</v>
      </c>
      <c r="CF31">
        <f t="shared" si="49"/>
        <v>7.9803511199999996E-3</v>
      </c>
      <c r="CG31">
        <v>6</v>
      </c>
      <c r="CH31">
        <v>0.5</v>
      </c>
      <c r="CI31" t="s">
        <v>308</v>
      </c>
      <c r="CJ31">
        <v>2</v>
      </c>
      <c r="CK31" t="b">
        <v>0</v>
      </c>
      <c r="CL31">
        <v>1693332117</v>
      </c>
      <c r="CM31">
        <v>400.94281818181821</v>
      </c>
      <c r="CN31">
        <v>400.03636363636372</v>
      </c>
      <c r="CO31">
        <v>18.785036363636369</v>
      </c>
      <c r="CP31">
        <v>18.355654545454549</v>
      </c>
      <c r="CQ31">
        <v>401.37381818181819</v>
      </c>
      <c r="CR31">
        <v>18.677036363636361</v>
      </c>
      <c r="CS31">
        <v>600.02172727272728</v>
      </c>
      <c r="CT31">
        <v>101.5871818181818</v>
      </c>
      <c r="CU31">
        <v>0.10001763636363641</v>
      </c>
      <c r="CV31">
        <v>27.299054545454549</v>
      </c>
      <c r="CW31">
        <v>26.811627272727272</v>
      </c>
      <c r="CX31">
        <v>999.9</v>
      </c>
      <c r="CY31">
        <v>0</v>
      </c>
      <c r="CZ31">
        <v>0</v>
      </c>
      <c r="DA31">
        <v>10000.565454545451</v>
      </c>
      <c r="DB31">
        <v>0</v>
      </c>
      <c r="DC31">
        <v>1168.5899999999999</v>
      </c>
      <c r="DD31">
        <v>5.0002199999999997E-3</v>
      </c>
      <c r="DE31">
        <v>0</v>
      </c>
      <c r="DF31">
        <v>0</v>
      </c>
      <c r="DG31">
        <v>0</v>
      </c>
      <c r="DH31">
        <v>616.40000000000009</v>
      </c>
      <c r="DI31">
        <v>5.0002199999999997E-3</v>
      </c>
      <c r="DJ31">
        <v>286.17272727272729</v>
      </c>
      <c r="DK31">
        <v>-0.63636363636363624</v>
      </c>
      <c r="DL31">
        <v>35.300727272727272</v>
      </c>
      <c r="DM31">
        <v>41.561999999999998</v>
      </c>
      <c r="DN31">
        <v>38.061999999999998</v>
      </c>
      <c r="DO31">
        <v>40.533727272727269</v>
      </c>
      <c r="DP31">
        <v>37.891909090909103</v>
      </c>
      <c r="DQ31">
        <v>0</v>
      </c>
      <c r="DR31">
        <v>0</v>
      </c>
      <c r="DS31">
        <v>0</v>
      </c>
      <c r="DT31">
        <v>96.5</v>
      </c>
      <c r="DU31">
        <v>0</v>
      </c>
      <c r="DV31">
        <v>611.6400000000001</v>
      </c>
      <c r="DW31">
        <v>26.43846197140012</v>
      </c>
      <c r="DX31">
        <v>-131.8307698672574</v>
      </c>
      <c r="DY31">
        <v>298.15600000000001</v>
      </c>
      <c r="DZ31">
        <v>15</v>
      </c>
      <c r="EA31">
        <v>1693332149.0999999</v>
      </c>
      <c r="EB31" t="s">
        <v>371</v>
      </c>
      <c r="EC31">
        <v>1693332149.0999999</v>
      </c>
      <c r="ED31">
        <v>1693332143.5999999</v>
      </c>
      <c r="EE31">
        <v>31</v>
      </c>
      <c r="EF31">
        <v>6.3E-2</v>
      </c>
      <c r="EG31">
        <v>4.0000000000000001E-3</v>
      </c>
      <c r="EH31">
        <v>-0.43099999999999999</v>
      </c>
      <c r="EI31">
        <v>0.108</v>
      </c>
      <c r="EJ31">
        <v>400</v>
      </c>
      <c r="EK31">
        <v>18</v>
      </c>
      <c r="EL31">
        <v>1.34</v>
      </c>
      <c r="EM31">
        <v>0.39</v>
      </c>
      <c r="EN31">
        <v>100</v>
      </c>
      <c r="EO31">
        <v>100</v>
      </c>
      <c r="EP31">
        <v>-0.43099999999999999</v>
      </c>
      <c r="EQ31">
        <v>0.108</v>
      </c>
      <c r="ER31">
        <v>-0.86575761338548451</v>
      </c>
      <c r="ES31">
        <v>-1.5763494849013591E-5</v>
      </c>
      <c r="ET31">
        <v>2.5737299311383258E-6</v>
      </c>
      <c r="EU31">
        <v>-5.4755643384777521E-10</v>
      </c>
      <c r="EV31">
        <v>0.10356999999999771</v>
      </c>
      <c r="EW31">
        <v>0</v>
      </c>
      <c r="EX31">
        <v>0</v>
      </c>
      <c r="EY31">
        <v>0</v>
      </c>
      <c r="EZ31">
        <v>21</v>
      </c>
      <c r="FA31">
        <v>1995</v>
      </c>
      <c r="FB31">
        <v>1</v>
      </c>
      <c r="FC31">
        <v>16</v>
      </c>
      <c r="FD31">
        <v>1.3</v>
      </c>
      <c r="FE31">
        <v>1.3</v>
      </c>
      <c r="FF31">
        <v>1.0595699999999999</v>
      </c>
      <c r="FG31">
        <v>2.6220699999999999</v>
      </c>
      <c r="FH31">
        <v>1.39771</v>
      </c>
      <c r="FI31">
        <v>2.2741699999999998</v>
      </c>
      <c r="FJ31">
        <v>1.3952599999999999</v>
      </c>
      <c r="FK31">
        <v>2.6403799999999999</v>
      </c>
      <c r="FL31">
        <v>33.670499999999997</v>
      </c>
      <c r="FM31">
        <v>15.611800000000001</v>
      </c>
      <c r="FN31">
        <v>18</v>
      </c>
      <c r="FO31">
        <v>599.99800000000005</v>
      </c>
      <c r="FP31">
        <v>387.28899999999999</v>
      </c>
      <c r="FQ31">
        <v>27.001999999999999</v>
      </c>
      <c r="FR31">
        <v>26.738299999999999</v>
      </c>
      <c r="FS31">
        <v>30.000699999999998</v>
      </c>
      <c r="FT31">
        <v>26.4377</v>
      </c>
      <c r="FU31">
        <v>26.785599999999999</v>
      </c>
      <c r="FV31">
        <v>21.2423</v>
      </c>
      <c r="FW31">
        <v>0</v>
      </c>
      <c r="FX31">
        <v>100</v>
      </c>
      <c r="FY31">
        <v>27</v>
      </c>
      <c r="FZ31">
        <v>400</v>
      </c>
      <c r="GA31">
        <v>20.849399999999999</v>
      </c>
      <c r="GB31">
        <v>98.789500000000004</v>
      </c>
      <c r="GC31">
        <v>93.364000000000004</v>
      </c>
    </row>
    <row r="32" spans="1:185" x14ac:dyDescent="0.2">
      <c r="A32">
        <v>16</v>
      </c>
      <c r="B32">
        <v>1693332225.0999999</v>
      </c>
      <c r="C32">
        <v>1538.099999904633</v>
      </c>
      <c r="D32" t="s">
        <v>372</v>
      </c>
      <c r="E32" t="s">
        <v>373</v>
      </c>
      <c r="F32">
        <v>5</v>
      </c>
      <c r="H32" t="s">
        <v>304</v>
      </c>
      <c r="J32" t="s">
        <v>397</v>
      </c>
      <c r="K32" t="s">
        <v>399</v>
      </c>
      <c r="L32">
        <v>1693332222.0999999</v>
      </c>
      <c r="M32">
        <f t="shared" si="0"/>
        <v>4.2151927760229052E-4</v>
      </c>
      <c r="N32">
        <f t="shared" si="1"/>
        <v>0.42151927760229052</v>
      </c>
      <c r="O32">
        <f t="shared" si="2"/>
        <v>-0.96976863216734688</v>
      </c>
      <c r="P32">
        <f t="shared" si="3"/>
        <v>600.8011818181817</v>
      </c>
      <c r="Q32">
        <f t="shared" si="4"/>
        <v>644.73354908979502</v>
      </c>
      <c r="R32">
        <f t="shared" si="5"/>
        <v>65.56448877972737</v>
      </c>
      <c r="S32">
        <f t="shared" si="6"/>
        <v>61.09690181281217</v>
      </c>
      <c r="T32">
        <f t="shared" si="7"/>
        <v>2.586524398426087E-2</v>
      </c>
      <c r="U32">
        <f t="shared" si="8"/>
        <v>2.9582189232593326</v>
      </c>
      <c r="V32">
        <f t="shared" si="9"/>
        <v>2.5740258802489018E-2</v>
      </c>
      <c r="W32">
        <f t="shared" si="10"/>
        <v>1.6098840697434766E-2</v>
      </c>
      <c r="X32">
        <f t="shared" si="11"/>
        <v>3.9903511277246398E-5</v>
      </c>
      <c r="Y32">
        <f t="shared" si="12"/>
        <v>27.240266327489099</v>
      </c>
      <c r="Z32">
        <f t="shared" si="13"/>
        <v>26.873318181818181</v>
      </c>
      <c r="AA32">
        <f t="shared" si="14"/>
        <v>3.5526158608948677</v>
      </c>
      <c r="AB32">
        <f t="shared" si="15"/>
        <v>52.891893989544144</v>
      </c>
      <c r="AC32">
        <f t="shared" si="16"/>
        <v>1.932223622600785</v>
      </c>
      <c r="AD32">
        <f t="shared" si="17"/>
        <v>3.6531564231425588</v>
      </c>
      <c r="AE32">
        <f t="shared" si="18"/>
        <v>1.6203922382940827</v>
      </c>
      <c r="AF32">
        <f t="shared" si="19"/>
        <v>-18.58900014226101</v>
      </c>
      <c r="AG32">
        <f t="shared" si="20"/>
        <v>75.843102679828846</v>
      </c>
      <c r="AH32">
        <f t="shared" si="21"/>
        <v>5.539153714015141</v>
      </c>
      <c r="AI32">
        <f t="shared" si="22"/>
        <v>62.793296155094254</v>
      </c>
      <c r="AJ32">
        <f t="shared" si="23"/>
        <v>-0.96976863216734688</v>
      </c>
      <c r="AK32">
        <f t="shared" si="24"/>
        <v>0.42151927760229052</v>
      </c>
      <c r="AL32">
        <f t="shared" si="25"/>
        <v>-0.98923503962482839</v>
      </c>
      <c r="AM32">
        <v>611.49531137987333</v>
      </c>
      <c r="AN32">
        <v>612.37753939393917</v>
      </c>
      <c r="AO32">
        <v>2.7588314679180489E-2</v>
      </c>
      <c r="AP32">
        <v>67.208561626331871</v>
      </c>
      <c r="AQ32">
        <f t="shared" si="26"/>
        <v>0.41552185261369584</v>
      </c>
      <c r="AR32">
        <v>18.588314195324681</v>
      </c>
      <c r="AS32">
        <v>18.99586787878788</v>
      </c>
      <c r="AT32">
        <v>7.1579612602679008E-6</v>
      </c>
      <c r="AU32">
        <v>78.55</v>
      </c>
      <c r="AV32">
        <v>1</v>
      </c>
      <c r="AW32">
        <v>0</v>
      </c>
      <c r="AX32">
        <f t="shared" si="27"/>
        <v>1</v>
      </c>
      <c r="AY32">
        <f t="shared" si="28"/>
        <v>0</v>
      </c>
      <c r="AZ32">
        <f t="shared" si="29"/>
        <v>53682.66147391322</v>
      </c>
      <c r="BA32" t="s">
        <v>374</v>
      </c>
      <c r="BB32">
        <v>8234.91</v>
      </c>
      <c r="BC32">
        <v>615.39199999999994</v>
      </c>
      <c r="BD32">
        <v>2428.02</v>
      </c>
      <c r="BE32">
        <f t="shared" si="30"/>
        <v>0.74654574509270932</v>
      </c>
      <c r="BF32">
        <v>-0.96976863216723319</v>
      </c>
      <c r="BG32" t="s">
        <v>338</v>
      </c>
      <c r="BH32" t="s">
        <v>338</v>
      </c>
      <c r="BI32">
        <v>0</v>
      </c>
      <c r="BJ32">
        <v>0</v>
      </c>
      <c r="BK32" t="e">
        <f t="shared" si="31"/>
        <v>#DIV/0!</v>
      </c>
      <c r="BL32">
        <v>0.5</v>
      </c>
      <c r="BM32">
        <f t="shared" si="32"/>
        <v>2.1001848040655996E-4</v>
      </c>
      <c r="BN32">
        <f t="shared" si="33"/>
        <v>-0.96976863216734688</v>
      </c>
      <c r="BO32" t="e">
        <f t="shared" si="34"/>
        <v>#DIV/0!</v>
      </c>
      <c r="BP32">
        <f t="shared" si="35"/>
        <v>-5.4131825685786175E-10</v>
      </c>
      <c r="BQ32" t="e">
        <f t="shared" si="36"/>
        <v>#DIV/0!</v>
      </c>
      <c r="BR32" t="e">
        <f t="shared" si="37"/>
        <v>#DIV/0!</v>
      </c>
      <c r="BS32" t="s">
        <v>338</v>
      </c>
      <c r="BT32">
        <v>0</v>
      </c>
      <c r="BU32" t="e">
        <f t="shared" si="38"/>
        <v>#DIV/0!</v>
      </c>
      <c r="BV32" t="e">
        <f t="shared" si="39"/>
        <v>#DIV/0!</v>
      </c>
      <c r="BW32" t="e">
        <f t="shared" si="40"/>
        <v>#DIV/0!</v>
      </c>
      <c r="BX32" t="e">
        <f t="shared" si="41"/>
        <v>#DIV/0!</v>
      </c>
      <c r="BY32">
        <f t="shared" si="42"/>
        <v>0</v>
      </c>
      <c r="BZ32">
        <f t="shared" si="43"/>
        <v>1.339502644778741</v>
      </c>
      <c r="CA32" t="e">
        <f t="shared" si="44"/>
        <v>#DIV/0!</v>
      </c>
      <c r="CB32" t="e">
        <f t="shared" si="45"/>
        <v>#DIV/0!</v>
      </c>
      <c r="CC32">
        <f t="shared" si="46"/>
        <v>5.0002199999999997E-3</v>
      </c>
      <c r="CD32">
        <f t="shared" si="47"/>
        <v>2.1001848040655996E-4</v>
      </c>
      <c r="CE32">
        <f t="shared" si="48"/>
        <v>4.2001847999999994E-2</v>
      </c>
      <c r="CF32">
        <f t="shared" si="49"/>
        <v>7.9803511199999996E-3</v>
      </c>
      <c r="CG32">
        <v>6</v>
      </c>
      <c r="CH32">
        <v>0.5</v>
      </c>
      <c r="CI32" t="s">
        <v>308</v>
      </c>
      <c r="CJ32">
        <v>2</v>
      </c>
      <c r="CK32" t="b">
        <v>0</v>
      </c>
      <c r="CL32">
        <v>1693332222.0999999</v>
      </c>
      <c r="CM32">
        <v>600.8011818181817</v>
      </c>
      <c r="CN32">
        <v>600.08472727272726</v>
      </c>
      <c r="CO32">
        <v>19.000672727272729</v>
      </c>
      <c r="CP32">
        <v>18.587199999999999</v>
      </c>
      <c r="CQ32">
        <v>600.65118181818173</v>
      </c>
      <c r="CR32">
        <v>18.88567272727273</v>
      </c>
      <c r="CS32">
        <v>600.05427272727275</v>
      </c>
      <c r="CT32">
        <v>101.5921818181818</v>
      </c>
      <c r="CU32">
        <v>0.1001977272727273</v>
      </c>
      <c r="CV32">
        <v>27.348872727272731</v>
      </c>
      <c r="CW32">
        <v>26.873318181818181</v>
      </c>
      <c r="CX32">
        <v>999.9</v>
      </c>
      <c r="CY32">
        <v>0</v>
      </c>
      <c r="CZ32">
        <v>0</v>
      </c>
      <c r="DA32">
        <v>10005.049999999999</v>
      </c>
      <c r="DB32">
        <v>0</v>
      </c>
      <c r="DC32">
        <v>1332.075454545454</v>
      </c>
      <c r="DD32">
        <v>5.0002199999999997E-3</v>
      </c>
      <c r="DE32">
        <v>0</v>
      </c>
      <c r="DF32">
        <v>0</v>
      </c>
      <c r="DG32">
        <v>0</v>
      </c>
      <c r="DH32">
        <v>614.56363636363631</v>
      </c>
      <c r="DI32">
        <v>5.0002199999999997E-3</v>
      </c>
      <c r="DJ32">
        <v>338.80909090909091</v>
      </c>
      <c r="DK32">
        <v>0.11818181818181819</v>
      </c>
      <c r="DL32">
        <v>35.5</v>
      </c>
      <c r="DM32">
        <v>41.761272727272733</v>
      </c>
      <c r="DN32">
        <v>38.5</v>
      </c>
      <c r="DO32">
        <v>37.028090909090913</v>
      </c>
      <c r="DP32">
        <v>37.783818181818177</v>
      </c>
      <c r="DQ32">
        <v>0</v>
      </c>
      <c r="DR32">
        <v>0</v>
      </c>
      <c r="DS32">
        <v>0</v>
      </c>
      <c r="DT32">
        <v>104.7999999523163</v>
      </c>
      <c r="DU32">
        <v>0</v>
      </c>
      <c r="DV32">
        <v>615.39199999999994</v>
      </c>
      <c r="DW32">
        <v>-23.669230737653361</v>
      </c>
      <c r="DX32">
        <v>-99.81538486302</v>
      </c>
      <c r="DY32">
        <v>345.74400000000003</v>
      </c>
      <c r="DZ32">
        <v>15</v>
      </c>
      <c r="EA32">
        <v>1693332259.0999999</v>
      </c>
      <c r="EB32" t="s">
        <v>375</v>
      </c>
      <c r="EC32">
        <v>1693332259.0999999</v>
      </c>
      <c r="ED32">
        <v>1693332246.5999999</v>
      </c>
      <c r="EE32">
        <v>32</v>
      </c>
      <c r="EF32">
        <v>0.155</v>
      </c>
      <c r="EG32">
        <v>7.0000000000000001E-3</v>
      </c>
      <c r="EH32">
        <v>0.15</v>
      </c>
      <c r="EI32">
        <v>0.115</v>
      </c>
      <c r="EJ32">
        <v>600</v>
      </c>
      <c r="EK32">
        <v>19</v>
      </c>
      <c r="EL32">
        <v>2.23</v>
      </c>
      <c r="EM32">
        <v>0.61</v>
      </c>
      <c r="EN32">
        <v>100</v>
      </c>
      <c r="EO32">
        <v>100</v>
      </c>
      <c r="EP32">
        <v>0.15</v>
      </c>
      <c r="EQ32">
        <v>0.115</v>
      </c>
      <c r="ER32">
        <v>-0.80319240815017756</v>
      </c>
      <c r="ES32">
        <v>-1.5763494849013591E-5</v>
      </c>
      <c r="ET32">
        <v>2.5737299311383258E-6</v>
      </c>
      <c r="EU32">
        <v>-5.4755643384777521E-10</v>
      </c>
      <c r="EV32">
        <v>0.1079285714285767</v>
      </c>
      <c r="EW32">
        <v>0</v>
      </c>
      <c r="EX32">
        <v>0</v>
      </c>
      <c r="EY32">
        <v>0</v>
      </c>
      <c r="EZ32">
        <v>21</v>
      </c>
      <c r="FA32">
        <v>1995</v>
      </c>
      <c r="FB32">
        <v>1</v>
      </c>
      <c r="FC32">
        <v>16</v>
      </c>
      <c r="FD32">
        <v>1.3</v>
      </c>
      <c r="FE32">
        <v>1.4</v>
      </c>
      <c r="FF32">
        <v>1.4623999999999999</v>
      </c>
      <c r="FG32">
        <v>2.63306</v>
      </c>
      <c r="FH32">
        <v>1.39771</v>
      </c>
      <c r="FI32">
        <v>2.2741699999999998</v>
      </c>
      <c r="FJ32">
        <v>1.3952599999999999</v>
      </c>
      <c r="FK32">
        <v>2.4731399999999999</v>
      </c>
      <c r="FL32">
        <v>33.963900000000002</v>
      </c>
      <c r="FM32">
        <v>15.5855</v>
      </c>
      <c r="FN32">
        <v>18</v>
      </c>
      <c r="FO32">
        <v>600.18700000000001</v>
      </c>
      <c r="FP32">
        <v>386.30900000000003</v>
      </c>
      <c r="FQ32">
        <v>26.999500000000001</v>
      </c>
      <c r="FR32">
        <v>26.922799999999999</v>
      </c>
      <c r="FS32">
        <v>30.000800000000002</v>
      </c>
      <c r="FT32">
        <v>26.5989</v>
      </c>
      <c r="FU32">
        <v>26.945599999999999</v>
      </c>
      <c r="FV32">
        <v>29.287099999999999</v>
      </c>
      <c r="FW32">
        <v>0</v>
      </c>
      <c r="FX32">
        <v>100</v>
      </c>
      <c r="FY32">
        <v>27</v>
      </c>
      <c r="FZ32">
        <v>600</v>
      </c>
      <c r="GA32">
        <v>21.9191</v>
      </c>
      <c r="GB32">
        <v>98.761300000000006</v>
      </c>
      <c r="GC32">
        <v>93.332099999999997</v>
      </c>
    </row>
    <row r="33" spans="1:185" x14ac:dyDescent="0.2">
      <c r="A33">
        <v>17</v>
      </c>
      <c r="B33">
        <v>1693332335.0999999</v>
      </c>
      <c r="C33">
        <v>1648.099999904633</v>
      </c>
      <c r="D33" t="s">
        <v>376</v>
      </c>
      <c r="E33" t="s">
        <v>377</v>
      </c>
      <c r="F33">
        <v>5</v>
      </c>
      <c r="H33" t="s">
        <v>304</v>
      </c>
      <c r="J33" t="s">
        <v>397</v>
      </c>
      <c r="K33" t="s">
        <v>399</v>
      </c>
      <c r="L33">
        <v>1693332332.0999999</v>
      </c>
      <c r="M33">
        <f t="shared" si="0"/>
        <v>4.5778229749410493E-4</v>
      </c>
      <c r="N33">
        <f t="shared" si="1"/>
        <v>0.45778229749410493</v>
      </c>
      <c r="O33">
        <f t="shared" si="2"/>
        <v>-0.72480940860600462</v>
      </c>
      <c r="P33">
        <f t="shared" si="3"/>
        <v>800.42563636363639</v>
      </c>
      <c r="Q33">
        <f t="shared" si="4"/>
        <v>821.27050419874172</v>
      </c>
      <c r="R33">
        <f t="shared" si="5"/>
        <v>83.513371956600139</v>
      </c>
      <c r="S33">
        <f t="shared" si="6"/>
        <v>81.393698606590164</v>
      </c>
      <c r="T33">
        <f t="shared" si="7"/>
        <v>2.7261781162976541E-2</v>
      </c>
      <c r="U33">
        <f t="shared" si="8"/>
        <v>2.9573149607551419</v>
      </c>
      <c r="V33">
        <f t="shared" si="9"/>
        <v>2.7122931915063517E-2</v>
      </c>
      <c r="W33">
        <f t="shared" si="10"/>
        <v>1.6964248412191248E-2</v>
      </c>
      <c r="X33">
        <f t="shared" si="11"/>
        <v>3.9903511277246398E-5</v>
      </c>
      <c r="Y33">
        <f t="shared" si="12"/>
        <v>27.57107130049674</v>
      </c>
      <c r="Z33">
        <f t="shared" si="13"/>
        <v>27.282890909090909</v>
      </c>
      <c r="AA33">
        <f t="shared" si="14"/>
        <v>3.639060019785874</v>
      </c>
      <c r="AB33">
        <f t="shared" si="15"/>
        <v>52.866081772852368</v>
      </c>
      <c r="AC33">
        <f t="shared" si="16"/>
        <v>1.9701000135343227</v>
      </c>
      <c r="AD33">
        <f t="shared" si="17"/>
        <v>3.7265860216370386</v>
      </c>
      <c r="AE33">
        <f t="shared" si="18"/>
        <v>1.6689600062515513</v>
      </c>
      <c r="AF33">
        <f t="shared" si="19"/>
        <v>-20.188199319490028</v>
      </c>
      <c r="AG33">
        <f t="shared" si="20"/>
        <v>64.752255354881541</v>
      </c>
      <c r="AH33">
        <f t="shared" si="21"/>
        <v>4.7483341735091988</v>
      </c>
      <c r="AI33">
        <f t="shared" si="22"/>
        <v>49.312430112411988</v>
      </c>
      <c r="AJ33">
        <f t="shared" si="23"/>
        <v>-0.72480940860600462</v>
      </c>
      <c r="AK33">
        <f t="shared" si="24"/>
        <v>0.45778229749410493</v>
      </c>
      <c r="AL33">
        <f t="shared" si="25"/>
        <v>-0.80090071053720235</v>
      </c>
      <c r="AM33">
        <v>815.49643444811807</v>
      </c>
      <c r="AN33">
        <v>816.27904242424245</v>
      </c>
      <c r="AO33">
        <v>7.4006277274873194E-3</v>
      </c>
      <c r="AP33">
        <v>67.243909668079013</v>
      </c>
      <c r="AQ33">
        <f t="shared" si="26"/>
        <v>0.50251603557705471</v>
      </c>
      <c r="AR33">
        <v>18.926671321298699</v>
      </c>
      <c r="AS33">
        <v>19.386312727272731</v>
      </c>
      <c r="AT33">
        <v>6.2250389610339534E-3</v>
      </c>
      <c r="AU33">
        <v>78.55</v>
      </c>
      <c r="AV33">
        <v>0</v>
      </c>
      <c r="AW33">
        <v>0</v>
      </c>
      <c r="AX33">
        <f t="shared" si="27"/>
        <v>1</v>
      </c>
      <c r="AY33">
        <f t="shared" si="28"/>
        <v>0</v>
      </c>
      <c r="AZ33">
        <f t="shared" si="29"/>
        <v>53595.478079663386</v>
      </c>
      <c r="BA33" t="s">
        <v>378</v>
      </c>
      <c r="BB33">
        <v>8238.0499999999993</v>
      </c>
      <c r="BC33">
        <v>622.39230769230767</v>
      </c>
      <c r="BD33">
        <v>2449.16</v>
      </c>
      <c r="BE33">
        <f t="shared" si="30"/>
        <v>0.7458751948862844</v>
      </c>
      <c r="BF33">
        <v>-0.72480940860600462</v>
      </c>
      <c r="BG33" t="s">
        <v>338</v>
      </c>
      <c r="BH33" t="s">
        <v>338</v>
      </c>
      <c r="BI33">
        <v>0</v>
      </c>
      <c r="BJ33">
        <v>0</v>
      </c>
      <c r="BK33" t="e">
        <f t="shared" si="31"/>
        <v>#DIV/0!</v>
      </c>
      <c r="BL33">
        <v>0.5</v>
      </c>
      <c r="BM33">
        <f t="shared" si="32"/>
        <v>2.1001848040655996E-4</v>
      </c>
      <c r="BN33">
        <f t="shared" si="33"/>
        <v>-0.72480940860600462</v>
      </c>
      <c r="BO33" t="e">
        <f t="shared" si="34"/>
        <v>#DIV/0!</v>
      </c>
      <c r="BP33">
        <f t="shared" si="35"/>
        <v>0</v>
      </c>
      <c r="BQ33" t="e">
        <f t="shared" si="36"/>
        <v>#DIV/0!</v>
      </c>
      <c r="BR33" t="e">
        <f t="shared" si="37"/>
        <v>#DIV/0!</v>
      </c>
      <c r="BS33" t="s">
        <v>338</v>
      </c>
      <c r="BT33">
        <v>0</v>
      </c>
      <c r="BU33" t="e">
        <f t="shared" si="38"/>
        <v>#DIV/0!</v>
      </c>
      <c r="BV33" t="e">
        <f t="shared" si="39"/>
        <v>#DIV/0!</v>
      </c>
      <c r="BW33" t="e">
        <f t="shared" si="40"/>
        <v>#DIV/0!</v>
      </c>
      <c r="BX33" t="e">
        <f t="shared" si="41"/>
        <v>#DIV/0!</v>
      </c>
      <c r="BY33">
        <f t="shared" si="42"/>
        <v>0</v>
      </c>
      <c r="BZ33">
        <f t="shared" si="43"/>
        <v>1.3407068727529667</v>
      </c>
      <c r="CA33" t="e">
        <f t="shared" si="44"/>
        <v>#DIV/0!</v>
      </c>
      <c r="CB33" t="e">
        <f t="shared" si="45"/>
        <v>#DIV/0!</v>
      </c>
      <c r="CC33">
        <f t="shared" si="46"/>
        <v>5.0002199999999997E-3</v>
      </c>
      <c r="CD33">
        <f t="shared" si="47"/>
        <v>2.1001848040655996E-4</v>
      </c>
      <c r="CE33">
        <f t="shared" si="48"/>
        <v>4.2001847999999994E-2</v>
      </c>
      <c r="CF33">
        <f t="shared" si="49"/>
        <v>7.9803511199999996E-3</v>
      </c>
      <c r="CG33">
        <v>6</v>
      </c>
      <c r="CH33">
        <v>0.5</v>
      </c>
      <c r="CI33" t="s">
        <v>308</v>
      </c>
      <c r="CJ33">
        <v>2</v>
      </c>
      <c r="CK33" t="b">
        <v>0</v>
      </c>
      <c r="CL33">
        <v>1693332332.0999999</v>
      </c>
      <c r="CM33">
        <v>800.42563636363639</v>
      </c>
      <c r="CN33">
        <v>800.06727272727267</v>
      </c>
      <c r="CO33">
        <v>19.37396363636363</v>
      </c>
      <c r="CP33">
        <v>18.92508181818182</v>
      </c>
      <c r="CQ33">
        <v>799.69263636363644</v>
      </c>
      <c r="CR33">
        <v>19.255963636363639</v>
      </c>
      <c r="CS33">
        <v>600.04200000000003</v>
      </c>
      <c r="CT33">
        <v>101.58790909090909</v>
      </c>
      <c r="CU33">
        <v>0.1001115181818182</v>
      </c>
      <c r="CV33">
        <v>27.689027272727269</v>
      </c>
      <c r="CW33">
        <v>27.282890909090909</v>
      </c>
      <c r="CX33">
        <v>999.9</v>
      </c>
      <c r="CY33">
        <v>0</v>
      </c>
      <c r="CZ33">
        <v>0</v>
      </c>
      <c r="DA33">
        <v>10000.34181818182</v>
      </c>
      <c r="DB33">
        <v>0</v>
      </c>
      <c r="DC33">
        <v>1636.944545454546</v>
      </c>
      <c r="DD33">
        <v>5.0002199999999997E-3</v>
      </c>
      <c r="DE33">
        <v>0</v>
      </c>
      <c r="DF33">
        <v>0</v>
      </c>
      <c r="DG33">
        <v>0</v>
      </c>
      <c r="DH33">
        <v>622.64545454545453</v>
      </c>
      <c r="DI33">
        <v>5.0002199999999997E-3</v>
      </c>
      <c r="DJ33">
        <v>426.45454545454538</v>
      </c>
      <c r="DK33">
        <v>0.81818181818181823</v>
      </c>
      <c r="DL33">
        <v>35.107727272727281</v>
      </c>
      <c r="DM33">
        <v>41.329363636363638</v>
      </c>
      <c r="DN33">
        <v>37.505272727272732</v>
      </c>
      <c r="DO33">
        <v>38.806636363636358</v>
      </c>
      <c r="DP33">
        <v>37.602090909090911</v>
      </c>
      <c r="DQ33">
        <v>0</v>
      </c>
      <c r="DR33">
        <v>0</v>
      </c>
      <c r="DS33">
        <v>0</v>
      </c>
      <c r="DT33">
        <v>109.19999980926509</v>
      </c>
      <c r="DU33">
        <v>0</v>
      </c>
      <c r="DV33">
        <v>622.39230769230767</v>
      </c>
      <c r="DW33">
        <v>-0.42393170933220592</v>
      </c>
      <c r="DX33">
        <v>38.324786399816468</v>
      </c>
      <c r="DY33">
        <v>422.15384615384608</v>
      </c>
      <c r="DZ33">
        <v>15</v>
      </c>
      <c r="EA33">
        <v>1693332365.5999999</v>
      </c>
      <c r="EB33" t="s">
        <v>379</v>
      </c>
      <c r="EC33">
        <v>1693332365.5999999</v>
      </c>
      <c r="ED33">
        <v>1693332356.0999999</v>
      </c>
      <c r="EE33">
        <v>33</v>
      </c>
      <c r="EF33">
        <v>2.9000000000000001E-2</v>
      </c>
      <c r="EG33">
        <v>3.0000000000000001E-3</v>
      </c>
      <c r="EH33">
        <v>0.73299999999999998</v>
      </c>
      <c r="EI33">
        <v>0.11799999999999999</v>
      </c>
      <c r="EJ33">
        <v>800</v>
      </c>
      <c r="EK33">
        <v>19</v>
      </c>
      <c r="EL33">
        <v>2.42</v>
      </c>
      <c r="EM33">
        <v>0.38</v>
      </c>
      <c r="EN33">
        <v>100</v>
      </c>
      <c r="EO33">
        <v>100</v>
      </c>
      <c r="EP33">
        <v>0.73299999999999998</v>
      </c>
      <c r="EQ33">
        <v>0.11799999999999999</v>
      </c>
      <c r="ER33">
        <v>-0.64830915915974796</v>
      </c>
      <c r="ES33">
        <v>-1.5763494849013591E-5</v>
      </c>
      <c r="ET33">
        <v>2.5737299311383258E-6</v>
      </c>
      <c r="EU33">
        <v>-5.4755643384777521E-10</v>
      </c>
      <c r="EV33">
        <v>0.1147857142857127</v>
      </c>
      <c r="EW33">
        <v>0</v>
      </c>
      <c r="EX33">
        <v>0</v>
      </c>
      <c r="EY33">
        <v>0</v>
      </c>
      <c r="EZ33">
        <v>21</v>
      </c>
      <c r="FA33">
        <v>1995</v>
      </c>
      <c r="FB33">
        <v>1</v>
      </c>
      <c r="FC33">
        <v>16</v>
      </c>
      <c r="FD33">
        <v>1.3</v>
      </c>
      <c r="FE33">
        <v>1.5</v>
      </c>
      <c r="FF33">
        <v>1.8432599999999999</v>
      </c>
      <c r="FG33">
        <v>2.6355</v>
      </c>
      <c r="FH33">
        <v>1.39771</v>
      </c>
      <c r="FI33">
        <v>2.2741699999999998</v>
      </c>
      <c r="FJ33">
        <v>1.3952599999999999</v>
      </c>
      <c r="FK33">
        <v>2.3864700000000001</v>
      </c>
      <c r="FL33">
        <v>34.281399999999998</v>
      </c>
      <c r="FM33">
        <v>15.559200000000001</v>
      </c>
      <c r="FN33">
        <v>18</v>
      </c>
      <c r="FO33">
        <v>601.05799999999999</v>
      </c>
      <c r="FP33">
        <v>385.673</v>
      </c>
      <c r="FQ33">
        <v>27.004799999999999</v>
      </c>
      <c r="FR33">
        <v>27.149100000000001</v>
      </c>
      <c r="FS33">
        <v>30.001100000000001</v>
      </c>
      <c r="FT33">
        <v>26.800699999999999</v>
      </c>
      <c r="FU33">
        <v>27.1511</v>
      </c>
      <c r="FV33">
        <v>36.936100000000003</v>
      </c>
      <c r="FW33">
        <v>0</v>
      </c>
      <c r="FX33">
        <v>100</v>
      </c>
      <c r="FY33">
        <v>27</v>
      </c>
      <c r="FZ33">
        <v>800</v>
      </c>
      <c r="GA33">
        <v>21.9191</v>
      </c>
      <c r="GB33">
        <v>98.721599999999995</v>
      </c>
      <c r="GC33">
        <v>93.294799999999995</v>
      </c>
    </row>
    <row r="34" spans="1:185" x14ac:dyDescent="0.2">
      <c r="A34">
        <v>18</v>
      </c>
      <c r="B34">
        <v>1693332441.5999999</v>
      </c>
      <c r="C34">
        <v>1754.599999904633</v>
      </c>
      <c r="D34" t="s">
        <v>380</v>
      </c>
      <c r="E34" t="s">
        <v>381</v>
      </c>
      <c r="F34">
        <v>5</v>
      </c>
      <c r="H34" t="s">
        <v>304</v>
      </c>
      <c r="J34" t="s">
        <v>397</v>
      </c>
      <c r="K34" t="s">
        <v>399</v>
      </c>
      <c r="L34">
        <v>1693332438.5999999</v>
      </c>
      <c r="M34">
        <f t="shared" si="0"/>
        <v>4.3319046917919914E-4</v>
      </c>
      <c r="N34">
        <f t="shared" si="1"/>
        <v>0.43319046917919912</v>
      </c>
      <c r="O34">
        <f t="shared" si="2"/>
        <v>-0.6179277580854643</v>
      </c>
      <c r="P34">
        <f t="shared" si="3"/>
        <v>1000.246090909091</v>
      </c>
      <c r="Q34">
        <f t="shared" si="4"/>
        <v>1011.3488030450927</v>
      </c>
      <c r="R34">
        <f t="shared" si="5"/>
        <v>102.85144785934921</v>
      </c>
      <c r="S34">
        <f t="shared" si="6"/>
        <v>101.7223319550093</v>
      </c>
      <c r="T34">
        <f t="shared" si="7"/>
        <v>2.6371783629466614E-2</v>
      </c>
      <c r="U34">
        <f t="shared" si="8"/>
        <v>2.9560842656917798</v>
      </c>
      <c r="V34">
        <f t="shared" si="9"/>
        <v>2.6241775099496895E-2</v>
      </c>
      <c r="W34">
        <f t="shared" si="10"/>
        <v>1.6412736626695519E-2</v>
      </c>
      <c r="X34">
        <f t="shared" si="11"/>
        <v>3.9903511277246398E-5</v>
      </c>
      <c r="Y34">
        <f t="shared" si="12"/>
        <v>27.469765444292246</v>
      </c>
      <c r="Z34">
        <f t="shared" si="13"/>
        <v>27.214400000000001</v>
      </c>
      <c r="AA34">
        <f t="shared" si="14"/>
        <v>3.624477811781603</v>
      </c>
      <c r="AB34">
        <f t="shared" si="15"/>
        <v>53.792356845195563</v>
      </c>
      <c r="AC34">
        <f t="shared" si="16"/>
        <v>1.9920505118072063</v>
      </c>
      <c r="AD34">
        <f t="shared" si="17"/>
        <v>3.7032222208444194</v>
      </c>
      <c r="AE34">
        <f t="shared" si="18"/>
        <v>1.6324272999743967</v>
      </c>
      <c r="AF34">
        <f t="shared" si="19"/>
        <v>-19.103699690802681</v>
      </c>
      <c r="AG34">
        <f t="shared" si="20"/>
        <v>58.494003495122605</v>
      </c>
      <c r="AH34">
        <f t="shared" si="21"/>
        <v>4.2874262495697266</v>
      </c>
      <c r="AI34">
        <f t="shared" si="22"/>
        <v>43.677769957400926</v>
      </c>
      <c r="AJ34">
        <f t="shared" si="23"/>
        <v>-0.6179277580854643</v>
      </c>
      <c r="AK34">
        <f t="shared" si="24"/>
        <v>0.43319046917919912</v>
      </c>
      <c r="AL34">
        <f t="shared" si="25"/>
        <v>-1.1362496796146302</v>
      </c>
      <c r="AM34">
        <v>1019.614907783598</v>
      </c>
      <c r="AN34">
        <v>1020.532787878787</v>
      </c>
      <c r="AO34">
        <v>5.2906416845870281E-2</v>
      </c>
      <c r="AP34">
        <v>67.149209145576819</v>
      </c>
      <c r="AQ34">
        <f t="shared" si="26"/>
        <v>0.45512823740320735</v>
      </c>
      <c r="AR34">
        <v>19.163922523333341</v>
      </c>
      <c r="AS34">
        <v>19.593201212121208</v>
      </c>
      <c r="AT34">
        <v>3.1853852813869951E-3</v>
      </c>
      <c r="AU34">
        <v>78.55</v>
      </c>
      <c r="AV34">
        <v>0</v>
      </c>
      <c r="AW34">
        <v>0</v>
      </c>
      <c r="AX34">
        <f t="shared" si="27"/>
        <v>1</v>
      </c>
      <c r="AY34">
        <f t="shared" si="28"/>
        <v>0</v>
      </c>
      <c r="AZ34">
        <f t="shared" si="29"/>
        <v>53578.968232888197</v>
      </c>
      <c r="BA34" t="s">
        <v>382</v>
      </c>
      <c r="BB34">
        <v>8251.25</v>
      </c>
      <c r="BC34">
        <v>631.05200000000002</v>
      </c>
      <c r="BD34">
        <v>2480.5300000000002</v>
      </c>
      <c r="BE34">
        <f t="shared" si="30"/>
        <v>0.74559791657428054</v>
      </c>
      <c r="BF34">
        <v>-0.61792775808500955</v>
      </c>
      <c r="BG34" t="s">
        <v>338</v>
      </c>
      <c r="BH34" t="s">
        <v>338</v>
      </c>
      <c r="BI34">
        <v>0</v>
      </c>
      <c r="BJ34">
        <v>0</v>
      </c>
      <c r="BK34" t="e">
        <f t="shared" si="31"/>
        <v>#DIV/0!</v>
      </c>
      <c r="BL34">
        <v>0.5</v>
      </c>
      <c r="BM34">
        <f t="shared" si="32"/>
        <v>2.1001848040655996E-4</v>
      </c>
      <c r="BN34">
        <f t="shared" si="33"/>
        <v>-0.6179277580854643</v>
      </c>
      <c r="BO34" t="e">
        <f t="shared" si="34"/>
        <v>#DIV/0!</v>
      </c>
      <c r="BP34">
        <f t="shared" si="35"/>
        <v>-2.165273027431447E-9</v>
      </c>
      <c r="BQ34" t="e">
        <f t="shared" si="36"/>
        <v>#DIV/0!</v>
      </c>
      <c r="BR34" t="e">
        <f t="shared" si="37"/>
        <v>#DIV/0!</v>
      </c>
      <c r="BS34" t="s">
        <v>338</v>
      </c>
      <c r="BT34">
        <v>0</v>
      </c>
      <c r="BU34" t="e">
        <f t="shared" si="38"/>
        <v>#DIV/0!</v>
      </c>
      <c r="BV34" t="e">
        <f t="shared" si="39"/>
        <v>#DIV/0!</v>
      </c>
      <c r="BW34" t="e">
        <f t="shared" si="40"/>
        <v>#DIV/0!</v>
      </c>
      <c r="BX34" t="e">
        <f t="shared" si="41"/>
        <v>#DIV/0!</v>
      </c>
      <c r="BY34">
        <f t="shared" si="42"/>
        <v>0</v>
      </c>
      <c r="BZ34">
        <f t="shared" si="43"/>
        <v>1.3412054644607831</v>
      </c>
      <c r="CA34" t="e">
        <f t="shared" si="44"/>
        <v>#DIV/0!</v>
      </c>
      <c r="CB34" t="e">
        <f t="shared" si="45"/>
        <v>#DIV/0!</v>
      </c>
      <c r="CC34">
        <f t="shared" si="46"/>
        <v>5.0002199999999997E-3</v>
      </c>
      <c r="CD34">
        <f t="shared" si="47"/>
        <v>2.1001848040655996E-4</v>
      </c>
      <c r="CE34">
        <f t="shared" si="48"/>
        <v>4.2001847999999994E-2</v>
      </c>
      <c r="CF34">
        <f t="shared" si="49"/>
        <v>7.9803511199999996E-3</v>
      </c>
      <c r="CG34">
        <v>6</v>
      </c>
      <c r="CH34">
        <v>0.5</v>
      </c>
      <c r="CI34" t="s">
        <v>308</v>
      </c>
      <c r="CJ34">
        <v>2</v>
      </c>
      <c r="CK34" t="b">
        <v>0</v>
      </c>
      <c r="CL34">
        <v>1693332438.5999999</v>
      </c>
      <c r="CM34">
        <v>1000.246090909091</v>
      </c>
      <c r="CN34">
        <v>1000.061454545454</v>
      </c>
      <c r="CO34">
        <v>19.58803636363637</v>
      </c>
      <c r="CP34">
        <v>19.16331818181818</v>
      </c>
      <c r="CQ34">
        <v>999.02609090909095</v>
      </c>
      <c r="CR34">
        <v>19.468036363636369</v>
      </c>
      <c r="CS34">
        <v>599.98154545454531</v>
      </c>
      <c r="CT34">
        <v>101.5972727272727</v>
      </c>
      <c r="CU34">
        <v>0.1000324454545455</v>
      </c>
      <c r="CV34">
        <v>27.58143636363636</v>
      </c>
      <c r="CW34">
        <v>27.214400000000001</v>
      </c>
      <c r="CX34">
        <v>999.9</v>
      </c>
      <c r="CY34">
        <v>0</v>
      </c>
      <c r="CZ34">
        <v>0</v>
      </c>
      <c r="DA34">
        <v>9992.4409090909103</v>
      </c>
      <c r="DB34">
        <v>0</v>
      </c>
      <c r="DC34">
        <v>1486.5918181818181</v>
      </c>
      <c r="DD34">
        <v>5.0002199999999997E-3</v>
      </c>
      <c r="DE34">
        <v>0</v>
      </c>
      <c r="DF34">
        <v>0</v>
      </c>
      <c r="DG34">
        <v>0</v>
      </c>
      <c r="DH34">
        <v>631.60000000000014</v>
      </c>
      <c r="DI34">
        <v>5.0002199999999997E-3</v>
      </c>
      <c r="DJ34">
        <v>400.96363636363628</v>
      </c>
      <c r="DK34">
        <v>-1.2363636363636361</v>
      </c>
      <c r="DL34">
        <v>32.522545454545451</v>
      </c>
      <c r="DM34">
        <v>38.715727272727278</v>
      </c>
      <c r="DN34">
        <v>34.880545454545462</v>
      </c>
      <c r="DO34">
        <v>35.340636363636357</v>
      </c>
      <c r="DP34">
        <v>35.283818181818177</v>
      </c>
      <c r="DQ34">
        <v>0</v>
      </c>
      <c r="DR34">
        <v>0</v>
      </c>
      <c r="DS34">
        <v>0</v>
      </c>
      <c r="DT34">
        <v>105.7999999523163</v>
      </c>
      <c r="DU34">
        <v>0</v>
      </c>
      <c r="DV34">
        <v>631.05200000000002</v>
      </c>
      <c r="DW34">
        <v>-18.976923337348708</v>
      </c>
      <c r="DX34">
        <v>-45.707692387775133</v>
      </c>
      <c r="DY34">
        <v>399.62400000000002</v>
      </c>
      <c r="DZ34">
        <v>15</v>
      </c>
      <c r="EA34">
        <v>1693332466.5999999</v>
      </c>
      <c r="EB34" t="s">
        <v>383</v>
      </c>
      <c r="EC34">
        <v>1693332462.5999999</v>
      </c>
      <c r="ED34">
        <v>1693332466.5999999</v>
      </c>
      <c r="EE34">
        <v>34</v>
      </c>
      <c r="EF34">
        <v>-0.16600000000000001</v>
      </c>
      <c r="EG34">
        <v>2E-3</v>
      </c>
      <c r="EH34">
        <v>1.22</v>
      </c>
      <c r="EI34">
        <v>0.12</v>
      </c>
      <c r="EJ34">
        <v>1000</v>
      </c>
      <c r="EK34">
        <v>19</v>
      </c>
      <c r="EL34">
        <v>1.63</v>
      </c>
      <c r="EM34">
        <v>0.35</v>
      </c>
      <c r="EN34">
        <v>100</v>
      </c>
      <c r="EO34">
        <v>100</v>
      </c>
      <c r="EP34">
        <v>1.22</v>
      </c>
      <c r="EQ34">
        <v>0.12</v>
      </c>
      <c r="ER34">
        <v>-0.61962240833930493</v>
      </c>
      <c r="ES34">
        <v>-1.5763494849013591E-5</v>
      </c>
      <c r="ET34">
        <v>2.5737299311383258E-6</v>
      </c>
      <c r="EU34">
        <v>-5.4755643384777521E-10</v>
      </c>
      <c r="EV34">
        <v>0.1176649999999988</v>
      </c>
      <c r="EW34">
        <v>0</v>
      </c>
      <c r="EX34">
        <v>0</v>
      </c>
      <c r="EY34">
        <v>0</v>
      </c>
      <c r="EZ34">
        <v>21</v>
      </c>
      <c r="FA34">
        <v>1995</v>
      </c>
      <c r="FB34">
        <v>1</v>
      </c>
      <c r="FC34">
        <v>16</v>
      </c>
      <c r="FD34">
        <v>1.3</v>
      </c>
      <c r="FE34">
        <v>1.4</v>
      </c>
      <c r="FF34">
        <v>2.20947</v>
      </c>
      <c r="FG34">
        <v>2.6293899999999999</v>
      </c>
      <c r="FH34">
        <v>1.39771</v>
      </c>
      <c r="FI34">
        <v>2.2741699999999998</v>
      </c>
      <c r="FJ34">
        <v>1.3952599999999999</v>
      </c>
      <c r="FK34">
        <v>2.4096700000000002</v>
      </c>
      <c r="FL34">
        <v>34.646299999999997</v>
      </c>
      <c r="FM34">
        <v>15.541700000000001</v>
      </c>
      <c r="FN34">
        <v>18</v>
      </c>
      <c r="FO34">
        <v>601.49900000000002</v>
      </c>
      <c r="FP34">
        <v>384.10199999999998</v>
      </c>
      <c r="FQ34">
        <v>27.000900000000001</v>
      </c>
      <c r="FR34">
        <v>27.481999999999999</v>
      </c>
      <c r="FS34">
        <v>30.001200000000001</v>
      </c>
      <c r="FT34">
        <v>27.096299999999999</v>
      </c>
      <c r="FU34">
        <v>27.444700000000001</v>
      </c>
      <c r="FV34">
        <v>44.2699</v>
      </c>
      <c r="FW34">
        <v>0</v>
      </c>
      <c r="FX34">
        <v>100</v>
      </c>
      <c r="FY34">
        <v>27</v>
      </c>
      <c r="FZ34">
        <v>1000</v>
      </c>
      <c r="GA34">
        <v>21.9191</v>
      </c>
      <c r="GB34">
        <v>98.655299999999997</v>
      </c>
      <c r="GC34">
        <v>93.230900000000005</v>
      </c>
    </row>
    <row r="35" spans="1:185" x14ac:dyDescent="0.2">
      <c r="A35">
        <v>19</v>
      </c>
      <c r="B35">
        <v>1693332542.5999999</v>
      </c>
      <c r="C35">
        <v>1855.599999904633</v>
      </c>
      <c r="D35" t="s">
        <v>384</v>
      </c>
      <c r="E35" t="s">
        <v>385</v>
      </c>
      <c r="F35">
        <v>5</v>
      </c>
      <c r="H35" t="s">
        <v>304</v>
      </c>
      <c r="J35" t="s">
        <v>397</v>
      </c>
      <c r="K35" t="s">
        <v>399</v>
      </c>
      <c r="L35">
        <v>1693332539.5999999</v>
      </c>
      <c r="M35">
        <f t="shared" si="0"/>
        <v>4.1066762344220322E-4</v>
      </c>
      <c r="N35">
        <f t="shared" si="1"/>
        <v>0.4106676234422032</v>
      </c>
      <c r="O35">
        <f t="shared" si="2"/>
        <v>-0.55557747287431503</v>
      </c>
      <c r="P35">
        <f t="shared" si="3"/>
        <v>1200.149090909091</v>
      </c>
      <c r="Q35">
        <f t="shared" si="4"/>
        <v>1204.0962200190677</v>
      </c>
      <c r="R35">
        <f t="shared" si="5"/>
        <v>122.45263593235725</v>
      </c>
      <c r="S35">
        <f t="shared" si="6"/>
        <v>122.05122584913788</v>
      </c>
      <c r="T35">
        <f t="shared" si="7"/>
        <v>2.5195172821752352E-2</v>
      </c>
      <c r="U35">
        <f t="shared" si="8"/>
        <v>2.9578523027138255</v>
      </c>
      <c r="V35">
        <f t="shared" si="9"/>
        <v>2.5076548895703633E-2</v>
      </c>
      <c r="W35">
        <f t="shared" si="10"/>
        <v>1.5683454263601647E-2</v>
      </c>
      <c r="X35">
        <f t="shared" si="11"/>
        <v>3.9903511277246398E-5</v>
      </c>
      <c r="Y35">
        <f t="shared" si="12"/>
        <v>27.423190360314781</v>
      </c>
      <c r="Z35">
        <f t="shared" si="13"/>
        <v>27.197309090909091</v>
      </c>
      <c r="AA35">
        <f t="shared" si="14"/>
        <v>3.6208469952603597</v>
      </c>
      <c r="AB35">
        <f t="shared" si="15"/>
        <v>54.211956072721023</v>
      </c>
      <c r="AC35">
        <f t="shared" si="16"/>
        <v>2.001441370045006</v>
      </c>
      <c r="AD35">
        <f t="shared" si="17"/>
        <v>3.6918818560249549</v>
      </c>
      <c r="AE35">
        <f t="shared" si="18"/>
        <v>1.6194056252153537</v>
      </c>
      <c r="AF35">
        <f t="shared" si="19"/>
        <v>-18.110442193801163</v>
      </c>
      <c r="AG35">
        <f t="shared" si="20"/>
        <v>52.892670679871117</v>
      </c>
      <c r="AH35">
        <f t="shared" si="21"/>
        <v>3.8732035631223694</v>
      </c>
      <c r="AI35">
        <f t="shared" si="22"/>
        <v>38.6554719527036</v>
      </c>
      <c r="AJ35">
        <f t="shared" si="23"/>
        <v>-0.55557747287431503</v>
      </c>
      <c r="AK35">
        <f t="shared" si="24"/>
        <v>0.4106676234422032</v>
      </c>
      <c r="AL35">
        <f t="shared" si="25"/>
        <v>-0.70149478871355075</v>
      </c>
      <c r="AM35">
        <v>1223.7266591917969</v>
      </c>
      <c r="AN35">
        <v>1224.116242424243</v>
      </c>
      <c r="AO35">
        <v>7.1550648695633906E-2</v>
      </c>
      <c r="AP35">
        <v>67.218527312305923</v>
      </c>
      <c r="AQ35">
        <f t="shared" si="26"/>
        <v>0.40866059855312298</v>
      </c>
      <c r="AR35">
        <v>19.277738897748929</v>
      </c>
      <c r="AS35">
        <v>19.678543636363639</v>
      </c>
      <c r="AT35">
        <v>-2.033460656984483E-5</v>
      </c>
      <c r="AU35">
        <v>78.55</v>
      </c>
      <c r="AV35">
        <v>0</v>
      </c>
      <c r="AW35">
        <v>0</v>
      </c>
      <c r="AX35">
        <f t="shared" si="27"/>
        <v>1</v>
      </c>
      <c r="AY35">
        <f t="shared" si="28"/>
        <v>0</v>
      </c>
      <c r="AZ35">
        <f t="shared" si="29"/>
        <v>53639.893643477626</v>
      </c>
      <c r="BA35" t="s">
        <v>386</v>
      </c>
      <c r="BB35">
        <v>8251.23</v>
      </c>
      <c r="BC35">
        <v>638.25000000000011</v>
      </c>
      <c r="BD35">
        <v>2496.91</v>
      </c>
      <c r="BE35">
        <f t="shared" si="30"/>
        <v>0.74438405869654889</v>
      </c>
      <c r="BF35">
        <v>-0.55557747287431503</v>
      </c>
      <c r="BG35" t="s">
        <v>338</v>
      </c>
      <c r="BH35" t="s">
        <v>338</v>
      </c>
      <c r="BI35">
        <v>0</v>
      </c>
      <c r="BJ35">
        <v>0</v>
      </c>
      <c r="BK35" t="e">
        <f t="shared" si="31"/>
        <v>#DIV/0!</v>
      </c>
      <c r="BL35">
        <v>0.5</v>
      </c>
      <c r="BM35">
        <f t="shared" si="32"/>
        <v>2.1001848040655996E-4</v>
      </c>
      <c r="BN35">
        <f t="shared" si="33"/>
        <v>-0.55557747287431503</v>
      </c>
      <c r="BO35" t="e">
        <f t="shared" si="34"/>
        <v>#DIV/0!</v>
      </c>
      <c r="BP35">
        <f t="shared" si="35"/>
        <v>0</v>
      </c>
      <c r="BQ35" t="e">
        <f t="shared" si="36"/>
        <v>#DIV/0!</v>
      </c>
      <c r="BR35" t="e">
        <f t="shared" si="37"/>
        <v>#DIV/0!</v>
      </c>
      <c r="BS35" t="s">
        <v>338</v>
      </c>
      <c r="BT35">
        <v>0</v>
      </c>
      <c r="BU35" t="e">
        <f t="shared" si="38"/>
        <v>#DIV/0!</v>
      </c>
      <c r="BV35" t="e">
        <f t="shared" si="39"/>
        <v>#DIV/0!</v>
      </c>
      <c r="BW35" t="e">
        <f t="shared" si="40"/>
        <v>#DIV/0!</v>
      </c>
      <c r="BX35" t="e">
        <f t="shared" si="41"/>
        <v>#DIV/0!</v>
      </c>
      <c r="BY35">
        <f t="shared" si="42"/>
        <v>0</v>
      </c>
      <c r="BZ35">
        <f t="shared" si="43"/>
        <v>1.3433925516232124</v>
      </c>
      <c r="CA35" t="e">
        <f t="shared" si="44"/>
        <v>#DIV/0!</v>
      </c>
      <c r="CB35" t="e">
        <f t="shared" si="45"/>
        <v>#DIV/0!</v>
      </c>
      <c r="CC35">
        <f t="shared" si="46"/>
        <v>5.0002199999999997E-3</v>
      </c>
      <c r="CD35">
        <f t="shared" si="47"/>
        <v>2.1001848040655996E-4</v>
      </c>
      <c r="CE35">
        <f t="shared" si="48"/>
        <v>4.2001847999999994E-2</v>
      </c>
      <c r="CF35">
        <f t="shared" si="49"/>
        <v>7.9803511199999996E-3</v>
      </c>
      <c r="CG35">
        <v>6</v>
      </c>
      <c r="CH35">
        <v>0.5</v>
      </c>
      <c r="CI35" t="s">
        <v>308</v>
      </c>
      <c r="CJ35">
        <v>2</v>
      </c>
      <c r="CK35" t="b">
        <v>0</v>
      </c>
      <c r="CL35">
        <v>1693332539.5999999</v>
      </c>
      <c r="CM35">
        <v>1200.149090909091</v>
      </c>
      <c r="CN35">
        <v>1200.0863636363631</v>
      </c>
      <c r="CO35">
        <v>19.68049090909091</v>
      </c>
      <c r="CP35">
        <v>19.277827272727279</v>
      </c>
      <c r="CQ35">
        <v>1197.9790909090909</v>
      </c>
      <c r="CR35">
        <v>19.56149090909091</v>
      </c>
      <c r="CS35">
        <v>599.88354545454547</v>
      </c>
      <c r="CT35">
        <v>101.59709090909089</v>
      </c>
      <c r="CU35">
        <v>9.9628918181818182E-2</v>
      </c>
      <c r="CV35">
        <v>27.529</v>
      </c>
      <c r="CW35">
        <v>27.197309090909091</v>
      </c>
      <c r="CX35">
        <v>999.9</v>
      </c>
      <c r="CY35">
        <v>0</v>
      </c>
      <c r="CZ35">
        <v>0</v>
      </c>
      <c r="DA35">
        <v>10002.486363636361</v>
      </c>
      <c r="DB35">
        <v>0</v>
      </c>
      <c r="DC35">
        <v>627.21045454545447</v>
      </c>
      <c r="DD35">
        <v>5.0002199999999997E-3</v>
      </c>
      <c r="DE35">
        <v>0</v>
      </c>
      <c r="DF35">
        <v>0</v>
      </c>
      <c r="DG35">
        <v>0</v>
      </c>
      <c r="DH35">
        <v>637.28181818181815</v>
      </c>
      <c r="DI35">
        <v>5.0002199999999997E-3</v>
      </c>
      <c r="DJ35">
        <v>204.4545454545455</v>
      </c>
      <c r="DK35">
        <v>0.3</v>
      </c>
      <c r="DL35">
        <v>32.266909090909103</v>
      </c>
      <c r="DM35">
        <v>38.840636363636357</v>
      </c>
      <c r="DN35">
        <v>34.942727272727282</v>
      </c>
      <c r="DO35">
        <v>35.971272727272734</v>
      </c>
      <c r="DP35">
        <v>35</v>
      </c>
      <c r="DQ35">
        <v>0</v>
      </c>
      <c r="DR35">
        <v>0</v>
      </c>
      <c r="DS35">
        <v>0</v>
      </c>
      <c r="DT35">
        <v>100.5999999046326</v>
      </c>
      <c r="DU35">
        <v>0</v>
      </c>
      <c r="DV35">
        <v>638.25000000000011</v>
      </c>
      <c r="DW35">
        <v>-21.767521434989821</v>
      </c>
      <c r="DX35">
        <v>-12.068376089925399</v>
      </c>
      <c r="DY35">
        <v>203.0461538461538</v>
      </c>
      <c r="DZ35">
        <v>15</v>
      </c>
      <c r="EA35">
        <v>1693332575.5999999</v>
      </c>
      <c r="EB35" t="s">
        <v>387</v>
      </c>
      <c r="EC35">
        <v>1693332575.5999999</v>
      </c>
      <c r="ED35">
        <v>1693332566.5999999</v>
      </c>
      <c r="EE35">
        <v>35</v>
      </c>
      <c r="EF35">
        <v>0.224</v>
      </c>
      <c r="EG35">
        <v>0</v>
      </c>
      <c r="EH35">
        <v>2.17</v>
      </c>
      <c r="EI35">
        <v>0.11899999999999999</v>
      </c>
      <c r="EJ35">
        <v>1200</v>
      </c>
      <c r="EK35">
        <v>19</v>
      </c>
      <c r="EL35">
        <v>1.51</v>
      </c>
      <c r="EM35">
        <v>0.17</v>
      </c>
      <c r="EN35">
        <v>100</v>
      </c>
      <c r="EO35">
        <v>100</v>
      </c>
      <c r="EP35">
        <v>2.17</v>
      </c>
      <c r="EQ35">
        <v>0.11899999999999999</v>
      </c>
      <c r="ER35">
        <v>-0.7867394144431934</v>
      </c>
      <c r="ES35">
        <v>-1.5763494849013591E-5</v>
      </c>
      <c r="ET35">
        <v>2.5737299311383258E-6</v>
      </c>
      <c r="EU35">
        <v>-5.4755643384777521E-10</v>
      </c>
      <c r="EV35">
        <v>0.11964499999999841</v>
      </c>
      <c r="EW35">
        <v>0</v>
      </c>
      <c r="EX35">
        <v>0</v>
      </c>
      <c r="EY35">
        <v>0</v>
      </c>
      <c r="EZ35">
        <v>21</v>
      </c>
      <c r="FA35">
        <v>1995</v>
      </c>
      <c r="FB35">
        <v>1</v>
      </c>
      <c r="FC35">
        <v>16</v>
      </c>
      <c r="FD35">
        <v>1.3</v>
      </c>
      <c r="FE35">
        <v>1.3</v>
      </c>
      <c r="FF35">
        <v>2.5634800000000002</v>
      </c>
      <c r="FG35">
        <v>2.6110799999999998</v>
      </c>
      <c r="FH35">
        <v>1.39771</v>
      </c>
      <c r="FI35">
        <v>2.2741699999999998</v>
      </c>
      <c r="FJ35">
        <v>1.3952599999999999</v>
      </c>
      <c r="FK35">
        <v>2.5293000000000001</v>
      </c>
      <c r="FL35">
        <v>34.967399999999998</v>
      </c>
      <c r="FM35">
        <v>15.532999999999999</v>
      </c>
      <c r="FN35">
        <v>18</v>
      </c>
      <c r="FO35">
        <v>601.62</v>
      </c>
      <c r="FP35">
        <v>383.041</v>
      </c>
      <c r="FQ35">
        <v>26.999500000000001</v>
      </c>
      <c r="FR35">
        <v>27.806799999999999</v>
      </c>
      <c r="FS35">
        <v>30.000800000000002</v>
      </c>
      <c r="FT35">
        <v>27.383299999999998</v>
      </c>
      <c r="FU35">
        <v>27.727499999999999</v>
      </c>
      <c r="FV35">
        <v>51.334600000000002</v>
      </c>
      <c r="FW35">
        <v>0</v>
      </c>
      <c r="FX35">
        <v>100</v>
      </c>
      <c r="FY35">
        <v>27</v>
      </c>
      <c r="FZ35">
        <v>1200</v>
      </c>
      <c r="GA35">
        <v>21.9191</v>
      </c>
      <c r="GB35">
        <v>98.605800000000002</v>
      </c>
      <c r="GC35">
        <v>93.1845</v>
      </c>
    </row>
    <row r="36" spans="1:185" x14ac:dyDescent="0.2">
      <c r="A36">
        <v>20</v>
      </c>
      <c r="B36">
        <v>1693332651.5999999</v>
      </c>
      <c r="C36">
        <v>1964.599999904633</v>
      </c>
      <c r="D36" t="s">
        <v>388</v>
      </c>
      <c r="E36" t="s">
        <v>389</v>
      </c>
      <c r="F36">
        <v>5</v>
      </c>
      <c r="H36" t="s">
        <v>304</v>
      </c>
      <c r="J36" t="s">
        <v>397</v>
      </c>
      <c r="K36" t="s">
        <v>399</v>
      </c>
      <c r="L36">
        <v>1693332648.5999999</v>
      </c>
      <c r="M36">
        <f t="shared" si="0"/>
        <v>3.9100014719639425E-4</v>
      </c>
      <c r="N36">
        <f t="shared" si="1"/>
        <v>0.39100014719639425</v>
      </c>
      <c r="O36">
        <f t="shared" si="2"/>
        <v>-0.55673141468638299</v>
      </c>
      <c r="P36">
        <f t="shared" si="3"/>
        <v>1499.8884545454539</v>
      </c>
      <c r="Q36">
        <f t="shared" si="4"/>
        <v>1498.0542053335237</v>
      </c>
      <c r="R36">
        <f t="shared" si="5"/>
        <v>152.33583078067781</v>
      </c>
      <c r="S36">
        <f t="shared" si="6"/>
        <v>152.52235398962668</v>
      </c>
      <c r="T36">
        <f t="shared" si="7"/>
        <v>2.5722139156422335E-2</v>
      </c>
      <c r="U36">
        <f t="shared" si="8"/>
        <v>2.9585728849851067</v>
      </c>
      <c r="V36">
        <f t="shared" si="9"/>
        <v>2.5598544306261801E-2</v>
      </c>
      <c r="W36">
        <f t="shared" si="10"/>
        <v>1.6010145062147964E-2</v>
      </c>
      <c r="X36">
        <f t="shared" si="11"/>
        <v>3.9903511277246398E-5</v>
      </c>
      <c r="Y36">
        <f t="shared" si="12"/>
        <v>27.042081383928263</v>
      </c>
      <c r="Z36">
        <f t="shared" si="13"/>
        <v>26.70810909090909</v>
      </c>
      <c r="AA36">
        <f t="shared" si="14"/>
        <v>3.5182576468723563</v>
      </c>
      <c r="AB36">
        <f t="shared" si="15"/>
        <v>55.612680263415484</v>
      </c>
      <c r="AC36">
        <f t="shared" si="16"/>
        <v>2.0072251226910316</v>
      </c>
      <c r="AD36">
        <f t="shared" si="17"/>
        <v>3.6092939832850934</v>
      </c>
      <c r="AE36">
        <f t="shared" si="18"/>
        <v>1.5110325241813247</v>
      </c>
      <c r="AF36">
        <f t="shared" si="19"/>
        <v>-17.243106491360987</v>
      </c>
      <c r="AG36">
        <f t="shared" si="20"/>
        <v>69.338672170784179</v>
      </c>
      <c r="AH36">
        <f t="shared" si="21"/>
        <v>5.0541103541501275</v>
      </c>
      <c r="AI36">
        <f t="shared" si="22"/>
        <v>57.149715937084594</v>
      </c>
      <c r="AJ36">
        <f t="shared" si="23"/>
        <v>-0.55673141468638299</v>
      </c>
      <c r="AK36">
        <f t="shared" si="24"/>
        <v>0.39100014719639425</v>
      </c>
      <c r="AL36">
        <f t="shared" si="25"/>
        <v>-0.72887059764672724</v>
      </c>
      <c r="AM36">
        <v>1529.4989264753251</v>
      </c>
      <c r="AN36">
        <v>1530.0506666666661</v>
      </c>
      <c r="AO36">
        <v>4.2011175906257088E-2</v>
      </c>
      <c r="AP36">
        <v>67.233697094081435</v>
      </c>
      <c r="AQ36">
        <f t="shared" si="26"/>
        <v>0.38454735985034177</v>
      </c>
      <c r="AR36">
        <v>19.352572123506491</v>
      </c>
      <c r="AS36">
        <v>19.72998606060607</v>
      </c>
      <c r="AT36">
        <v>-8.0207792207692377E-5</v>
      </c>
      <c r="AU36">
        <v>78.55</v>
      </c>
      <c r="AV36">
        <v>0</v>
      </c>
      <c r="AW36">
        <v>0</v>
      </c>
      <c r="AX36">
        <f t="shared" si="27"/>
        <v>1</v>
      </c>
      <c r="AY36">
        <f t="shared" si="28"/>
        <v>0</v>
      </c>
      <c r="AZ36">
        <f t="shared" si="29"/>
        <v>53729.796037975182</v>
      </c>
      <c r="BA36" t="s">
        <v>390</v>
      </c>
      <c r="BB36">
        <v>8248.58</v>
      </c>
      <c r="BC36">
        <v>640.66399999999999</v>
      </c>
      <c r="BD36">
        <v>2502.86</v>
      </c>
      <c r="BE36">
        <f t="shared" si="30"/>
        <v>0.74402723284562455</v>
      </c>
      <c r="BF36">
        <v>-0.55673141468706511</v>
      </c>
      <c r="BG36" t="s">
        <v>338</v>
      </c>
      <c r="BH36" t="s">
        <v>338</v>
      </c>
      <c r="BI36">
        <v>0</v>
      </c>
      <c r="BJ36">
        <v>0</v>
      </c>
      <c r="BK36" t="e">
        <f t="shared" si="31"/>
        <v>#DIV/0!</v>
      </c>
      <c r="BL36">
        <v>0.5</v>
      </c>
      <c r="BM36">
        <f t="shared" si="32"/>
        <v>2.1001848040655996E-4</v>
      </c>
      <c r="BN36">
        <f t="shared" si="33"/>
        <v>-0.55673141468638299</v>
      </c>
      <c r="BO36" t="e">
        <f t="shared" si="34"/>
        <v>#DIV/0!</v>
      </c>
      <c r="BP36">
        <f t="shared" si="35"/>
        <v>3.2479095411471707E-9</v>
      </c>
      <c r="BQ36" t="e">
        <f t="shared" si="36"/>
        <v>#DIV/0!</v>
      </c>
      <c r="BR36" t="e">
        <f t="shared" si="37"/>
        <v>#DIV/0!</v>
      </c>
      <c r="BS36" t="s">
        <v>338</v>
      </c>
      <c r="BT36">
        <v>0</v>
      </c>
      <c r="BU36" t="e">
        <f t="shared" si="38"/>
        <v>#DIV/0!</v>
      </c>
      <c r="BV36" t="e">
        <f t="shared" si="39"/>
        <v>#DIV/0!</v>
      </c>
      <c r="BW36" t="e">
        <f t="shared" si="40"/>
        <v>#DIV/0!</v>
      </c>
      <c r="BX36" t="e">
        <f t="shared" si="41"/>
        <v>#DIV/0!</v>
      </c>
      <c r="BY36">
        <f t="shared" si="42"/>
        <v>0</v>
      </c>
      <c r="BZ36">
        <f t="shared" si="43"/>
        <v>1.3440368253395454</v>
      </c>
      <c r="CA36" t="e">
        <f t="shared" si="44"/>
        <v>#DIV/0!</v>
      </c>
      <c r="CB36" t="e">
        <f t="shared" si="45"/>
        <v>#DIV/0!</v>
      </c>
      <c r="CC36">
        <f t="shared" si="46"/>
        <v>5.0002199999999997E-3</v>
      </c>
      <c r="CD36">
        <f t="shared" si="47"/>
        <v>2.1001848040655996E-4</v>
      </c>
      <c r="CE36">
        <f t="shared" si="48"/>
        <v>4.2001847999999994E-2</v>
      </c>
      <c r="CF36">
        <f t="shared" si="49"/>
        <v>7.9803511199999996E-3</v>
      </c>
      <c r="CG36">
        <v>6</v>
      </c>
      <c r="CH36">
        <v>0.5</v>
      </c>
      <c r="CI36" t="s">
        <v>308</v>
      </c>
      <c r="CJ36">
        <v>2</v>
      </c>
      <c r="CK36" t="b">
        <v>0</v>
      </c>
      <c r="CL36">
        <v>1693332648.5999999</v>
      </c>
      <c r="CM36">
        <v>1499.8884545454539</v>
      </c>
      <c r="CN36">
        <v>1499.9181818181819</v>
      </c>
      <c r="CO36">
        <v>19.738836363636359</v>
      </c>
      <c r="CP36">
        <v>19.355527272727269</v>
      </c>
      <c r="CQ36">
        <v>1496.4654545454539</v>
      </c>
      <c r="CR36">
        <v>19.617836363636361</v>
      </c>
      <c r="CS36">
        <v>599.95799999999997</v>
      </c>
      <c r="CT36">
        <v>101.5893636363636</v>
      </c>
      <c r="CU36">
        <v>9.9767663636363621E-2</v>
      </c>
      <c r="CV36">
        <v>27.142827272727271</v>
      </c>
      <c r="CW36">
        <v>26.70810909090909</v>
      </c>
      <c r="CX36">
        <v>999.9</v>
      </c>
      <c r="CY36">
        <v>0</v>
      </c>
      <c r="CZ36">
        <v>0</v>
      </c>
      <c r="DA36">
        <v>10007.336363636359</v>
      </c>
      <c r="DB36">
        <v>0</v>
      </c>
      <c r="DC36">
        <v>558.58072727272736</v>
      </c>
      <c r="DD36">
        <v>5.0002199999999997E-3</v>
      </c>
      <c r="DE36">
        <v>0</v>
      </c>
      <c r="DF36">
        <v>0</v>
      </c>
      <c r="DG36">
        <v>0</v>
      </c>
      <c r="DH36">
        <v>640.31818181818187</v>
      </c>
      <c r="DI36">
        <v>5.0002199999999997E-3</v>
      </c>
      <c r="DJ36">
        <v>184.3636363636364</v>
      </c>
      <c r="DK36">
        <v>-1.4</v>
      </c>
      <c r="DL36">
        <v>32.811999999999998</v>
      </c>
      <c r="DM36">
        <v>39.5</v>
      </c>
      <c r="DN36">
        <v>35.686999999999998</v>
      </c>
      <c r="DO36">
        <v>36.193090909090913</v>
      </c>
      <c r="DP36">
        <v>35.311999999999998</v>
      </c>
      <c r="DQ36">
        <v>0</v>
      </c>
      <c r="DR36">
        <v>0</v>
      </c>
      <c r="DS36">
        <v>0</v>
      </c>
      <c r="DT36">
        <v>108.5999999046326</v>
      </c>
      <c r="DU36">
        <v>0</v>
      </c>
      <c r="DV36">
        <v>640.66399999999999</v>
      </c>
      <c r="DW36">
        <v>-11.976923325809221</v>
      </c>
      <c r="DX36">
        <v>-27.692307563647049</v>
      </c>
      <c r="DY36">
        <v>186.25200000000001</v>
      </c>
      <c r="DZ36">
        <v>15</v>
      </c>
      <c r="EA36">
        <v>1693332670.5999999</v>
      </c>
      <c r="EB36" t="s">
        <v>391</v>
      </c>
      <c r="EC36">
        <v>1693332667.5999999</v>
      </c>
      <c r="ED36">
        <v>1693332670.5999999</v>
      </c>
      <c r="EE36">
        <v>36</v>
      </c>
      <c r="EF36">
        <v>0.08</v>
      </c>
      <c r="EG36">
        <v>2E-3</v>
      </c>
      <c r="EH36">
        <v>3.423</v>
      </c>
      <c r="EI36">
        <v>0.121</v>
      </c>
      <c r="EJ36">
        <v>1500</v>
      </c>
      <c r="EK36">
        <v>19</v>
      </c>
      <c r="EL36">
        <v>1.37</v>
      </c>
      <c r="EM36">
        <v>0.25</v>
      </c>
      <c r="EN36">
        <v>100</v>
      </c>
      <c r="EO36">
        <v>100</v>
      </c>
      <c r="EP36">
        <v>3.423</v>
      </c>
      <c r="EQ36">
        <v>0.121</v>
      </c>
      <c r="ER36">
        <v>-0.56296934810348409</v>
      </c>
      <c r="ES36">
        <v>-1.5763494849013591E-5</v>
      </c>
      <c r="ET36">
        <v>2.5737299311383258E-6</v>
      </c>
      <c r="EU36">
        <v>-5.4755643384777521E-10</v>
      </c>
      <c r="EV36">
        <v>0.11931000000000221</v>
      </c>
      <c r="EW36">
        <v>0</v>
      </c>
      <c r="EX36">
        <v>0</v>
      </c>
      <c r="EY36">
        <v>0</v>
      </c>
      <c r="EZ36">
        <v>21</v>
      </c>
      <c r="FA36">
        <v>1995</v>
      </c>
      <c r="FB36">
        <v>1</v>
      </c>
      <c r="FC36">
        <v>16</v>
      </c>
      <c r="FD36">
        <v>1.3</v>
      </c>
      <c r="FE36">
        <v>1.4</v>
      </c>
      <c r="FF36">
        <v>3.0725099999999999</v>
      </c>
      <c r="FG36">
        <v>2.6281699999999999</v>
      </c>
      <c r="FH36">
        <v>1.39771</v>
      </c>
      <c r="FI36">
        <v>2.2741699999999998</v>
      </c>
      <c r="FJ36">
        <v>1.3952599999999999</v>
      </c>
      <c r="FK36">
        <v>2.4047900000000002</v>
      </c>
      <c r="FL36">
        <v>35.151600000000002</v>
      </c>
      <c r="FM36">
        <v>15.515499999999999</v>
      </c>
      <c r="FN36">
        <v>18</v>
      </c>
      <c r="FO36">
        <v>602.07500000000005</v>
      </c>
      <c r="FP36">
        <v>382.67099999999999</v>
      </c>
      <c r="FQ36">
        <v>26.998799999999999</v>
      </c>
      <c r="FR36">
        <v>27.922699999999999</v>
      </c>
      <c r="FS36">
        <v>30</v>
      </c>
      <c r="FT36">
        <v>27.530100000000001</v>
      </c>
      <c r="FU36">
        <v>27.866</v>
      </c>
      <c r="FV36">
        <v>61.550400000000003</v>
      </c>
      <c r="FW36">
        <v>0</v>
      </c>
      <c r="FX36">
        <v>100</v>
      </c>
      <c r="FY36">
        <v>27</v>
      </c>
      <c r="FZ36">
        <v>1500</v>
      </c>
      <c r="GA36">
        <v>22.9481</v>
      </c>
      <c r="GB36">
        <v>98.598500000000001</v>
      </c>
      <c r="GC36">
        <v>93.181600000000003</v>
      </c>
    </row>
    <row r="37" spans="1:185" x14ac:dyDescent="0.2">
      <c r="A37">
        <v>21</v>
      </c>
      <c r="B37">
        <v>1693332746.5999999</v>
      </c>
      <c r="C37">
        <v>2059.599999904633</v>
      </c>
      <c r="D37" t="s">
        <v>392</v>
      </c>
      <c r="E37" t="s">
        <v>393</v>
      </c>
      <c r="F37">
        <v>5</v>
      </c>
      <c r="H37" t="s">
        <v>304</v>
      </c>
      <c r="J37" t="s">
        <v>397</v>
      </c>
      <c r="K37" t="s">
        <v>399</v>
      </c>
      <c r="L37">
        <v>1693332743.5999999</v>
      </c>
      <c r="M37">
        <f t="shared" si="0"/>
        <v>3.5866726101891196E-4</v>
      </c>
      <c r="N37">
        <f t="shared" si="1"/>
        <v>0.35866726101891194</v>
      </c>
      <c r="O37">
        <f t="shared" si="2"/>
        <v>1.4285631102952159</v>
      </c>
      <c r="P37">
        <f t="shared" si="3"/>
        <v>1997.822090909091</v>
      </c>
      <c r="Q37">
        <f t="shared" si="4"/>
        <v>1856.9271672592738</v>
      </c>
      <c r="R37">
        <f t="shared" si="5"/>
        <v>188.83693408980702</v>
      </c>
      <c r="S37">
        <f t="shared" si="6"/>
        <v>203.16499492060319</v>
      </c>
      <c r="T37">
        <f t="shared" si="7"/>
        <v>2.416648208661093E-2</v>
      </c>
      <c r="U37">
        <f t="shared" si="8"/>
        <v>2.9583895622967935</v>
      </c>
      <c r="V37">
        <f t="shared" si="9"/>
        <v>2.4057344055308575E-2</v>
      </c>
      <c r="W37">
        <f t="shared" si="10"/>
        <v>1.5045604444450338E-2</v>
      </c>
      <c r="X37">
        <f t="shared" si="11"/>
        <v>3.9903511277246398E-5</v>
      </c>
      <c r="Y37">
        <f t="shared" si="12"/>
        <v>26.947827846973908</v>
      </c>
      <c r="Z37">
        <f t="shared" si="13"/>
        <v>26.594172727272721</v>
      </c>
      <c r="AA37">
        <f t="shared" si="14"/>
        <v>3.494731881502072</v>
      </c>
      <c r="AB37">
        <f t="shared" si="15"/>
        <v>56.296488357999827</v>
      </c>
      <c r="AC37">
        <f t="shared" si="16"/>
        <v>2.019709961379752</v>
      </c>
      <c r="AD37">
        <f t="shared" si="17"/>
        <v>3.5876304549158395</v>
      </c>
      <c r="AE37">
        <f t="shared" si="18"/>
        <v>1.47502192012232</v>
      </c>
      <c r="AF37">
        <f t="shared" si="19"/>
        <v>-15.817226210934017</v>
      </c>
      <c r="AG37">
        <f t="shared" si="20"/>
        <v>71.146792747387408</v>
      </c>
      <c r="AH37">
        <f t="shared" si="21"/>
        <v>5.180612449676123</v>
      </c>
      <c r="AI37">
        <f t="shared" si="22"/>
        <v>60.510218889640797</v>
      </c>
      <c r="AJ37">
        <f t="shared" si="23"/>
        <v>1.4285631102952159</v>
      </c>
      <c r="AK37">
        <f t="shared" si="24"/>
        <v>0.35866726101891194</v>
      </c>
      <c r="AL37">
        <f t="shared" si="25"/>
        <v>-0.37260431782562925</v>
      </c>
      <c r="AM37">
        <v>2039.719218776336</v>
      </c>
      <c r="AN37">
        <v>2040.2216969696969</v>
      </c>
      <c r="AO37">
        <v>-2.684133655708067E-2</v>
      </c>
      <c r="AP37">
        <v>67.240164440893722</v>
      </c>
      <c r="AQ37">
        <f t="shared" si="26"/>
        <v>0.35490845852859271</v>
      </c>
      <c r="AR37">
        <v>19.509433928095241</v>
      </c>
      <c r="AS37">
        <v>19.85714909090909</v>
      </c>
      <c r="AT37">
        <v>2.9351158645420149E-5</v>
      </c>
      <c r="AU37">
        <v>78.55</v>
      </c>
      <c r="AV37">
        <v>0</v>
      </c>
      <c r="AW37">
        <v>0</v>
      </c>
      <c r="AX37">
        <f t="shared" si="27"/>
        <v>1</v>
      </c>
      <c r="AY37">
        <f t="shared" si="28"/>
        <v>0</v>
      </c>
      <c r="AZ37">
        <f t="shared" si="29"/>
        <v>53742.89036827151</v>
      </c>
      <c r="BA37" t="s">
        <v>394</v>
      </c>
      <c r="BB37">
        <v>8246</v>
      </c>
      <c r="BC37">
        <v>643.76800000000003</v>
      </c>
      <c r="BD37">
        <v>2495.7800000000002</v>
      </c>
      <c r="BE37">
        <f t="shared" si="30"/>
        <v>0.74205739287918004</v>
      </c>
      <c r="BF37">
        <v>1.4285631102952161</v>
      </c>
      <c r="BG37" t="s">
        <v>338</v>
      </c>
      <c r="BH37" t="s">
        <v>338</v>
      </c>
      <c r="BI37">
        <v>0</v>
      </c>
      <c r="BJ37">
        <v>0</v>
      </c>
      <c r="BK37" t="e">
        <f t="shared" si="31"/>
        <v>#DIV/0!</v>
      </c>
      <c r="BL37">
        <v>0.5</v>
      </c>
      <c r="BM37">
        <f t="shared" si="32"/>
        <v>2.1001848040655996E-4</v>
      </c>
      <c r="BN37">
        <f t="shared" si="33"/>
        <v>1.4285631102952159</v>
      </c>
      <c r="BO37" t="e">
        <f t="shared" si="34"/>
        <v>#DIV/0!</v>
      </c>
      <c r="BP37">
        <f t="shared" si="35"/>
        <v>-1.0572622204255112E-12</v>
      </c>
      <c r="BQ37" t="e">
        <f t="shared" si="36"/>
        <v>#DIV/0!</v>
      </c>
      <c r="BR37" t="e">
        <f t="shared" si="37"/>
        <v>#DIV/0!</v>
      </c>
      <c r="BS37" t="s">
        <v>338</v>
      </c>
      <c r="BT37">
        <v>0</v>
      </c>
      <c r="BU37" t="e">
        <f t="shared" si="38"/>
        <v>#DIV/0!</v>
      </c>
      <c r="BV37" t="e">
        <f t="shared" si="39"/>
        <v>#DIV/0!</v>
      </c>
      <c r="BW37" t="e">
        <f t="shared" si="40"/>
        <v>#DIV/0!</v>
      </c>
      <c r="BX37" t="e">
        <f t="shared" si="41"/>
        <v>#DIV/0!</v>
      </c>
      <c r="BY37">
        <f t="shared" si="42"/>
        <v>0</v>
      </c>
      <c r="BZ37">
        <f t="shared" si="43"/>
        <v>1.3476046591490767</v>
      </c>
      <c r="CA37" t="e">
        <f t="shared" si="44"/>
        <v>#DIV/0!</v>
      </c>
      <c r="CB37" t="e">
        <f t="shared" si="45"/>
        <v>#DIV/0!</v>
      </c>
      <c r="CC37">
        <f t="shared" si="46"/>
        <v>5.0002199999999997E-3</v>
      </c>
      <c r="CD37">
        <f t="shared" si="47"/>
        <v>2.1001848040655996E-4</v>
      </c>
      <c r="CE37">
        <f t="shared" si="48"/>
        <v>4.2001847999999994E-2</v>
      </c>
      <c r="CF37">
        <f t="shared" si="49"/>
        <v>7.9803511199999996E-3</v>
      </c>
      <c r="CG37">
        <v>6</v>
      </c>
      <c r="CH37">
        <v>0.5</v>
      </c>
      <c r="CI37" t="s">
        <v>308</v>
      </c>
      <c r="CJ37">
        <v>2</v>
      </c>
      <c r="CK37" t="b">
        <v>0</v>
      </c>
      <c r="CL37">
        <v>1693332743.5999999</v>
      </c>
      <c r="CM37">
        <v>1997.822090909091</v>
      </c>
      <c r="CN37">
        <v>1999.967272727273</v>
      </c>
      <c r="CO37">
        <v>19.86080909090909</v>
      </c>
      <c r="CP37">
        <v>19.509254545454549</v>
      </c>
      <c r="CQ37">
        <v>1994.399090909091</v>
      </c>
      <c r="CR37">
        <v>19.73580909090909</v>
      </c>
      <c r="CS37">
        <v>599.98172727272731</v>
      </c>
      <c r="CT37">
        <v>101.5932727272727</v>
      </c>
      <c r="CU37">
        <v>9.9964045454545458E-2</v>
      </c>
      <c r="CV37">
        <v>27.040254545454552</v>
      </c>
      <c r="CW37">
        <v>26.594172727272721</v>
      </c>
      <c r="CX37">
        <v>999.9</v>
      </c>
      <c r="CY37">
        <v>0</v>
      </c>
      <c r="CZ37">
        <v>0</v>
      </c>
      <c r="DA37">
        <v>10005.91090909091</v>
      </c>
      <c r="DB37">
        <v>0</v>
      </c>
      <c r="DC37">
        <v>523.41336363636378</v>
      </c>
      <c r="DD37">
        <v>5.0002199999999997E-3</v>
      </c>
      <c r="DE37">
        <v>0</v>
      </c>
      <c r="DF37">
        <v>0</v>
      </c>
      <c r="DG37">
        <v>0</v>
      </c>
      <c r="DH37">
        <v>642.19090909090903</v>
      </c>
      <c r="DI37">
        <v>5.0002199999999997E-3</v>
      </c>
      <c r="DJ37">
        <v>177.1272727272727</v>
      </c>
      <c r="DK37">
        <v>-0.84545454545454557</v>
      </c>
      <c r="DL37">
        <v>33.186999999999998</v>
      </c>
      <c r="DM37">
        <v>39.75</v>
      </c>
      <c r="DN37">
        <v>36.25</v>
      </c>
      <c r="DO37">
        <v>35</v>
      </c>
      <c r="DP37">
        <v>35.5</v>
      </c>
      <c r="DQ37">
        <v>0</v>
      </c>
      <c r="DR37">
        <v>0</v>
      </c>
      <c r="DS37">
        <v>0</v>
      </c>
      <c r="DT37">
        <v>94.199999809265137</v>
      </c>
      <c r="DU37">
        <v>0</v>
      </c>
      <c r="DV37">
        <v>643.76800000000003</v>
      </c>
      <c r="DW37">
        <v>2.553846189161542</v>
      </c>
      <c r="DX37">
        <v>-1.830769090868346</v>
      </c>
      <c r="DY37">
        <v>177.744</v>
      </c>
      <c r="DZ37">
        <v>15</v>
      </c>
      <c r="EA37">
        <v>1693332787.0999999</v>
      </c>
      <c r="EB37" t="s">
        <v>395</v>
      </c>
      <c r="EC37">
        <v>1693332667.5999999</v>
      </c>
      <c r="ED37">
        <v>1693332770.5999999</v>
      </c>
      <c r="EE37">
        <v>37</v>
      </c>
      <c r="EF37">
        <v>0.08</v>
      </c>
      <c r="EG37">
        <v>4.0000000000000001E-3</v>
      </c>
      <c r="EH37">
        <v>3.423</v>
      </c>
      <c r="EI37">
        <v>0.125</v>
      </c>
      <c r="EJ37">
        <v>1500</v>
      </c>
      <c r="EK37">
        <v>20</v>
      </c>
      <c r="EL37">
        <v>1.37</v>
      </c>
      <c r="EM37">
        <v>0.5</v>
      </c>
      <c r="EN37">
        <v>100</v>
      </c>
      <c r="EO37">
        <v>100</v>
      </c>
      <c r="EP37">
        <v>3.423</v>
      </c>
      <c r="EQ37">
        <v>0.125</v>
      </c>
      <c r="ER37">
        <v>-0.48272965034589688</v>
      </c>
      <c r="ES37">
        <v>-1.5763494849013591E-5</v>
      </c>
      <c r="ET37">
        <v>2.5737299311383258E-6</v>
      </c>
      <c r="EU37">
        <v>-5.4755643384777521E-10</v>
      </c>
      <c r="EV37">
        <v>0.1213449999999945</v>
      </c>
      <c r="EW37">
        <v>0</v>
      </c>
      <c r="EX37">
        <v>0</v>
      </c>
      <c r="EY37">
        <v>0</v>
      </c>
      <c r="EZ37">
        <v>21</v>
      </c>
      <c r="FA37">
        <v>1995</v>
      </c>
      <c r="FB37">
        <v>1</v>
      </c>
      <c r="FC37">
        <v>16</v>
      </c>
      <c r="FD37">
        <v>1.3</v>
      </c>
      <c r="FE37">
        <v>1.3</v>
      </c>
      <c r="FF37">
        <v>3.8659699999999999</v>
      </c>
      <c r="FG37">
        <v>2.6037599999999999</v>
      </c>
      <c r="FH37">
        <v>1.39771</v>
      </c>
      <c r="FI37">
        <v>2.2741699999999998</v>
      </c>
      <c r="FJ37">
        <v>1.3952599999999999</v>
      </c>
      <c r="FK37">
        <v>2.65137</v>
      </c>
      <c r="FL37">
        <v>35.174700000000001</v>
      </c>
      <c r="FM37">
        <v>15.5067</v>
      </c>
      <c r="FN37">
        <v>18</v>
      </c>
      <c r="FO37">
        <v>603.16300000000001</v>
      </c>
      <c r="FP37">
        <v>383.31200000000001</v>
      </c>
      <c r="FQ37">
        <v>26.998799999999999</v>
      </c>
      <c r="FR37">
        <v>27.882000000000001</v>
      </c>
      <c r="FS37">
        <v>29.9999</v>
      </c>
      <c r="FT37">
        <v>27.547000000000001</v>
      </c>
      <c r="FU37">
        <v>27.8841</v>
      </c>
      <c r="FV37">
        <v>77.390299999999996</v>
      </c>
      <c r="FW37">
        <v>0</v>
      </c>
      <c r="FX37">
        <v>100</v>
      </c>
      <c r="FY37">
        <v>27</v>
      </c>
      <c r="FZ37">
        <v>2000</v>
      </c>
      <c r="GA37">
        <v>22.9481</v>
      </c>
      <c r="GB37">
        <v>98.615499999999997</v>
      </c>
      <c r="GC37">
        <v>93.194999999999993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Hart, Chaney Michael</cp:lastModifiedBy>
  <dcterms:created xsi:type="dcterms:W3CDTF">2023-08-29T18:13:40Z</dcterms:created>
  <dcterms:modified xsi:type="dcterms:W3CDTF">2023-09-20T21:09:19Z</dcterms:modified>
</cp:coreProperties>
</file>