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<sst xmlns="http://schemas.openxmlformats.org/spreadsheetml/2006/main" count="1726" uniqueCount="670">
  <si>
    <t>File opened</t>
  </si>
  <si>
    <t>2023-09-07 10:02:49</t>
  </si>
  <si>
    <t>Console s/n</t>
  </si>
  <si>
    <t>68C-022458</t>
  </si>
  <si>
    <t>Console ver</t>
  </si>
  <si>
    <t>Bluestem v.2.1.08</t>
  </si>
  <si>
    <t>Scripts ver</t>
  </si>
  <si>
    <t>2022.05  2.1.08, Aug 2022</t>
  </si>
  <si>
    <t>Head s/n</t>
  </si>
  <si>
    <t>68H-422448</t>
  </si>
  <si>
    <t>Head ver</t>
  </si>
  <si>
    <t>1.4.22</t>
  </si>
  <si>
    <t>Head cal</t>
  </si>
  <si>
    <t>{"oxygen": "21", "co2azero": "0.970979", "co2aspan1": "0.997776", "co2aspan2": "-0.0122067", "co2aspan2a": "0.309777", "co2aspan2b": "0.307917", "co2aspanconc1": "2499", "co2aspanconc2": "292", "co2bzero": "0.951012", "co2bspan1": "0.998745", "co2bspan2": "-0.0117233", "co2bspan2a": "0.309871", "co2bspan2b": "0.308357", "co2bspanconc1": "2499", "co2bspanconc2": "292", "h2oazero": "1.12554", "h2oaspan1": "1.0119", "h2oaspan2": "0", "h2oaspan2a": "0.070478", "h2oaspan2b": "0.0713164", "h2oaspanconc1": "12.04", "h2oaspanconc2": "0", "h2obzero": "1.13076", "h2obspan1": "1.01489", "h2obspan2": "0", "h2obspan2a": "0.0706723", "h2obspan2b": "0.0717244", "h2obspanconc1": "12.04", "h2obspanconc2": "0", "tazero": "0.0224037", "tbzero": "0.441185", "flowmeterzero": "2.51205", "flowazero": "0.331", "flowbzero": "0.289", "chamberpressurezero": "2.56904", "ssa_ref": "37596.3", "ssb_ref": "37460.5"}</t>
  </si>
  <si>
    <t>CO2 rangematch</t>
  </si>
  <si>
    <t>Thu Sep  7 09:55</t>
  </si>
  <si>
    <t>H2O rangematch</t>
  </si>
  <si>
    <t>Tue Aug 29 09:46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</si>
  <si>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</si>
  <si>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</si>
  <si>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</si>
  <si>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</si>
  <si>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</si>
  <si>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</si>
  <si>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</si>
  <si>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</si>
  <si>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</si>
  <si>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10:02:49</t>
  </si>
  <si>
    <t>Stability Definition:	ΔCO2 (Meas2): Slp&lt;1 Std&lt;0.1 Per=20	ΔH2O (Meas2): Slp&lt;1 Std&lt;0.1 Per=20	A (GasEx): Slp&lt;1 Std&lt;0.1 Per=20	gsw (GasEx): Slp&lt;1 Std&lt;0.1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</si>
  <si>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</si>
  <si>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</si>
  <si>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</si>
  <si>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</si>
  <si>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</si>
  <si>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</si>
  <si>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</si>
  <si>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</si>
  <si>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</si>
  <si>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</si>
  <si>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</si>
  <si>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</si>
  <si>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</si>
  <si>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</si>
  <si>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</si>
  <si>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</si>
  <si>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</si>
  <si>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</si>
  <si>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</si>
  <si>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</si>
  <si>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</si>
  <si>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</si>
  <si>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</si>
  <si>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</si>
  <si>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</si>
  <si>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</si>
  <si>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</si>
  <si>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</si>
  <si>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</si>
  <si>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</si>
  <si>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</si>
  <si>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</si>
  <si>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</si>
  <si>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</si>
  <si>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</si>
  <si>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</si>
  <si>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</si>
  <si>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</si>
  <si>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</si>
  <si>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</si>
  <si>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</si>
  <si>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</si>
  <si>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</si>
  <si>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</si>
  <si>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</si>
  <si>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</si>
  <si>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</si>
  <si>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</si>
  <si>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</si>
  <si>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</si>
  <si>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</si>
  <si>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3.66812 198.967 362.15 596.724 858.451 1036.6 1230.63 1336.27</t>
  </si>
  <si>
    <t>Fs_true</t>
  </si>
  <si>
    <t>-0.147425 215.948 383.437 593.461 803.701 1001.31 1200.67 1400.47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</si>
  <si>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</si>
  <si>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</si>
  <si>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</si>
  <si>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</si>
  <si>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</si>
  <si>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</si>
  <si>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</si>
  <si>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</si>
  <si>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</si>
  <si>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</si>
  <si>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</si>
  <si>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</si>
  <si>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</si>
  <si>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</si>
  <si>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</si>
  <si>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</si>
  <si>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</si>
  <si>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</si>
  <si>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</si>
  <si>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</si>
  <si>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</si>
  <si>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</si>
  <si>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Group name</t>
  </si>
  <si>
    <t>Control v transgenic</t>
  </si>
  <si>
    <t>Genotype</t>
  </si>
  <si>
    <t>Leaf number</t>
  </si>
  <si>
    <t>Plant age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</si>
  <si>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</si>
  <si>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</si>
  <si>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</si>
  <si>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</si>
  <si>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</si>
  <si>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</si>
  <si>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</si>
  <si>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</si>
  <si>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</si>
  <si>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</si>
  <si>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</si>
  <si>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</si>
  <si>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</si>
  <si>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</si>
  <si>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</si>
  <si>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</si>
  <si>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</si>
  <si>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</si>
  <si>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</si>
  <si>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</si>
  <si>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</si>
  <si>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</si>
  <si>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</si>
  <si>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</si>
  <si>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</si>
  <si>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</si>
  <si>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</si>
  <si>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</si>
  <si>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</si>
  <si>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</si>
  <si>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</si>
  <si>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</si>
  <si>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</si>
  <si>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</si>
  <si>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</si>
  <si>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</si>
  <si>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</si>
  <si>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</si>
  <si>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</si>
  <si>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</si>
  <si>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</si>
  <si>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</si>
  <si>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</si>
  <si>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</si>
  <si>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</si>
  <si>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</si>
  <si>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</si>
  <si>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</si>
  <si>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</si>
  <si>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</si>
  <si>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</si>
  <si>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</si>
  <si>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</si>
  <si>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</si>
  <si>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</si>
  <si>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</si>
  <si>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</si>
  <si>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</si>
  <si>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</si>
  <si>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</si>
  <si>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</si>
  <si>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</si>
  <si>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</si>
  <si>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</si>
  <si>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</si>
  <si>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</si>
  <si>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</si>
  <si>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</si>
  <si>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</si>
  <si>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</si>
  <si>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</si>
  <si>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</si>
  <si>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</si>
  <si>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</si>
  <si>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</si>
  <si>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</si>
  <si>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</si>
  <si>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</si>
  <si>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</si>
  <si>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</si>
  <si>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</si>
  <si>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</si>
  <si>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</si>
  <si>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</si>
  <si>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</si>
  <si>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</si>
  <si>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</si>
  <si>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</si>
  <si>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</si>
  <si>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</si>
  <si>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</si>
  <si>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</si>
  <si>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</si>
  <si>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</si>
  <si>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</si>
  <si>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</si>
  <si>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</si>
  <si>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</si>
  <si>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</si>
  <si>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</si>
  <si>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</si>
  <si>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</si>
  <si>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</si>
  <si>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</si>
  <si>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</si>
  <si>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</si>
  <si>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</si>
  <si>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</si>
  <si>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</si>
  <si>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</si>
  <si>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</si>
  <si>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</si>
  <si>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</si>
  <si>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</si>
  <si>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</si>
  <si>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</si>
  <si>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</si>
  <si>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</si>
  <si>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</si>
  <si>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</si>
  <si>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</si>
  <si>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</si>
  <si>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</si>
  <si>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</si>
  <si>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</si>
  <si>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</si>
  <si>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</si>
  <si>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</si>
  <si>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</si>
  <si>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</si>
  <si>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</si>
  <si>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</si>
  <si>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</si>
  <si>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</si>
  <si>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</si>
  <si>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</si>
  <si>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</si>
  <si>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</si>
  <si>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</si>
  <si>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</si>
  <si>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</si>
  <si>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</si>
  <si>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</si>
  <si>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</si>
  <si>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</si>
  <si>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</si>
  <si>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</si>
  <si>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</si>
  <si>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</si>
  <si>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</si>
  <si>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</si>
  <si>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</si>
  <si>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</si>
  <si>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</si>
  <si>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</si>
  <si>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</si>
  <si>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</si>
  <si>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</si>
  <si>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</si>
  <si>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</si>
  <si>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</si>
  <si>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</si>
  <si>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</si>
  <si>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</si>
  <si>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</si>
  <si>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</si>
  <si>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</si>
  <si>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</si>
  <si>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</si>
  <si>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</si>
  <si>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</si>
  <si>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weeks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</si>
  <si>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</si>
  <si>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</si>
  <si>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</si>
  <si>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</si>
  <si>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</si>
  <si>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</si>
  <si>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</si>
  <si>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</si>
  <si>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</si>
  <si>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</si>
  <si>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</si>
  <si>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</si>
  <si>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</si>
  <si>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</si>
  <si>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</si>
  <si>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</si>
  <si>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</si>
  <si>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</si>
  <si>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</si>
  <si>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</si>
  <si>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</si>
  <si>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</si>
  <si>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</si>
  <si>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20230907 10:04:24</t>
  </si>
  <si>
    <t>10:04:24</t>
  </si>
  <si>
    <t>065</t>
  </si>
  <si>
    <t>Transgenic</t>
  </si>
  <si>
    <t>2h</t>
  </si>
  <si>
    <t>RECT-1407-20230906-12_22_20</t>
  </si>
  <si>
    <t>RECT-1408-20230907-10_04_24</t>
  </si>
  <si>
    <t>DARK-1409-20230907-10_04_31</t>
  </si>
  <si>
    <t>0: Broadleaf</t>
  </si>
  <si>
    <t>10:04:48</t>
  </si>
  <si>
    <t>20230907 10:06:04</t>
  </si>
  <si>
    <t>10:06:04</t>
  </si>
  <si>
    <t>RECT-1410-20230907-10_06_05</t>
  </si>
  <si>
    <t>DARK-1411-20230907-10_06_11</t>
  </si>
  <si>
    <t>10:06:40</t>
  </si>
  <si>
    <t>20230907 10:07:56</t>
  </si>
  <si>
    <t>10:07:56</t>
  </si>
  <si>
    <t>RECT-1412-20230907-10_07_57</t>
  </si>
  <si>
    <t>DARK-1413-20230907-10_08_03</t>
  </si>
  <si>
    <t>10:08:20</t>
  </si>
  <si>
    <t>20230907 10:09:36</t>
  </si>
  <si>
    <t>10:09:36</t>
  </si>
  <si>
    <t>RECT-1414-20230907-10_09_37</t>
  </si>
  <si>
    <t>DARK-1415-20230907-10_09_43</t>
  </si>
  <si>
    <t>10:10:09</t>
  </si>
  <si>
    <t>20230907 10:11:25</t>
  </si>
  <si>
    <t>10:11:25</t>
  </si>
  <si>
    <t>RECT-1416-20230907-10_11_25</t>
  </si>
  <si>
    <t>DARK-1417-20230907-10_11_32</t>
  </si>
  <si>
    <t>10:11:52</t>
  </si>
  <si>
    <t>20230907 10:13:08</t>
  </si>
  <si>
    <t>10:13:08</t>
  </si>
  <si>
    <t>RECT-1418-20230907-10_13_08</t>
  </si>
  <si>
    <t>DARK-1419-20230907-10_13_15</t>
  </si>
  <si>
    <t>10:13:36</t>
  </si>
  <si>
    <t>20230907 10:14:52</t>
  </si>
  <si>
    <t>10:14:52</t>
  </si>
  <si>
    <t>RECT-1420-20230907-10_14_53</t>
  </si>
  <si>
    <t>DARK-1421-20230907-10_14_59</t>
  </si>
  <si>
    <t>10:15:21</t>
  </si>
  <si>
    <t>20230907 10:16:37</t>
  </si>
  <si>
    <t>10:16:37</t>
  </si>
  <si>
    <t>RECT-1422-20230907-10_16_38</t>
  </si>
  <si>
    <t>DARK-1423-20230907-10_16_44</t>
  </si>
  <si>
    <t>10:17:02</t>
  </si>
  <si>
    <t>20230907 10:18:18</t>
  </si>
  <si>
    <t>10:18:18</t>
  </si>
  <si>
    <t>RECT-1424-20230907-10_18_18</t>
  </si>
  <si>
    <t>DARK-1425-20230907-10_18_25</t>
  </si>
  <si>
    <t>10:18:51</t>
  </si>
  <si>
    <t>20230907 10:20:07</t>
  </si>
  <si>
    <t>10:20:07</t>
  </si>
  <si>
    <t>RECT-1426-20230907-10_20_07</t>
  </si>
  <si>
    <t>DARK-1427-20230907-10_20_14</t>
  </si>
  <si>
    <t>10:20:36</t>
  </si>
  <si>
    <t>20230907 10:21:52</t>
  </si>
  <si>
    <t>10:21:52</t>
  </si>
  <si>
    <t>RECT-1428-20230907-10_21_52</t>
  </si>
  <si>
    <t>DARK-1429-20230907-10_21_59</t>
  </si>
  <si>
    <t>10:22:27</t>
  </si>
  <si>
    <t>20230907 10:23:43</t>
  </si>
  <si>
    <t>10:23:43</t>
  </si>
  <si>
    <t>RECT-1430-20230907-10_23_44</t>
  </si>
  <si>
    <t>DARK-1431-20230907-10_23_50</t>
  </si>
  <si>
    <t>10:24:10</t>
  </si>
  <si>
    <t>20230907 10:25:26</t>
  </si>
  <si>
    <t>10:25:26</t>
  </si>
  <si>
    <t>RECT-1432-20230907-10_25_26</t>
  </si>
  <si>
    <t>DARK-1433-20230907-10_25_33</t>
  </si>
  <si>
    <t>10:25:54</t>
  </si>
  <si>
    <t>20230907 10:27:10</t>
  </si>
  <si>
    <t>10:27:10</t>
  </si>
  <si>
    <t>RECT-1434-20230907-10_27_11</t>
  </si>
  <si>
    <t>DARK-1435-20230907-10_27_17</t>
  </si>
  <si>
    <t>10:27:51</t>
  </si>
  <si>
    <t>20230907 10:28:38</t>
  </si>
  <si>
    <t>10:28:38</t>
  </si>
  <si>
    <t>RECT-1436-20230907-10_28_38</t>
  </si>
  <si>
    <t>DARK-1437-20230907-10_28_45</t>
  </si>
  <si>
    <t>10:29:12</t>
  </si>
  <si>
    <t>20230907 10:35:09</t>
  </si>
  <si>
    <t>10:35:09</t>
  </si>
  <si>
    <t>165</t>
  </si>
  <si>
    <t>5A</t>
  </si>
  <si>
    <t>RECT-1438-20230907-10_35_10</t>
  </si>
  <si>
    <t>DARK-1439-20230907-10_35_16</t>
  </si>
  <si>
    <t>10:35:40</t>
  </si>
  <si>
    <t>20230907 10:36:56</t>
  </si>
  <si>
    <t>10:36:56</t>
  </si>
  <si>
    <t>RECT-1440-20230907-10_36_57</t>
  </si>
  <si>
    <t>DARK-1441-20230907-10_37_03</t>
  </si>
  <si>
    <t>10:37:15</t>
  </si>
  <si>
    <t>20230907 10:38:31</t>
  </si>
  <si>
    <t>10:38:31</t>
  </si>
  <si>
    <t>RECT-1442-20230907-10_38_32</t>
  </si>
  <si>
    <t>DARK-1443-20230907-10_38_38</t>
  </si>
  <si>
    <t>10:38:55</t>
  </si>
  <si>
    <t>20230907 10:40:11</t>
  </si>
  <si>
    <t>10:40:11</t>
  </si>
  <si>
    <t>RECT-1444-20230907-10_40_11</t>
  </si>
  <si>
    <t>DARK-1445-20230907-10_40_18</t>
  </si>
  <si>
    <t>10:40:33</t>
  </si>
  <si>
    <t>20230907 10:41:49</t>
  </si>
  <si>
    <t>10:41:49</t>
  </si>
  <si>
    <t>RECT-1446-20230907-10_41_49</t>
  </si>
  <si>
    <t>DARK-1447-20230907-10_41_56</t>
  </si>
  <si>
    <t>10:42:12</t>
  </si>
  <si>
    <t>20230907 10:43:28</t>
  </si>
  <si>
    <t>10:43:28</t>
  </si>
  <si>
    <t>RECT-1448-20230907-10_43_28</t>
  </si>
  <si>
    <t>DARK-1449-20230907-10_43_35</t>
  </si>
  <si>
    <t>10:43:52</t>
  </si>
  <si>
    <t>20230907 10:45:08</t>
  </si>
  <si>
    <t>10:45:08</t>
  </si>
  <si>
    <t>RECT-1450-20230907-10_45_08</t>
  </si>
  <si>
    <t>DARK-1451-20230907-10_45_15</t>
  </si>
  <si>
    <t>10:45:31</t>
  </si>
  <si>
    <t>20230907 10:46:47</t>
  </si>
  <si>
    <t>10:46:47</t>
  </si>
  <si>
    <t>RECT-1452-20230907-10_46_47</t>
  </si>
  <si>
    <t>DARK-1453-20230907-10_46_54</t>
  </si>
  <si>
    <t>10:47:11</t>
  </si>
  <si>
    <t>20230907 10:48:27</t>
  </si>
  <si>
    <t>10:48:27</t>
  </si>
  <si>
    <t>RECT-1454-20230907-10_48_28</t>
  </si>
  <si>
    <t>DARK-1455-20230907-10_48_34</t>
  </si>
  <si>
    <t>10:48:52</t>
  </si>
  <si>
    <t>20230907 10:50:08</t>
  </si>
  <si>
    <t>10:50:08</t>
  </si>
  <si>
    <t>RECT-1456-20230907-10_50_09</t>
  </si>
  <si>
    <t>DARK-1457-20230907-10_50_15</t>
  </si>
  <si>
    <t>10:50:29</t>
  </si>
  <si>
    <t>20230907 10:51:45</t>
  </si>
  <si>
    <t>10:51:45</t>
  </si>
  <si>
    <t>RECT-1458-20230907-10_51_45</t>
  </si>
  <si>
    <t>DARK-1459-20230907-10_51_52</t>
  </si>
  <si>
    <t>10:52:21</t>
  </si>
  <si>
    <t>20230907 10:53:37</t>
  </si>
  <si>
    <t>10:53:37</t>
  </si>
  <si>
    <t>RECT-1460-20230907-10_53_38</t>
  </si>
  <si>
    <t>DARK-1461-20230907-10_53_44</t>
  </si>
  <si>
    <t>10:54:18</t>
  </si>
  <si>
    <t>20230907 10:55:34</t>
  </si>
  <si>
    <t>10:55:34</t>
  </si>
  <si>
    <t>RECT-1462-20230907-10_55_34</t>
  </si>
  <si>
    <t>DARK-1463-20230907-10_55_41</t>
  </si>
  <si>
    <t>10:55:56</t>
  </si>
  <si>
    <t>20230907 10:57:12</t>
  </si>
  <si>
    <t>10:57:12</t>
  </si>
  <si>
    <t>RECT-1464-20230907-10_57_12</t>
  </si>
  <si>
    <t>DARK-1465-20230907-10_57_19</t>
  </si>
  <si>
    <t>10:57:33</t>
  </si>
  <si>
    <t>20230907 11:03:40</t>
  </si>
  <si>
    <t>11:03:40</t>
  </si>
  <si>
    <t>242</t>
  </si>
  <si>
    <t>RECT-1466-20230907-11_03_41</t>
  </si>
  <si>
    <t>DARK-1467-20230907-11_03_47</t>
  </si>
  <si>
    <t>11:04:06</t>
  </si>
  <si>
    <t>20230907 11:05:22</t>
  </si>
  <si>
    <t>11:05:22</t>
  </si>
  <si>
    <t>RECT-1468-20230907-11_05_23</t>
  </si>
  <si>
    <t>DARK-1469-20230907-11_05_29</t>
  </si>
  <si>
    <t>11:05:53</t>
  </si>
  <si>
    <t>20230907 11:07:09</t>
  </si>
  <si>
    <t>11:07:09</t>
  </si>
  <si>
    <t>RECT-1470-20230907-11_07_09</t>
  </si>
  <si>
    <t>DARK-1471-20230907-11_07_16</t>
  </si>
  <si>
    <t>11:07:33</t>
  </si>
  <si>
    <t>20230907 11:08:49</t>
  </si>
  <si>
    <t>11:08:49</t>
  </si>
  <si>
    <t>RECT-1472-20230907-11_08_49</t>
  </si>
  <si>
    <t>DARK-1473-20230907-11_08_56</t>
  </si>
  <si>
    <t>11:09:13</t>
  </si>
  <si>
    <t>20230907 11:10:29</t>
  </si>
  <si>
    <t>11:10:29</t>
  </si>
  <si>
    <t>RECT-1474-20230907-11_10_29</t>
  </si>
  <si>
    <t>DARK-1475-20230907-11_10_36</t>
  </si>
  <si>
    <t>11:10:59</t>
  </si>
  <si>
    <t>20230907 11:12:15</t>
  </si>
  <si>
    <t>11:12:15</t>
  </si>
  <si>
    <t>RECT-1476-20230907-11_12_15</t>
  </si>
  <si>
    <t>DARK-1477-20230907-11_12_22</t>
  </si>
  <si>
    <t>11:12:46</t>
  </si>
  <si>
    <t>20230907 11:14:02</t>
  </si>
  <si>
    <t>11:14:02</t>
  </si>
  <si>
    <t>RECT-1478-20230907-11_14_02</t>
  </si>
  <si>
    <t>DARK-1479-20230907-11_14_09</t>
  </si>
  <si>
    <t>11:14:28</t>
  </si>
  <si>
    <t>20230907 11:15:44</t>
  </si>
  <si>
    <t>11:15:44</t>
  </si>
  <si>
    <t>RECT-1480-20230907-11_15_44</t>
  </si>
  <si>
    <t>DARK-1481-20230907-11_15_51</t>
  </si>
  <si>
    <t>11:16:11</t>
  </si>
  <si>
    <t>20230907 11:17:27</t>
  </si>
  <si>
    <t>11:17:27</t>
  </si>
  <si>
    <t>RECT-1482-20230907-11_17_27</t>
  </si>
  <si>
    <t>DARK-1483-20230907-11_17_34</t>
  </si>
  <si>
    <t>11:17:51</t>
  </si>
  <si>
    <t>20230907 11:19:07</t>
  </si>
  <si>
    <t>11:19:07</t>
  </si>
  <si>
    <t>RECT-1484-20230907-11_19_07</t>
  </si>
  <si>
    <t>DARK-1485-20230907-11_19_14</t>
  </si>
  <si>
    <t>11:19:44</t>
  </si>
  <si>
    <t>20230907 11:21:00</t>
  </si>
  <si>
    <t>11:21:00</t>
  </si>
  <si>
    <t>RECT-1486-20230907-11_21_00</t>
  </si>
  <si>
    <t>DARK-1487-20230907-11_21_07</t>
  </si>
  <si>
    <t>11:21:38</t>
  </si>
  <si>
    <t>20230907 11:22:54</t>
  </si>
  <si>
    <t>11:22:54</t>
  </si>
  <si>
    <t>RECT-1488-20230907-11_22_54</t>
  </si>
  <si>
    <t>DARK-1489-20230907-11_23_01</t>
  </si>
  <si>
    <t>11:23:23</t>
  </si>
  <si>
    <t>20230907 11:24:39</t>
  </si>
  <si>
    <t>11:24:39</t>
  </si>
  <si>
    <t>RECT-1490-20230907-11_24_39</t>
  </si>
  <si>
    <t>DARK-1491-20230907-11_24_46</t>
  </si>
  <si>
    <t>11:25:19</t>
  </si>
  <si>
    <t>20230907 11:26:35</t>
  </si>
  <si>
    <t>11:26:35</t>
  </si>
  <si>
    <t>RECT-1492-20230907-11_26_36</t>
  </si>
  <si>
    <t>DARK-1493-20230907-11_26_42</t>
  </si>
  <si>
    <t>11:27:13</t>
  </si>
  <si>
    <t>20230907 11:36:23</t>
  </si>
  <si>
    <t>11:36:23</t>
  </si>
  <si>
    <t>040</t>
  </si>
  <si>
    <t>5C</t>
  </si>
  <si>
    <t>RECT-1494-20230907-11_36_24</t>
  </si>
  <si>
    <t>DARK-1495-20230907-11_36_30</t>
  </si>
  <si>
    <t>11:36:49</t>
  </si>
  <si>
    <t>20230907 11:38:05</t>
  </si>
  <si>
    <t>11:38:05</t>
  </si>
  <si>
    <t>RECT-1496-20230907-11_38_06</t>
  </si>
  <si>
    <t>DARK-1497-20230907-11_38_12</t>
  </si>
  <si>
    <t>11:38:32</t>
  </si>
  <si>
    <t>20230907 11:39:48</t>
  </si>
  <si>
    <t>11:39:48</t>
  </si>
  <si>
    <t>RECT-1498-20230907-11_39_49</t>
  </si>
  <si>
    <t>DARK-1499-20230907-11_39_55</t>
  </si>
  <si>
    <t>11:40:20</t>
  </si>
  <si>
    <t>20230907 11:41:36</t>
  </si>
  <si>
    <t>11:41:36</t>
  </si>
  <si>
    <t>RECT-1500-20230907-11_41_36</t>
  </si>
  <si>
    <t>DARK-1501-20230907-11_41_43</t>
  </si>
  <si>
    <t>11:42:05</t>
  </si>
  <si>
    <t>20230907 11:43:21</t>
  </si>
  <si>
    <t>11:43:21</t>
  </si>
  <si>
    <t>RECT-1502-20230907-11_43_21</t>
  </si>
  <si>
    <t>DARK-1503-20230907-11_43_28</t>
  </si>
  <si>
    <t>11:43:44</t>
  </si>
  <si>
    <t>20230907 11:45:00</t>
  </si>
  <si>
    <t>11:45:00</t>
  </si>
  <si>
    <t>RECT-1504-20230907-11_45_01</t>
  </si>
  <si>
    <t>DARK-1505-20230907-11_45_07</t>
  </si>
  <si>
    <t>11:45:31</t>
  </si>
  <si>
    <t>20230907 11:46:47</t>
  </si>
  <si>
    <t>11:46:47</t>
  </si>
  <si>
    <t>RECT-1506-20230907-11_46_48</t>
  </si>
  <si>
    <t>DARK-1507-20230907-11_46_54</t>
  </si>
  <si>
    <t>11:47:09</t>
  </si>
  <si>
    <t>20230907 11:48:25</t>
  </si>
  <si>
    <t>11:48:25</t>
  </si>
  <si>
    <t>RECT-1508-20230907-11_48_26</t>
  </si>
  <si>
    <t>DARK-1509-20230907-11_48_32</t>
  </si>
  <si>
    <t>11:49:04</t>
  </si>
  <si>
    <t>20230907 11:50:20</t>
  </si>
  <si>
    <t>11:50:20</t>
  </si>
  <si>
    <t>RECT-1510-20230907-11_50_21</t>
  </si>
  <si>
    <t>DARK-1511-20230907-11_50_27</t>
  </si>
  <si>
    <t>11:51:00</t>
  </si>
  <si>
    <t>20230907 11:52:16</t>
  </si>
  <si>
    <t>11:52:16</t>
  </si>
  <si>
    <t>RECT-1512-20230907-11_52_17</t>
  </si>
  <si>
    <t>DARK-1513-20230907-11_52_23</t>
  </si>
  <si>
    <t>11:52:49</t>
  </si>
  <si>
    <t>20230907 11:54:05</t>
  </si>
  <si>
    <t>11:54:05</t>
  </si>
  <si>
    <t>RECT-1514-20230907-11_54_06</t>
  </si>
  <si>
    <t>DARK-1515-20230907-11_54_12</t>
  </si>
  <si>
    <t>11:54:29</t>
  </si>
  <si>
    <t>20230907 11:55:45</t>
  </si>
  <si>
    <t>11:55:45</t>
  </si>
  <si>
    <t>RECT-1516-20230907-11_55_46</t>
  </si>
  <si>
    <t>DARK-1517-20230907-11_55_52</t>
  </si>
  <si>
    <t>11:56:17</t>
  </si>
  <si>
    <t>20230907 11:57:33</t>
  </si>
  <si>
    <t>11:57:33</t>
  </si>
  <si>
    <t>RECT-1518-20230907-11_57_34</t>
  </si>
  <si>
    <t>DARK-1519-20230907-11_57_40</t>
  </si>
  <si>
    <t>11:58:06</t>
  </si>
  <si>
    <t>20230907 11:59:22</t>
  </si>
  <si>
    <t>11:59:22</t>
  </si>
  <si>
    <t>RECT-1520-20230907-11_59_23</t>
  </si>
  <si>
    <t>DARK-1521-20230907-11_59_29</t>
  </si>
  <si>
    <t>12:00:03</t>
  </si>
  <si>
    <t>20230907 12:05:12</t>
  </si>
  <si>
    <t>12:05:12</t>
  </si>
  <si>
    <t>RECT-1522-20230907-12_05_13</t>
  </si>
  <si>
    <t>DARK-1523-20230907-12_05_19</t>
  </si>
  <si>
    <t>12:05:50</t>
  </si>
  <si>
    <t>20230907 12:07:06</t>
  </si>
  <si>
    <t>12:07:06</t>
  </si>
  <si>
    <t>RECT-1524-20230907-12_07_07</t>
  </si>
  <si>
    <t>DARK-1525-20230907-12_07_13</t>
  </si>
  <si>
    <t>12:07:29</t>
  </si>
  <si>
    <t>20230907 12:08:45</t>
  </si>
  <si>
    <t>12:08:45</t>
  </si>
  <si>
    <t>RECT-1526-20230907-12_08_46</t>
  </si>
  <si>
    <t>DARK-1527-20230907-12_08_52</t>
  </si>
  <si>
    <t>12:09:04</t>
  </si>
  <si>
    <t>20230907 12:10:20</t>
  </si>
  <si>
    <t>12:10:20</t>
  </si>
  <si>
    <t>RECT-1528-20230907-12_10_21</t>
  </si>
  <si>
    <t>DARK-1529-20230907-12_10_27</t>
  </si>
  <si>
    <t>12:10:43</t>
  </si>
  <si>
    <t>20230907 12:11:59</t>
  </si>
  <si>
    <t>12:11:59</t>
  </si>
  <si>
    <t>RECT-1530-20230907-12_12_00</t>
  </si>
  <si>
    <t>DARK-1531-20230907-12_12_06</t>
  </si>
  <si>
    <t>12:12:23</t>
  </si>
  <si>
    <t>20230907 12:13:39</t>
  </si>
  <si>
    <t>12:13:39</t>
  </si>
  <si>
    <t>RECT-1532-20230907-12_13_40</t>
  </si>
  <si>
    <t>DARK-1533-20230907-12_13_46</t>
  </si>
  <si>
    <t>12:14:10</t>
  </si>
  <si>
    <t>20230907 12:15:27</t>
  </si>
  <si>
    <t>12:15:27</t>
  </si>
  <si>
    <t>RECT-1534-20230907-12_15_28</t>
  </si>
  <si>
    <t>DARK-1535-20230907-12_15_34</t>
  </si>
  <si>
    <t>12:15:50</t>
  </si>
  <si>
    <t>20230907 12:17:06</t>
  </si>
  <si>
    <t>12:17:06</t>
  </si>
  <si>
    <t>RECT-1536-20230907-12_17_07</t>
  </si>
  <si>
    <t>DARK-1537-20230907-12_17_13</t>
  </si>
  <si>
    <t>12:17:31</t>
  </si>
  <si>
    <t>20230907 12:18:47</t>
  </si>
  <si>
    <t>12:18:47</t>
  </si>
  <si>
    <t>RECT-1538-20230907-12_18_48</t>
  </si>
  <si>
    <t>DARK-1539-20230907-12_18_54</t>
  </si>
  <si>
    <t>12:19:10</t>
  </si>
  <si>
    <t>20230907 12:20:26</t>
  </si>
  <si>
    <t>12:20:26</t>
  </si>
  <si>
    <t>RECT-1540-20230907-12_20_27</t>
  </si>
  <si>
    <t>DARK-1541-20230907-12_20_33</t>
  </si>
  <si>
    <t>12:21:06</t>
  </si>
  <si>
    <t>20230907 12:22:22</t>
  </si>
  <si>
    <t>12:22:22</t>
  </si>
  <si>
    <t>RECT-1542-20230907-12_22_23</t>
  </si>
  <si>
    <t>DARK-1543-20230907-12_22_29</t>
  </si>
  <si>
    <t>12:22:49</t>
  </si>
  <si>
    <t>20230907 12:24:05</t>
  </si>
  <si>
    <t>12:24:05</t>
  </si>
  <si>
    <t>RECT-1544-20230907-12_24_06</t>
  </si>
  <si>
    <t>DARK-1545-20230907-12_24_12</t>
  </si>
  <si>
    <t>12:24:45</t>
  </si>
  <si>
    <t>20230907 12:26:01</t>
  </si>
  <si>
    <t>12:26:01</t>
  </si>
  <si>
    <t>RECT-1546-20230907-12_26_02</t>
  </si>
  <si>
    <t>DARK-1547-20230907-12_26_08</t>
  </si>
  <si>
    <t>12:26:23</t>
  </si>
  <si>
    <t>20230907 12:27:39</t>
  </si>
  <si>
    <t>12:27:39</t>
  </si>
  <si>
    <t>RECT-1548-20230907-12_27_40</t>
  </si>
  <si>
    <t>DARK-1549-20230907-12_27_46</t>
  </si>
  <si>
    <t>12:28:17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</si>
</sst>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C87"/>
  <sheetViews>
    <sheetView tabSelected="1" workbookViewId="0"/>
  </sheetViews>
  <sheetFormatPr defaultRowHeight="15"/>
  <sheetData>
    <row r="2" spans="1:185">
      <c r="A2" t="s">
        <v>29</v>
      </c>
      <c r="B2" t="s">
        <v>30</v>
      </c>
      <c r="C2" t="s">
        <v>31</v>
      </c>
    </row>
    <row r="3" spans="1:185">
      <c r="B3">
        <v>4</v>
      </c>
      <c r="C3">
        <v>21</v>
      </c>
    </row>
    <row r="4" spans="1:185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185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185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185">
      <c r="B7">
        <v>0</v>
      </c>
      <c r="C7">
        <v>1</v>
      </c>
      <c r="D7">
        <v>0</v>
      </c>
      <c r="E7">
        <v>0</v>
      </c>
    </row>
    <row r="8" spans="1:185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185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5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185">
      <c r="B11">
        <v>0</v>
      </c>
      <c r="C11">
        <v>0</v>
      </c>
      <c r="D11">
        <v>0</v>
      </c>
      <c r="E11">
        <v>0</v>
      </c>
      <c r="F11">
        <v>1</v>
      </c>
    </row>
    <row r="12" spans="1:185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185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185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90</v>
      </c>
      <c r="CD14" t="s">
        <v>90</v>
      </c>
      <c r="CE14" t="s">
        <v>90</v>
      </c>
      <c r="CF14" t="s">
        <v>90</v>
      </c>
      <c r="CG14" t="s">
        <v>91</v>
      </c>
      <c r="CH14" t="s">
        <v>91</v>
      </c>
      <c r="CI14" t="s">
        <v>91</v>
      </c>
      <c r="CJ14" t="s">
        <v>91</v>
      </c>
      <c r="CK14" t="s">
        <v>91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92</v>
      </c>
      <c r="CX14" t="s">
        <v>92</v>
      </c>
      <c r="CY14" t="s">
        <v>92</v>
      </c>
      <c r="CZ14" t="s">
        <v>92</v>
      </c>
      <c r="DA14" t="s">
        <v>92</v>
      </c>
      <c r="DB14" t="s">
        <v>92</v>
      </c>
      <c r="DC14" t="s">
        <v>92</v>
      </c>
      <c r="DD14" t="s">
        <v>93</v>
      </c>
      <c r="DE14" t="s">
        <v>93</v>
      </c>
      <c r="DF14" t="s">
        <v>93</v>
      </c>
      <c r="DG14" t="s">
        <v>93</v>
      </c>
      <c r="DH14" t="s">
        <v>93</v>
      </c>
      <c r="DI14" t="s">
        <v>93</v>
      </c>
      <c r="DJ14" t="s">
        <v>93</v>
      </c>
      <c r="DK14" t="s">
        <v>93</v>
      </c>
      <c r="DL14" t="s">
        <v>93</v>
      </c>
      <c r="DM14" t="s">
        <v>93</v>
      </c>
      <c r="DN14" t="s">
        <v>93</v>
      </c>
      <c r="DO14" t="s">
        <v>93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93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95</v>
      </c>
      <c r="EB14" t="s">
        <v>95</v>
      </c>
      <c r="EC14" t="s">
        <v>95</v>
      </c>
      <c r="ED14" t="s">
        <v>95</v>
      </c>
      <c r="EE14" t="s">
        <v>95</v>
      </c>
      <c r="EF14" t="s">
        <v>95</v>
      </c>
      <c r="EG14" t="s">
        <v>95</v>
      </c>
      <c r="EH14" t="s">
        <v>95</v>
      </c>
      <c r="EI14" t="s">
        <v>95</v>
      </c>
      <c r="EJ14" t="s">
        <v>95</v>
      </c>
      <c r="EK14" t="s">
        <v>95</v>
      </c>
      <c r="EL14" t="s">
        <v>95</v>
      </c>
      <c r="EM14" t="s">
        <v>95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96</v>
      </c>
      <c r="EV14" t="s">
        <v>96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97</v>
      </c>
      <c r="FG14" t="s">
        <v>97</v>
      </c>
      <c r="FH14" t="s">
        <v>97</v>
      </c>
      <c r="FI14" t="s">
        <v>97</v>
      </c>
      <c r="FJ14" t="s">
        <v>97</v>
      </c>
      <c r="FK14" t="s">
        <v>97</v>
      </c>
      <c r="FL14" t="s">
        <v>97</v>
      </c>
      <c r="FM14" t="s">
        <v>97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</row>
    <row r="15" spans="1:185">
      <c r="A15" t="s">
        <v>99</v>
      </c>
      <c r="B15" t="s">
        <v>100</v>
      </c>
      <c r="C15" t="s">
        <v>101</v>
      </c>
      <c r="D15" t="s">
        <v>102</v>
      </c>
      <c r="E15" t="s">
        <v>103</v>
      </c>
      <c r="F15" t="s">
        <v>104</v>
      </c>
      <c r="G15" t="s">
        <v>105</v>
      </c>
      <c r="H15" t="s">
        <v>106</v>
      </c>
      <c r="I15" t="s">
        <v>107</v>
      </c>
      <c r="J15" t="s">
        <v>108</v>
      </c>
      <c r="K15" t="s">
        <v>109</v>
      </c>
      <c r="L15" t="s">
        <v>110</v>
      </c>
      <c r="M15" t="s">
        <v>111</v>
      </c>
      <c r="N15" t="s">
        <v>112</v>
      </c>
      <c r="O15" t="s">
        <v>113</v>
      </c>
      <c r="P15" t="s">
        <v>114</v>
      </c>
      <c r="Q15" t="s">
        <v>115</v>
      </c>
      <c r="R15" t="s">
        <v>116</v>
      </c>
      <c r="S15" t="s">
        <v>117</v>
      </c>
      <c r="T15" t="s">
        <v>118</v>
      </c>
      <c r="U15" t="s">
        <v>119</v>
      </c>
      <c r="V15" t="s">
        <v>120</v>
      </c>
      <c r="W15" t="s">
        <v>121</v>
      </c>
      <c r="X15" t="s">
        <v>122</v>
      </c>
      <c r="Y15" t="s">
        <v>123</v>
      </c>
      <c r="Z15" t="s">
        <v>124</v>
      </c>
      <c r="AA15" t="s">
        <v>125</v>
      </c>
      <c r="AB15" t="s">
        <v>126</v>
      </c>
      <c r="AC15" t="s">
        <v>127</v>
      </c>
      <c r="AD15" t="s">
        <v>128</v>
      </c>
      <c r="AE15" t="s">
        <v>129</v>
      </c>
      <c r="AF15" t="s">
        <v>130</v>
      </c>
      <c r="AG15" t="s">
        <v>131</v>
      </c>
      <c r="AH15" t="s">
        <v>132</v>
      </c>
      <c r="AI15" t="s">
        <v>133</v>
      </c>
      <c r="AJ15" t="s">
        <v>134</v>
      </c>
      <c r="AK15" t="s">
        <v>135</v>
      </c>
      <c r="AL15" t="s">
        <v>136</v>
      </c>
      <c r="AM15" t="s">
        <v>137</v>
      </c>
      <c r="AN15" t="s">
        <v>138</v>
      </c>
      <c r="AO15" t="s">
        <v>139</v>
      </c>
      <c r="AP15" t="s">
        <v>140</v>
      </c>
      <c r="AQ15" t="s">
        <v>141</v>
      </c>
      <c r="AR15" t="s">
        <v>142</v>
      </c>
      <c r="AS15" t="s">
        <v>143</v>
      </c>
      <c r="AT15" t="s">
        <v>144</v>
      </c>
      <c r="AU15" t="s">
        <v>145</v>
      </c>
      <c r="AV15" t="s">
        <v>88</v>
      </c>
      <c r="AW15" t="s">
        <v>146</v>
      </c>
      <c r="AX15" t="s">
        <v>147</v>
      </c>
      <c r="AY15" t="s">
        <v>148</v>
      </c>
      <c r="AZ15" t="s">
        <v>149</v>
      </c>
      <c r="BA15" t="s">
        <v>150</v>
      </c>
      <c r="BB15" t="s">
        <v>151</v>
      </c>
      <c r="BC15" t="s">
        <v>152</v>
      </c>
      <c r="BD15" t="s">
        <v>153</v>
      </c>
      <c r="BE15" t="s">
        <v>154</v>
      </c>
      <c r="BF15" t="s">
        <v>155</v>
      </c>
      <c r="BG15" t="s">
        <v>156</v>
      </c>
      <c r="BH15" t="s">
        <v>157</v>
      </c>
      <c r="BI15" t="s">
        <v>158</v>
      </c>
      <c r="BJ15" t="s">
        <v>159</v>
      </c>
      <c r="BK15" t="s">
        <v>160</v>
      </c>
      <c r="BL15" t="s">
        <v>161</v>
      </c>
      <c r="BM15" t="s">
        <v>162</v>
      </c>
      <c r="BN15" t="s">
        <v>163</v>
      </c>
      <c r="BO15" t="s">
        <v>164</v>
      </c>
      <c r="BP15" t="s">
        <v>165</v>
      </c>
      <c r="BQ15" t="s">
        <v>166</v>
      </c>
      <c r="BR15" t="s">
        <v>167</v>
      </c>
      <c r="BS15" t="s">
        <v>168</v>
      </c>
      <c r="BT15" t="s">
        <v>169</v>
      </c>
      <c r="BU15" t="s">
        <v>170</v>
      </c>
      <c r="BV15" t="s">
        <v>171</v>
      </c>
      <c r="BW15" t="s">
        <v>172</v>
      </c>
      <c r="BX15" t="s">
        <v>173</v>
      </c>
      <c r="BY15" t="s">
        <v>174</v>
      </c>
      <c r="BZ15" t="s">
        <v>175</v>
      </c>
      <c r="CA15" t="s">
        <v>176</v>
      </c>
      <c r="CB15" t="s">
        <v>177</v>
      </c>
      <c r="CC15" t="s">
        <v>178</v>
      </c>
      <c r="CD15" t="s">
        <v>179</v>
      </c>
      <c r="CE15" t="s">
        <v>180</v>
      </c>
      <c r="CF15" t="s">
        <v>181</v>
      </c>
      <c r="CG15" t="s">
        <v>182</v>
      </c>
      <c r="CH15" t="s">
        <v>183</v>
      </c>
      <c r="CI15" t="s">
        <v>184</v>
      </c>
      <c r="CJ15" t="s">
        <v>185</v>
      </c>
      <c r="CK15" t="s">
        <v>186</v>
      </c>
      <c r="CL15" t="s">
        <v>110</v>
      </c>
      <c r="CM15" t="s">
        <v>187</v>
      </c>
      <c r="CN15" t="s">
        <v>188</v>
      </c>
      <c r="CO15" t="s">
        <v>189</v>
      </c>
      <c r="CP15" t="s">
        <v>190</v>
      </c>
      <c r="CQ15" t="s">
        <v>191</v>
      </c>
      <c r="CR15" t="s">
        <v>192</v>
      </c>
      <c r="CS15" t="s">
        <v>193</v>
      </c>
      <c r="CT15" t="s">
        <v>194</v>
      </c>
      <c r="CU15" t="s">
        <v>195</v>
      </c>
      <c r="CV15" t="s">
        <v>196</v>
      </c>
      <c r="CW15" t="s">
        <v>197</v>
      </c>
      <c r="CX15" t="s">
        <v>198</v>
      </c>
      <c r="CY15" t="s">
        <v>199</v>
      </c>
      <c r="CZ15" t="s">
        <v>200</v>
      </c>
      <c r="DA15" t="s">
        <v>201</v>
      </c>
      <c r="DB15" t="s">
        <v>202</v>
      </c>
      <c r="DC15" t="s">
        <v>203</v>
      </c>
      <c r="DD15" t="s">
        <v>204</v>
      </c>
      <c r="DE15" t="s">
        <v>205</v>
      </c>
      <c r="DF15" t="s">
        <v>206</v>
      </c>
      <c r="DG15" t="s">
        <v>207</v>
      </c>
      <c r="DH15" t="s">
        <v>208</v>
      </c>
      <c r="DI15" t="s">
        <v>209</v>
      </c>
      <c r="DJ15" t="s">
        <v>210</v>
      </c>
      <c r="DK15" t="s">
        <v>211</v>
      </c>
      <c r="DL15" t="s">
        <v>212</v>
      </c>
      <c r="DM15" t="s">
        <v>213</v>
      </c>
      <c r="DN15" t="s">
        <v>214</v>
      </c>
      <c r="DO15" t="s">
        <v>215</v>
      </c>
      <c r="DP15" t="s">
        <v>216</v>
      </c>
      <c r="DQ15" t="s">
        <v>217</v>
      </c>
      <c r="DR15" t="s">
        <v>218</v>
      </c>
      <c r="DS15" t="s">
        <v>219</v>
      </c>
      <c r="DT15" t="s">
        <v>220</v>
      </c>
      <c r="DU15" t="s">
        <v>221</v>
      </c>
      <c r="DV15" t="s">
        <v>222</v>
      </c>
      <c r="DW15" t="s">
        <v>223</v>
      </c>
      <c r="DX15" t="s">
        <v>224</v>
      </c>
      <c r="DY15" t="s">
        <v>225</v>
      </c>
      <c r="DZ15" t="s">
        <v>226</v>
      </c>
      <c r="EA15" t="s">
        <v>100</v>
      </c>
      <c r="EB15" t="s">
        <v>103</v>
      </c>
      <c r="EC15" t="s">
        <v>227</v>
      </c>
      <c r="ED15" t="s">
        <v>228</v>
      </c>
      <c r="EE15" t="s">
        <v>229</v>
      </c>
      <c r="EF15" t="s">
        <v>230</v>
      </c>
      <c r="EG15" t="s">
        <v>231</v>
      </c>
      <c r="EH15" t="s">
        <v>232</v>
      </c>
      <c r="EI15" t="s">
        <v>233</v>
      </c>
      <c r="EJ15" t="s">
        <v>234</v>
      </c>
      <c r="EK15" t="s">
        <v>235</v>
      </c>
      <c r="EL15" t="s">
        <v>236</v>
      </c>
      <c r="EM15" t="s">
        <v>237</v>
      </c>
      <c r="EN15" t="s">
        <v>238</v>
      </c>
      <c r="EO15" t="s">
        <v>239</v>
      </c>
      <c r="EP15" t="s">
        <v>240</v>
      </c>
      <c r="EQ15" t="s">
        <v>241</v>
      </c>
      <c r="ER15" t="s">
        <v>242</v>
      </c>
      <c r="ES15" t="s">
        <v>243</v>
      </c>
      <c r="ET15" t="s">
        <v>244</v>
      </c>
      <c r="EU15" t="s">
        <v>245</v>
      </c>
      <c r="EV15" t="s">
        <v>246</v>
      </c>
      <c r="EW15" t="s">
        <v>247</v>
      </c>
      <c r="EX15" t="s">
        <v>248</v>
      </c>
      <c r="EY15" t="s">
        <v>249</v>
      </c>
      <c r="EZ15" t="s">
        <v>250</v>
      </c>
      <c r="FA15" t="s">
        <v>251</v>
      </c>
      <c r="FB15" t="s">
        <v>252</v>
      </c>
      <c r="FC15" t="s">
        <v>253</v>
      </c>
      <c r="FD15" t="s">
        <v>254</v>
      </c>
      <c r="FE15" t="s">
        <v>255</v>
      </c>
      <c r="FF15" t="s">
        <v>256</v>
      </c>
      <c r="FG15" t="s">
        <v>257</v>
      </c>
      <c r="FH15" t="s">
        <v>258</v>
      </c>
      <c r="FI15" t="s">
        <v>259</v>
      </c>
      <c r="FJ15" t="s">
        <v>260</v>
      </c>
      <c r="FK15" t="s">
        <v>261</v>
      </c>
      <c r="FL15" t="s">
        <v>262</v>
      </c>
      <c r="FM15" t="s">
        <v>263</v>
      </c>
      <c r="FN15" t="s">
        <v>264</v>
      </c>
      <c r="FO15" t="s">
        <v>265</v>
      </c>
      <c r="FP15" t="s">
        <v>266</v>
      </c>
      <c r="FQ15" t="s">
        <v>267</v>
      </c>
      <c r="FR15" t="s">
        <v>268</v>
      </c>
      <c r="FS15" t="s">
        <v>269</v>
      </c>
      <c r="FT15" t="s">
        <v>270</v>
      </c>
      <c r="FU15" t="s">
        <v>271</v>
      </c>
      <c r="FV15" t="s">
        <v>272</v>
      </c>
      <c r="FW15" t="s">
        <v>273</v>
      </c>
      <c r="FX15" t="s">
        <v>274</v>
      </c>
      <c r="FY15" t="s">
        <v>275</v>
      </c>
      <c r="FZ15" t="s">
        <v>276</v>
      </c>
      <c r="GA15" t="s">
        <v>277</v>
      </c>
      <c r="GB15" t="s">
        <v>278</v>
      </c>
      <c r="GC15" t="s">
        <v>279</v>
      </c>
    </row>
    <row r="16" spans="1:185">
      <c r="B16" t="s">
        <v>280</v>
      </c>
      <c r="C16" t="s">
        <v>280</v>
      </c>
      <c r="F16" t="s">
        <v>280</v>
      </c>
      <c r="K16" t="s">
        <v>281</v>
      </c>
      <c r="L16" t="s">
        <v>280</v>
      </c>
      <c r="M16" t="s">
        <v>282</v>
      </c>
      <c r="N16" t="s">
        <v>283</v>
      </c>
      <c r="O16" t="s">
        <v>284</v>
      </c>
      <c r="P16" t="s">
        <v>285</v>
      </c>
      <c r="Q16" t="s">
        <v>285</v>
      </c>
      <c r="R16" t="s">
        <v>194</v>
      </c>
      <c r="S16" t="s">
        <v>194</v>
      </c>
      <c r="T16" t="s">
        <v>282</v>
      </c>
      <c r="U16" t="s">
        <v>282</v>
      </c>
      <c r="V16" t="s">
        <v>282</v>
      </c>
      <c r="W16" t="s">
        <v>282</v>
      </c>
      <c r="X16" t="s">
        <v>286</v>
      </c>
      <c r="Y16" t="s">
        <v>287</v>
      </c>
      <c r="Z16" t="s">
        <v>287</v>
      </c>
      <c r="AA16" t="s">
        <v>288</v>
      </c>
      <c r="AB16" t="s">
        <v>289</v>
      </c>
      <c r="AC16" t="s">
        <v>288</v>
      </c>
      <c r="AD16" t="s">
        <v>288</v>
      </c>
      <c r="AE16" t="s">
        <v>288</v>
      </c>
      <c r="AF16" t="s">
        <v>286</v>
      </c>
      <c r="AG16" t="s">
        <v>286</v>
      </c>
      <c r="AH16" t="s">
        <v>286</v>
      </c>
      <c r="AI16" t="s">
        <v>286</v>
      </c>
      <c r="AJ16" t="s">
        <v>284</v>
      </c>
      <c r="AK16" t="s">
        <v>283</v>
      </c>
      <c r="AL16" t="s">
        <v>284</v>
      </c>
      <c r="AM16" t="s">
        <v>285</v>
      </c>
      <c r="AN16" t="s">
        <v>285</v>
      </c>
      <c r="AO16" t="s">
        <v>290</v>
      </c>
      <c r="AP16" t="s">
        <v>291</v>
      </c>
      <c r="AQ16" t="s">
        <v>283</v>
      </c>
      <c r="AR16" t="s">
        <v>292</v>
      </c>
      <c r="AS16" t="s">
        <v>292</v>
      </c>
      <c r="AT16" t="s">
        <v>293</v>
      </c>
      <c r="AU16" t="s">
        <v>291</v>
      </c>
      <c r="AV16" t="s">
        <v>294</v>
      </c>
      <c r="AW16" t="s">
        <v>289</v>
      </c>
      <c r="AY16" t="s">
        <v>289</v>
      </c>
      <c r="AZ16" t="s">
        <v>294</v>
      </c>
      <c r="BF16" t="s">
        <v>284</v>
      </c>
      <c r="BM16" t="s">
        <v>284</v>
      </c>
      <c r="BN16" t="s">
        <v>284</v>
      </c>
      <c r="BO16" t="s">
        <v>284</v>
      </c>
      <c r="BP16" t="s">
        <v>295</v>
      </c>
      <c r="CC16" t="s">
        <v>284</v>
      </c>
      <c r="CD16" t="s">
        <v>284</v>
      </c>
      <c r="CF16" t="s">
        <v>296</v>
      </c>
      <c r="CG16" t="s">
        <v>297</v>
      </c>
      <c r="CJ16" t="s">
        <v>282</v>
      </c>
      <c r="CL16" t="s">
        <v>280</v>
      </c>
      <c r="CM16" t="s">
        <v>285</v>
      </c>
      <c r="CN16" t="s">
        <v>285</v>
      </c>
      <c r="CO16" t="s">
        <v>292</v>
      </c>
      <c r="CP16" t="s">
        <v>292</v>
      </c>
      <c r="CQ16" t="s">
        <v>285</v>
      </c>
      <c r="CR16" t="s">
        <v>292</v>
      </c>
      <c r="CS16" t="s">
        <v>294</v>
      </c>
      <c r="CT16" t="s">
        <v>288</v>
      </c>
      <c r="CU16" t="s">
        <v>288</v>
      </c>
      <c r="CV16" t="s">
        <v>287</v>
      </c>
      <c r="CW16" t="s">
        <v>287</v>
      </c>
      <c r="CX16" t="s">
        <v>287</v>
      </c>
      <c r="CY16" t="s">
        <v>287</v>
      </c>
      <c r="CZ16" t="s">
        <v>287</v>
      </c>
      <c r="DA16" t="s">
        <v>298</v>
      </c>
      <c r="DB16" t="s">
        <v>284</v>
      </c>
      <c r="DC16" t="s">
        <v>284</v>
      </c>
      <c r="DD16" t="s">
        <v>284</v>
      </c>
      <c r="DI16" t="s">
        <v>284</v>
      </c>
      <c r="DL16" t="s">
        <v>287</v>
      </c>
      <c r="DM16" t="s">
        <v>287</v>
      </c>
      <c r="DN16" t="s">
        <v>287</v>
      </c>
      <c r="DO16" t="s">
        <v>287</v>
      </c>
      <c r="DP16" t="s">
        <v>287</v>
      </c>
      <c r="DQ16" t="s">
        <v>284</v>
      </c>
      <c r="DR16" t="s">
        <v>284</v>
      </c>
      <c r="DS16" t="s">
        <v>284</v>
      </c>
      <c r="DT16" t="s">
        <v>280</v>
      </c>
      <c r="DW16" t="s">
        <v>299</v>
      </c>
      <c r="DX16" t="s">
        <v>299</v>
      </c>
      <c r="DZ16" t="s">
        <v>280</v>
      </c>
      <c r="EA16" t="s">
        <v>300</v>
      </c>
      <c r="EC16" t="s">
        <v>280</v>
      </c>
      <c r="ED16" t="s">
        <v>280</v>
      </c>
      <c r="EF16" t="s">
        <v>301</v>
      </c>
      <c r="EG16" t="s">
        <v>302</v>
      </c>
      <c r="EH16" t="s">
        <v>301</v>
      </c>
      <c r="EI16" t="s">
        <v>302</v>
      </c>
      <c r="EJ16" t="s">
        <v>301</v>
      </c>
      <c r="EK16" t="s">
        <v>302</v>
      </c>
      <c r="EL16" t="s">
        <v>289</v>
      </c>
      <c r="EM16" t="s">
        <v>289</v>
      </c>
      <c r="EN16" t="s">
        <v>289</v>
      </c>
      <c r="EO16" t="s">
        <v>289</v>
      </c>
      <c r="EP16" t="s">
        <v>301</v>
      </c>
      <c r="EQ16" t="s">
        <v>302</v>
      </c>
      <c r="ER16" t="s">
        <v>302</v>
      </c>
      <c r="EV16" t="s">
        <v>302</v>
      </c>
      <c r="EZ16" t="s">
        <v>285</v>
      </c>
      <c r="FA16" t="s">
        <v>285</v>
      </c>
      <c r="FB16" t="s">
        <v>292</v>
      </c>
      <c r="FC16" t="s">
        <v>292</v>
      </c>
      <c r="FD16" t="s">
        <v>303</v>
      </c>
      <c r="FE16" t="s">
        <v>303</v>
      </c>
      <c r="FF16" t="s">
        <v>304</v>
      </c>
      <c r="FG16" t="s">
        <v>304</v>
      </c>
      <c r="FH16" t="s">
        <v>304</v>
      </c>
      <c r="FI16" t="s">
        <v>304</v>
      </c>
      <c r="FJ16" t="s">
        <v>304</v>
      </c>
      <c r="FK16" t="s">
        <v>304</v>
      </c>
      <c r="FL16" t="s">
        <v>287</v>
      </c>
      <c r="FM16" t="s">
        <v>304</v>
      </c>
      <c r="FO16" t="s">
        <v>294</v>
      </c>
      <c r="FP16" t="s">
        <v>294</v>
      </c>
      <c r="FQ16" t="s">
        <v>287</v>
      </c>
      <c r="FR16" t="s">
        <v>287</v>
      </c>
      <c r="FS16" t="s">
        <v>287</v>
      </c>
      <c r="FT16" t="s">
        <v>287</v>
      </c>
      <c r="FU16" t="s">
        <v>287</v>
      </c>
      <c r="FV16" t="s">
        <v>289</v>
      </c>
      <c r="FW16" t="s">
        <v>289</v>
      </c>
      <c r="FX16" t="s">
        <v>289</v>
      </c>
      <c r="FY16" t="s">
        <v>287</v>
      </c>
      <c r="FZ16" t="s">
        <v>285</v>
      </c>
      <c r="GA16" t="s">
        <v>292</v>
      </c>
      <c r="GB16" t="s">
        <v>289</v>
      </c>
      <c r="GC16" t="s">
        <v>289</v>
      </c>
    </row>
    <row r="17" spans="1:185">
      <c r="A17">
        <v>1</v>
      </c>
      <c r="B17">
        <v>1694106264.1</v>
      </c>
      <c r="C17">
        <v>0</v>
      </c>
      <c r="D17" t="s">
        <v>305</v>
      </c>
      <c r="E17" t="s">
        <v>306</v>
      </c>
      <c r="F17">
        <v>5</v>
      </c>
      <c r="G17" t="s">
        <v>307</v>
      </c>
      <c r="H17" t="s">
        <v>308</v>
      </c>
      <c r="I17" t="s">
        <v>309</v>
      </c>
      <c r="L17">
        <v>1694106256.099999</v>
      </c>
      <c r="M17">
        <f>(N17)/1000</f>
        <v>0</v>
      </c>
      <c r="N17">
        <f>IF(CK17, AQ17, AK17)</f>
        <v>0</v>
      </c>
      <c r="O17">
        <f>IF(CK17, AL17, AJ17)</f>
        <v>0</v>
      </c>
      <c r="P17">
        <f>CM17 - IF(AX17&gt;1, O17*CG17*100.0/(AZ17*DA17), 0)</f>
        <v>0</v>
      </c>
      <c r="Q17">
        <f>((W17-M17/2)*P17-O17)/(W17+M17/2)</f>
        <v>0</v>
      </c>
      <c r="R17">
        <f>Q17*(CT17+CU17)/1000.0</f>
        <v>0</v>
      </c>
      <c r="S17">
        <f>(CM17 - IF(AX17&gt;1, O17*CG17*100.0/(AZ17*DA17), 0))*(CT17+CU17)/1000.0</f>
        <v>0</v>
      </c>
      <c r="T17">
        <f>2.0/((1/V17-1/U17)+SIGN(V17)*SQRT((1/V17-1/U17)*(1/V17-1/U17) + 4*CH17/((CH17+1)*(CH17+1))*(2*1/V17*1/U17-1/U17*1/U17)))</f>
        <v>0</v>
      </c>
      <c r="U17">
        <f>IF(LEFT(CI17,1)&lt;&gt;"0",IF(LEFT(CI17,1)="1",3.0,CJ17),$D$5+$E$5*(DA17*CT17/($K$5*1000))+$F$5*(DA17*CT17/($K$5*1000))*MAX(MIN(CG17,$J$5),$I$5)*MAX(MIN(CG17,$J$5),$I$5)+$G$5*MAX(MIN(CG17,$J$5),$I$5)*(DA17*CT17/($K$5*1000))+$H$5*(DA17*CT17/($K$5*1000))*(DA17*CT17/($K$5*1000)))</f>
        <v>0</v>
      </c>
      <c r="V17">
        <f>M17*(1000-(1000*0.61365*exp(17.502*Z17/(240.97+Z17))/(CT17+CU17)+CO17)/2)/(1000*0.61365*exp(17.502*Z17/(240.97+Z17))/(CT17+CU17)-CO17)</f>
        <v>0</v>
      </c>
      <c r="W17">
        <f>1/((CH17+1)/(T17/1.6)+1/(U17/1.37)) + CH17/((CH17+1)/(T17/1.6) + CH17/(U17/1.37))</f>
        <v>0</v>
      </c>
      <c r="X17">
        <f>(CC17*CF17)</f>
        <v>0</v>
      </c>
      <c r="Y17">
        <f>(CV17+(X17+2*0.95*5.67E-8*(((CV17+$B$7)+273)^4-(CV17+273)^4)-44100*M17)/(1.84*29.3*U17+8*0.95*5.67E-8*(CV17+273)^3))</f>
        <v>0</v>
      </c>
      <c r="Z17">
        <f>($C$7*CW17+$D$7*CX17+$E$7*Y17)</f>
        <v>0</v>
      </c>
      <c r="AA17">
        <f>0.61365*exp(17.502*Z17/(240.97+Z17))</f>
        <v>0</v>
      </c>
      <c r="AB17">
        <f>(AC17/AD17*100)</f>
        <v>0</v>
      </c>
      <c r="AC17">
        <f>CO17*(CT17+CU17)/1000</f>
        <v>0</v>
      </c>
      <c r="AD17">
        <f>0.61365*exp(17.502*CV17/(240.97+CV17))</f>
        <v>0</v>
      </c>
      <c r="AE17">
        <f>(AA17-CO17*(CT17+CU17)/1000)</f>
        <v>0</v>
      </c>
      <c r="AF17">
        <f>(-M17*44100)</f>
        <v>0</v>
      </c>
      <c r="AG17">
        <f>2*29.3*U17*0.92*(CV17-Z17)</f>
        <v>0</v>
      </c>
      <c r="AH17">
        <f>2*0.95*5.67E-8*(((CV17+$B$7)+273)^4-(Z17+273)^4)</f>
        <v>0</v>
      </c>
      <c r="AI17">
        <f>X17+AH17+AF17+AG17</f>
        <v>0</v>
      </c>
      <c r="AJ17">
        <f>CS17*AX17*(CN17-CM17*(1000-AX17*CP17)/(1000-AX17*CO17))/(100*CG17)</f>
        <v>0</v>
      </c>
      <c r="AK17">
        <f>1000*CS17*AX17*(CO17-CP17)/(100*CG17*(1000-AX17*CO17))</f>
        <v>0</v>
      </c>
      <c r="AL17">
        <f>(AM17 - AN17 - CT17*1E3/(8.314*(CV17+273.15)) * AP17/CS17 * AO17) * CS17/(100*CG17) * (1000 - CP17)/1000</f>
        <v>0</v>
      </c>
      <c r="AM17">
        <v>408.0540432143965</v>
      </c>
      <c r="AN17">
        <v>394.0871212121212</v>
      </c>
      <c r="AO17">
        <v>0.09603930094473538</v>
      </c>
      <c r="AP17">
        <v>67.25043916756903</v>
      </c>
      <c r="AQ17">
        <f>(AS17 - AR17 + CT17*1E3/(8.314*(CV17+273.15)) * AU17/CS17 * AT17) * CS17/(100*CG17) * 1000/(1000 - AS17)</f>
        <v>0</v>
      </c>
      <c r="AR17">
        <v>19.54739490571429</v>
      </c>
      <c r="AS17">
        <v>20.49620727272727</v>
      </c>
      <c r="AT17">
        <v>0.0271791515151567</v>
      </c>
      <c r="AU17">
        <v>78.55</v>
      </c>
      <c r="AV17">
        <v>37</v>
      </c>
      <c r="AW17">
        <v>6</v>
      </c>
      <c r="AX17">
        <f>IF(AV17*$H$13&gt;=AZ17,1.0,(AZ17/(AZ17-AV17*$H$13)))</f>
        <v>0</v>
      </c>
      <c r="AY17">
        <f>(AX17-1)*100</f>
        <v>0</v>
      </c>
      <c r="AZ17">
        <f>MAX(0,($B$13+$C$13*DA17)/(1+$D$13*DA17)*CT17/(CV17+273)*$E$13)</f>
        <v>0</v>
      </c>
      <c r="BA17" t="s">
        <v>310</v>
      </c>
      <c r="BB17">
        <v>8135.41</v>
      </c>
      <c r="BC17">
        <v>751.3846153846154</v>
      </c>
      <c r="BD17">
        <v>2279.14</v>
      </c>
      <c r="BE17">
        <f>1-BC17/BD17</f>
        <v>0</v>
      </c>
      <c r="BF17">
        <v>-1.208566639533705</v>
      </c>
      <c r="BG17" t="s">
        <v>311</v>
      </c>
      <c r="BH17">
        <v>8179.27</v>
      </c>
      <c r="BI17">
        <v>842.75224</v>
      </c>
      <c r="BJ17">
        <v>983.13</v>
      </c>
      <c r="BK17">
        <f>1-BI17/BJ17</f>
        <v>0</v>
      </c>
      <c r="BL17">
        <v>0.5</v>
      </c>
      <c r="BM17">
        <f>CD17</f>
        <v>0</v>
      </c>
      <c r="BN17">
        <f>O17</f>
        <v>0</v>
      </c>
      <c r="BO17">
        <f>BK17*BL17*BM17</f>
        <v>0</v>
      </c>
      <c r="BP17">
        <f>(BN17-BF17)/BM17</f>
        <v>0</v>
      </c>
      <c r="BQ17">
        <f>(BD17-BJ17)/BJ17</f>
        <v>0</v>
      </c>
      <c r="BR17">
        <f>BC17/(BE17+BC17/BJ17)</f>
        <v>0</v>
      </c>
      <c r="BS17" t="s">
        <v>312</v>
      </c>
      <c r="BT17">
        <v>520.67</v>
      </c>
      <c r="BU17">
        <f>IF(BT17&lt;&gt;0, BT17, BR17)</f>
        <v>0</v>
      </c>
      <c r="BV17">
        <f>1-BU17/BJ17</f>
        <v>0</v>
      </c>
      <c r="BW17">
        <f>(BJ17-BI17)/(BJ17-BU17)</f>
        <v>0</v>
      </c>
      <c r="BX17">
        <f>(BD17-BJ17)/(BD17-BU17)</f>
        <v>0</v>
      </c>
      <c r="BY17">
        <f>(BJ17-BI17)/(BJ17-BC17)</f>
        <v>0</v>
      </c>
      <c r="BZ17">
        <f>(BD17-BJ17)/(BD17-BC17)</f>
        <v>0</v>
      </c>
      <c r="CA17">
        <f>(BW17*BU17/BI17)</f>
        <v>0</v>
      </c>
      <c r="CB17">
        <f>(1-CA17)</f>
        <v>0</v>
      </c>
      <c r="CC17">
        <f>$B$11*DB17+$C$11*DC17+$F$11*DD17*(1-DG17)</f>
        <v>0</v>
      </c>
      <c r="CD17">
        <f>CC17*CE17</f>
        <v>0</v>
      </c>
      <c r="CE17">
        <f>($B$11*$D$9+$C$11*$D$9+$F$11*((DQ17+DI17)/MAX(DQ17+DI17+DR17, 0.1)*$I$9+DR17/MAX(DQ17+DI17+DR17, 0.1)*$J$9))/($B$11+$C$11+$F$11)</f>
        <v>0</v>
      </c>
      <c r="CF17">
        <f>($B$11*$K$9+$C$11*$K$9+$F$11*((DQ17+DI17)/MAX(DQ17+DI17+DR17, 0.1)*$P$9+DR17/MAX(DQ17+DI17+DR17, 0.1)*$Q$9))/($B$11+$C$11+$F$11)</f>
        <v>0</v>
      </c>
      <c r="CG17">
        <v>6</v>
      </c>
      <c r="CH17">
        <v>0.5</v>
      </c>
      <c r="CI17" t="s">
        <v>313</v>
      </c>
      <c r="CJ17">
        <v>2</v>
      </c>
      <c r="CK17" t="b">
        <v>0</v>
      </c>
      <c r="CL17">
        <v>1694106256.099999</v>
      </c>
      <c r="CM17">
        <v>385.9211612903226</v>
      </c>
      <c r="CN17">
        <v>399.979064516129</v>
      </c>
      <c r="CO17">
        <v>20.43191612903226</v>
      </c>
      <c r="CP17">
        <v>19.55811612903226</v>
      </c>
      <c r="CQ17">
        <v>385.2191612903226</v>
      </c>
      <c r="CR17">
        <v>20.29191612903226</v>
      </c>
      <c r="CS17">
        <v>599.9677741935484</v>
      </c>
      <c r="CT17">
        <v>101.1238387096774</v>
      </c>
      <c r="CU17">
        <v>0.1000314580645161</v>
      </c>
      <c r="CV17">
        <v>25.33219677419355</v>
      </c>
      <c r="CW17">
        <v>25.63726129032258</v>
      </c>
      <c r="CX17">
        <v>999.9000000000003</v>
      </c>
      <c r="CY17">
        <v>0</v>
      </c>
      <c r="CZ17">
        <v>0</v>
      </c>
      <c r="DA17">
        <v>9997.095161290323</v>
      </c>
      <c r="DB17">
        <v>0</v>
      </c>
      <c r="DC17">
        <v>551.2434838709678</v>
      </c>
      <c r="DD17">
        <v>1499.975161290322</v>
      </c>
      <c r="DE17">
        <v>0.9729940967741936</v>
      </c>
      <c r="DF17">
        <v>0.02700622258064516</v>
      </c>
      <c r="DG17">
        <v>0</v>
      </c>
      <c r="DH17">
        <v>844.2608064516128</v>
      </c>
      <c r="DI17">
        <v>5.000220000000002</v>
      </c>
      <c r="DJ17">
        <v>13204.53870967742</v>
      </c>
      <c r="DK17">
        <v>14098.95483870968</v>
      </c>
      <c r="DL17">
        <v>38.52996774193548</v>
      </c>
      <c r="DM17">
        <v>39.77799999999998</v>
      </c>
      <c r="DN17">
        <v>38.84251612903224</v>
      </c>
      <c r="DO17">
        <v>35.78409677419354</v>
      </c>
      <c r="DP17">
        <v>39.32225806451613</v>
      </c>
      <c r="DQ17">
        <v>1454.605161290322</v>
      </c>
      <c r="DR17">
        <v>40.36999999999998</v>
      </c>
      <c r="DS17">
        <v>0</v>
      </c>
      <c r="DT17">
        <v>1694106264.5</v>
      </c>
      <c r="DU17">
        <v>0</v>
      </c>
      <c r="DV17">
        <v>842.75224</v>
      </c>
      <c r="DW17">
        <v>-93.45607677617876</v>
      </c>
      <c r="DX17">
        <v>-1422.669228551154</v>
      </c>
      <c r="DY17">
        <v>13181.816</v>
      </c>
      <c r="DZ17">
        <v>15</v>
      </c>
      <c r="EA17">
        <v>1694106288.6</v>
      </c>
      <c r="EB17" t="s">
        <v>314</v>
      </c>
      <c r="EC17">
        <v>1694106288.6</v>
      </c>
      <c r="ED17">
        <v>1694106282.1</v>
      </c>
      <c r="EE17">
        <v>1</v>
      </c>
      <c r="EF17">
        <v>-0.029</v>
      </c>
      <c r="EG17">
        <v>0.1</v>
      </c>
      <c r="EH17">
        <v>0.702</v>
      </c>
      <c r="EI17">
        <v>0.14</v>
      </c>
      <c r="EJ17">
        <v>400</v>
      </c>
      <c r="EK17">
        <v>19</v>
      </c>
      <c r="EL17">
        <v>0.42</v>
      </c>
      <c r="EM17">
        <v>0.1</v>
      </c>
      <c r="EN17">
        <v>100</v>
      </c>
      <c r="EO17">
        <v>100</v>
      </c>
      <c r="EP17">
        <v>0.702</v>
      </c>
      <c r="EQ17">
        <v>0.14</v>
      </c>
      <c r="ER17">
        <v>-0.2726224044592214</v>
      </c>
      <c r="ES17">
        <v>0.001863200859035997</v>
      </c>
      <c r="ET17">
        <v>1.75183244084333E-06</v>
      </c>
      <c r="EU17">
        <v>-3.106497135790904E-10</v>
      </c>
      <c r="EV17">
        <v>0.04</v>
      </c>
      <c r="EW17">
        <v>0</v>
      </c>
      <c r="EX17">
        <v>0</v>
      </c>
      <c r="EY17">
        <v>0</v>
      </c>
      <c r="EZ17">
        <v>-6</v>
      </c>
      <c r="FA17">
        <v>2030</v>
      </c>
      <c r="FB17">
        <v>-1</v>
      </c>
      <c r="FC17">
        <v>-1</v>
      </c>
      <c r="FD17">
        <v>1302.6</v>
      </c>
      <c r="FE17">
        <v>1302.6</v>
      </c>
      <c r="FF17">
        <v>1.0791</v>
      </c>
      <c r="FG17">
        <v>2.59888</v>
      </c>
      <c r="FH17">
        <v>1.39771</v>
      </c>
      <c r="FI17">
        <v>2.27783</v>
      </c>
      <c r="FJ17">
        <v>1.39526</v>
      </c>
      <c r="FK17">
        <v>2.6416</v>
      </c>
      <c r="FL17">
        <v>32.8424</v>
      </c>
      <c r="FM17">
        <v>15.7781</v>
      </c>
      <c r="FN17">
        <v>18</v>
      </c>
      <c r="FO17">
        <v>562.318</v>
      </c>
      <c r="FP17">
        <v>383.152</v>
      </c>
      <c r="FQ17">
        <v>22.8463</v>
      </c>
      <c r="FR17">
        <v>25.4052</v>
      </c>
      <c r="FS17">
        <v>29.9959</v>
      </c>
      <c r="FT17">
        <v>25.2817</v>
      </c>
      <c r="FU17">
        <v>25.6312</v>
      </c>
      <c r="FV17">
        <v>21.6109</v>
      </c>
      <c r="FW17">
        <v>5.12514</v>
      </c>
      <c r="FX17">
        <v>98.0992</v>
      </c>
      <c r="FY17">
        <v>23.3058</v>
      </c>
      <c r="FZ17">
        <v>400</v>
      </c>
      <c r="GA17">
        <v>18.5825</v>
      </c>
      <c r="GB17">
        <v>99.04559999999999</v>
      </c>
      <c r="GC17">
        <v>93.503</v>
      </c>
    </row>
    <row r="18" spans="1:185">
      <c r="A18">
        <v>2</v>
      </c>
      <c r="B18">
        <v>1694106364.6</v>
      </c>
      <c r="C18">
        <v>100.5</v>
      </c>
      <c r="D18" t="s">
        <v>315</v>
      </c>
      <c r="E18" t="s">
        <v>316</v>
      </c>
      <c r="F18">
        <v>5</v>
      </c>
      <c r="G18" t="s">
        <v>307</v>
      </c>
      <c r="H18" t="s">
        <v>308</v>
      </c>
      <c r="I18" t="s">
        <v>309</v>
      </c>
      <c r="L18">
        <v>1694106356.599999</v>
      </c>
      <c r="M18">
        <f>(N18)/1000</f>
        <v>0</v>
      </c>
      <c r="N18">
        <f>IF(CK18, AQ18, AK18)</f>
        <v>0</v>
      </c>
      <c r="O18">
        <f>IF(CK18, AL18, AJ18)</f>
        <v>0</v>
      </c>
      <c r="P18">
        <f>CM18 - IF(AX18&gt;1, O18*CG18*100.0/(AZ18*DA18), 0)</f>
        <v>0</v>
      </c>
      <c r="Q18">
        <f>((W18-M18/2)*P18-O18)/(W18+M18/2)</f>
        <v>0</v>
      </c>
      <c r="R18">
        <f>Q18*(CT18+CU18)/1000.0</f>
        <v>0</v>
      </c>
      <c r="S18">
        <f>(CM18 - IF(AX18&gt;1, O18*CG18*100.0/(AZ18*DA18), 0))*(CT18+CU18)/1000.0</f>
        <v>0</v>
      </c>
      <c r="T18">
        <f>2.0/((1/V18-1/U18)+SIGN(V18)*SQRT((1/V18-1/U18)*(1/V18-1/U18) + 4*CH18/((CH18+1)*(CH18+1))*(2*1/V18*1/U18-1/U18*1/U18)))</f>
        <v>0</v>
      </c>
      <c r="U18">
        <f>IF(LEFT(CI18,1)&lt;&gt;"0",IF(LEFT(CI18,1)="1",3.0,CJ18),$D$5+$E$5*(DA18*CT18/($K$5*1000))+$F$5*(DA18*CT18/($K$5*1000))*MAX(MIN(CG18,$J$5),$I$5)*MAX(MIN(CG18,$J$5),$I$5)+$G$5*MAX(MIN(CG18,$J$5),$I$5)*(DA18*CT18/($K$5*1000))+$H$5*(DA18*CT18/($K$5*1000))*(DA18*CT18/($K$5*1000)))</f>
        <v>0</v>
      </c>
      <c r="V18">
        <f>M18*(1000-(1000*0.61365*exp(17.502*Z18/(240.97+Z18))/(CT18+CU18)+CO18)/2)/(1000*0.61365*exp(17.502*Z18/(240.97+Z18))/(CT18+CU18)-CO18)</f>
        <v>0</v>
      </c>
      <c r="W18">
        <f>1/((CH18+1)/(T18/1.6)+1/(U18/1.37)) + CH18/((CH18+1)/(T18/1.6) + CH18/(U18/1.37))</f>
        <v>0</v>
      </c>
      <c r="X18">
        <f>(CC18*CF18)</f>
        <v>0</v>
      </c>
      <c r="Y18">
        <f>(CV18+(X18+2*0.95*5.67E-8*(((CV18+$B$7)+273)^4-(CV18+273)^4)-44100*M18)/(1.84*29.3*U18+8*0.95*5.67E-8*(CV18+273)^3))</f>
        <v>0</v>
      </c>
      <c r="Z18">
        <f>($C$7*CW18+$D$7*CX18+$E$7*Y18)</f>
        <v>0</v>
      </c>
      <c r="AA18">
        <f>0.61365*exp(17.502*Z18/(240.97+Z18))</f>
        <v>0</v>
      </c>
      <c r="AB18">
        <f>(AC18/AD18*100)</f>
        <v>0</v>
      </c>
      <c r="AC18">
        <f>CO18*(CT18+CU18)/1000</f>
        <v>0</v>
      </c>
      <c r="AD18">
        <f>0.61365*exp(17.502*CV18/(240.97+CV18))</f>
        <v>0</v>
      </c>
      <c r="AE18">
        <f>(AA18-CO18*(CT18+CU18)/1000)</f>
        <v>0</v>
      </c>
      <c r="AF18">
        <f>(-M18*44100)</f>
        <v>0</v>
      </c>
      <c r="AG18">
        <f>2*29.3*U18*0.92*(CV18-Z18)</f>
        <v>0</v>
      </c>
      <c r="AH18">
        <f>2*0.95*5.67E-8*(((CV18+$B$7)+273)^4-(Z18+273)^4)</f>
        <v>0</v>
      </c>
      <c r="AI18">
        <f>X18+AH18+AF18+AG18</f>
        <v>0</v>
      </c>
      <c r="AJ18">
        <f>CS18*AX18*(CN18-CM18*(1000-AX18*CP18)/(1000-AX18*CO18))/(100*CG18)</f>
        <v>0</v>
      </c>
      <c r="AK18">
        <f>1000*CS18*AX18*(CO18-CP18)/(100*CG18*(1000-AX18*CO18))</f>
        <v>0</v>
      </c>
      <c r="AL18">
        <f>(AM18 - AN18 - CT18*1E3/(8.314*(CV18+273.15)) * AP18/CS18 * AO18) * CS18/(100*CG18) * (1000 - CP18)/1000</f>
        <v>0</v>
      </c>
      <c r="AM18">
        <v>305.8629335743158</v>
      </c>
      <c r="AN18">
        <v>295.608109090909</v>
      </c>
      <c r="AO18">
        <v>0.03789141516966737</v>
      </c>
      <c r="AP18">
        <v>67.23960886819212</v>
      </c>
      <c r="AQ18">
        <f>(AS18 - AR18 + CT18*1E3/(8.314*(CV18+273.15)) * AU18/CS18 * AT18) * CS18/(100*CG18) * 1000/(1000 - AS18)</f>
        <v>0</v>
      </c>
      <c r="AR18">
        <v>19.21223004658009</v>
      </c>
      <c r="AS18">
        <v>20.4290412121212</v>
      </c>
      <c r="AT18">
        <v>0.02803049350649205</v>
      </c>
      <c r="AU18">
        <v>78.55</v>
      </c>
      <c r="AV18">
        <v>36</v>
      </c>
      <c r="AW18">
        <v>6</v>
      </c>
      <c r="AX18">
        <f>IF(AV18*$H$13&gt;=AZ18,1.0,(AZ18/(AZ18-AV18*$H$13)))</f>
        <v>0</v>
      </c>
      <c r="AY18">
        <f>(AX18-1)*100</f>
        <v>0</v>
      </c>
      <c r="AZ18">
        <f>MAX(0,($B$13+$C$13*DA18)/(1+$D$13*DA18)*CT18/(CV18+273)*$E$13)</f>
        <v>0</v>
      </c>
      <c r="BA18" t="s">
        <v>310</v>
      </c>
      <c r="BB18">
        <v>8135.41</v>
      </c>
      <c r="BC18">
        <v>751.3846153846154</v>
      </c>
      <c r="BD18">
        <v>2279.14</v>
      </c>
      <c r="BE18">
        <f>1-BC18/BD18</f>
        <v>0</v>
      </c>
      <c r="BF18">
        <v>-1.208566639533705</v>
      </c>
      <c r="BG18" t="s">
        <v>317</v>
      </c>
      <c r="BH18">
        <v>8166.53</v>
      </c>
      <c r="BI18">
        <v>698.4063461538461</v>
      </c>
      <c r="BJ18">
        <v>806.64</v>
      </c>
      <c r="BK18">
        <f>1-BI18/BJ18</f>
        <v>0</v>
      </c>
      <c r="BL18">
        <v>0.5</v>
      </c>
      <c r="BM18">
        <f>CD18</f>
        <v>0</v>
      </c>
      <c r="BN18">
        <f>O18</f>
        <v>0</v>
      </c>
      <c r="BO18">
        <f>BK18*BL18*BM18</f>
        <v>0</v>
      </c>
      <c r="BP18">
        <f>(BN18-BF18)/BM18</f>
        <v>0</v>
      </c>
      <c r="BQ18">
        <f>(BD18-BJ18)/BJ18</f>
        <v>0</v>
      </c>
      <c r="BR18">
        <f>BC18/(BE18+BC18/BJ18)</f>
        <v>0</v>
      </c>
      <c r="BS18" t="s">
        <v>318</v>
      </c>
      <c r="BT18">
        <v>471.47</v>
      </c>
      <c r="BU18">
        <f>IF(BT18&lt;&gt;0, BT18, BR18)</f>
        <v>0</v>
      </c>
      <c r="BV18">
        <f>1-BU18/BJ18</f>
        <v>0</v>
      </c>
      <c r="BW18">
        <f>(BJ18-BI18)/(BJ18-BU18)</f>
        <v>0</v>
      </c>
      <c r="BX18">
        <f>(BD18-BJ18)/(BD18-BU18)</f>
        <v>0</v>
      </c>
      <c r="BY18">
        <f>(BJ18-BI18)/(BJ18-BC18)</f>
        <v>0</v>
      </c>
      <c r="BZ18">
        <f>(BD18-BJ18)/(BD18-BC18)</f>
        <v>0</v>
      </c>
      <c r="CA18">
        <f>(BW18*BU18/BI18)</f>
        <v>0</v>
      </c>
      <c r="CB18">
        <f>(1-CA18)</f>
        <v>0</v>
      </c>
      <c r="CC18">
        <f>$B$11*DB18+$C$11*DC18+$F$11*DD18*(1-DG18)</f>
        <v>0</v>
      </c>
      <c r="CD18">
        <f>CC18*CE18</f>
        <v>0</v>
      </c>
      <c r="CE18">
        <f>($B$11*$D$9+$C$11*$D$9+$F$11*((DQ18+DI18)/MAX(DQ18+DI18+DR18, 0.1)*$I$9+DR18/MAX(DQ18+DI18+DR18, 0.1)*$J$9))/($B$11+$C$11+$F$11)</f>
        <v>0</v>
      </c>
      <c r="CF18">
        <f>($B$11*$K$9+$C$11*$K$9+$F$11*((DQ18+DI18)/MAX(DQ18+DI18+DR18, 0.1)*$P$9+DR18/MAX(DQ18+DI18+DR18, 0.1)*$Q$9))/($B$11+$C$11+$F$11)</f>
        <v>0</v>
      </c>
      <c r="CG18">
        <v>6</v>
      </c>
      <c r="CH18">
        <v>0.5</v>
      </c>
      <c r="CI18" t="s">
        <v>313</v>
      </c>
      <c r="CJ18">
        <v>2</v>
      </c>
      <c r="CK18" t="b">
        <v>0</v>
      </c>
      <c r="CL18">
        <v>1694106356.599999</v>
      </c>
      <c r="CM18">
        <v>289.6222903225806</v>
      </c>
      <c r="CN18">
        <v>299.9501290322581</v>
      </c>
      <c r="CO18">
        <v>20.19672903225806</v>
      </c>
      <c r="CP18">
        <v>19.12692258064516</v>
      </c>
      <c r="CQ18">
        <v>289.1222903225806</v>
      </c>
      <c r="CR18">
        <v>20.04572903225806</v>
      </c>
      <c r="CS18">
        <v>599.9997741935483</v>
      </c>
      <c r="CT18">
        <v>101.1265806451613</v>
      </c>
      <c r="CU18">
        <v>0.09994404193548385</v>
      </c>
      <c r="CV18">
        <v>25.73571935483871</v>
      </c>
      <c r="CW18">
        <v>26.02581935483871</v>
      </c>
      <c r="CX18">
        <v>999.9000000000003</v>
      </c>
      <c r="CY18">
        <v>0</v>
      </c>
      <c r="CZ18">
        <v>0</v>
      </c>
      <c r="DA18">
        <v>10004.66774193548</v>
      </c>
      <c r="DB18">
        <v>0</v>
      </c>
      <c r="DC18">
        <v>626.6873548387097</v>
      </c>
      <c r="DD18">
        <v>1500.028387096774</v>
      </c>
      <c r="DE18">
        <v>0.9729945161290323</v>
      </c>
      <c r="DF18">
        <v>0.02700567741935483</v>
      </c>
      <c r="DG18">
        <v>0</v>
      </c>
      <c r="DH18">
        <v>698.6129032258063</v>
      </c>
      <c r="DI18">
        <v>5.000220000000002</v>
      </c>
      <c r="DJ18">
        <v>11010.8</v>
      </c>
      <c r="DK18">
        <v>14099.44516129032</v>
      </c>
      <c r="DL18">
        <v>39.82238709677419</v>
      </c>
      <c r="DM18">
        <v>40.61058064516127</v>
      </c>
      <c r="DN18">
        <v>39.67516129032258</v>
      </c>
      <c r="DO18">
        <v>38.52793548387096</v>
      </c>
      <c r="DP18">
        <v>40.58438709677417</v>
      </c>
      <c r="DQ18">
        <v>1454.653225806451</v>
      </c>
      <c r="DR18">
        <v>40.37709677419357</v>
      </c>
      <c r="DS18">
        <v>0</v>
      </c>
      <c r="DT18">
        <v>98</v>
      </c>
      <c r="DU18">
        <v>0</v>
      </c>
      <c r="DV18">
        <v>698.4063461538461</v>
      </c>
      <c r="DW18">
        <v>-49.98499146666475</v>
      </c>
      <c r="DX18">
        <v>-746.8170940099315</v>
      </c>
      <c r="DY18">
        <v>11007.66153846154</v>
      </c>
      <c r="DZ18">
        <v>15</v>
      </c>
      <c r="EA18">
        <v>1694106400.6</v>
      </c>
      <c r="EB18" t="s">
        <v>319</v>
      </c>
      <c r="EC18">
        <v>1694106400.6</v>
      </c>
      <c r="ED18">
        <v>1694106389.1</v>
      </c>
      <c r="EE18">
        <v>2</v>
      </c>
      <c r="EF18">
        <v>0.095</v>
      </c>
      <c r="EG18">
        <v>0.011</v>
      </c>
      <c r="EH18">
        <v>0.5</v>
      </c>
      <c r="EI18">
        <v>0.151</v>
      </c>
      <c r="EJ18">
        <v>300</v>
      </c>
      <c r="EK18">
        <v>19</v>
      </c>
      <c r="EL18">
        <v>0.6</v>
      </c>
      <c r="EM18">
        <v>0.14</v>
      </c>
      <c r="EN18">
        <v>100</v>
      </c>
      <c r="EO18">
        <v>100</v>
      </c>
      <c r="EP18">
        <v>0.5</v>
      </c>
      <c r="EQ18">
        <v>0.151</v>
      </c>
      <c r="ER18">
        <v>-0.3017054667442904</v>
      </c>
      <c r="ES18">
        <v>0.001863200859035997</v>
      </c>
      <c r="ET18">
        <v>1.75183244084333E-06</v>
      </c>
      <c r="EU18">
        <v>-3.106497135790904E-10</v>
      </c>
      <c r="EV18">
        <v>0.1399350000000013</v>
      </c>
      <c r="EW18">
        <v>0</v>
      </c>
      <c r="EX18">
        <v>0</v>
      </c>
      <c r="EY18">
        <v>0</v>
      </c>
      <c r="EZ18">
        <v>-6</v>
      </c>
      <c r="FA18">
        <v>2030</v>
      </c>
      <c r="FB18">
        <v>-1</v>
      </c>
      <c r="FC18">
        <v>-1</v>
      </c>
      <c r="FD18">
        <v>1.3</v>
      </c>
      <c r="FE18">
        <v>1.4</v>
      </c>
      <c r="FF18">
        <v>0.861816</v>
      </c>
      <c r="FG18">
        <v>2.60864</v>
      </c>
      <c r="FH18">
        <v>1.39771</v>
      </c>
      <c r="FI18">
        <v>2.27661</v>
      </c>
      <c r="FJ18">
        <v>1.39526</v>
      </c>
      <c r="FK18">
        <v>2.59521</v>
      </c>
      <c r="FL18">
        <v>32.8647</v>
      </c>
      <c r="FM18">
        <v>15.7781</v>
      </c>
      <c r="FN18">
        <v>18</v>
      </c>
      <c r="FO18">
        <v>564.327</v>
      </c>
      <c r="FP18">
        <v>382.43</v>
      </c>
      <c r="FQ18">
        <v>24.1406</v>
      </c>
      <c r="FR18">
        <v>25.3199</v>
      </c>
      <c r="FS18">
        <v>29.9996</v>
      </c>
      <c r="FT18">
        <v>25.1783</v>
      </c>
      <c r="FU18">
        <v>25.5276</v>
      </c>
      <c r="FV18">
        <v>17.2811</v>
      </c>
      <c r="FW18">
        <v>0</v>
      </c>
      <c r="FX18">
        <v>97.3541</v>
      </c>
      <c r="FY18">
        <v>24.1311</v>
      </c>
      <c r="FZ18">
        <v>300</v>
      </c>
      <c r="GA18">
        <v>19.9388</v>
      </c>
      <c r="GB18">
        <v>99.0463</v>
      </c>
      <c r="GC18">
        <v>93.5057</v>
      </c>
    </row>
    <row r="19" spans="1:185">
      <c r="A19">
        <v>3</v>
      </c>
      <c r="B19">
        <v>1694106476.6</v>
      </c>
      <c r="C19">
        <v>212.5</v>
      </c>
      <c r="D19" t="s">
        <v>320</v>
      </c>
      <c r="E19" t="s">
        <v>321</v>
      </c>
      <c r="F19">
        <v>5</v>
      </c>
      <c r="G19" t="s">
        <v>307</v>
      </c>
      <c r="H19" t="s">
        <v>308</v>
      </c>
      <c r="I19" t="s">
        <v>309</v>
      </c>
      <c r="L19">
        <v>1694106468.599999</v>
      </c>
      <c r="M19">
        <f>(N19)/1000</f>
        <v>0</v>
      </c>
      <c r="N19">
        <f>IF(CK19, AQ19, AK19)</f>
        <v>0</v>
      </c>
      <c r="O19">
        <f>IF(CK19, AL19, AJ19)</f>
        <v>0</v>
      </c>
      <c r="P19">
        <f>CM19 - IF(AX19&gt;1, O19*CG19*100.0/(AZ19*DA19), 0)</f>
        <v>0</v>
      </c>
      <c r="Q19">
        <f>((W19-M19/2)*P19-O19)/(W19+M19/2)</f>
        <v>0</v>
      </c>
      <c r="R19">
        <f>Q19*(CT19+CU19)/1000.0</f>
        <v>0</v>
      </c>
      <c r="S19">
        <f>(CM19 - IF(AX19&gt;1, O19*CG19*100.0/(AZ19*DA19), 0))*(CT19+CU19)/1000.0</f>
        <v>0</v>
      </c>
      <c r="T19">
        <f>2.0/((1/V19-1/U19)+SIGN(V19)*SQRT((1/V19-1/U19)*(1/V19-1/U19) + 4*CH19/((CH19+1)*(CH19+1))*(2*1/V19*1/U19-1/U19*1/U19)))</f>
        <v>0</v>
      </c>
      <c r="U19">
        <f>IF(LEFT(CI19,1)&lt;&gt;"0",IF(LEFT(CI19,1)="1",3.0,CJ19),$D$5+$E$5*(DA19*CT19/($K$5*1000))+$F$5*(DA19*CT19/($K$5*1000))*MAX(MIN(CG19,$J$5),$I$5)*MAX(MIN(CG19,$J$5),$I$5)+$G$5*MAX(MIN(CG19,$J$5),$I$5)*(DA19*CT19/($K$5*1000))+$H$5*(DA19*CT19/($K$5*1000))*(DA19*CT19/($K$5*1000)))</f>
        <v>0</v>
      </c>
      <c r="V19">
        <f>M19*(1000-(1000*0.61365*exp(17.502*Z19/(240.97+Z19))/(CT19+CU19)+CO19)/2)/(1000*0.61365*exp(17.502*Z19/(240.97+Z19))/(CT19+CU19)-CO19)</f>
        <v>0</v>
      </c>
      <c r="W19">
        <f>1/((CH19+1)/(T19/1.6)+1/(U19/1.37)) + CH19/((CH19+1)/(T19/1.6) + CH19/(U19/1.37))</f>
        <v>0</v>
      </c>
      <c r="X19">
        <f>(CC19*CF19)</f>
        <v>0</v>
      </c>
      <c r="Y19">
        <f>(CV19+(X19+2*0.95*5.67E-8*(((CV19+$B$7)+273)^4-(CV19+273)^4)-44100*M19)/(1.84*29.3*U19+8*0.95*5.67E-8*(CV19+273)^3))</f>
        <v>0</v>
      </c>
      <c r="Z19">
        <f>($C$7*CW19+$D$7*CX19+$E$7*Y19)</f>
        <v>0</v>
      </c>
      <c r="AA19">
        <f>0.61365*exp(17.502*Z19/(240.97+Z19))</f>
        <v>0</v>
      </c>
      <c r="AB19">
        <f>(AC19/AD19*100)</f>
        <v>0</v>
      </c>
      <c r="AC19">
        <f>CO19*(CT19+CU19)/1000</f>
        <v>0</v>
      </c>
      <c r="AD19">
        <f>0.61365*exp(17.502*CV19/(240.97+CV19))</f>
        <v>0</v>
      </c>
      <c r="AE19">
        <f>(AA19-CO19*(CT19+CU19)/1000)</f>
        <v>0</v>
      </c>
      <c r="AF19">
        <f>(-M19*44100)</f>
        <v>0</v>
      </c>
      <c r="AG19">
        <f>2*29.3*U19*0.92*(CV19-Z19)</f>
        <v>0</v>
      </c>
      <c r="AH19">
        <f>2*0.95*5.67E-8*(((CV19+$B$7)+273)^4-(Z19+273)^4)</f>
        <v>0</v>
      </c>
      <c r="AI19">
        <f>X19+AH19+AF19+AG19</f>
        <v>0</v>
      </c>
      <c r="AJ19">
        <f>CS19*AX19*(CN19-CM19*(1000-AX19*CP19)/(1000-AX19*CO19))/(100*CG19)</f>
        <v>0</v>
      </c>
      <c r="AK19">
        <f>1000*CS19*AX19*(CO19-CP19)/(100*CG19*(1000-AX19*CO19))</f>
        <v>0</v>
      </c>
      <c r="AL19">
        <f>(AM19 - AN19 - CT19*1E3/(8.314*(CV19+273.15)) * AP19/CS19 * AO19) * CS19/(100*CG19) * (1000 - CP19)/1000</f>
        <v>0</v>
      </c>
      <c r="AM19">
        <v>203.9659149179493</v>
      </c>
      <c r="AN19">
        <v>198.1075454545453</v>
      </c>
      <c r="AO19">
        <v>-0.02030453193349094</v>
      </c>
      <c r="AP19">
        <v>67.11308562732256</v>
      </c>
      <c r="AQ19">
        <f>(AS19 - AR19 + CT19*1E3/(8.314*(CV19+273.15)) * AU19/CS19 * AT19) * CS19/(100*CG19) * 1000/(1000 - AS19)</f>
        <v>0</v>
      </c>
      <c r="AR19">
        <v>19.25375178982684</v>
      </c>
      <c r="AS19">
        <v>20.69913575757576</v>
      </c>
      <c r="AT19">
        <v>-9.265087853168129E-06</v>
      </c>
      <c r="AU19">
        <v>78.55</v>
      </c>
      <c r="AV19">
        <v>34</v>
      </c>
      <c r="AW19">
        <v>6</v>
      </c>
      <c r="AX19">
        <f>IF(AV19*$H$13&gt;=AZ19,1.0,(AZ19/(AZ19-AV19*$H$13)))</f>
        <v>0</v>
      </c>
      <c r="AY19">
        <f>(AX19-1)*100</f>
        <v>0</v>
      </c>
      <c r="AZ19">
        <f>MAX(0,($B$13+$C$13*DA19)/(1+$D$13*DA19)*CT19/(CV19+273)*$E$13)</f>
        <v>0</v>
      </c>
      <c r="BA19" t="s">
        <v>310</v>
      </c>
      <c r="BB19">
        <v>8135.41</v>
      </c>
      <c r="BC19">
        <v>751.3846153846154</v>
      </c>
      <c r="BD19">
        <v>2279.14</v>
      </c>
      <c r="BE19">
        <f>1-BC19/BD19</f>
        <v>0</v>
      </c>
      <c r="BF19">
        <v>-1.208566639533705</v>
      </c>
      <c r="BG19" t="s">
        <v>322</v>
      </c>
      <c r="BH19">
        <v>8161.57</v>
      </c>
      <c r="BI19">
        <v>620.19404</v>
      </c>
      <c r="BJ19">
        <v>705.97</v>
      </c>
      <c r="BK19">
        <f>1-BI19/BJ19</f>
        <v>0</v>
      </c>
      <c r="BL19">
        <v>0.5</v>
      </c>
      <c r="BM19">
        <f>CD19</f>
        <v>0</v>
      </c>
      <c r="BN19">
        <f>O19</f>
        <v>0</v>
      </c>
      <c r="BO19">
        <f>BK19*BL19*BM19</f>
        <v>0</v>
      </c>
      <c r="BP19">
        <f>(BN19-BF19)/BM19</f>
        <v>0</v>
      </c>
      <c r="BQ19">
        <f>(BD19-BJ19)/BJ19</f>
        <v>0</v>
      </c>
      <c r="BR19">
        <f>BC19/(BE19+BC19/BJ19)</f>
        <v>0</v>
      </c>
      <c r="BS19" t="s">
        <v>323</v>
      </c>
      <c r="BT19">
        <v>437.93</v>
      </c>
      <c r="BU19">
        <f>IF(BT19&lt;&gt;0, BT19, BR19)</f>
        <v>0</v>
      </c>
      <c r="BV19">
        <f>1-BU19/BJ19</f>
        <v>0</v>
      </c>
      <c r="BW19">
        <f>(BJ19-BI19)/(BJ19-BU19)</f>
        <v>0</v>
      </c>
      <c r="BX19">
        <f>(BD19-BJ19)/(BD19-BU19)</f>
        <v>0</v>
      </c>
      <c r="BY19">
        <f>(BJ19-BI19)/(BJ19-BC19)</f>
        <v>0</v>
      </c>
      <c r="BZ19">
        <f>(BD19-BJ19)/(BD19-BC19)</f>
        <v>0</v>
      </c>
      <c r="CA19">
        <f>(BW19*BU19/BI19)</f>
        <v>0</v>
      </c>
      <c r="CB19">
        <f>(1-CA19)</f>
        <v>0</v>
      </c>
      <c r="CC19">
        <f>$B$11*DB19+$C$11*DC19+$F$11*DD19*(1-DG19)</f>
        <v>0</v>
      </c>
      <c r="CD19">
        <f>CC19*CE19</f>
        <v>0</v>
      </c>
      <c r="CE19">
        <f>($B$11*$D$9+$C$11*$D$9+$F$11*((DQ19+DI19)/MAX(DQ19+DI19+DR19, 0.1)*$I$9+DR19/MAX(DQ19+DI19+DR19, 0.1)*$J$9))/($B$11+$C$11+$F$11)</f>
        <v>0</v>
      </c>
      <c r="CF19">
        <f>($B$11*$K$9+$C$11*$K$9+$F$11*((DQ19+DI19)/MAX(DQ19+DI19+DR19, 0.1)*$P$9+DR19/MAX(DQ19+DI19+DR19, 0.1)*$Q$9))/($B$11+$C$11+$F$11)</f>
        <v>0</v>
      </c>
      <c r="CG19">
        <v>6</v>
      </c>
      <c r="CH19">
        <v>0.5</v>
      </c>
      <c r="CI19" t="s">
        <v>313</v>
      </c>
      <c r="CJ19">
        <v>2</v>
      </c>
      <c r="CK19" t="b">
        <v>0</v>
      </c>
      <c r="CL19">
        <v>1694106468.599999</v>
      </c>
      <c r="CM19">
        <v>193.6963548387097</v>
      </c>
      <c r="CN19">
        <v>199.9927096774193</v>
      </c>
      <c r="CO19">
        <v>20.70796451612904</v>
      </c>
      <c r="CP19">
        <v>19.26291290322581</v>
      </c>
      <c r="CQ19">
        <v>193.6953548387097</v>
      </c>
      <c r="CR19">
        <v>20.55296451612903</v>
      </c>
      <c r="CS19">
        <v>600.0187741935483</v>
      </c>
      <c r="CT19">
        <v>101.1293548387097</v>
      </c>
      <c r="CU19">
        <v>0.1000226935483871</v>
      </c>
      <c r="CV19">
        <v>25.70892580645161</v>
      </c>
      <c r="CW19">
        <v>26.01722903225807</v>
      </c>
      <c r="CX19">
        <v>999.9000000000003</v>
      </c>
      <c r="CY19">
        <v>0</v>
      </c>
      <c r="CZ19">
        <v>0</v>
      </c>
      <c r="DA19">
        <v>10000.44516129032</v>
      </c>
      <c r="DB19">
        <v>0</v>
      </c>
      <c r="DC19">
        <v>657.8666129032259</v>
      </c>
      <c r="DD19">
        <v>1499.977741935484</v>
      </c>
      <c r="DE19">
        <v>0.9729913225806454</v>
      </c>
      <c r="DF19">
        <v>0.02700846774193547</v>
      </c>
      <c r="DG19">
        <v>0</v>
      </c>
      <c r="DH19">
        <v>620.5022258064517</v>
      </c>
      <c r="DI19">
        <v>5.000220000000002</v>
      </c>
      <c r="DJ19">
        <v>9850.981290322579</v>
      </c>
      <c r="DK19">
        <v>14098.96774193548</v>
      </c>
      <c r="DL19">
        <v>41.18122580645161</v>
      </c>
      <c r="DM19">
        <v>41.63480645161287</v>
      </c>
      <c r="DN19">
        <v>41.20341935483869</v>
      </c>
      <c r="DO19">
        <v>38.38887096774192</v>
      </c>
      <c r="DP19">
        <v>41.78799999999998</v>
      </c>
      <c r="DQ19">
        <v>1454.597741935484</v>
      </c>
      <c r="DR19">
        <v>40.38000000000002</v>
      </c>
      <c r="DS19">
        <v>0</v>
      </c>
      <c r="DT19">
        <v>110</v>
      </c>
      <c r="DU19">
        <v>0</v>
      </c>
      <c r="DV19">
        <v>620.19404</v>
      </c>
      <c r="DW19">
        <v>-19.68384614048644</v>
      </c>
      <c r="DX19">
        <v>-281.9099995847514</v>
      </c>
      <c r="DY19">
        <v>9846.5252</v>
      </c>
      <c r="DZ19">
        <v>15</v>
      </c>
      <c r="EA19">
        <v>1694106500.6</v>
      </c>
      <c r="EB19" t="s">
        <v>324</v>
      </c>
      <c r="EC19">
        <v>1694106498.6</v>
      </c>
      <c r="ED19">
        <v>1694106500.6</v>
      </c>
      <c r="EE19">
        <v>3</v>
      </c>
      <c r="EF19">
        <v>-0.232</v>
      </c>
      <c r="EG19">
        <v>0.004</v>
      </c>
      <c r="EH19">
        <v>0.001</v>
      </c>
      <c r="EI19">
        <v>0.155</v>
      </c>
      <c r="EJ19">
        <v>200</v>
      </c>
      <c r="EK19">
        <v>19</v>
      </c>
      <c r="EL19">
        <v>0.62</v>
      </c>
      <c r="EM19">
        <v>0.13</v>
      </c>
      <c r="EN19">
        <v>100</v>
      </c>
      <c r="EO19">
        <v>100</v>
      </c>
      <c r="EP19">
        <v>0.001</v>
      </c>
      <c r="EQ19">
        <v>0.155</v>
      </c>
      <c r="ER19">
        <v>-0.206984953217528</v>
      </c>
      <c r="ES19">
        <v>0.001863200859035997</v>
      </c>
      <c r="ET19">
        <v>1.75183244084333E-06</v>
      </c>
      <c r="EU19">
        <v>-3.106497135790904E-10</v>
      </c>
      <c r="EV19">
        <v>0.1510999999999925</v>
      </c>
      <c r="EW19">
        <v>0</v>
      </c>
      <c r="EX19">
        <v>0</v>
      </c>
      <c r="EY19">
        <v>0</v>
      </c>
      <c r="EZ19">
        <v>-6</v>
      </c>
      <c r="FA19">
        <v>2030</v>
      </c>
      <c r="FB19">
        <v>-1</v>
      </c>
      <c r="FC19">
        <v>-1</v>
      </c>
      <c r="FD19">
        <v>1.3</v>
      </c>
      <c r="FE19">
        <v>1.5</v>
      </c>
      <c r="FF19">
        <v>0.637207</v>
      </c>
      <c r="FG19">
        <v>2.61597</v>
      </c>
      <c r="FH19">
        <v>1.39771</v>
      </c>
      <c r="FI19">
        <v>2.27661</v>
      </c>
      <c r="FJ19">
        <v>1.39526</v>
      </c>
      <c r="FK19">
        <v>2.55493</v>
      </c>
      <c r="FL19">
        <v>32.9092</v>
      </c>
      <c r="FM19">
        <v>15.7606</v>
      </c>
      <c r="FN19">
        <v>18</v>
      </c>
      <c r="FO19">
        <v>566.086</v>
      </c>
      <c r="FP19">
        <v>382.561</v>
      </c>
      <c r="FQ19">
        <v>23.1336</v>
      </c>
      <c r="FR19">
        <v>25.2533</v>
      </c>
      <c r="FS19">
        <v>29.9999</v>
      </c>
      <c r="FT19">
        <v>25.102</v>
      </c>
      <c r="FU19">
        <v>25.4524</v>
      </c>
      <c r="FV19">
        <v>12.7603</v>
      </c>
      <c r="FW19">
        <v>0</v>
      </c>
      <c r="FX19">
        <v>97.0048</v>
      </c>
      <c r="FY19">
        <v>23.1427</v>
      </c>
      <c r="FZ19">
        <v>200</v>
      </c>
      <c r="GA19">
        <v>19.3742</v>
      </c>
      <c r="GB19">
        <v>99.0432</v>
      </c>
      <c r="GC19">
        <v>93.49339999999999</v>
      </c>
    </row>
    <row r="20" spans="1:185">
      <c r="A20">
        <v>4</v>
      </c>
      <c r="B20">
        <v>1694106576.6</v>
      </c>
      <c r="C20">
        <v>312.5</v>
      </c>
      <c r="D20" t="s">
        <v>325</v>
      </c>
      <c r="E20" t="s">
        <v>326</v>
      </c>
      <c r="F20">
        <v>5</v>
      </c>
      <c r="G20" t="s">
        <v>307</v>
      </c>
      <c r="H20" t="s">
        <v>308</v>
      </c>
      <c r="I20" t="s">
        <v>309</v>
      </c>
      <c r="L20">
        <v>1694106568.599999</v>
      </c>
      <c r="M20">
        <f>(N20)/1000</f>
        <v>0</v>
      </c>
      <c r="N20">
        <f>IF(CK20, AQ20, AK20)</f>
        <v>0</v>
      </c>
      <c r="O20">
        <f>IF(CK20, AL20, AJ20)</f>
        <v>0</v>
      </c>
      <c r="P20">
        <f>CM20 - IF(AX20&gt;1, O20*CG20*100.0/(AZ20*DA20), 0)</f>
        <v>0</v>
      </c>
      <c r="Q20">
        <f>((W20-M20/2)*P20-O20)/(W20+M20/2)</f>
        <v>0</v>
      </c>
      <c r="R20">
        <f>Q20*(CT20+CU20)/1000.0</f>
        <v>0</v>
      </c>
      <c r="S20">
        <f>(CM20 - IF(AX20&gt;1, O20*CG20*100.0/(AZ20*DA20), 0))*(CT20+CU20)/1000.0</f>
        <v>0</v>
      </c>
      <c r="T20">
        <f>2.0/((1/V20-1/U20)+SIGN(V20)*SQRT((1/V20-1/U20)*(1/V20-1/U20) + 4*CH20/((CH20+1)*(CH20+1))*(2*1/V20*1/U20-1/U20*1/U20)))</f>
        <v>0</v>
      </c>
      <c r="U20">
        <f>IF(LEFT(CI20,1)&lt;&gt;"0",IF(LEFT(CI20,1)="1",3.0,CJ20),$D$5+$E$5*(DA20*CT20/($K$5*1000))+$F$5*(DA20*CT20/($K$5*1000))*MAX(MIN(CG20,$J$5),$I$5)*MAX(MIN(CG20,$J$5),$I$5)+$G$5*MAX(MIN(CG20,$J$5),$I$5)*(DA20*CT20/($K$5*1000))+$H$5*(DA20*CT20/($K$5*1000))*(DA20*CT20/($K$5*1000)))</f>
        <v>0</v>
      </c>
      <c r="V20">
        <f>M20*(1000-(1000*0.61365*exp(17.502*Z20/(240.97+Z20))/(CT20+CU20)+CO20)/2)/(1000*0.61365*exp(17.502*Z20/(240.97+Z20))/(CT20+CU20)-CO20)</f>
        <v>0</v>
      </c>
      <c r="W20">
        <f>1/((CH20+1)/(T20/1.6)+1/(U20/1.37)) + CH20/((CH20+1)/(T20/1.6) + CH20/(U20/1.37))</f>
        <v>0</v>
      </c>
      <c r="X20">
        <f>(CC20*CF20)</f>
        <v>0</v>
      </c>
      <c r="Y20">
        <f>(CV20+(X20+2*0.95*5.67E-8*(((CV20+$B$7)+273)^4-(CV20+273)^4)-44100*M20)/(1.84*29.3*U20+8*0.95*5.67E-8*(CV20+273)^3))</f>
        <v>0</v>
      </c>
      <c r="Z20">
        <f>($C$7*CW20+$D$7*CX20+$E$7*Y20)</f>
        <v>0</v>
      </c>
      <c r="AA20">
        <f>0.61365*exp(17.502*Z20/(240.97+Z20))</f>
        <v>0</v>
      </c>
      <c r="AB20">
        <f>(AC20/AD20*100)</f>
        <v>0</v>
      </c>
      <c r="AC20">
        <f>CO20*(CT20+CU20)/1000</f>
        <v>0</v>
      </c>
      <c r="AD20">
        <f>0.61365*exp(17.502*CV20/(240.97+CV20))</f>
        <v>0</v>
      </c>
      <c r="AE20">
        <f>(AA20-CO20*(CT20+CU20)/1000)</f>
        <v>0</v>
      </c>
      <c r="AF20">
        <f>(-M20*44100)</f>
        <v>0</v>
      </c>
      <c r="AG20">
        <f>2*29.3*U20*0.92*(CV20-Z20)</f>
        <v>0</v>
      </c>
      <c r="AH20">
        <f>2*0.95*5.67E-8*(((CV20+$B$7)+273)^4-(Z20+273)^4)</f>
        <v>0</v>
      </c>
      <c r="AI20">
        <f>X20+AH20+AF20+AG20</f>
        <v>0</v>
      </c>
      <c r="AJ20">
        <f>CS20*AX20*(CN20-CM20*(1000-AX20*CP20)/(1000-AX20*CO20))/(100*CG20)</f>
        <v>0</v>
      </c>
      <c r="AK20">
        <f>1000*CS20*AX20*(CO20-CP20)/(100*CG20*(1000-AX20*CO20))</f>
        <v>0</v>
      </c>
      <c r="AL20">
        <f>(AM20 - AN20 - CT20*1E3/(8.314*(CV20+273.15)) * AP20/CS20 * AO20) * CS20/(100*CG20) * (1000 - CP20)/1000</f>
        <v>0</v>
      </c>
      <c r="AM20">
        <v>101.8450369200281</v>
      </c>
      <c r="AN20">
        <v>99.67173757575755</v>
      </c>
      <c r="AO20">
        <v>-0.006324512796451988</v>
      </c>
      <c r="AP20">
        <v>67.14788770764265</v>
      </c>
      <c r="AQ20">
        <f>(AS20 - AR20 + CT20*1E3/(8.314*(CV20+273.15)) * AU20/CS20 * AT20) * CS20/(100*CG20) * 1000/(1000 - AS20)</f>
        <v>0</v>
      </c>
      <c r="AR20">
        <v>18.06256964744589</v>
      </c>
      <c r="AS20">
        <v>20.03261212121211</v>
      </c>
      <c r="AT20">
        <v>-0.01540935064934604</v>
      </c>
      <c r="AU20">
        <v>78.55</v>
      </c>
      <c r="AV20">
        <v>33</v>
      </c>
      <c r="AW20">
        <v>5</v>
      </c>
      <c r="AX20">
        <f>IF(AV20*$H$13&gt;=AZ20,1.0,(AZ20/(AZ20-AV20*$H$13)))</f>
        <v>0</v>
      </c>
      <c r="AY20">
        <f>(AX20-1)*100</f>
        <v>0</v>
      </c>
      <c r="AZ20">
        <f>MAX(0,($B$13+$C$13*DA20)/(1+$D$13*DA20)*CT20/(CV20+273)*$E$13)</f>
        <v>0</v>
      </c>
      <c r="BA20" t="s">
        <v>310</v>
      </c>
      <c r="BB20">
        <v>8135.41</v>
      </c>
      <c r="BC20">
        <v>751.3846153846154</v>
      </c>
      <c r="BD20">
        <v>2279.14</v>
      </c>
      <c r="BE20">
        <f>1-BC20/BD20</f>
        <v>0</v>
      </c>
      <c r="BF20">
        <v>-1.208566639533705</v>
      </c>
      <c r="BG20" t="s">
        <v>327</v>
      </c>
      <c r="BH20">
        <v>8179.4</v>
      </c>
      <c r="BI20">
        <v>595.4434615384615</v>
      </c>
      <c r="BJ20">
        <v>664.89</v>
      </c>
      <c r="BK20">
        <f>1-BI20/BJ20</f>
        <v>0</v>
      </c>
      <c r="BL20">
        <v>0.5</v>
      </c>
      <c r="BM20">
        <f>CD20</f>
        <v>0</v>
      </c>
      <c r="BN20">
        <f>O20</f>
        <v>0</v>
      </c>
      <c r="BO20">
        <f>BK20*BL20*BM20</f>
        <v>0</v>
      </c>
      <c r="BP20">
        <f>(BN20-BF20)/BM20</f>
        <v>0</v>
      </c>
      <c r="BQ20">
        <f>(BD20-BJ20)/BJ20</f>
        <v>0</v>
      </c>
      <c r="BR20">
        <f>BC20/(BE20+BC20/BJ20)</f>
        <v>0</v>
      </c>
      <c r="BS20" t="s">
        <v>328</v>
      </c>
      <c r="BT20">
        <v>448.4</v>
      </c>
      <c r="BU20">
        <f>IF(BT20&lt;&gt;0, BT20, BR20)</f>
        <v>0</v>
      </c>
      <c r="BV20">
        <f>1-BU20/BJ20</f>
        <v>0</v>
      </c>
      <c r="BW20">
        <f>(BJ20-BI20)/(BJ20-BU20)</f>
        <v>0</v>
      </c>
      <c r="BX20">
        <f>(BD20-BJ20)/(BD20-BU20)</f>
        <v>0</v>
      </c>
      <c r="BY20">
        <f>(BJ20-BI20)/(BJ20-BC20)</f>
        <v>0</v>
      </c>
      <c r="BZ20">
        <f>(BD20-BJ20)/(BD20-BC20)</f>
        <v>0</v>
      </c>
      <c r="CA20">
        <f>(BW20*BU20/BI20)</f>
        <v>0</v>
      </c>
      <c r="CB20">
        <f>(1-CA20)</f>
        <v>0</v>
      </c>
      <c r="CC20">
        <f>$B$11*DB20+$C$11*DC20+$F$11*DD20*(1-DG20)</f>
        <v>0</v>
      </c>
      <c r="CD20">
        <f>CC20*CE20</f>
        <v>0</v>
      </c>
      <c r="CE20">
        <f>($B$11*$D$9+$C$11*$D$9+$F$11*((DQ20+DI20)/MAX(DQ20+DI20+DR20, 0.1)*$I$9+DR20/MAX(DQ20+DI20+DR20, 0.1)*$J$9))/($B$11+$C$11+$F$11)</f>
        <v>0</v>
      </c>
      <c r="CF20">
        <f>($B$11*$K$9+$C$11*$K$9+$F$11*((DQ20+DI20)/MAX(DQ20+DI20+DR20, 0.1)*$P$9+DR20/MAX(DQ20+DI20+DR20, 0.1)*$Q$9))/($B$11+$C$11+$F$11)</f>
        <v>0</v>
      </c>
      <c r="CG20">
        <v>6</v>
      </c>
      <c r="CH20">
        <v>0.5</v>
      </c>
      <c r="CI20" t="s">
        <v>313</v>
      </c>
      <c r="CJ20">
        <v>2</v>
      </c>
      <c r="CK20" t="b">
        <v>0</v>
      </c>
      <c r="CL20">
        <v>1694106568.599999</v>
      </c>
      <c r="CM20">
        <v>97.68904193548387</v>
      </c>
      <c r="CN20">
        <v>99.99746129032258</v>
      </c>
      <c r="CO20">
        <v>20.13216451612904</v>
      </c>
      <c r="CP20">
        <v>18.11431935483871</v>
      </c>
      <c r="CQ20">
        <v>97.82604193548387</v>
      </c>
      <c r="CR20">
        <v>20.00916451612904</v>
      </c>
      <c r="CS20">
        <v>600.0228709677419</v>
      </c>
      <c r="CT20">
        <v>101.1270645161291</v>
      </c>
      <c r="CU20">
        <v>0.1000535161290323</v>
      </c>
      <c r="CV20">
        <v>25.63002903225807</v>
      </c>
      <c r="CW20">
        <v>25.85251612903226</v>
      </c>
      <c r="CX20">
        <v>999.9000000000003</v>
      </c>
      <c r="CY20">
        <v>0</v>
      </c>
      <c r="CZ20">
        <v>0</v>
      </c>
      <c r="DA20">
        <v>9997.174193548388</v>
      </c>
      <c r="DB20">
        <v>0</v>
      </c>
      <c r="DC20">
        <v>660.4014516129032</v>
      </c>
      <c r="DD20">
        <v>1500.094516129032</v>
      </c>
      <c r="DE20">
        <v>0.9729976774193547</v>
      </c>
      <c r="DF20">
        <v>0.02700230967741936</v>
      </c>
      <c r="DG20">
        <v>0</v>
      </c>
      <c r="DH20">
        <v>595.5101612903227</v>
      </c>
      <c r="DI20">
        <v>5.000220000000002</v>
      </c>
      <c r="DJ20">
        <v>9375.152580645161</v>
      </c>
      <c r="DK20">
        <v>14100.09354838709</v>
      </c>
      <c r="DL20">
        <v>38.76790322580645</v>
      </c>
      <c r="DM20">
        <v>40.51793548387096</v>
      </c>
      <c r="DN20">
        <v>39.18319354838709</v>
      </c>
      <c r="DO20">
        <v>36.91512903225806</v>
      </c>
      <c r="DP20">
        <v>40.18719354838709</v>
      </c>
      <c r="DQ20">
        <v>1454.723225806452</v>
      </c>
      <c r="DR20">
        <v>40.37129032258066</v>
      </c>
      <c r="DS20">
        <v>0</v>
      </c>
      <c r="DT20">
        <v>98</v>
      </c>
      <c r="DU20">
        <v>0</v>
      </c>
      <c r="DV20">
        <v>595.4434615384615</v>
      </c>
      <c r="DW20">
        <v>-6.031179498624597</v>
      </c>
      <c r="DX20">
        <v>-182.3948717813772</v>
      </c>
      <c r="DY20">
        <v>9373.127307692308</v>
      </c>
      <c r="DZ20">
        <v>15</v>
      </c>
      <c r="EA20">
        <v>1694106609.1</v>
      </c>
      <c r="EB20" t="s">
        <v>329</v>
      </c>
      <c r="EC20">
        <v>1694106594.1</v>
      </c>
      <c r="ED20">
        <v>1694106609.1</v>
      </c>
      <c r="EE20">
        <v>4</v>
      </c>
      <c r="EF20">
        <v>0.098</v>
      </c>
      <c r="EG20">
        <v>-0.033</v>
      </c>
      <c r="EH20">
        <v>-0.137</v>
      </c>
      <c r="EI20">
        <v>0.123</v>
      </c>
      <c r="EJ20">
        <v>100</v>
      </c>
      <c r="EK20">
        <v>18</v>
      </c>
      <c r="EL20">
        <v>0.66</v>
      </c>
      <c r="EM20">
        <v>0.08</v>
      </c>
      <c r="EN20">
        <v>100</v>
      </c>
      <c r="EO20">
        <v>100</v>
      </c>
      <c r="EP20">
        <v>-0.137</v>
      </c>
      <c r="EQ20">
        <v>0.123</v>
      </c>
      <c r="ER20">
        <v>-0.438792294720648</v>
      </c>
      <c r="ES20">
        <v>0.001863200859035997</v>
      </c>
      <c r="ET20">
        <v>1.75183244084333E-06</v>
      </c>
      <c r="EU20">
        <v>-3.106497135790904E-10</v>
      </c>
      <c r="EV20">
        <v>0.1554600000000015</v>
      </c>
      <c r="EW20">
        <v>0</v>
      </c>
      <c r="EX20">
        <v>0</v>
      </c>
      <c r="EY20">
        <v>0</v>
      </c>
      <c r="EZ20">
        <v>-6</v>
      </c>
      <c r="FA20">
        <v>2030</v>
      </c>
      <c r="FB20">
        <v>-1</v>
      </c>
      <c r="FC20">
        <v>-1</v>
      </c>
      <c r="FD20">
        <v>1.3</v>
      </c>
      <c r="FE20">
        <v>1.3</v>
      </c>
      <c r="FF20">
        <v>0.401611</v>
      </c>
      <c r="FG20">
        <v>2.59888</v>
      </c>
      <c r="FH20">
        <v>1.39771</v>
      </c>
      <c r="FI20">
        <v>2.27539</v>
      </c>
      <c r="FJ20">
        <v>1.39526</v>
      </c>
      <c r="FK20">
        <v>2.56592</v>
      </c>
      <c r="FL20">
        <v>32.9537</v>
      </c>
      <c r="FM20">
        <v>15.7431</v>
      </c>
      <c r="FN20">
        <v>18</v>
      </c>
      <c r="FO20">
        <v>566.671</v>
      </c>
      <c r="FP20">
        <v>381.31</v>
      </c>
      <c r="FQ20">
        <v>24.4669</v>
      </c>
      <c r="FR20">
        <v>25.2257</v>
      </c>
      <c r="FS20">
        <v>30.0002</v>
      </c>
      <c r="FT20">
        <v>25.0663</v>
      </c>
      <c r="FU20">
        <v>25.4157</v>
      </c>
      <c r="FV20">
        <v>8.0509</v>
      </c>
      <c r="FW20">
        <v>11.1268</v>
      </c>
      <c r="FX20">
        <v>95.88</v>
      </c>
      <c r="FY20">
        <v>24.5285</v>
      </c>
      <c r="FZ20">
        <v>100</v>
      </c>
      <c r="GA20">
        <v>18.5138</v>
      </c>
      <c r="GB20">
        <v>99.0408</v>
      </c>
      <c r="GC20">
        <v>93.4969</v>
      </c>
    </row>
    <row r="21" spans="1:185">
      <c r="A21">
        <v>5</v>
      </c>
      <c r="B21">
        <v>1694106685.1</v>
      </c>
      <c r="C21">
        <v>421</v>
      </c>
      <c r="D21" t="s">
        <v>330</v>
      </c>
      <c r="E21" t="s">
        <v>331</v>
      </c>
      <c r="F21">
        <v>5</v>
      </c>
      <c r="G21" t="s">
        <v>307</v>
      </c>
      <c r="H21" t="s">
        <v>308</v>
      </c>
      <c r="I21" t="s">
        <v>309</v>
      </c>
      <c r="L21">
        <v>1694106677.099999</v>
      </c>
      <c r="M21">
        <f>(N21)/1000</f>
        <v>0</v>
      </c>
      <c r="N21">
        <f>IF(CK21, AQ21, AK21)</f>
        <v>0</v>
      </c>
      <c r="O21">
        <f>IF(CK21, AL21, AJ21)</f>
        <v>0</v>
      </c>
      <c r="P21">
        <f>CM21 - IF(AX21&gt;1, O21*CG21*100.0/(AZ21*DA21), 0)</f>
        <v>0</v>
      </c>
      <c r="Q21">
        <f>((W21-M21/2)*P21-O21)/(W21+M21/2)</f>
        <v>0</v>
      </c>
      <c r="R21">
        <f>Q21*(CT21+CU21)/1000.0</f>
        <v>0</v>
      </c>
      <c r="S21">
        <f>(CM21 - IF(AX21&gt;1, O21*CG21*100.0/(AZ21*DA21), 0))*(CT21+CU21)/1000.0</f>
        <v>0</v>
      </c>
      <c r="T21">
        <f>2.0/((1/V21-1/U21)+SIGN(V21)*SQRT((1/V21-1/U21)*(1/V21-1/U21) + 4*CH21/((CH21+1)*(CH21+1))*(2*1/V21*1/U21-1/U21*1/U21)))</f>
        <v>0</v>
      </c>
      <c r="U21">
        <f>IF(LEFT(CI21,1)&lt;&gt;"0",IF(LEFT(CI21,1)="1",3.0,CJ21),$D$5+$E$5*(DA21*CT21/($K$5*1000))+$F$5*(DA21*CT21/($K$5*1000))*MAX(MIN(CG21,$J$5),$I$5)*MAX(MIN(CG21,$J$5),$I$5)+$G$5*MAX(MIN(CG21,$J$5),$I$5)*(DA21*CT21/($K$5*1000))+$H$5*(DA21*CT21/($K$5*1000))*(DA21*CT21/($K$5*1000)))</f>
        <v>0</v>
      </c>
      <c r="V21">
        <f>M21*(1000-(1000*0.61365*exp(17.502*Z21/(240.97+Z21))/(CT21+CU21)+CO21)/2)/(1000*0.61365*exp(17.502*Z21/(240.97+Z21))/(CT21+CU21)-CO21)</f>
        <v>0</v>
      </c>
      <c r="W21">
        <f>1/((CH21+1)/(T21/1.6)+1/(U21/1.37)) + CH21/((CH21+1)/(T21/1.6) + CH21/(U21/1.37))</f>
        <v>0</v>
      </c>
      <c r="X21">
        <f>(CC21*CF21)</f>
        <v>0</v>
      </c>
      <c r="Y21">
        <f>(CV21+(X21+2*0.95*5.67E-8*(((CV21+$B$7)+273)^4-(CV21+273)^4)-44100*M21)/(1.84*29.3*U21+8*0.95*5.67E-8*(CV21+273)^3))</f>
        <v>0</v>
      </c>
      <c r="Z21">
        <f>($C$7*CW21+$D$7*CX21+$E$7*Y21)</f>
        <v>0</v>
      </c>
      <c r="AA21">
        <f>0.61365*exp(17.502*Z21/(240.97+Z21))</f>
        <v>0</v>
      </c>
      <c r="AB21">
        <f>(AC21/AD21*100)</f>
        <v>0</v>
      </c>
      <c r="AC21">
        <f>CO21*(CT21+CU21)/1000</f>
        <v>0</v>
      </c>
      <c r="AD21">
        <f>0.61365*exp(17.502*CV21/(240.97+CV21))</f>
        <v>0</v>
      </c>
      <c r="AE21">
        <f>(AA21-CO21*(CT21+CU21)/1000)</f>
        <v>0</v>
      </c>
      <c r="AF21">
        <f>(-M21*44100)</f>
        <v>0</v>
      </c>
      <c r="AG21">
        <f>2*29.3*U21*0.92*(CV21-Z21)</f>
        <v>0</v>
      </c>
      <c r="AH21">
        <f>2*0.95*5.67E-8*(((CV21+$B$7)+273)^4-(Z21+273)^4)</f>
        <v>0</v>
      </c>
      <c r="AI21">
        <f>X21+AH21+AF21+AG21</f>
        <v>0</v>
      </c>
      <c r="AJ21">
        <f>CS21*AX21*(CN21-CM21*(1000-AX21*CP21)/(1000-AX21*CO21))/(100*CG21)</f>
        <v>0</v>
      </c>
      <c r="AK21">
        <f>1000*CS21*AX21*(CO21-CP21)/(100*CG21*(1000-AX21*CO21))</f>
        <v>0</v>
      </c>
      <c r="AL21">
        <f>(AM21 - AN21 - CT21*1E3/(8.314*(CV21+273.15)) * AP21/CS21 * AO21) * CS21/(100*CG21) * (1000 - CP21)/1000</f>
        <v>0</v>
      </c>
      <c r="AM21">
        <v>50.97726973264598</v>
      </c>
      <c r="AN21">
        <v>50.89481272727272</v>
      </c>
      <c r="AO21">
        <v>0.0006614229771308896</v>
      </c>
      <c r="AP21">
        <v>67.20711482164063</v>
      </c>
      <c r="AQ21">
        <f>(AS21 - AR21 + CT21*1E3/(8.314*(CV21+273.15)) * AU21/CS21 * AT21) * CS21/(100*CG21) * 1000/(1000 - AS21)</f>
        <v>0</v>
      </c>
      <c r="AR21">
        <v>19.26500799541127</v>
      </c>
      <c r="AS21">
        <v>20.70204484848485</v>
      </c>
      <c r="AT21">
        <v>0.001256311688315602</v>
      </c>
      <c r="AU21">
        <v>78.55</v>
      </c>
      <c r="AV21">
        <v>33</v>
      </c>
      <c r="AW21">
        <v>6</v>
      </c>
      <c r="AX21">
        <f>IF(AV21*$H$13&gt;=AZ21,1.0,(AZ21/(AZ21-AV21*$H$13)))</f>
        <v>0</v>
      </c>
      <c r="AY21">
        <f>(AX21-1)*100</f>
        <v>0</v>
      </c>
      <c r="AZ21">
        <f>MAX(0,($B$13+$C$13*DA21)/(1+$D$13*DA21)*CT21/(CV21+273)*$E$13)</f>
        <v>0</v>
      </c>
      <c r="BA21" t="s">
        <v>310</v>
      </c>
      <c r="BB21">
        <v>8135.41</v>
      </c>
      <c r="BC21">
        <v>751.3846153846154</v>
      </c>
      <c r="BD21">
        <v>2279.14</v>
      </c>
      <c r="BE21">
        <f>1-BC21/BD21</f>
        <v>0</v>
      </c>
      <c r="BF21">
        <v>-1.208566639533705</v>
      </c>
      <c r="BG21" t="s">
        <v>332</v>
      </c>
      <c r="BH21">
        <v>8194.26</v>
      </c>
      <c r="BI21">
        <v>591.0303846153846</v>
      </c>
      <c r="BJ21">
        <v>651.37</v>
      </c>
      <c r="BK21">
        <f>1-BI21/BJ21</f>
        <v>0</v>
      </c>
      <c r="BL21">
        <v>0.5</v>
      </c>
      <c r="BM21">
        <f>CD21</f>
        <v>0</v>
      </c>
      <c r="BN21">
        <f>O21</f>
        <v>0</v>
      </c>
      <c r="BO21">
        <f>BK21*BL21*BM21</f>
        <v>0</v>
      </c>
      <c r="BP21">
        <f>(BN21-BF21)/BM21</f>
        <v>0</v>
      </c>
      <c r="BQ21">
        <f>(BD21-BJ21)/BJ21</f>
        <v>0</v>
      </c>
      <c r="BR21">
        <f>BC21/(BE21+BC21/BJ21)</f>
        <v>0</v>
      </c>
      <c r="BS21" t="s">
        <v>333</v>
      </c>
      <c r="BT21">
        <v>440.53</v>
      </c>
      <c r="BU21">
        <f>IF(BT21&lt;&gt;0, BT21, BR21)</f>
        <v>0</v>
      </c>
      <c r="BV21">
        <f>1-BU21/BJ21</f>
        <v>0</v>
      </c>
      <c r="BW21">
        <f>(BJ21-BI21)/(BJ21-BU21)</f>
        <v>0</v>
      </c>
      <c r="BX21">
        <f>(BD21-BJ21)/(BD21-BU21)</f>
        <v>0</v>
      </c>
      <c r="BY21">
        <f>(BJ21-BI21)/(BJ21-BC21)</f>
        <v>0</v>
      </c>
      <c r="BZ21">
        <f>(BD21-BJ21)/(BD21-BC21)</f>
        <v>0</v>
      </c>
      <c r="CA21">
        <f>(BW21*BU21/BI21)</f>
        <v>0</v>
      </c>
      <c r="CB21">
        <f>(1-CA21)</f>
        <v>0</v>
      </c>
      <c r="CC21">
        <f>$B$11*DB21+$C$11*DC21+$F$11*DD21*(1-DG21)</f>
        <v>0</v>
      </c>
      <c r="CD21">
        <f>CC21*CE21</f>
        <v>0</v>
      </c>
      <c r="CE21">
        <f>($B$11*$D$9+$C$11*$D$9+$F$11*((DQ21+DI21)/MAX(DQ21+DI21+DR21, 0.1)*$I$9+DR21/MAX(DQ21+DI21+DR21, 0.1)*$J$9))/($B$11+$C$11+$F$11)</f>
        <v>0</v>
      </c>
      <c r="CF21">
        <f>($B$11*$K$9+$C$11*$K$9+$F$11*((DQ21+DI21)/MAX(DQ21+DI21+DR21, 0.1)*$P$9+DR21/MAX(DQ21+DI21+DR21, 0.1)*$Q$9))/($B$11+$C$11+$F$11)</f>
        <v>0</v>
      </c>
      <c r="CG21">
        <v>6</v>
      </c>
      <c r="CH21">
        <v>0.5</v>
      </c>
      <c r="CI21" t="s">
        <v>313</v>
      </c>
      <c r="CJ21">
        <v>2</v>
      </c>
      <c r="CK21" t="b">
        <v>0</v>
      </c>
      <c r="CL21">
        <v>1694106677.099999</v>
      </c>
      <c r="CM21">
        <v>49.83490000000001</v>
      </c>
      <c r="CN21">
        <v>49.99346129032258</v>
      </c>
      <c r="CO21">
        <v>20.7047870967742</v>
      </c>
      <c r="CP21">
        <v>19.24868064516129</v>
      </c>
      <c r="CQ21">
        <v>50.07490000000001</v>
      </c>
      <c r="CR21">
        <v>20.5507870967742</v>
      </c>
      <c r="CS21">
        <v>600.0095483870969</v>
      </c>
      <c r="CT21">
        <v>101.1252580645161</v>
      </c>
      <c r="CU21">
        <v>0.1000263387096774</v>
      </c>
      <c r="CV21">
        <v>25.57962580645161</v>
      </c>
      <c r="CW21">
        <v>25.95335161290323</v>
      </c>
      <c r="CX21">
        <v>999.9000000000003</v>
      </c>
      <c r="CY21">
        <v>0</v>
      </c>
      <c r="CZ21">
        <v>0</v>
      </c>
      <c r="DA21">
        <v>9996.385483870969</v>
      </c>
      <c r="DB21">
        <v>0</v>
      </c>
      <c r="DC21">
        <v>633.835741935484</v>
      </c>
      <c r="DD21">
        <v>1499.96</v>
      </c>
      <c r="DE21">
        <v>0.9730042580645162</v>
      </c>
      <c r="DF21">
        <v>0.02699594193548387</v>
      </c>
      <c r="DG21">
        <v>0</v>
      </c>
      <c r="DH21">
        <v>591.0314838709677</v>
      </c>
      <c r="DI21">
        <v>5.000220000000002</v>
      </c>
      <c r="DJ21">
        <v>9170.570322580645</v>
      </c>
      <c r="DK21">
        <v>14098.84516129032</v>
      </c>
      <c r="DL21">
        <v>34.95545161290323</v>
      </c>
      <c r="DM21">
        <v>37.99977419354838</v>
      </c>
      <c r="DN21">
        <v>35.91503225806451</v>
      </c>
      <c r="DO21">
        <v>34.82022580645161</v>
      </c>
      <c r="DP21">
        <v>36.85064516129032</v>
      </c>
      <c r="DQ21">
        <v>1454.602580645161</v>
      </c>
      <c r="DR21">
        <v>40.35774193548385</v>
      </c>
      <c r="DS21">
        <v>0</v>
      </c>
      <c r="DT21">
        <v>106.7000000476837</v>
      </c>
      <c r="DU21">
        <v>0</v>
      </c>
      <c r="DV21">
        <v>591.0303846153846</v>
      </c>
      <c r="DW21">
        <v>-1.863863252038695</v>
      </c>
      <c r="DX21">
        <v>-77.5627351327267</v>
      </c>
      <c r="DY21">
        <v>9169.755000000001</v>
      </c>
      <c r="DZ21">
        <v>15</v>
      </c>
      <c r="EA21">
        <v>1694106712.1</v>
      </c>
      <c r="EB21" t="s">
        <v>334</v>
      </c>
      <c r="EC21">
        <v>1694106712.1</v>
      </c>
      <c r="ED21">
        <v>1694106709.1</v>
      </c>
      <c r="EE21">
        <v>5</v>
      </c>
      <c r="EF21">
        <v>0.003</v>
      </c>
      <c r="EG21">
        <v>0.032</v>
      </c>
      <c r="EH21">
        <v>-0.24</v>
      </c>
      <c r="EI21">
        <v>0.154</v>
      </c>
      <c r="EJ21">
        <v>50</v>
      </c>
      <c r="EK21">
        <v>19</v>
      </c>
      <c r="EL21">
        <v>0.63</v>
      </c>
      <c r="EM21">
        <v>0.07000000000000001</v>
      </c>
      <c r="EN21">
        <v>100</v>
      </c>
      <c r="EO21">
        <v>100</v>
      </c>
      <c r="EP21">
        <v>-0.24</v>
      </c>
      <c r="EQ21">
        <v>0.154</v>
      </c>
      <c r="ER21">
        <v>-0.3408367934485385</v>
      </c>
      <c r="ES21">
        <v>0.001863200859035997</v>
      </c>
      <c r="ET21">
        <v>1.75183244084333E-06</v>
      </c>
      <c r="EU21">
        <v>-3.106497135790904E-10</v>
      </c>
      <c r="EV21">
        <v>0.1229047619047634</v>
      </c>
      <c r="EW21">
        <v>0</v>
      </c>
      <c r="EX21">
        <v>0</v>
      </c>
      <c r="EY21">
        <v>0</v>
      </c>
      <c r="EZ21">
        <v>-6</v>
      </c>
      <c r="FA21">
        <v>2030</v>
      </c>
      <c r="FB21">
        <v>-1</v>
      </c>
      <c r="FC21">
        <v>-1</v>
      </c>
      <c r="FD21">
        <v>1.5</v>
      </c>
      <c r="FE21">
        <v>1.3</v>
      </c>
      <c r="FF21">
        <v>0.285645</v>
      </c>
      <c r="FG21">
        <v>2.63672</v>
      </c>
      <c r="FH21">
        <v>1.39771</v>
      </c>
      <c r="FI21">
        <v>2.27661</v>
      </c>
      <c r="FJ21">
        <v>1.39526</v>
      </c>
      <c r="FK21">
        <v>2.6355</v>
      </c>
      <c r="FL21">
        <v>33.0429</v>
      </c>
      <c r="FM21">
        <v>15.7344</v>
      </c>
      <c r="FN21">
        <v>18</v>
      </c>
      <c r="FO21">
        <v>567.542</v>
      </c>
      <c r="FP21">
        <v>381.835</v>
      </c>
      <c r="FQ21">
        <v>24.6041</v>
      </c>
      <c r="FR21">
        <v>25.2106</v>
      </c>
      <c r="FS21">
        <v>30</v>
      </c>
      <c r="FT21">
        <v>25.0455</v>
      </c>
      <c r="FU21">
        <v>25.3951</v>
      </c>
      <c r="FV21">
        <v>5.73104</v>
      </c>
      <c r="FW21">
        <v>0</v>
      </c>
      <c r="FX21">
        <v>95.88</v>
      </c>
      <c r="FY21">
        <v>24.6305</v>
      </c>
      <c r="FZ21">
        <v>50</v>
      </c>
      <c r="GA21">
        <v>19.3796</v>
      </c>
      <c r="GB21">
        <v>99.0335</v>
      </c>
      <c r="GC21">
        <v>93.4841</v>
      </c>
    </row>
    <row r="22" spans="1:185">
      <c r="A22">
        <v>6</v>
      </c>
      <c r="B22">
        <v>1694106788.1</v>
      </c>
      <c r="C22">
        <v>524</v>
      </c>
      <c r="D22" t="s">
        <v>335</v>
      </c>
      <c r="E22" t="s">
        <v>336</v>
      </c>
      <c r="F22">
        <v>5</v>
      </c>
      <c r="G22" t="s">
        <v>307</v>
      </c>
      <c r="H22" t="s">
        <v>308</v>
      </c>
      <c r="I22" t="s">
        <v>309</v>
      </c>
      <c r="L22">
        <v>1694106780.099999</v>
      </c>
      <c r="M22">
        <f>(N22)/1000</f>
        <v>0</v>
      </c>
      <c r="N22">
        <f>IF(CK22, AQ22, AK22)</f>
        <v>0</v>
      </c>
      <c r="O22">
        <f>IF(CK22, AL22, AJ22)</f>
        <v>0</v>
      </c>
      <c r="P22">
        <f>CM22 - IF(AX22&gt;1, O22*CG22*100.0/(AZ22*DA22), 0)</f>
        <v>0</v>
      </c>
      <c r="Q22">
        <f>((W22-M22/2)*P22-O22)/(W22+M22/2)</f>
        <v>0</v>
      </c>
      <c r="R22">
        <f>Q22*(CT22+CU22)/1000.0</f>
        <v>0</v>
      </c>
      <c r="S22">
        <f>(CM22 - IF(AX22&gt;1, O22*CG22*100.0/(AZ22*DA22), 0))*(CT22+CU22)/1000.0</f>
        <v>0</v>
      </c>
      <c r="T22">
        <f>2.0/((1/V22-1/U22)+SIGN(V22)*SQRT((1/V22-1/U22)*(1/V22-1/U22) + 4*CH22/((CH22+1)*(CH22+1))*(2*1/V22*1/U22-1/U22*1/U22)))</f>
        <v>0</v>
      </c>
      <c r="U22">
        <f>IF(LEFT(CI22,1)&lt;&gt;"0",IF(LEFT(CI22,1)="1",3.0,CJ22),$D$5+$E$5*(DA22*CT22/($K$5*1000))+$F$5*(DA22*CT22/($K$5*1000))*MAX(MIN(CG22,$J$5),$I$5)*MAX(MIN(CG22,$J$5),$I$5)+$G$5*MAX(MIN(CG22,$J$5),$I$5)*(DA22*CT22/($K$5*1000))+$H$5*(DA22*CT22/($K$5*1000))*(DA22*CT22/($K$5*1000)))</f>
        <v>0</v>
      </c>
      <c r="V22">
        <f>M22*(1000-(1000*0.61365*exp(17.502*Z22/(240.97+Z22))/(CT22+CU22)+CO22)/2)/(1000*0.61365*exp(17.502*Z22/(240.97+Z22))/(CT22+CU22)-CO22)</f>
        <v>0</v>
      </c>
      <c r="W22">
        <f>1/((CH22+1)/(T22/1.6)+1/(U22/1.37)) + CH22/((CH22+1)/(T22/1.6) + CH22/(U22/1.37))</f>
        <v>0</v>
      </c>
      <c r="X22">
        <f>(CC22*CF22)</f>
        <v>0</v>
      </c>
      <c r="Y22">
        <f>(CV22+(X22+2*0.95*5.67E-8*(((CV22+$B$7)+273)^4-(CV22+273)^4)-44100*M22)/(1.84*29.3*U22+8*0.95*5.67E-8*(CV22+273)^3))</f>
        <v>0</v>
      </c>
      <c r="Z22">
        <f>($C$7*CW22+$D$7*CX22+$E$7*Y22)</f>
        <v>0</v>
      </c>
      <c r="AA22">
        <f>0.61365*exp(17.502*Z22/(240.97+Z22))</f>
        <v>0</v>
      </c>
      <c r="AB22">
        <f>(AC22/AD22*100)</f>
        <v>0</v>
      </c>
      <c r="AC22">
        <f>CO22*(CT22+CU22)/1000</f>
        <v>0</v>
      </c>
      <c r="AD22">
        <f>0.61365*exp(17.502*CV22/(240.97+CV22))</f>
        <v>0</v>
      </c>
      <c r="AE22">
        <f>(AA22-CO22*(CT22+CU22)/1000)</f>
        <v>0</v>
      </c>
      <c r="AF22">
        <f>(-M22*44100)</f>
        <v>0</v>
      </c>
      <c r="AG22">
        <f>2*29.3*U22*0.92*(CV22-Z22)</f>
        <v>0</v>
      </c>
      <c r="AH22">
        <f>2*0.95*5.67E-8*(((CV22+$B$7)+273)^4-(Z22+273)^4)</f>
        <v>0</v>
      </c>
      <c r="AI22">
        <f>X22+AH22+AF22+AG22</f>
        <v>0</v>
      </c>
      <c r="AJ22">
        <f>CS22*AX22*(CN22-CM22*(1000-AX22*CP22)/(1000-AX22*CO22))/(100*CG22)</f>
        <v>0</v>
      </c>
      <c r="AK22">
        <f>1000*CS22*AX22*(CO22-CP22)/(100*CG22*(1000-AX22*CO22))</f>
        <v>0</v>
      </c>
      <c r="AL22">
        <f>(AM22 - AN22 - CT22*1E3/(8.314*(CV22+273.15)) * AP22/CS22 * AO22) * CS22/(100*CG22) * (1000 - CP22)/1000</f>
        <v>0</v>
      </c>
      <c r="AM22">
        <v>-7.174317938813785</v>
      </c>
      <c r="AN22">
        <v>-5.12767793939394</v>
      </c>
      <c r="AO22">
        <v>-0.02663367825005358</v>
      </c>
      <c r="AP22">
        <v>67.20728437936205</v>
      </c>
      <c r="AQ22">
        <f>(AS22 - AR22 + CT22*1E3/(8.314*(CV22+273.15)) * AU22/CS22 * AT22) * CS22/(100*CG22) * 1000/(1000 - AS22)</f>
        <v>0</v>
      </c>
      <c r="AR22">
        <v>18.52515364004329</v>
      </c>
      <c r="AS22">
        <v>20.39006545454544</v>
      </c>
      <c r="AT22">
        <v>-0.01725335064934664</v>
      </c>
      <c r="AU22">
        <v>78.55</v>
      </c>
      <c r="AV22">
        <v>32</v>
      </c>
      <c r="AW22">
        <v>5</v>
      </c>
      <c r="AX22">
        <f>IF(AV22*$H$13&gt;=AZ22,1.0,(AZ22/(AZ22-AV22*$H$13)))</f>
        <v>0</v>
      </c>
      <c r="AY22">
        <f>(AX22-1)*100</f>
        <v>0</v>
      </c>
      <c r="AZ22">
        <f>MAX(0,($B$13+$C$13*DA22)/(1+$D$13*DA22)*CT22/(CV22+273)*$E$13)</f>
        <v>0</v>
      </c>
      <c r="BA22" t="s">
        <v>310</v>
      </c>
      <c r="BB22">
        <v>8135.41</v>
      </c>
      <c r="BC22">
        <v>751.3846153846154</v>
      </c>
      <c r="BD22">
        <v>2279.14</v>
      </c>
      <c r="BE22">
        <f>1-BC22/BD22</f>
        <v>0</v>
      </c>
      <c r="BF22">
        <v>-1.208566639533705</v>
      </c>
      <c r="BG22" t="s">
        <v>337</v>
      </c>
      <c r="BH22">
        <v>8184.42</v>
      </c>
      <c r="BI22">
        <v>587.9597307692309</v>
      </c>
      <c r="BJ22">
        <v>636.4</v>
      </c>
      <c r="BK22">
        <f>1-BI22/BJ22</f>
        <v>0</v>
      </c>
      <c r="BL22">
        <v>0.5</v>
      </c>
      <c r="BM22">
        <f>CD22</f>
        <v>0</v>
      </c>
      <c r="BN22">
        <f>O22</f>
        <v>0</v>
      </c>
      <c r="BO22">
        <f>BK22*BL22*BM22</f>
        <v>0</v>
      </c>
      <c r="BP22">
        <f>(BN22-BF22)/BM22</f>
        <v>0</v>
      </c>
      <c r="BQ22">
        <f>(BD22-BJ22)/BJ22</f>
        <v>0</v>
      </c>
      <c r="BR22">
        <f>BC22/(BE22+BC22/BJ22)</f>
        <v>0</v>
      </c>
      <c r="BS22" t="s">
        <v>338</v>
      </c>
      <c r="BT22">
        <v>438.8</v>
      </c>
      <c r="BU22">
        <f>IF(BT22&lt;&gt;0, BT22, BR22)</f>
        <v>0</v>
      </c>
      <c r="BV22">
        <f>1-BU22/BJ22</f>
        <v>0</v>
      </c>
      <c r="BW22">
        <f>(BJ22-BI22)/(BJ22-BU22)</f>
        <v>0</v>
      </c>
      <c r="BX22">
        <f>(BD22-BJ22)/(BD22-BU22)</f>
        <v>0</v>
      </c>
      <c r="BY22">
        <f>(BJ22-BI22)/(BJ22-BC22)</f>
        <v>0</v>
      </c>
      <c r="BZ22">
        <f>(BD22-BJ22)/(BD22-BC22)</f>
        <v>0</v>
      </c>
      <c r="CA22">
        <f>(BW22*BU22/BI22)</f>
        <v>0</v>
      </c>
      <c r="CB22">
        <f>(1-CA22)</f>
        <v>0</v>
      </c>
      <c r="CC22">
        <f>$B$11*DB22+$C$11*DC22+$F$11*DD22*(1-DG22)</f>
        <v>0</v>
      </c>
      <c r="CD22">
        <f>CC22*CE22</f>
        <v>0</v>
      </c>
      <c r="CE22">
        <f>($B$11*$D$9+$C$11*$D$9+$F$11*((DQ22+DI22)/MAX(DQ22+DI22+DR22, 0.1)*$I$9+DR22/MAX(DQ22+DI22+DR22, 0.1)*$J$9))/($B$11+$C$11+$F$11)</f>
        <v>0</v>
      </c>
      <c r="CF22">
        <f>($B$11*$K$9+$C$11*$K$9+$F$11*((DQ22+DI22)/MAX(DQ22+DI22+DR22, 0.1)*$P$9+DR22/MAX(DQ22+DI22+DR22, 0.1)*$Q$9))/($B$11+$C$11+$F$11)</f>
        <v>0</v>
      </c>
      <c r="CG22">
        <v>6</v>
      </c>
      <c r="CH22">
        <v>0.5</v>
      </c>
      <c r="CI22" t="s">
        <v>313</v>
      </c>
      <c r="CJ22">
        <v>2</v>
      </c>
      <c r="CK22" t="b">
        <v>0</v>
      </c>
      <c r="CL22">
        <v>1694106780.099999</v>
      </c>
      <c r="CM22">
        <v>-4.837619677419355</v>
      </c>
      <c r="CN22">
        <v>-7.051095161290322</v>
      </c>
      <c r="CO22">
        <v>20.46798709677419</v>
      </c>
      <c r="CP22">
        <v>18.70865806451614</v>
      </c>
      <c r="CQ22">
        <v>-4.622619677419356</v>
      </c>
      <c r="CR22">
        <v>20.3469870967742</v>
      </c>
      <c r="CS22">
        <v>600.0152580645162</v>
      </c>
      <c r="CT22">
        <v>101.1244838709677</v>
      </c>
      <c r="CU22">
        <v>0.09997465483870967</v>
      </c>
      <c r="CV22">
        <v>25.54355483870968</v>
      </c>
      <c r="CW22">
        <v>25.87366129032258</v>
      </c>
      <c r="CX22">
        <v>999.9000000000003</v>
      </c>
      <c r="CY22">
        <v>0</v>
      </c>
      <c r="CZ22">
        <v>0</v>
      </c>
      <c r="DA22">
        <v>10002.61774193548</v>
      </c>
      <c r="DB22">
        <v>0</v>
      </c>
      <c r="DC22">
        <v>629.1921935483871</v>
      </c>
      <c r="DD22">
        <v>1499.993225806451</v>
      </c>
      <c r="DE22">
        <v>0.9729942580645162</v>
      </c>
      <c r="DF22">
        <v>0.0270059935483871</v>
      </c>
      <c r="DG22">
        <v>0</v>
      </c>
      <c r="DH22">
        <v>587.9596774193549</v>
      </c>
      <c r="DI22">
        <v>5.000220000000002</v>
      </c>
      <c r="DJ22">
        <v>9171.858064516129</v>
      </c>
      <c r="DK22">
        <v>14099.12580645161</v>
      </c>
      <c r="DL22">
        <v>36.34048387096773</v>
      </c>
      <c r="DM22">
        <v>38.6006129032258</v>
      </c>
      <c r="DN22">
        <v>37.32641935483871</v>
      </c>
      <c r="DO22">
        <v>31.97364516129032</v>
      </c>
      <c r="DP22">
        <v>36.94322580645161</v>
      </c>
      <c r="DQ22">
        <v>1454.623225806452</v>
      </c>
      <c r="DR22">
        <v>40.36999999999998</v>
      </c>
      <c r="DS22">
        <v>0</v>
      </c>
      <c r="DT22">
        <v>100.7000000476837</v>
      </c>
      <c r="DU22">
        <v>0</v>
      </c>
      <c r="DV22">
        <v>587.9597307692309</v>
      </c>
      <c r="DW22">
        <v>-1.74574358797773</v>
      </c>
      <c r="DX22">
        <v>-1.319316260847829</v>
      </c>
      <c r="DY22">
        <v>9171.865000000002</v>
      </c>
      <c r="DZ22">
        <v>15</v>
      </c>
      <c r="EA22">
        <v>1694106816.1</v>
      </c>
      <c r="EB22" t="s">
        <v>339</v>
      </c>
      <c r="EC22">
        <v>1694106813.1</v>
      </c>
      <c r="ED22">
        <v>1694106816.1</v>
      </c>
      <c r="EE22">
        <v>6</v>
      </c>
      <c r="EF22">
        <v>0.135</v>
      </c>
      <c r="EG22">
        <v>-0.034</v>
      </c>
      <c r="EH22">
        <v>-0.215</v>
      </c>
      <c r="EI22">
        <v>0.121</v>
      </c>
      <c r="EJ22">
        <v>-7</v>
      </c>
      <c r="EK22">
        <v>18</v>
      </c>
      <c r="EL22">
        <v>0.5</v>
      </c>
      <c r="EM22">
        <v>0.05</v>
      </c>
      <c r="EN22">
        <v>100</v>
      </c>
      <c r="EO22">
        <v>100</v>
      </c>
      <c r="EP22">
        <v>-0.215</v>
      </c>
      <c r="EQ22">
        <v>0.121</v>
      </c>
      <c r="ER22">
        <v>-0.3374507402289579</v>
      </c>
      <c r="ES22">
        <v>0.001863200859035997</v>
      </c>
      <c r="ET22">
        <v>1.75183244084333E-06</v>
      </c>
      <c r="EU22">
        <v>-3.106497135790904E-10</v>
      </c>
      <c r="EV22">
        <v>0.1544050000000006</v>
      </c>
      <c r="EW22">
        <v>0</v>
      </c>
      <c r="EX22">
        <v>0</v>
      </c>
      <c r="EY22">
        <v>0</v>
      </c>
      <c r="EZ22">
        <v>-6</v>
      </c>
      <c r="FA22">
        <v>2030</v>
      </c>
      <c r="FB22">
        <v>-1</v>
      </c>
      <c r="FC22">
        <v>-1</v>
      </c>
      <c r="FD22">
        <v>1.3</v>
      </c>
      <c r="FE22">
        <v>1.3</v>
      </c>
      <c r="FF22">
        <v>0.0317383</v>
      </c>
      <c r="FG22">
        <v>4.99756</v>
      </c>
      <c r="FH22">
        <v>1.39771</v>
      </c>
      <c r="FI22">
        <v>2.27417</v>
      </c>
      <c r="FJ22">
        <v>1.39526</v>
      </c>
      <c r="FK22">
        <v>2.40845</v>
      </c>
      <c r="FL22">
        <v>33.0875</v>
      </c>
      <c r="FM22">
        <v>15.6906</v>
      </c>
      <c r="FN22">
        <v>18</v>
      </c>
      <c r="FO22">
        <v>568.217</v>
      </c>
      <c r="FP22">
        <v>381.23</v>
      </c>
      <c r="FQ22">
        <v>25.6205</v>
      </c>
      <c r="FR22">
        <v>25.1523</v>
      </c>
      <c r="FS22">
        <v>29.9999</v>
      </c>
      <c r="FT22">
        <v>24.9969</v>
      </c>
      <c r="FU22">
        <v>25.3425</v>
      </c>
      <c r="FV22">
        <v>0</v>
      </c>
      <c r="FW22">
        <v>12.6224</v>
      </c>
      <c r="FX22">
        <v>94.3837</v>
      </c>
      <c r="FY22">
        <v>25.6983</v>
      </c>
      <c r="FZ22">
        <v>0</v>
      </c>
      <c r="GA22">
        <v>18.3111</v>
      </c>
      <c r="GB22">
        <v>99.03919999999999</v>
      </c>
      <c r="GC22">
        <v>93.49460000000001</v>
      </c>
    </row>
    <row r="23" spans="1:185">
      <c r="A23">
        <v>7</v>
      </c>
      <c r="B23">
        <v>1694106892.5</v>
      </c>
      <c r="C23">
        <v>628.4000000953674</v>
      </c>
      <c r="D23" t="s">
        <v>340</v>
      </c>
      <c r="E23" t="s">
        <v>341</v>
      </c>
      <c r="F23">
        <v>5</v>
      </c>
      <c r="G23" t="s">
        <v>307</v>
      </c>
      <c r="H23" t="s">
        <v>308</v>
      </c>
      <c r="I23" t="s">
        <v>309</v>
      </c>
      <c r="L23">
        <v>1694106884.75</v>
      </c>
      <c r="M23">
        <f>(N23)/1000</f>
        <v>0</v>
      </c>
      <c r="N23">
        <f>IF(CK23, AQ23, AK23)</f>
        <v>0</v>
      </c>
      <c r="O23">
        <f>IF(CK23, AL23, AJ23)</f>
        <v>0</v>
      </c>
      <c r="P23">
        <f>CM23 - IF(AX23&gt;1, O23*CG23*100.0/(AZ23*DA23), 0)</f>
        <v>0</v>
      </c>
      <c r="Q23">
        <f>((W23-M23/2)*P23-O23)/(W23+M23/2)</f>
        <v>0</v>
      </c>
      <c r="R23">
        <f>Q23*(CT23+CU23)/1000.0</f>
        <v>0</v>
      </c>
      <c r="S23">
        <f>(CM23 - IF(AX23&gt;1, O23*CG23*100.0/(AZ23*DA23), 0))*(CT23+CU23)/1000.0</f>
        <v>0</v>
      </c>
      <c r="T23">
        <f>2.0/((1/V23-1/U23)+SIGN(V23)*SQRT((1/V23-1/U23)*(1/V23-1/U23) + 4*CH23/((CH23+1)*(CH23+1))*(2*1/V23*1/U23-1/U23*1/U23)))</f>
        <v>0</v>
      </c>
      <c r="U23">
        <f>IF(LEFT(CI23,1)&lt;&gt;"0",IF(LEFT(CI23,1)="1",3.0,CJ23),$D$5+$E$5*(DA23*CT23/($K$5*1000))+$F$5*(DA23*CT23/($K$5*1000))*MAX(MIN(CG23,$J$5),$I$5)*MAX(MIN(CG23,$J$5),$I$5)+$G$5*MAX(MIN(CG23,$J$5),$I$5)*(DA23*CT23/($K$5*1000))+$H$5*(DA23*CT23/($K$5*1000))*(DA23*CT23/($K$5*1000)))</f>
        <v>0</v>
      </c>
      <c r="V23">
        <f>M23*(1000-(1000*0.61365*exp(17.502*Z23/(240.97+Z23))/(CT23+CU23)+CO23)/2)/(1000*0.61365*exp(17.502*Z23/(240.97+Z23))/(CT23+CU23)-CO23)</f>
        <v>0</v>
      </c>
      <c r="W23">
        <f>1/((CH23+1)/(T23/1.6)+1/(U23/1.37)) + CH23/((CH23+1)/(T23/1.6) + CH23/(U23/1.37))</f>
        <v>0</v>
      </c>
      <c r="X23">
        <f>(CC23*CF23)</f>
        <v>0</v>
      </c>
      <c r="Y23">
        <f>(CV23+(X23+2*0.95*5.67E-8*(((CV23+$B$7)+273)^4-(CV23+273)^4)-44100*M23)/(1.84*29.3*U23+8*0.95*5.67E-8*(CV23+273)^3))</f>
        <v>0</v>
      </c>
      <c r="Z23">
        <f>($C$7*CW23+$D$7*CX23+$E$7*Y23)</f>
        <v>0</v>
      </c>
      <c r="AA23">
        <f>0.61365*exp(17.502*Z23/(240.97+Z23))</f>
        <v>0</v>
      </c>
      <c r="AB23">
        <f>(AC23/AD23*100)</f>
        <v>0</v>
      </c>
      <c r="AC23">
        <f>CO23*(CT23+CU23)/1000</f>
        <v>0</v>
      </c>
      <c r="AD23">
        <f>0.61365*exp(17.502*CV23/(240.97+CV23))</f>
        <v>0</v>
      </c>
      <c r="AE23">
        <f>(AA23-CO23*(CT23+CU23)/1000)</f>
        <v>0</v>
      </c>
      <c r="AF23">
        <f>(-M23*44100)</f>
        <v>0</v>
      </c>
      <c r="AG23">
        <f>2*29.3*U23*0.92*(CV23-Z23)</f>
        <v>0</v>
      </c>
      <c r="AH23">
        <f>2*0.95*5.67E-8*(((CV23+$B$7)+273)^4-(Z23+273)^4)</f>
        <v>0</v>
      </c>
      <c r="AI23">
        <f>X23+AH23+AF23+AG23</f>
        <v>0</v>
      </c>
      <c r="AJ23">
        <f>CS23*AX23*(CN23-CM23*(1000-AX23*CP23)/(1000-AX23*CO23))/(100*CG23)</f>
        <v>0</v>
      </c>
      <c r="AK23">
        <f>1000*CS23*AX23*(CO23-CP23)/(100*CG23*(1000-AX23*CO23))</f>
        <v>0</v>
      </c>
      <c r="AL23">
        <f>(AM23 - AN23 - CT23*1E3/(8.314*(CV23+273.15)) * AP23/CS23 * AO23) * CS23/(100*CG23) * (1000 - CP23)/1000</f>
        <v>0</v>
      </c>
      <c r="AM23">
        <v>407.9633201233667</v>
      </c>
      <c r="AN23">
        <v>394.6527939393939</v>
      </c>
      <c r="AO23">
        <v>-0.02119035598082761</v>
      </c>
      <c r="AP23">
        <v>67.22397655953277</v>
      </c>
      <c r="AQ23">
        <f>(AS23 - AR23 + CT23*1E3/(8.314*(CV23+273.15)) * AU23/CS23 * AT23) * CS23/(100*CG23) * 1000/(1000 - AS23)</f>
        <v>0</v>
      </c>
      <c r="AR23">
        <v>19.03055249896104</v>
      </c>
      <c r="AS23">
        <v>20.56530121212121</v>
      </c>
      <c r="AT23">
        <v>-0.0001824125641801717</v>
      </c>
      <c r="AU23">
        <v>78.55</v>
      </c>
      <c r="AV23">
        <v>32</v>
      </c>
      <c r="AW23">
        <v>5</v>
      </c>
      <c r="AX23">
        <f>IF(AV23*$H$13&gt;=AZ23,1.0,(AZ23/(AZ23-AV23*$H$13)))</f>
        <v>0</v>
      </c>
      <c r="AY23">
        <f>(AX23-1)*100</f>
        <v>0</v>
      </c>
      <c r="AZ23">
        <f>MAX(0,($B$13+$C$13*DA23)/(1+$D$13*DA23)*CT23/(CV23+273)*$E$13)</f>
        <v>0</v>
      </c>
      <c r="BA23" t="s">
        <v>310</v>
      </c>
      <c r="BB23">
        <v>8135.41</v>
      </c>
      <c r="BC23">
        <v>751.3846153846154</v>
      </c>
      <c r="BD23">
        <v>2279.14</v>
      </c>
      <c r="BE23">
        <f>1-BC23/BD23</f>
        <v>0</v>
      </c>
      <c r="BF23">
        <v>-1.208566639533705</v>
      </c>
      <c r="BG23" t="s">
        <v>342</v>
      </c>
      <c r="BH23">
        <v>8180.66</v>
      </c>
      <c r="BI23">
        <v>569.8838846153847</v>
      </c>
      <c r="BJ23">
        <v>663.61</v>
      </c>
      <c r="BK23">
        <f>1-BI23/BJ23</f>
        <v>0</v>
      </c>
      <c r="BL23">
        <v>0.5</v>
      </c>
      <c r="BM23">
        <f>CD23</f>
        <v>0</v>
      </c>
      <c r="BN23">
        <f>O23</f>
        <v>0</v>
      </c>
      <c r="BO23">
        <f>BK23*BL23*BM23</f>
        <v>0</v>
      </c>
      <c r="BP23">
        <f>(BN23-BF23)/BM23</f>
        <v>0</v>
      </c>
      <c r="BQ23">
        <f>(BD23-BJ23)/BJ23</f>
        <v>0</v>
      </c>
      <c r="BR23">
        <f>BC23/(BE23+BC23/BJ23)</f>
        <v>0</v>
      </c>
      <c r="BS23" t="s">
        <v>343</v>
      </c>
      <c r="BT23">
        <v>424.73</v>
      </c>
      <c r="BU23">
        <f>IF(BT23&lt;&gt;0, BT23, BR23)</f>
        <v>0</v>
      </c>
      <c r="BV23">
        <f>1-BU23/BJ23</f>
        <v>0</v>
      </c>
      <c r="BW23">
        <f>(BJ23-BI23)/(BJ23-BU23)</f>
        <v>0</v>
      </c>
      <c r="BX23">
        <f>(BD23-BJ23)/(BD23-BU23)</f>
        <v>0</v>
      </c>
      <c r="BY23">
        <f>(BJ23-BI23)/(BJ23-BC23)</f>
        <v>0</v>
      </c>
      <c r="BZ23">
        <f>(BD23-BJ23)/(BD23-BC23)</f>
        <v>0</v>
      </c>
      <c r="CA23">
        <f>(BW23*BU23/BI23)</f>
        <v>0</v>
      </c>
      <c r="CB23">
        <f>(1-CA23)</f>
        <v>0</v>
      </c>
      <c r="CC23">
        <f>$B$11*DB23+$C$11*DC23+$F$11*DD23*(1-DG23)</f>
        <v>0</v>
      </c>
      <c r="CD23">
        <f>CC23*CE23</f>
        <v>0</v>
      </c>
      <c r="CE23">
        <f>($B$11*$D$9+$C$11*$D$9+$F$11*((DQ23+DI23)/MAX(DQ23+DI23+DR23, 0.1)*$I$9+DR23/MAX(DQ23+DI23+DR23, 0.1)*$J$9))/($B$11+$C$11+$F$11)</f>
        <v>0</v>
      </c>
      <c r="CF23">
        <f>($B$11*$K$9+$C$11*$K$9+$F$11*((DQ23+DI23)/MAX(DQ23+DI23+DR23, 0.1)*$P$9+DR23/MAX(DQ23+DI23+DR23, 0.1)*$Q$9))/($B$11+$C$11+$F$11)</f>
        <v>0</v>
      </c>
      <c r="CG23">
        <v>6</v>
      </c>
      <c r="CH23">
        <v>0.5</v>
      </c>
      <c r="CI23" t="s">
        <v>313</v>
      </c>
      <c r="CJ23">
        <v>2</v>
      </c>
      <c r="CK23" t="b">
        <v>0</v>
      </c>
      <c r="CL23">
        <v>1694106884.75</v>
      </c>
      <c r="CM23">
        <v>386.8260666666666</v>
      </c>
      <c r="CN23">
        <v>400.2559333333333</v>
      </c>
      <c r="CO23">
        <v>20.60671333333333</v>
      </c>
      <c r="CP23">
        <v>19.05455333333333</v>
      </c>
      <c r="CQ23">
        <v>386.0980666666666</v>
      </c>
      <c r="CR23">
        <v>20.45371333333333</v>
      </c>
      <c r="CS23">
        <v>600.0045000000001</v>
      </c>
      <c r="CT23">
        <v>101.1225666666667</v>
      </c>
      <c r="CU23">
        <v>0.09997260999999999</v>
      </c>
      <c r="CV23">
        <v>25.90727666666667</v>
      </c>
      <c r="CW23">
        <v>26.12507666666666</v>
      </c>
      <c r="CX23">
        <v>999.9000000000002</v>
      </c>
      <c r="CY23">
        <v>0</v>
      </c>
      <c r="CZ23">
        <v>0</v>
      </c>
      <c r="DA23">
        <v>10001.68133333333</v>
      </c>
      <c r="DB23">
        <v>0</v>
      </c>
      <c r="DC23">
        <v>639.6838999999999</v>
      </c>
      <c r="DD23">
        <v>1500.034333333333</v>
      </c>
      <c r="DE23">
        <v>0.9729989666666669</v>
      </c>
      <c r="DF23">
        <v>0.02700109666666667</v>
      </c>
      <c r="DG23">
        <v>0</v>
      </c>
      <c r="DH23">
        <v>569.8947666666667</v>
      </c>
      <c r="DI23">
        <v>5.000220000000001</v>
      </c>
      <c r="DJ23">
        <v>8951.945666666667</v>
      </c>
      <c r="DK23">
        <v>14099.54</v>
      </c>
      <c r="DL23">
        <v>37.79129999999999</v>
      </c>
      <c r="DM23">
        <v>39.33309999999999</v>
      </c>
      <c r="DN23">
        <v>38.06639999999998</v>
      </c>
      <c r="DO23">
        <v>34.45806666666667</v>
      </c>
      <c r="DP23">
        <v>38.49143333333333</v>
      </c>
      <c r="DQ23">
        <v>1454.668333333333</v>
      </c>
      <c r="DR23">
        <v>40.36633333333332</v>
      </c>
      <c r="DS23">
        <v>0</v>
      </c>
      <c r="DT23">
        <v>102.2000000476837</v>
      </c>
      <c r="DU23">
        <v>0</v>
      </c>
      <c r="DV23">
        <v>569.8838846153847</v>
      </c>
      <c r="DW23">
        <v>-16.92789744792544</v>
      </c>
      <c r="DX23">
        <v>-241.1169232048112</v>
      </c>
      <c r="DY23">
        <v>8951.718846153844</v>
      </c>
      <c r="DZ23">
        <v>15</v>
      </c>
      <c r="EA23">
        <v>1694106921.5</v>
      </c>
      <c r="EB23" t="s">
        <v>344</v>
      </c>
      <c r="EC23">
        <v>1694106910.5</v>
      </c>
      <c r="ED23">
        <v>1694106921.5</v>
      </c>
      <c r="EE23">
        <v>7</v>
      </c>
      <c r="EF23">
        <v>-0.074</v>
      </c>
      <c r="EG23">
        <v>0.032</v>
      </c>
      <c r="EH23">
        <v>0.728</v>
      </c>
      <c r="EI23">
        <v>0.153</v>
      </c>
      <c r="EJ23">
        <v>400</v>
      </c>
      <c r="EK23">
        <v>19</v>
      </c>
      <c r="EL23">
        <v>0.28</v>
      </c>
      <c r="EM23">
        <v>0.1</v>
      </c>
      <c r="EN23">
        <v>100</v>
      </c>
      <c r="EO23">
        <v>100</v>
      </c>
      <c r="EP23">
        <v>0.728</v>
      </c>
      <c r="EQ23">
        <v>0.153</v>
      </c>
      <c r="ER23">
        <v>-0.2027675090089361</v>
      </c>
      <c r="ES23">
        <v>0.001863200859035997</v>
      </c>
      <c r="ET23">
        <v>1.75183244084333E-06</v>
      </c>
      <c r="EU23">
        <v>-3.106497135790904E-10</v>
      </c>
      <c r="EV23">
        <v>0.1206450000000032</v>
      </c>
      <c r="EW23">
        <v>0</v>
      </c>
      <c r="EX23">
        <v>0</v>
      </c>
      <c r="EY23">
        <v>0</v>
      </c>
      <c r="EZ23">
        <v>-6</v>
      </c>
      <c r="FA23">
        <v>2030</v>
      </c>
      <c r="FB23">
        <v>-1</v>
      </c>
      <c r="FC23">
        <v>-1</v>
      </c>
      <c r="FD23">
        <v>1.3</v>
      </c>
      <c r="FE23">
        <v>1.3</v>
      </c>
      <c r="FF23">
        <v>1.08398</v>
      </c>
      <c r="FG23">
        <v>2.64526</v>
      </c>
      <c r="FH23">
        <v>1.39771</v>
      </c>
      <c r="FI23">
        <v>2.27539</v>
      </c>
      <c r="FJ23">
        <v>1.39526</v>
      </c>
      <c r="FK23">
        <v>2.41333</v>
      </c>
      <c r="FL23">
        <v>33.0652</v>
      </c>
      <c r="FM23">
        <v>15.6906</v>
      </c>
      <c r="FN23">
        <v>18</v>
      </c>
      <c r="FO23">
        <v>568.697</v>
      </c>
      <c r="FP23">
        <v>382.36</v>
      </c>
      <c r="FQ23">
        <v>24.7792</v>
      </c>
      <c r="FR23">
        <v>25.0493</v>
      </c>
      <c r="FS23">
        <v>29.9999</v>
      </c>
      <c r="FT23">
        <v>24.9142</v>
      </c>
      <c r="FU23">
        <v>25.2621</v>
      </c>
      <c r="FV23">
        <v>21.719</v>
      </c>
      <c r="FW23">
        <v>0</v>
      </c>
      <c r="FX23">
        <v>94.7713</v>
      </c>
      <c r="FY23">
        <v>24.6973</v>
      </c>
      <c r="FZ23">
        <v>400</v>
      </c>
      <c r="GA23">
        <v>20.0195</v>
      </c>
      <c r="GB23">
        <v>99.0532</v>
      </c>
      <c r="GC23">
        <v>93.505</v>
      </c>
    </row>
    <row r="24" spans="1:185">
      <c r="A24">
        <v>8</v>
      </c>
      <c r="B24">
        <v>1694106997.5</v>
      </c>
      <c r="C24">
        <v>733.4000000953674</v>
      </c>
      <c r="D24" t="s">
        <v>345</v>
      </c>
      <c r="E24" t="s">
        <v>346</v>
      </c>
      <c r="F24">
        <v>5</v>
      </c>
      <c r="G24" t="s">
        <v>307</v>
      </c>
      <c r="H24" t="s">
        <v>308</v>
      </c>
      <c r="I24" t="s">
        <v>309</v>
      </c>
      <c r="L24">
        <v>1694106989.5</v>
      </c>
      <c r="M24">
        <f>(N24)/1000</f>
        <v>0</v>
      </c>
      <c r="N24">
        <f>IF(CK24, AQ24, AK24)</f>
        <v>0</v>
      </c>
      <c r="O24">
        <f>IF(CK24, AL24, AJ24)</f>
        <v>0</v>
      </c>
      <c r="P24">
        <f>CM24 - IF(AX24&gt;1, O24*CG24*100.0/(AZ24*DA24), 0)</f>
        <v>0</v>
      </c>
      <c r="Q24">
        <f>((W24-M24/2)*P24-O24)/(W24+M24/2)</f>
        <v>0</v>
      </c>
      <c r="R24">
        <f>Q24*(CT24+CU24)/1000.0</f>
        <v>0</v>
      </c>
      <c r="S24">
        <f>(CM24 - IF(AX24&gt;1, O24*CG24*100.0/(AZ24*DA24), 0))*(CT24+CU24)/1000.0</f>
        <v>0</v>
      </c>
      <c r="T24">
        <f>2.0/((1/V24-1/U24)+SIGN(V24)*SQRT((1/V24-1/U24)*(1/V24-1/U24) + 4*CH24/((CH24+1)*(CH24+1))*(2*1/V24*1/U24-1/U24*1/U24)))</f>
        <v>0</v>
      </c>
      <c r="U24">
        <f>IF(LEFT(CI24,1)&lt;&gt;"0",IF(LEFT(CI24,1)="1",3.0,CJ24),$D$5+$E$5*(DA24*CT24/($K$5*1000))+$F$5*(DA24*CT24/($K$5*1000))*MAX(MIN(CG24,$J$5),$I$5)*MAX(MIN(CG24,$J$5),$I$5)+$G$5*MAX(MIN(CG24,$J$5),$I$5)*(DA24*CT24/($K$5*1000))+$H$5*(DA24*CT24/($K$5*1000))*(DA24*CT24/($K$5*1000)))</f>
        <v>0</v>
      </c>
      <c r="V24">
        <f>M24*(1000-(1000*0.61365*exp(17.502*Z24/(240.97+Z24))/(CT24+CU24)+CO24)/2)/(1000*0.61365*exp(17.502*Z24/(240.97+Z24))/(CT24+CU24)-CO24)</f>
        <v>0</v>
      </c>
      <c r="W24">
        <f>1/((CH24+1)/(T24/1.6)+1/(U24/1.37)) + CH24/((CH24+1)/(T24/1.6) + CH24/(U24/1.37))</f>
        <v>0</v>
      </c>
      <c r="X24">
        <f>(CC24*CF24)</f>
        <v>0</v>
      </c>
      <c r="Y24">
        <f>(CV24+(X24+2*0.95*5.67E-8*(((CV24+$B$7)+273)^4-(CV24+273)^4)-44100*M24)/(1.84*29.3*U24+8*0.95*5.67E-8*(CV24+273)^3))</f>
        <v>0</v>
      </c>
      <c r="Z24">
        <f>($C$7*CW24+$D$7*CX24+$E$7*Y24)</f>
        <v>0</v>
      </c>
      <c r="AA24">
        <f>0.61365*exp(17.502*Z24/(240.97+Z24))</f>
        <v>0</v>
      </c>
      <c r="AB24">
        <f>(AC24/AD24*100)</f>
        <v>0</v>
      </c>
      <c r="AC24">
        <f>CO24*(CT24+CU24)/1000</f>
        <v>0</v>
      </c>
      <c r="AD24">
        <f>0.61365*exp(17.502*CV24/(240.97+CV24))</f>
        <v>0</v>
      </c>
      <c r="AE24">
        <f>(AA24-CO24*(CT24+CU24)/1000)</f>
        <v>0</v>
      </c>
      <c r="AF24">
        <f>(-M24*44100)</f>
        <v>0</v>
      </c>
      <c r="AG24">
        <f>2*29.3*U24*0.92*(CV24-Z24)</f>
        <v>0</v>
      </c>
      <c r="AH24">
        <f>2*0.95*5.67E-8*(((CV24+$B$7)+273)^4-(Z24+273)^4)</f>
        <v>0</v>
      </c>
      <c r="AI24">
        <f>X24+AH24+AF24+AG24</f>
        <v>0</v>
      </c>
      <c r="AJ24">
        <f>CS24*AX24*(CN24-CM24*(1000-AX24*CP24)/(1000-AX24*CO24))/(100*CG24)</f>
        <v>0</v>
      </c>
      <c r="AK24">
        <f>1000*CS24*AX24*(CO24-CP24)/(100*CG24*(1000-AX24*CO24))</f>
        <v>0</v>
      </c>
      <c r="AL24">
        <f>(AM24 - AN24 - CT24*1E3/(8.314*(CV24+273.15)) * AP24/CS24 * AO24) * CS24/(100*CG24) * (1000 - CP24)/1000</f>
        <v>0</v>
      </c>
      <c r="AM24">
        <v>407.7937997681852</v>
      </c>
      <c r="AN24">
        <v>394.0573212121212</v>
      </c>
      <c r="AO24">
        <v>-0.005986568619488325</v>
      </c>
      <c r="AP24">
        <v>67.23790833140512</v>
      </c>
      <c r="AQ24">
        <f>(AS24 - AR24 + CT24*1E3/(8.314*(CV24+273.15)) * AU24/CS24 * AT24) * CS24/(100*CG24) * 1000/(1000 - AS24)</f>
        <v>0</v>
      </c>
      <c r="AR24">
        <v>19.04845914779221</v>
      </c>
      <c r="AS24">
        <v>20.55608060606061</v>
      </c>
      <c r="AT24">
        <v>-0.0009664741532982276</v>
      </c>
      <c r="AU24">
        <v>78.55</v>
      </c>
      <c r="AV24">
        <v>32</v>
      </c>
      <c r="AW24">
        <v>5</v>
      </c>
      <c r="AX24">
        <f>IF(AV24*$H$13&gt;=AZ24,1.0,(AZ24/(AZ24-AV24*$H$13)))</f>
        <v>0</v>
      </c>
      <c r="AY24">
        <f>(AX24-1)*100</f>
        <v>0</v>
      </c>
      <c r="AZ24">
        <f>MAX(0,($B$13+$C$13*DA24)/(1+$D$13*DA24)*CT24/(CV24+273)*$E$13)</f>
        <v>0</v>
      </c>
      <c r="BA24" t="s">
        <v>310</v>
      </c>
      <c r="BB24">
        <v>8135.41</v>
      </c>
      <c r="BC24">
        <v>751.3846153846154</v>
      </c>
      <c r="BD24">
        <v>2279.14</v>
      </c>
      <c r="BE24">
        <f>1-BC24/BD24</f>
        <v>0</v>
      </c>
      <c r="BF24">
        <v>-1.208566639533705</v>
      </c>
      <c r="BG24" t="s">
        <v>347</v>
      </c>
      <c r="BH24">
        <v>8169.79</v>
      </c>
      <c r="BI24">
        <v>567.9359615384616</v>
      </c>
      <c r="BJ24">
        <v>669.87</v>
      </c>
      <c r="BK24">
        <f>1-BI24/BJ24</f>
        <v>0</v>
      </c>
      <c r="BL24">
        <v>0.5</v>
      </c>
      <c r="BM24">
        <f>CD24</f>
        <v>0</v>
      </c>
      <c r="BN24">
        <f>O24</f>
        <v>0</v>
      </c>
      <c r="BO24">
        <f>BK24*BL24*BM24</f>
        <v>0</v>
      </c>
      <c r="BP24">
        <f>(BN24-BF24)/BM24</f>
        <v>0</v>
      </c>
      <c r="BQ24">
        <f>(BD24-BJ24)/BJ24</f>
        <v>0</v>
      </c>
      <c r="BR24">
        <f>BC24/(BE24+BC24/BJ24)</f>
        <v>0</v>
      </c>
      <c r="BS24" t="s">
        <v>348</v>
      </c>
      <c r="BT24">
        <v>429.67</v>
      </c>
      <c r="BU24">
        <f>IF(BT24&lt;&gt;0, BT24, BR24)</f>
        <v>0</v>
      </c>
      <c r="BV24">
        <f>1-BU24/BJ24</f>
        <v>0</v>
      </c>
      <c r="BW24">
        <f>(BJ24-BI24)/(BJ24-BU24)</f>
        <v>0</v>
      </c>
      <c r="BX24">
        <f>(BD24-BJ24)/(BD24-BU24)</f>
        <v>0</v>
      </c>
      <c r="BY24">
        <f>(BJ24-BI24)/(BJ24-BC24)</f>
        <v>0</v>
      </c>
      <c r="BZ24">
        <f>(BD24-BJ24)/(BD24-BC24)</f>
        <v>0</v>
      </c>
      <c r="CA24">
        <f>(BW24*BU24/BI24)</f>
        <v>0</v>
      </c>
      <c r="CB24">
        <f>(1-CA24)</f>
        <v>0</v>
      </c>
      <c r="CC24">
        <f>$B$11*DB24+$C$11*DC24+$F$11*DD24*(1-DG24)</f>
        <v>0</v>
      </c>
      <c r="CD24">
        <f>CC24*CE24</f>
        <v>0</v>
      </c>
      <c r="CE24">
        <f>($B$11*$D$9+$C$11*$D$9+$F$11*((DQ24+DI24)/MAX(DQ24+DI24+DR24, 0.1)*$I$9+DR24/MAX(DQ24+DI24+DR24, 0.1)*$J$9))/($B$11+$C$11+$F$11)</f>
        <v>0</v>
      </c>
      <c r="CF24">
        <f>($B$11*$K$9+$C$11*$K$9+$F$11*((DQ24+DI24)/MAX(DQ24+DI24+DR24, 0.1)*$P$9+DR24/MAX(DQ24+DI24+DR24, 0.1)*$Q$9))/($B$11+$C$11+$F$11)</f>
        <v>0</v>
      </c>
      <c r="CG24">
        <v>6</v>
      </c>
      <c r="CH24">
        <v>0.5</v>
      </c>
      <c r="CI24" t="s">
        <v>313</v>
      </c>
      <c r="CJ24">
        <v>2</v>
      </c>
      <c r="CK24" t="b">
        <v>0</v>
      </c>
      <c r="CL24">
        <v>1694106989.5</v>
      </c>
      <c r="CM24">
        <v>386.1165806451613</v>
      </c>
      <c r="CN24">
        <v>400.0566129032258</v>
      </c>
      <c r="CO24">
        <v>20.58496774193548</v>
      </c>
      <c r="CP24">
        <v>19.05662258064516</v>
      </c>
      <c r="CQ24">
        <v>385.3505806451612</v>
      </c>
      <c r="CR24">
        <v>20.43596774193548</v>
      </c>
      <c r="CS24">
        <v>599.9934193548388</v>
      </c>
      <c r="CT24">
        <v>101.1218709677419</v>
      </c>
      <c r="CU24">
        <v>0.1000006516129032</v>
      </c>
      <c r="CV24">
        <v>25.77658709677419</v>
      </c>
      <c r="CW24">
        <v>26.06376774193549</v>
      </c>
      <c r="CX24">
        <v>999.9000000000003</v>
      </c>
      <c r="CY24">
        <v>0</v>
      </c>
      <c r="CZ24">
        <v>0</v>
      </c>
      <c r="DA24">
        <v>9999.796774193548</v>
      </c>
      <c r="DB24">
        <v>0</v>
      </c>
      <c r="DC24">
        <v>705.9231612903225</v>
      </c>
      <c r="DD24">
        <v>1499.934838709677</v>
      </c>
      <c r="DE24">
        <v>0.9730036451612903</v>
      </c>
      <c r="DF24">
        <v>0.02699666129032257</v>
      </c>
      <c r="DG24">
        <v>0</v>
      </c>
      <c r="DH24">
        <v>567.8817741935484</v>
      </c>
      <c r="DI24">
        <v>5.000220000000002</v>
      </c>
      <c r="DJ24">
        <v>8965.314838709675</v>
      </c>
      <c r="DK24">
        <v>14098.61290322581</v>
      </c>
      <c r="DL24">
        <v>38.94525806451612</v>
      </c>
      <c r="DM24">
        <v>39.93699999999998</v>
      </c>
      <c r="DN24">
        <v>38.61274193548387</v>
      </c>
      <c r="DO24">
        <v>36.30212903225806</v>
      </c>
      <c r="DP24">
        <v>39.56229032258064</v>
      </c>
      <c r="DQ24">
        <v>1454.577096774194</v>
      </c>
      <c r="DR24">
        <v>40.35774193548387</v>
      </c>
      <c r="DS24">
        <v>0</v>
      </c>
      <c r="DT24">
        <v>102.8000001907349</v>
      </c>
      <c r="DU24">
        <v>0</v>
      </c>
      <c r="DV24">
        <v>567.9359615384616</v>
      </c>
      <c r="DW24">
        <v>6.93384615641872</v>
      </c>
      <c r="DX24">
        <v>89.76923076768492</v>
      </c>
      <c r="DY24">
        <v>8966.047307692308</v>
      </c>
      <c r="DZ24">
        <v>15</v>
      </c>
      <c r="EA24">
        <v>1694107022</v>
      </c>
      <c r="EB24" t="s">
        <v>349</v>
      </c>
      <c r="EC24">
        <v>1694107018</v>
      </c>
      <c r="ED24">
        <v>1694107022</v>
      </c>
      <c r="EE24">
        <v>8</v>
      </c>
      <c r="EF24">
        <v>0.039</v>
      </c>
      <c r="EG24">
        <v>-0.004</v>
      </c>
      <c r="EH24">
        <v>0.766</v>
      </c>
      <c r="EI24">
        <v>0.149</v>
      </c>
      <c r="EJ24">
        <v>400</v>
      </c>
      <c r="EK24">
        <v>19</v>
      </c>
      <c r="EL24">
        <v>0.3</v>
      </c>
      <c r="EM24">
        <v>0.06</v>
      </c>
      <c r="EN24">
        <v>100</v>
      </c>
      <c r="EO24">
        <v>100</v>
      </c>
      <c r="EP24">
        <v>0.766</v>
      </c>
      <c r="EQ24">
        <v>0.149</v>
      </c>
      <c r="ER24">
        <v>-0.2768545033458238</v>
      </c>
      <c r="ES24">
        <v>0.001863200859035997</v>
      </c>
      <c r="ET24">
        <v>1.75183244084333E-06</v>
      </c>
      <c r="EU24">
        <v>-3.106497135790904E-10</v>
      </c>
      <c r="EV24">
        <v>0.1531200000000048</v>
      </c>
      <c r="EW24">
        <v>0</v>
      </c>
      <c r="EX24">
        <v>0</v>
      </c>
      <c r="EY24">
        <v>0</v>
      </c>
      <c r="EZ24">
        <v>-6</v>
      </c>
      <c r="FA24">
        <v>2030</v>
      </c>
      <c r="FB24">
        <v>-1</v>
      </c>
      <c r="FC24">
        <v>-1</v>
      </c>
      <c r="FD24">
        <v>1.4</v>
      </c>
      <c r="FE24">
        <v>1.3</v>
      </c>
      <c r="FF24">
        <v>1.08032</v>
      </c>
      <c r="FG24">
        <v>2.61841</v>
      </c>
      <c r="FH24">
        <v>1.39771</v>
      </c>
      <c r="FI24">
        <v>2.27539</v>
      </c>
      <c r="FJ24">
        <v>1.39526</v>
      </c>
      <c r="FK24">
        <v>2.6355</v>
      </c>
      <c r="FL24">
        <v>33.0429</v>
      </c>
      <c r="FM24">
        <v>15.6906</v>
      </c>
      <c r="FN24">
        <v>18</v>
      </c>
      <c r="FO24">
        <v>568.727</v>
      </c>
      <c r="FP24">
        <v>382.679</v>
      </c>
      <c r="FQ24">
        <v>23.7423</v>
      </c>
      <c r="FR24">
        <v>24.9871</v>
      </c>
      <c r="FS24">
        <v>30</v>
      </c>
      <c r="FT24">
        <v>24.849</v>
      </c>
      <c r="FU24">
        <v>25.1996</v>
      </c>
      <c r="FV24">
        <v>21.6545</v>
      </c>
      <c r="FW24">
        <v>0</v>
      </c>
      <c r="FX24">
        <v>95.16849999999999</v>
      </c>
      <c r="FY24">
        <v>23.7371</v>
      </c>
      <c r="FZ24">
        <v>400</v>
      </c>
      <c r="GA24">
        <v>20.4373</v>
      </c>
      <c r="GB24">
        <v>99.0594</v>
      </c>
      <c r="GC24">
        <v>93.50960000000001</v>
      </c>
    </row>
    <row r="25" spans="1:185">
      <c r="A25">
        <v>9</v>
      </c>
      <c r="B25">
        <v>1694107098</v>
      </c>
      <c r="C25">
        <v>833.9000000953674</v>
      </c>
      <c r="D25" t="s">
        <v>350</v>
      </c>
      <c r="E25" t="s">
        <v>351</v>
      </c>
      <c r="F25">
        <v>5</v>
      </c>
      <c r="G25" t="s">
        <v>307</v>
      </c>
      <c r="H25" t="s">
        <v>308</v>
      </c>
      <c r="I25" t="s">
        <v>309</v>
      </c>
      <c r="L25">
        <v>1694107090</v>
      </c>
      <c r="M25">
        <f>(N25)/1000</f>
        <v>0</v>
      </c>
      <c r="N25">
        <f>IF(CK25, AQ25, AK25)</f>
        <v>0</v>
      </c>
      <c r="O25">
        <f>IF(CK25, AL25, AJ25)</f>
        <v>0</v>
      </c>
      <c r="P25">
        <f>CM25 - IF(AX25&gt;1, O25*CG25*100.0/(AZ25*DA25), 0)</f>
        <v>0</v>
      </c>
      <c r="Q25">
        <f>((W25-M25/2)*P25-O25)/(W25+M25/2)</f>
        <v>0</v>
      </c>
      <c r="R25">
        <f>Q25*(CT25+CU25)/1000.0</f>
        <v>0</v>
      </c>
      <c r="S25">
        <f>(CM25 - IF(AX25&gt;1, O25*CG25*100.0/(AZ25*DA25), 0))*(CT25+CU25)/1000.0</f>
        <v>0</v>
      </c>
      <c r="T25">
        <f>2.0/((1/V25-1/U25)+SIGN(V25)*SQRT((1/V25-1/U25)*(1/V25-1/U25) + 4*CH25/((CH25+1)*(CH25+1))*(2*1/V25*1/U25-1/U25*1/U25)))</f>
        <v>0</v>
      </c>
      <c r="U25">
        <f>IF(LEFT(CI25,1)&lt;&gt;"0",IF(LEFT(CI25,1)="1",3.0,CJ25),$D$5+$E$5*(DA25*CT25/($K$5*1000))+$F$5*(DA25*CT25/($K$5*1000))*MAX(MIN(CG25,$J$5),$I$5)*MAX(MIN(CG25,$J$5),$I$5)+$G$5*MAX(MIN(CG25,$J$5),$I$5)*(DA25*CT25/($K$5*1000))+$H$5*(DA25*CT25/($K$5*1000))*(DA25*CT25/($K$5*1000)))</f>
        <v>0</v>
      </c>
      <c r="V25">
        <f>M25*(1000-(1000*0.61365*exp(17.502*Z25/(240.97+Z25))/(CT25+CU25)+CO25)/2)/(1000*0.61365*exp(17.502*Z25/(240.97+Z25))/(CT25+CU25)-CO25)</f>
        <v>0</v>
      </c>
      <c r="W25">
        <f>1/((CH25+1)/(T25/1.6)+1/(U25/1.37)) + CH25/((CH25+1)/(T25/1.6) + CH25/(U25/1.37))</f>
        <v>0</v>
      </c>
      <c r="X25">
        <f>(CC25*CF25)</f>
        <v>0</v>
      </c>
      <c r="Y25">
        <f>(CV25+(X25+2*0.95*5.67E-8*(((CV25+$B$7)+273)^4-(CV25+273)^4)-44100*M25)/(1.84*29.3*U25+8*0.95*5.67E-8*(CV25+273)^3))</f>
        <v>0</v>
      </c>
      <c r="Z25">
        <f>($C$7*CW25+$D$7*CX25+$E$7*Y25)</f>
        <v>0</v>
      </c>
      <c r="AA25">
        <f>0.61365*exp(17.502*Z25/(240.97+Z25))</f>
        <v>0</v>
      </c>
      <c r="AB25">
        <f>(AC25/AD25*100)</f>
        <v>0</v>
      </c>
      <c r="AC25">
        <f>CO25*(CT25+CU25)/1000</f>
        <v>0</v>
      </c>
      <c r="AD25">
        <f>0.61365*exp(17.502*CV25/(240.97+CV25))</f>
        <v>0</v>
      </c>
      <c r="AE25">
        <f>(AA25-CO25*(CT25+CU25)/1000)</f>
        <v>0</v>
      </c>
      <c r="AF25">
        <f>(-M25*44100)</f>
        <v>0</v>
      </c>
      <c r="AG25">
        <f>2*29.3*U25*0.92*(CV25-Z25)</f>
        <v>0</v>
      </c>
      <c r="AH25">
        <f>2*0.95*5.67E-8*(((CV25+$B$7)+273)^4-(Z25+273)^4)</f>
        <v>0</v>
      </c>
      <c r="AI25">
        <f>X25+AH25+AF25+AG25</f>
        <v>0</v>
      </c>
      <c r="AJ25">
        <f>CS25*AX25*(CN25-CM25*(1000-AX25*CP25)/(1000-AX25*CO25))/(100*CG25)</f>
        <v>0</v>
      </c>
      <c r="AK25">
        <f>1000*CS25*AX25*(CO25-CP25)/(100*CG25*(1000-AX25*CO25))</f>
        <v>0</v>
      </c>
      <c r="AL25">
        <f>(AM25 - AN25 - CT25*1E3/(8.314*(CV25+273.15)) * AP25/CS25 * AO25) * CS25/(100*CG25) * (1000 - CP25)/1000</f>
        <v>0</v>
      </c>
      <c r="AM25">
        <v>611.7003529983998</v>
      </c>
      <c r="AN25">
        <v>591.5652303030303</v>
      </c>
      <c r="AO25">
        <v>0.05315331536436023</v>
      </c>
      <c r="AP25">
        <v>67.23811127967241</v>
      </c>
      <c r="AQ25">
        <f>(AS25 - AR25 + CT25*1E3/(8.314*(CV25+273.15)) * AU25/CS25 * AT25) * CS25/(100*CG25) * 1000/(1000 - AS25)</f>
        <v>0</v>
      </c>
      <c r="AR25">
        <v>18.99415994281386</v>
      </c>
      <c r="AS25">
        <v>20.56241272727273</v>
      </c>
      <c r="AT25">
        <v>1.99865319870967E-05</v>
      </c>
      <c r="AU25">
        <v>78.55</v>
      </c>
      <c r="AV25">
        <v>31</v>
      </c>
      <c r="AW25">
        <v>5</v>
      </c>
      <c r="AX25">
        <f>IF(AV25*$H$13&gt;=AZ25,1.0,(AZ25/(AZ25-AV25*$H$13)))</f>
        <v>0</v>
      </c>
      <c r="AY25">
        <f>(AX25-1)*100</f>
        <v>0</v>
      </c>
      <c r="AZ25">
        <f>MAX(0,($B$13+$C$13*DA25)/(1+$D$13*DA25)*CT25/(CV25+273)*$E$13)</f>
        <v>0</v>
      </c>
      <c r="BA25" t="s">
        <v>310</v>
      </c>
      <c r="BB25">
        <v>8135.41</v>
      </c>
      <c r="BC25">
        <v>751.3846153846154</v>
      </c>
      <c r="BD25">
        <v>2279.14</v>
      </c>
      <c r="BE25">
        <f>1-BC25/BD25</f>
        <v>0</v>
      </c>
      <c r="BF25">
        <v>-1.208566639533705</v>
      </c>
      <c r="BG25" t="s">
        <v>352</v>
      </c>
      <c r="BH25">
        <v>8167.48</v>
      </c>
      <c r="BI25">
        <v>591.1741538461538</v>
      </c>
      <c r="BJ25">
        <v>720.54</v>
      </c>
      <c r="BK25">
        <f>1-BI25/BJ25</f>
        <v>0</v>
      </c>
      <c r="BL25">
        <v>0.5</v>
      </c>
      <c r="BM25">
        <f>CD25</f>
        <v>0</v>
      </c>
      <c r="BN25">
        <f>O25</f>
        <v>0</v>
      </c>
      <c r="BO25">
        <f>BK25*BL25*BM25</f>
        <v>0</v>
      </c>
      <c r="BP25">
        <f>(BN25-BF25)/BM25</f>
        <v>0</v>
      </c>
      <c r="BQ25">
        <f>(BD25-BJ25)/BJ25</f>
        <v>0</v>
      </c>
      <c r="BR25">
        <f>BC25/(BE25+BC25/BJ25)</f>
        <v>0</v>
      </c>
      <c r="BS25" t="s">
        <v>353</v>
      </c>
      <c r="BT25">
        <v>426.8</v>
      </c>
      <c r="BU25">
        <f>IF(BT25&lt;&gt;0, BT25, BR25)</f>
        <v>0</v>
      </c>
      <c r="BV25">
        <f>1-BU25/BJ25</f>
        <v>0</v>
      </c>
      <c r="BW25">
        <f>(BJ25-BI25)/(BJ25-BU25)</f>
        <v>0</v>
      </c>
      <c r="BX25">
        <f>(BD25-BJ25)/(BD25-BU25)</f>
        <v>0</v>
      </c>
      <c r="BY25">
        <f>(BJ25-BI25)/(BJ25-BC25)</f>
        <v>0</v>
      </c>
      <c r="BZ25">
        <f>(BD25-BJ25)/(BD25-BC25)</f>
        <v>0</v>
      </c>
      <c r="CA25">
        <f>(BW25*BU25/BI25)</f>
        <v>0</v>
      </c>
      <c r="CB25">
        <f>(1-CA25)</f>
        <v>0</v>
      </c>
      <c r="CC25">
        <f>$B$11*DB25+$C$11*DC25+$F$11*DD25*(1-DG25)</f>
        <v>0</v>
      </c>
      <c r="CD25">
        <f>CC25*CE25</f>
        <v>0</v>
      </c>
      <c r="CE25">
        <f>($B$11*$D$9+$C$11*$D$9+$F$11*((DQ25+DI25)/MAX(DQ25+DI25+DR25, 0.1)*$I$9+DR25/MAX(DQ25+DI25+DR25, 0.1)*$J$9))/($B$11+$C$11+$F$11)</f>
        <v>0</v>
      </c>
      <c r="CF25">
        <f>($B$11*$K$9+$C$11*$K$9+$F$11*((DQ25+DI25)/MAX(DQ25+DI25+DR25, 0.1)*$P$9+DR25/MAX(DQ25+DI25+DR25, 0.1)*$Q$9))/($B$11+$C$11+$F$11)</f>
        <v>0</v>
      </c>
      <c r="CG25">
        <v>6</v>
      </c>
      <c r="CH25">
        <v>0.5</v>
      </c>
      <c r="CI25" t="s">
        <v>313</v>
      </c>
      <c r="CJ25">
        <v>2</v>
      </c>
      <c r="CK25" t="b">
        <v>0</v>
      </c>
      <c r="CL25">
        <v>1694107090</v>
      </c>
      <c r="CM25">
        <v>579.3839032258064</v>
      </c>
      <c r="CN25">
        <v>600.0330000000001</v>
      </c>
      <c r="CO25">
        <v>20.56462903225806</v>
      </c>
      <c r="CP25">
        <v>18.99386451612904</v>
      </c>
      <c r="CQ25">
        <v>577.9649032258064</v>
      </c>
      <c r="CR25">
        <v>20.40862903225807</v>
      </c>
      <c r="CS25">
        <v>600.0173225806452</v>
      </c>
      <c r="CT25">
        <v>101.1203548387097</v>
      </c>
      <c r="CU25">
        <v>0.09999552258064516</v>
      </c>
      <c r="CV25">
        <v>25.74623225806452</v>
      </c>
      <c r="CW25">
        <v>26.05275806451613</v>
      </c>
      <c r="CX25">
        <v>999.9000000000003</v>
      </c>
      <c r="CY25">
        <v>0</v>
      </c>
      <c r="CZ25">
        <v>0</v>
      </c>
      <c r="DA25">
        <v>10003.50483870968</v>
      </c>
      <c r="DB25">
        <v>0</v>
      </c>
      <c r="DC25">
        <v>740.9397096774193</v>
      </c>
      <c r="DD25">
        <v>1500.000645161291</v>
      </c>
      <c r="DE25">
        <v>0.9730040645161289</v>
      </c>
      <c r="DF25">
        <v>0.02699622258064516</v>
      </c>
      <c r="DG25">
        <v>0</v>
      </c>
      <c r="DH25">
        <v>591.049129032258</v>
      </c>
      <c r="DI25">
        <v>5.000220000000002</v>
      </c>
      <c r="DJ25">
        <v>9340.145806451614</v>
      </c>
      <c r="DK25">
        <v>14099.24193548387</v>
      </c>
      <c r="DL25">
        <v>39.40090322580645</v>
      </c>
      <c r="DM25">
        <v>40.69338709677419</v>
      </c>
      <c r="DN25">
        <v>39.32429032258063</v>
      </c>
      <c r="DO25">
        <v>38.76783870967741</v>
      </c>
      <c r="DP25">
        <v>40.43932258064516</v>
      </c>
      <c r="DQ25">
        <v>1454.640645161291</v>
      </c>
      <c r="DR25">
        <v>40.35999999999998</v>
      </c>
      <c r="DS25">
        <v>0</v>
      </c>
      <c r="DT25">
        <v>98.59999990463257</v>
      </c>
      <c r="DU25">
        <v>0</v>
      </c>
      <c r="DV25">
        <v>591.1741538461538</v>
      </c>
      <c r="DW25">
        <v>10.00246153984778</v>
      </c>
      <c r="DX25">
        <v>187.2683760532175</v>
      </c>
      <c r="DY25">
        <v>9342.447692307693</v>
      </c>
      <c r="DZ25">
        <v>15</v>
      </c>
      <c r="EA25">
        <v>1694107131</v>
      </c>
      <c r="EB25" t="s">
        <v>354</v>
      </c>
      <c r="EC25">
        <v>1694107131</v>
      </c>
      <c r="ED25">
        <v>1694107126</v>
      </c>
      <c r="EE25">
        <v>9</v>
      </c>
      <c r="EF25">
        <v>-0.02</v>
      </c>
      <c r="EG25">
        <v>0.006</v>
      </c>
      <c r="EH25">
        <v>1.419</v>
      </c>
      <c r="EI25">
        <v>0.156</v>
      </c>
      <c r="EJ25">
        <v>600</v>
      </c>
      <c r="EK25">
        <v>19</v>
      </c>
      <c r="EL25">
        <v>0.45</v>
      </c>
      <c r="EM25">
        <v>0.08</v>
      </c>
      <c r="EN25">
        <v>100</v>
      </c>
      <c r="EO25">
        <v>100</v>
      </c>
      <c r="EP25">
        <v>1.419</v>
      </c>
      <c r="EQ25">
        <v>0.156</v>
      </c>
      <c r="ER25">
        <v>-0.237996202488147</v>
      </c>
      <c r="ES25">
        <v>0.001863200859035997</v>
      </c>
      <c r="ET25">
        <v>1.75183244084333E-06</v>
      </c>
      <c r="EU25">
        <v>-3.106497135790904E-10</v>
      </c>
      <c r="EV25">
        <v>0.149242857142859</v>
      </c>
      <c r="EW25">
        <v>0</v>
      </c>
      <c r="EX25">
        <v>0</v>
      </c>
      <c r="EY25">
        <v>0</v>
      </c>
      <c r="EZ25">
        <v>-6</v>
      </c>
      <c r="FA25">
        <v>2030</v>
      </c>
      <c r="FB25">
        <v>-1</v>
      </c>
      <c r="FC25">
        <v>-1</v>
      </c>
      <c r="FD25">
        <v>1.3</v>
      </c>
      <c r="FE25">
        <v>1.3</v>
      </c>
      <c r="FF25">
        <v>1.4856</v>
      </c>
      <c r="FG25">
        <v>2.66602</v>
      </c>
      <c r="FH25">
        <v>1.39771</v>
      </c>
      <c r="FI25">
        <v>2.27661</v>
      </c>
      <c r="FJ25">
        <v>1.39526</v>
      </c>
      <c r="FK25">
        <v>2.64038</v>
      </c>
      <c r="FL25">
        <v>33.0429</v>
      </c>
      <c r="FM25">
        <v>15.6731</v>
      </c>
      <c r="FN25">
        <v>18</v>
      </c>
      <c r="FO25">
        <v>569.289</v>
      </c>
      <c r="FP25">
        <v>382.867</v>
      </c>
      <c r="FQ25">
        <v>24.0496</v>
      </c>
      <c r="FR25">
        <v>24.9703</v>
      </c>
      <c r="FS25">
        <v>30.0001</v>
      </c>
      <c r="FT25">
        <v>24.8212</v>
      </c>
      <c r="FU25">
        <v>25.1734</v>
      </c>
      <c r="FV25">
        <v>29.7594</v>
      </c>
      <c r="FW25">
        <v>0</v>
      </c>
      <c r="FX25">
        <v>95.0189</v>
      </c>
      <c r="FY25">
        <v>24.0259</v>
      </c>
      <c r="FZ25">
        <v>600</v>
      </c>
      <c r="GA25">
        <v>19.2824</v>
      </c>
      <c r="GB25">
        <v>99.0591</v>
      </c>
      <c r="GC25">
        <v>93.50660000000001</v>
      </c>
    </row>
    <row r="26" spans="1:185">
      <c r="A26">
        <v>10</v>
      </c>
      <c r="B26">
        <v>1694107207</v>
      </c>
      <c r="C26">
        <v>942.9000000953674</v>
      </c>
      <c r="D26" t="s">
        <v>355</v>
      </c>
      <c r="E26" t="s">
        <v>356</v>
      </c>
      <c r="F26">
        <v>5</v>
      </c>
      <c r="G26" t="s">
        <v>307</v>
      </c>
      <c r="H26" t="s">
        <v>308</v>
      </c>
      <c r="I26" t="s">
        <v>309</v>
      </c>
      <c r="L26">
        <v>1694107199</v>
      </c>
      <c r="M26">
        <f>(N26)/1000</f>
        <v>0</v>
      </c>
      <c r="N26">
        <f>IF(CK26, AQ26, AK26)</f>
        <v>0</v>
      </c>
      <c r="O26">
        <f>IF(CK26, AL26, AJ26)</f>
        <v>0</v>
      </c>
      <c r="P26">
        <f>CM26 - IF(AX26&gt;1, O26*CG26*100.0/(AZ26*DA26), 0)</f>
        <v>0</v>
      </c>
      <c r="Q26">
        <f>((W26-M26/2)*P26-O26)/(W26+M26/2)</f>
        <v>0</v>
      </c>
      <c r="R26">
        <f>Q26*(CT26+CU26)/1000.0</f>
        <v>0</v>
      </c>
      <c r="S26">
        <f>(CM26 - IF(AX26&gt;1, O26*CG26*100.0/(AZ26*DA26), 0))*(CT26+CU26)/1000.0</f>
        <v>0</v>
      </c>
      <c r="T26">
        <f>2.0/((1/V26-1/U26)+SIGN(V26)*SQRT((1/V26-1/U26)*(1/V26-1/U26) + 4*CH26/((CH26+1)*(CH26+1))*(2*1/V26*1/U26-1/U26*1/U26)))</f>
        <v>0</v>
      </c>
      <c r="U26">
        <f>IF(LEFT(CI26,1)&lt;&gt;"0",IF(LEFT(CI26,1)="1",3.0,CJ26),$D$5+$E$5*(DA26*CT26/($K$5*1000))+$F$5*(DA26*CT26/($K$5*1000))*MAX(MIN(CG26,$J$5),$I$5)*MAX(MIN(CG26,$J$5),$I$5)+$G$5*MAX(MIN(CG26,$J$5),$I$5)*(DA26*CT26/($K$5*1000))+$H$5*(DA26*CT26/($K$5*1000))*(DA26*CT26/($K$5*1000)))</f>
        <v>0</v>
      </c>
      <c r="V26">
        <f>M26*(1000-(1000*0.61365*exp(17.502*Z26/(240.97+Z26))/(CT26+CU26)+CO26)/2)/(1000*0.61365*exp(17.502*Z26/(240.97+Z26))/(CT26+CU26)-CO26)</f>
        <v>0</v>
      </c>
      <c r="W26">
        <f>1/((CH26+1)/(T26/1.6)+1/(U26/1.37)) + CH26/((CH26+1)/(T26/1.6) + CH26/(U26/1.37))</f>
        <v>0</v>
      </c>
      <c r="X26">
        <f>(CC26*CF26)</f>
        <v>0</v>
      </c>
      <c r="Y26">
        <f>(CV26+(X26+2*0.95*5.67E-8*(((CV26+$B$7)+273)^4-(CV26+273)^4)-44100*M26)/(1.84*29.3*U26+8*0.95*5.67E-8*(CV26+273)^3))</f>
        <v>0</v>
      </c>
      <c r="Z26">
        <f>($C$7*CW26+$D$7*CX26+$E$7*Y26)</f>
        <v>0</v>
      </c>
      <c r="AA26">
        <f>0.61365*exp(17.502*Z26/(240.97+Z26))</f>
        <v>0</v>
      </c>
      <c r="AB26">
        <f>(AC26/AD26*100)</f>
        <v>0</v>
      </c>
      <c r="AC26">
        <f>CO26*(CT26+CU26)/1000</f>
        <v>0</v>
      </c>
      <c r="AD26">
        <f>0.61365*exp(17.502*CV26/(240.97+CV26))</f>
        <v>0</v>
      </c>
      <c r="AE26">
        <f>(AA26-CO26*(CT26+CU26)/1000)</f>
        <v>0</v>
      </c>
      <c r="AF26">
        <f>(-M26*44100)</f>
        <v>0</v>
      </c>
      <c r="AG26">
        <f>2*29.3*U26*0.92*(CV26-Z26)</f>
        <v>0</v>
      </c>
      <c r="AH26">
        <f>2*0.95*5.67E-8*(((CV26+$B$7)+273)^4-(Z26+273)^4)</f>
        <v>0</v>
      </c>
      <c r="AI26">
        <f>X26+AH26+AF26+AG26</f>
        <v>0</v>
      </c>
      <c r="AJ26">
        <f>CS26*AX26*(CN26-CM26*(1000-AX26*CP26)/(1000-AX26*CO26))/(100*CG26)</f>
        <v>0</v>
      </c>
      <c r="AK26">
        <f>1000*CS26*AX26*(CO26-CP26)/(100*CG26*(1000-AX26*CO26))</f>
        <v>0</v>
      </c>
      <c r="AL26">
        <f>(AM26 - AN26 - CT26*1E3/(8.314*(CV26+273.15)) * AP26/CS26 * AO26) * CS26/(100*CG26) * (1000 - CP26)/1000</f>
        <v>0</v>
      </c>
      <c r="AM26">
        <v>815.467177970301</v>
      </c>
      <c r="AN26">
        <v>792.0857393939394</v>
      </c>
      <c r="AO26">
        <v>0.06443376562360603</v>
      </c>
      <c r="AP26">
        <v>67.23912229422814</v>
      </c>
      <c r="AQ26">
        <f>(AS26 - AR26 + CT26*1E3/(8.314*(CV26+273.15)) * AU26/CS26 * AT26) * CS26/(100*CG26) * 1000/(1000 - AS26)</f>
        <v>0</v>
      </c>
      <c r="AR26">
        <v>18.94267966887447</v>
      </c>
      <c r="AS26">
        <v>20.52326181818182</v>
      </c>
      <c r="AT26">
        <v>-6.180509860540903E-05</v>
      </c>
      <c r="AU26">
        <v>78.55</v>
      </c>
      <c r="AV26">
        <v>31</v>
      </c>
      <c r="AW26">
        <v>5</v>
      </c>
      <c r="AX26">
        <f>IF(AV26*$H$13&gt;=AZ26,1.0,(AZ26/(AZ26-AV26*$H$13)))</f>
        <v>0</v>
      </c>
      <c r="AY26">
        <f>(AX26-1)*100</f>
        <v>0</v>
      </c>
      <c r="AZ26">
        <f>MAX(0,($B$13+$C$13*DA26)/(1+$D$13*DA26)*CT26/(CV26+273)*$E$13)</f>
        <v>0</v>
      </c>
      <c r="BA26" t="s">
        <v>310</v>
      </c>
      <c r="BB26">
        <v>8135.41</v>
      </c>
      <c r="BC26">
        <v>751.3846153846154</v>
      </c>
      <c r="BD26">
        <v>2279.14</v>
      </c>
      <c r="BE26">
        <f>1-BC26/BD26</f>
        <v>0</v>
      </c>
      <c r="BF26">
        <v>-1.208566639533705</v>
      </c>
      <c r="BG26" t="s">
        <v>357</v>
      </c>
      <c r="BH26">
        <v>8159.47</v>
      </c>
      <c r="BI26">
        <v>621.0478076923077</v>
      </c>
      <c r="BJ26">
        <v>762.83</v>
      </c>
      <c r="BK26">
        <f>1-BI26/BJ26</f>
        <v>0</v>
      </c>
      <c r="BL26">
        <v>0.5</v>
      </c>
      <c r="BM26">
        <f>CD26</f>
        <v>0</v>
      </c>
      <c r="BN26">
        <f>O26</f>
        <v>0</v>
      </c>
      <c r="BO26">
        <f>BK26*BL26*BM26</f>
        <v>0</v>
      </c>
      <c r="BP26">
        <f>(BN26-BF26)/BM26</f>
        <v>0</v>
      </c>
      <c r="BQ26">
        <f>(BD26-BJ26)/BJ26</f>
        <v>0</v>
      </c>
      <c r="BR26">
        <f>BC26/(BE26+BC26/BJ26)</f>
        <v>0</v>
      </c>
      <c r="BS26" t="s">
        <v>358</v>
      </c>
      <c r="BT26">
        <v>432.53</v>
      </c>
      <c r="BU26">
        <f>IF(BT26&lt;&gt;0, BT26, BR26)</f>
        <v>0</v>
      </c>
      <c r="BV26">
        <f>1-BU26/BJ26</f>
        <v>0</v>
      </c>
      <c r="BW26">
        <f>(BJ26-BI26)/(BJ26-BU26)</f>
        <v>0</v>
      </c>
      <c r="BX26">
        <f>(BD26-BJ26)/(BD26-BU26)</f>
        <v>0</v>
      </c>
      <c r="BY26">
        <f>(BJ26-BI26)/(BJ26-BC26)</f>
        <v>0</v>
      </c>
      <c r="BZ26">
        <f>(BD26-BJ26)/(BD26-BC26)</f>
        <v>0</v>
      </c>
      <c r="CA26">
        <f>(BW26*BU26/BI26)</f>
        <v>0</v>
      </c>
      <c r="CB26">
        <f>(1-CA26)</f>
        <v>0</v>
      </c>
      <c r="CC26">
        <f>$B$11*DB26+$C$11*DC26+$F$11*DD26*(1-DG26)</f>
        <v>0</v>
      </c>
      <c r="CD26">
        <f>CC26*CE26</f>
        <v>0</v>
      </c>
      <c r="CE26">
        <f>($B$11*$D$9+$C$11*$D$9+$F$11*((DQ26+DI26)/MAX(DQ26+DI26+DR26, 0.1)*$I$9+DR26/MAX(DQ26+DI26+DR26, 0.1)*$J$9))/($B$11+$C$11+$F$11)</f>
        <v>0</v>
      </c>
      <c r="CF26">
        <f>($B$11*$K$9+$C$11*$K$9+$F$11*((DQ26+DI26)/MAX(DQ26+DI26+DR26, 0.1)*$P$9+DR26/MAX(DQ26+DI26+DR26, 0.1)*$Q$9))/($B$11+$C$11+$F$11)</f>
        <v>0</v>
      </c>
      <c r="CG26">
        <v>6</v>
      </c>
      <c r="CH26">
        <v>0.5</v>
      </c>
      <c r="CI26" t="s">
        <v>313</v>
      </c>
      <c r="CJ26">
        <v>2</v>
      </c>
      <c r="CK26" t="b">
        <v>0</v>
      </c>
      <c r="CL26">
        <v>1694107199</v>
      </c>
      <c r="CM26">
        <v>775.7831935483871</v>
      </c>
      <c r="CN26">
        <v>800.0258387096773</v>
      </c>
      <c r="CO26">
        <v>20.53163548387097</v>
      </c>
      <c r="CP26">
        <v>18.95505483870968</v>
      </c>
      <c r="CQ26">
        <v>773.4491935483871</v>
      </c>
      <c r="CR26">
        <v>20.37563548387097</v>
      </c>
      <c r="CS26">
        <v>600.0049354838709</v>
      </c>
      <c r="CT26">
        <v>101.1240322580645</v>
      </c>
      <c r="CU26">
        <v>0.1000320516129032</v>
      </c>
      <c r="CV26">
        <v>25.60310645161291</v>
      </c>
      <c r="CW26">
        <v>25.89976451612903</v>
      </c>
      <c r="CX26">
        <v>999.9000000000003</v>
      </c>
      <c r="CY26">
        <v>0</v>
      </c>
      <c r="CZ26">
        <v>0</v>
      </c>
      <c r="DA26">
        <v>9999.788709677419</v>
      </c>
      <c r="DB26">
        <v>0</v>
      </c>
      <c r="DC26">
        <v>778.7661612903227</v>
      </c>
      <c r="DD26">
        <v>1499.971612903226</v>
      </c>
      <c r="DE26">
        <v>0.9729950322580643</v>
      </c>
      <c r="DF26">
        <v>0.02700491935483871</v>
      </c>
      <c r="DG26">
        <v>0</v>
      </c>
      <c r="DH26">
        <v>621.0579032258062</v>
      </c>
      <c r="DI26">
        <v>5.000220000000002</v>
      </c>
      <c r="DJ26">
        <v>9836.168709677419</v>
      </c>
      <c r="DK26">
        <v>14098.93548387097</v>
      </c>
      <c r="DL26">
        <v>40.10877419354838</v>
      </c>
      <c r="DM26">
        <v>41.3526451612903</v>
      </c>
      <c r="DN26">
        <v>39.27403225806452</v>
      </c>
      <c r="DO26">
        <v>40.58641935483869</v>
      </c>
      <c r="DP26">
        <v>41.42499999999998</v>
      </c>
      <c r="DQ26">
        <v>1454.599677419355</v>
      </c>
      <c r="DR26">
        <v>40.37193548387095</v>
      </c>
      <c r="DS26">
        <v>0</v>
      </c>
      <c r="DT26">
        <v>106.6000001430511</v>
      </c>
      <c r="DU26">
        <v>0</v>
      </c>
      <c r="DV26">
        <v>621.0478076923077</v>
      </c>
      <c r="DW26">
        <v>3.23141881392834</v>
      </c>
      <c r="DX26">
        <v>39.90837608758056</v>
      </c>
      <c r="DY26">
        <v>9836.409230769232</v>
      </c>
      <c r="DZ26">
        <v>15</v>
      </c>
      <c r="EA26">
        <v>1694107236</v>
      </c>
      <c r="EB26" t="s">
        <v>359</v>
      </c>
      <c r="EC26">
        <v>1694107231.5</v>
      </c>
      <c r="ED26">
        <v>1694107236</v>
      </c>
      <c r="EE26">
        <v>10</v>
      </c>
      <c r="EF26">
        <v>0.149</v>
      </c>
      <c r="EG26">
        <v>0.001</v>
      </c>
      <c r="EH26">
        <v>2.334</v>
      </c>
      <c r="EI26">
        <v>0.156</v>
      </c>
      <c r="EJ26">
        <v>800</v>
      </c>
      <c r="EK26">
        <v>19</v>
      </c>
      <c r="EL26">
        <v>0.24</v>
      </c>
      <c r="EM26">
        <v>0.06</v>
      </c>
      <c r="EN26">
        <v>100</v>
      </c>
      <c r="EO26">
        <v>100</v>
      </c>
      <c r="EP26">
        <v>2.334</v>
      </c>
      <c r="EQ26">
        <v>0.156</v>
      </c>
      <c r="ER26">
        <v>-0.2583606972393506</v>
      </c>
      <c r="ES26">
        <v>0.001863200859035997</v>
      </c>
      <c r="ET26">
        <v>1.75183244084333E-06</v>
      </c>
      <c r="EU26">
        <v>-3.106497135790904E-10</v>
      </c>
      <c r="EV26">
        <v>0.1555599999999977</v>
      </c>
      <c r="EW26">
        <v>0</v>
      </c>
      <c r="EX26">
        <v>0</v>
      </c>
      <c r="EY26">
        <v>0</v>
      </c>
      <c r="EZ26">
        <v>-6</v>
      </c>
      <c r="FA26">
        <v>2030</v>
      </c>
      <c r="FB26">
        <v>-1</v>
      </c>
      <c r="FC26">
        <v>-1</v>
      </c>
      <c r="FD26">
        <v>1.3</v>
      </c>
      <c r="FE26">
        <v>1.4</v>
      </c>
      <c r="FF26">
        <v>1.8689</v>
      </c>
      <c r="FG26">
        <v>2.63306</v>
      </c>
      <c r="FH26">
        <v>1.39771</v>
      </c>
      <c r="FI26">
        <v>2.27539</v>
      </c>
      <c r="FJ26">
        <v>1.39526</v>
      </c>
      <c r="FK26">
        <v>2.45239</v>
      </c>
      <c r="FL26">
        <v>33.0652</v>
      </c>
      <c r="FM26">
        <v>15.6381</v>
      </c>
      <c r="FN26">
        <v>18</v>
      </c>
      <c r="FO26">
        <v>569.649</v>
      </c>
      <c r="FP26">
        <v>382.91</v>
      </c>
      <c r="FQ26">
        <v>24.126</v>
      </c>
      <c r="FR26">
        <v>24.9892</v>
      </c>
      <c r="FS26">
        <v>30.0004</v>
      </c>
      <c r="FT26">
        <v>24.8233</v>
      </c>
      <c r="FU26">
        <v>25.1734</v>
      </c>
      <c r="FV26">
        <v>37.4292</v>
      </c>
      <c r="FW26">
        <v>0</v>
      </c>
      <c r="FX26">
        <v>95.00320000000001</v>
      </c>
      <c r="FY26">
        <v>24.1953</v>
      </c>
      <c r="FZ26">
        <v>800</v>
      </c>
      <c r="GA26">
        <v>19.5597</v>
      </c>
      <c r="GB26">
        <v>99.0552</v>
      </c>
      <c r="GC26">
        <v>93.4971</v>
      </c>
    </row>
    <row r="27" spans="1:185">
      <c r="A27">
        <v>11</v>
      </c>
      <c r="B27">
        <v>1694107312</v>
      </c>
      <c r="C27">
        <v>1047.900000095367</v>
      </c>
      <c r="D27" t="s">
        <v>360</v>
      </c>
      <c r="E27" t="s">
        <v>361</v>
      </c>
      <c r="F27">
        <v>5</v>
      </c>
      <c r="G27" t="s">
        <v>307</v>
      </c>
      <c r="H27" t="s">
        <v>308</v>
      </c>
      <c r="I27" t="s">
        <v>309</v>
      </c>
      <c r="L27">
        <v>1694107304</v>
      </c>
      <c r="M27">
        <f>(N27)/1000</f>
        <v>0</v>
      </c>
      <c r="N27">
        <f>IF(CK27, AQ27, AK27)</f>
        <v>0</v>
      </c>
      <c r="O27">
        <f>IF(CK27, AL27, AJ27)</f>
        <v>0</v>
      </c>
      <c r="P27">
        <f>CM27 - IF(AX27&gt;1, O27*CG27*100.0/(AZ27*DA27), 0)</f>
        <v>0</v>
      </c>
      <c r="Q27">
        <f>((W27-M27/2)*P27-O27)/(W27+M27/2)</f>
        <v>0</v>
      </c>
      <c r="R27">
        <f>Q27*(CT27+CU27)/1000.0</f>
        <v>0</v>
      </c>
      <c r="S27">
        <f>(CM27 - IF(AX27&gt;1, O27*CG27*100.0/(AZ27*DA27), 0))*(CT27+CU27)/1000.0</f>
        <v>0</v>
      </c>
      <c r="T27">
        <f>2.0/((1/V27-1/U27)+SIGN(V27)*SQRT((1/V27-1/U27)*(1/V27-1/U27) + 4*CH27/((CH27+1)*(CH27+1))*(2*1/V27*1/U27-1/U27*1/U27)))</f>
        <v>0</v>
      </c>
      <c r="U27">
        <f>IF(LEFT(CI27,1)&lt;&gt;"0",IF(LEFT(CI27,1)="1",3.0,CJ27),$D$5+$E$5*(DA27*CT27/($K$5*1000))+$F$5*(DA27*CT27/($K$5*1000))*MAX(MIN(CG27,$J$5),$I$5)*MAX(MIN(CG27,$J$5),$I$5)+$G$5*MAX(MIN(CG27,$J$5),$I$5)*(DA27*CT27/($K$5*1000))+$H$5*(DA27*CT27/($K$5*1000))*(DA27*CT27/($K$5*1000)))</f>
        <v>0</v>
      </c>
      <c r="V27">
        <f>M27*(1000-(1000*0.61365*exp(17.502*Z27/(240.97+Z27))/(CT27+CU27)+CO27)/2)/(1000*0.61365*exp(17.502*Z27/(240.97+Z27))/(CT27+CU27)-CO27)</f>
        <v>0</v>
      </c>
      <c r="W27">
        <f>1/((CH27+1)/(T27/1.6)+1/(U27/1.37)) + CH27/((CH27+1)/(T27/1.6) + CH27/(U27/1.37))</f>
        <v>0</v>
      </c>
      <c r="X27">
        <f>(CC27*CF27)</f>
        <v>0</v>
      </c>
      <c r="Y27">
        <f>(CV27+(X27+2*0.95*5.67E-8*(((CV27+$B$7)+273)^4-(CV27+273)^4)-44100*M27)/(1.84*29.3*U27+8*0.95*5.67E-8*(CV27+273)^3))</f>
        <v>0</v>
      </c>
      <c r="Z27">
        <f>($C$7*CW27+$D$7*CX27+$E$7*Y27)</f>
        <v>0</v>
      </c>
      <c r="AA27">
        <f>0.61365*exp(17.502*Z27/(240.97+Z27))</f>
        <v>0</v>
      </c>
      <c r="AB27">
        <f>(AC27/AD27*100)</f>
        <v>0</v>
      </c>
      <c r="AC27">
        <f>CO27*(CT27+CU27)/1000</f>
        <v>0</v>
      </c>
      <c r="AD27">
        <f>0.61365*exp(17.502*CV27/(240.97+CV27))</f>
        <v>0</v>
      </c>
      <c r="AE27">
        <f>(AA27-CO27*(CT27+CU27)/1000)</f>
        <v>0</v>
      </c>
      <c r="AF27">
        <f>(-M27*44100)</f>
        <v>0</v>
      </c>
      <c r="AG27">
        <f>2*29.3*U27*0.92*(CV27-Z27)</f>
        <v>0</v>
      </c>
      <c r="AH27">
        <f>2*0.95*5.67E-8*(((CV27+$B$7)+273)^4-(Z27+273)^4)</f>
        <v>0</v>
      </c>
      <c r="AI27">
        <f>X27+AH27+AF27+AG27</f>
        <v>0</v>
      </c>
      <c r="AJ27">
        <f>CS27*AX27*(CN27-CM27*(1000-AX27*CP27)/(1000-AX27*CO27))/(100*CG27)</f>
        <v>0</v>
      </c>
      <c r="AK27">
        <f>1000*CS27*AX27*(CO27-CP27)/(100*CG27*(1000-AX27*CO27))</f>
        <v>0</v>
      </c>
      <c r="AL27">
        <f>(AM27 - AN27 - CT27*1E3/(8.314*(CV27+273.15)) * AP27/CS27 * AO27) * CS27/(100*CG27) * (1000 - CP27)/1000</f>
        <v>0</v>
      </c>
      <c r="AM27">
        <v>1019.306847285716</v>
      </c>
      <c r="AN27">
        <v>995.2029575757573</v>
      </c>
      <c r="AO27">
        <v>-0.02388208216069678</v>
      </c>
      <c r="AP27">
        <v>67.23912924979633</v>
      </c>
      <c r="AQ27">
        <f>(AS27 - AR27 + CT27*1E3/(8.314*(CV27+273.15)) * AU27/CS27 * AT27) * CS27/(100*CG27) * 1000/(1000 - AS27)</f>
        <v>0</v>
      </c>
      <c r="AR27">
        <v>18.95811856541127</v>
      </c>
      <c r="AS27">
        <v>20.53324666666667</v>
      </c>
      <c r="AT27">
        <v>-0.0001265178571428561</v>
      </c>
      <c r="AU27">
        <v>78.55</v>
      </c>
      <c r="AV27">
        <v>30</v>
      </c>
      <c r="AW27">
        <v>5</v>
      </c>
      <c r="AX27">
        <f>IF(AV27*$H$13&gt;=AZ27,1.0,(AZ27/(AZ27-AV27*$H$13)))</f>
        <v>0</v>
      </c>
      <c r="AY27">
        <f>(AX27-1)*100</f>
        <v>0</v>
      </c>
      <c r="AZ27">
        <f>MAX(0,($B$13+$C$13*DA27)/(1+$D$13*DA27)*CT27/(CV27+273)*$E$13)</f>
        <v>0</v>
      </c>
      <c r="BA27" t="s">
        <v>310</v>
      </c>
      <c r="BB27">
        <v>8135.41</v>
      </c>
      <c r="BC27">
        <v>751.3846153846154</v>
      </c>
      <c r="BD27">
        <v>2279.14</v>
      </c>
      <c r="BE27">
        <f>1-BC27/BD27</f>
        <v>0</v>
      </c>
      <c r="BF27">
        <v>-1.208566639533705</v>
      </c>
      <c r="BG27" t="s">
        <v>362</v>
      </c>
      <c r="BH27">
        <v>8170.32</v>
      </c>
      <c r="BI27">
        <v>629.6186923076923</v>
      </c>
      <c r="BJ27">
        <v>769.45</v>
      </c>
      <c r="BK27">
        <f>1-BI27/BJ27</f>
        <v>0</v>
      </c>
      <c r="BL27">
        <v>0.5</v>
      </c>
      <c r="BM27">
        <f>CD27</f>
        <v>0</v>
      </c>
      <c r="BN27">
        <f>O27</f>
        <v>0</v>
      </c>
      <c r="BO27">
        <f>BK27*BL27*BM27</f>
        <v>0</v>
      </c>
      <c r="BP27">
        <f>(BN27-BF27)/BM27</f>
        <v>0</v>
      </c>
      <c r="BQ27">
        <f>(BD27-BJ27)/BJ27</f>
        <v>0</v>
      </c>
      <c r="BR27">
        <f>BC27/(BE27+BC27/BJ27)</f>
        <v>0</v>
      </c>
      <c r="BS27" t="s">
        <v>363</v>
      </c>
      <c r="BT27">
        <v>446</v>
      </c>
      <c r="BU27">
        <f>IF(BT27&lt;&gt;0, BT27, BR27)</f>
        <v>0</v>
      </c>
      <c r="BV27">
        <f>1-BU27/BJ27</f>
        <v>0</v>
      </c>
      <c r="BW27">
        <f>(BJ27-BI27)/(BJ27-BU27)</f>
        <v>0</v>
      </c>
      <c r="BX27">
        <f>(BD27-BJ27)/(BD27-BU27)</f>
        <v>0</v>
      </c>
      <c r="BY27">
        <f>(BJ27-BI27)/(BJ27-BC27)</f>
        <v>0</v>
      </c>
      <c r="BZ27">
        <f>(BD27-BJ27)/(BD27-BC27)</f>
        <v>0</v>
      </c>
      <c r="CA27">
        <f>(BW27*BU27/BI27)</f>
        <v>0</v>
      </c>
      <c r="CB27">
        <f>(1-CA27)</f>
        <v>0</v>
      </c>
      <c r="CC27">
        <f>$B$11*DB27+$C$11*DC27+$F$11*DD27*(1-DG27)</f>
        <v>0</v>
      </c>
      <c r="CD27">
        <f>CC27*CE27</f>
        <v>0</v>
      </c>
      <c r="CE27">
        <f>($B$11*$D$9+$C$11*$D$9+$F$11*((DQ27+DI27)/MAX(DQ27+DI27+DR27, 0.1)*$I$9+DR27/MAX(DQ27+DI27+DR27, 0.1)*$J$9))/($B$11+$C$11+$F$11)</f>
        <v>0</v>
      </c>
      <c r="CF27">
        <f>($B$11*$K$9+$C$11*$K$9+$F$11*((DQ27+DI27)/MAX(DQ27+DI27+DR27, 0.1)*$P$9+DR27/MAX(DQ27+DI27+DR27, 0.1)*$Q$9))/($B$11+$C$11+$F$11)</f>
        <v>0</v>
      </c>
      <c r="CG27">
        <v>6</v>
      </c>
      <c r="CH27">
        <v>0.5</v>
      </c>
      <c r="CI27" t="s">
        <v>313</v>
      </c>
      <c r="CJ27">
        <v>2</v>
      </c>
      <c r="CK27" t="b">
        <v>0</v>
      </c>
      <c r="CL27">
        <v>1694107304</v>
      </c>
      <c r="CM27">
        <v>974.5282903225803</v>
      </c>
      <c r="CN27">
        <v>1000.011838709677</v>
      </c>
      <c r="CO27">
        <v>20.55852258064516</v>
      </c>
      <c r="CP27">
        <v>18.96657419354839</v>
      </c>
      <c r="CQ27">
        <v>971.6962903225804</v>
      </c>
      <c r="CR27">
        <v>20.40352258064516</v>
      </c>
      <c r="CS27">
        <v>600.0180322580646</v>
      </c>
      <c r="CT27">
        <v>101.1213225806452</v>
      </c>
      <c r="CU27">
        <v>0.1000319129032258</v>
      </c>
      <c r="CV27">
        <v>25.82175161290322</v>
      </c>
      <c r="CW27">
        <v>26.10016129032258</v>
      </c>
      <c r="CX27">
        <v>999.9000000000003</v>
      </c>
      <c r="CY27">
        <v>0</v>
      </c>
      <c r="CZ27">
        <v>0</v>
      </c>
      <c r="DA27">
        <v>9996.138387096775</v>
      </c>
      <c r="DB27">
        <v>0</v>
      </c>
      <c r="DC27">
        <v>803.0756129032258</v>
      </c>
      <c r="DD27">
        <v>1500.182580645161</v>
      </c>
      <c r="DE27">
        <v>0.9730005161290323</v>
      </c>
      <c r="DF27">
        <v>0.02699953225806451</v>
      </c>
      <c r="DG27">
        <v>0</v>
      </c>
      <c r="DH27">
        <v>629.6007096774193</v>
      </c>
      <c r="DI27">
        <v>5.000220000000002</v>
      </c>
      <c r="DJ27">
        <v>9971.598387096772</v>
      </c>
      <c r="DK27">
        <v>14100.93870967742</v>
      </c>
      <c r="DL27">
        <v>40.22754838709676</v>
      </c>
      <c r="DM27">
        <v>41.87267741935482</v>
      </c>
      <c r="DN27">
        <v>40.19932258064516</v>
      </c>
      <c r="DO27">
        <v>40.28799999999998</v>
      </c>
      <c r="DP27">
        <v>41.56219354838709</v>
      </c>
      <c r="DQ27">
        <v>1454.813548387096</v>
      </c>
      <c r="DR27">
        <v>40.36870967741933</v>
      </c>
      <c r="DS27">
        <v>0</v>
      </c>
      <c r="DT27">
        <v>102.9000000953674</v>
      </c>
      <c r="DU27">
        <v>0</v>
      </c>
      <c r="DV27">
        <v>629.6186923076923</v>
      </c>
      <c r="DW27">
        <v>-2.182222215757564</v>
      </c>
      <c r="DX27">
        <v>-153.9172649623828</v>
      </c>
      <c r="DY27">
        <v>9970.328461538462</v>
      </c>
      <c r="DZ27">
        <v>15</v>
      </c>
      <c r="EA27">
        <v>1694107347.5</v>
      </c>
      <c r="EB27" t="s">
        <v>364</v>
      </c>
      <c r="EC27">
        <v>1694107347.5</v>
      </c>
      <c r="ED27">
        <v>1694107337</v>
      </c>
      <c r="EE27">
        <v>11</v>
      </c>
      <c r="EF27">
        <v>-0.35</v>
      </c>
      <c r="EG27">
        <v>-0.001</v>
      </c>
      <c r="EH27">
        <v>2.832</v>
      </c>
      <c r="EI27">
        <v>0.155</v>
      </c>
      <c r="EJ27">
        <v>1000</v>
      </c>
      <c r="EK27">
        <v>19</v>
      </c>
      <c r="EL27">
        <v>0.2</v>
      </c>
      <c r="EM27">
        <v>0.11</v>
      </c>
      <c r="EN27">
        <v>100</v>
      </c>
      <c r="EO27">
        <v>100</v>
      </c>
      <c r="EP27">
        <v>2.832</v>
      </c>
      <c r="EQ27">
        <v>0.155</v>
      </c>
      <c r="ER27">
        <v>-0.1092644839758989</v>
      </c>
      <c r="ES27">
        <v>0.001863200859035997</v>
      </c>
      <c r="ET27">
        <v>1.75183244084333E-06</v>
      </c>
      <c r="EU27">
        <v>-3.106497135790904E-10</v>
      </c>
      <c r="EV27">
        <v>0.1560550000000021</v>
      </c>
      <c r="EW27">
        <v>0</v>
      </c>
      <c r="EX27">
        <v>0</v>
      </c>
      <c r="EY27">
        <v>0</v>
      </c>
      <c r="EZ27">
        <v>-6</v>
      </c>
      <c r="FA27">
        <v>2030</v>
      </c>
      <c r="FB27">
        <v>-1</v>
      </c>
      <c r="FC27">
        <v>-1</v>
      </c>
      <c r="FD27">
        <v>1.3</v>
      </c>
      <c r="FE27">
        <v>1.3</v>
      </c>
      <c r="FF27">
        <v>2.23633</v>
      </c>
      <c r="FG27">
        <v>2.61963</v>
      </c>
      <c r="FH27">
        <v>1.39771</v>
      </c>
      <c r="FI27">
        <v>2.27539</v>
      </c>
      <c r="FJ27">
        <v>1.39526</v>
      </c>
      <c r="FK27">
        <v>2.43286</v>
      </c>
      <c r="FL27">
        <v>33.1322</v>
      </c>
      <c r="FM27">
        <v>15.6118</v>
      </c>
      <c r="FN27">
        <v>18</v>
      </c>
      <c r="FO27">
        <v>570.099</v>
      </c>
      <c r="FP27">
        <v>383.131</v>
      </c>
      <c r="FQ27">
        <v>23.6366</v>
      </c>
      <c r="FR27">
        <v>25.0266</v>
      </c>
      <c r="FS27">
        <v>30.0004</v>
      </c>
      <c r="FT27">
        <v>24.8426</v>
      </c>
      <c r="FU27">
        <v>25.1941</v>
      </c>
      <c r="FV27">
        <v>44.805</v>
      </c>
      <c r="FW27">
        <v>0</v>
      </c>
      <c r="FX27">
        <v>94.8616</v>
      </c>
      <c r="FY27">
        <v>23.5852</v>
      </c>
      <c r="FZ27">
        <v>1000</v>
      </c>
      <c r="GA27">
        <v>19.8047</v>
      </c>
      <c r="GB27">
        <v>99.04389999999999</v>
      </c>
      <c r="GC27">
        <v>93.48950000000001</v>
      </c>
    </row>
    <row r="28" spans="1:185">
      <c r="A28">
        <v>12</v>
      </c>
      <c r="B28">
        <v>1694107423.5</v>
      </c>
      <c r="C28">
        <v>1159.400000095367</v>
      </c>
      <c r="D28" t="s">
        <v>365</v>
      </c>
      <c r="E28" t="s">
        <v>366</v>
      </c>
      <c r="F28">
        <v>5</v>
      </c>
      <c r="G28" t="s">
        <v>307</v>
      </c>
      <c r="H28" t="s">
        <v>308</v>
      </c>
      <c r="I28" t="s">
        <v>309</v>
      </c>
      <c r="L28">
        <v>1694107415.5</v>
      </c>
      <c r="M28">
        <f>(N28)/1000</f>
        <v>0</v>
      </c>
      <c r="N28">
        <f>IF(CK28, AQ28, AK28)</f>
        <v>0</v>
      </c>
      <c r="O28">
        <f>IF(CK28, AL28, AJ28)</f>
        <v>0</v>
      </c>
      <c r="P28">
        <f>CM28 - IF(AX28&gt;1, O28*CG28*100.0/(AZ28*DA28), 0)</f>
        <v>0</v>
      </c>
      <c r="Q28">
        <f>((W28-M28/2)*P28-O28)/(W28+M28/2)</f>
        <v>0</v>
      </c>
      <c r="R28">
        <f>Q28*(CT28+CU28)/1000.0</f>
        <v>0</v>
      </c>
      <c r="S28">
        <f>(CM28 - IF(AX28&gt;1, O28*CG28*100.0/(AZ28*DA28), 0))*(CT28+CU28)/1000.0</f>
        <v>0</v>
      </c>
      <c r="T28">
        <f>2.0/((1/V28-1/U28)+SIGN(V28)*SQRT((1/V28-1/U28)*(1/V28-1/U28) + 4*CH28/((CH28+1)*(CH28+1))*(2*1/V28*1/U28-1/U28*1/U28)))</f>
        <v>0</v>
      </c>
      <c r="U28">
        <f>IF(LEFT(CI28,1)&lt;&gt;"0",IF(LEFT(CI28,1)="1",3.0,CJ28),$D$5+$E$5*(DA28*CT28/($K$5*1000))+$F$5*(DA28*CT28/($K$5*1000))*MAX(MIN(CG28,$J$5),$I$5)*MAX(MIN(CG28,$J$5),$I$5)+$G$5*MAX(MIN(CG28,$J$5),$I$5)*(DA28*CT28/($K$5*1000))+$H$5*(DA28*CT28/($K$5*1000))*(DA28*CT28/($K$5*1000)))</f>
        <v>0</v>
      </c>
      <c r="V28">
        <f>M28*(1000-(1000*0.61365*exp(17.502*Z28/(240.97+Z28))/(CT28+CU28)+CO28)/2)/(1000*0.61365*exp(17.502*Z28/(240.97+Z28))/(CT28+CU28)-CO28)</f>
        <v>0</v>
      </c>
      <c r="W28">
        <f>1/((CH28+1)/(T28/1.6)+1/(U28/1.37)) + CH28/((CH28+1)/(T28/1.6) + CH28/(U28/1.37))</f>
        <v>0</v>
      </c>
      <c r="X28">
        <f>(CC28*CF28)</f>
        <v>0</v>
      </c>
      <c r="Y28">
        <f>(CV28+(X28+2*0.95*5.67E-8*(((CV28+$B$7)+273)^4-(CV28+273)^4)-44100*M28)/(1.84*29.3*U28+8*0.95*5.67E-8*(CV28+273)^3))</f>
        <v>0</v>
      </c>
      <c r="Z28">
        <f>($C$7*CW28+$D$7*CX28+$E$7*Y28)</f>
        <v>0</v>
      </c>
      <c r="AA28">
        <f>0.61365*exp(17.502*Z28/(240.97+Z28))</f>
        <v>0</v>
      </c>
      <c r="AB28">
        <f>(AC28/AD28*100)</f>
        <v>0</v>
      </c>
      <c r="AC28">
        <f>CO28*(CT28+CU28)/1000</f>
        <v>0</v>
      </c>
      <c r="AD28">
        <f>0.61365*exp(17.502*CV28/(240.97+CV28))</f>
        <v>0</v>
      </c>
      <c r="AE28">
        <f>(AA28-CO28*(CT28+CU28)/1000)</f>
        <v>0</v>
      </c>
      <c r="AF28">
        <f>(-M28*44100)</f>
        <v>0</v>
      </c>
      <c r="AG28">
        <f>2*29.3*U28*0.92*(CV28-Z28)</f>
        <v>0</v>
      </c>
      <c r="AH28">
        <f>2*0.95*5.67E-8*(((CV28+$B$7)+273)^4-(Z28+273)^4)</f>
        <v>0</v>
      </c>
      <c r="AI28">
        <f>X28+AH28+AF28+AG28</f>
        <v>0</v>
      </c>
      <c r="AJ28">
        <f>CS28*AX28*(CN28-CM28*(1000-AX28*CP28)/(1000-AX28*CO28))/(100*CG28)</f>
        <v>0</v>
      </c>
      <c r="AK28">
        <f>1000*CS28*AX28*(CO28-CP28)/(100*CG28*(1000-AX28*CO28))</f>
        <v>0</v>
      </c>
      <c r="AL28">
        <f>(AM28 - AN28 - CT28*1E3/(8.314*(CV28+273.15)) * AP28/CS28 * AO28) * CS28/(100*CG28) * (1000 - CP28)/1000</f>
        <v>0</v>
      </c>
      <c r="AM28">
        <v>1223.363195612019</v>
      </c>
      <c r="AN28">
        <v>1198.836666666667</v>
      </c>
      <c r="AO28">
        <v>0.003053940458567705</v>
      </c>
      <c r="AP28">
        <v>67.1453216956747</v>
      </c>
      <c r="AQ28">
        <f>(AS28 - AR28 + CT28*1E3/(8.314*(CV28+273.15)) * AU28/CS28 * AT28) * CS28/(100*CG28) * 1000/(1000 - AS28)</f>
        <v>0</v>
      </c>
      <c r="AR28">
        <v>19.12164078619048</v>
      </c>
      <c r="AS28">
        <v>20.69776727272728</v>
      </c>
      <c r="AT28">
        <v>0.0004687561327570258</v>
      </c>
      <c r="AU28">
        <v>78.55</v>
      </c>
      <c r="AV28">
        <v>30</v>
      </c>
      <c r="AW28">
        <v>5</v>
      </c>
      <c r="AX28">
        <f>IF(AV28*$H$13&gt;=AZ28,1.0,(AZ28/(AZ28-AV28*$H$13)))</f>
        <v>0</v>
      </c>
      <c r="AY28">
        <f>(AX28-1)*100</f>
        <v>0</v>
      </c>
      <c r="AZ28">
        <f>MAX(0,($B$13+$C$13*DA28)/(1+$D$13*DA28)*CT28/(CV28+273)*$E$13)</f>
        <v>0</v>
      </c>
      <c r="BA28" t="s">
        <v>310</v>
      </c>
      <c r="BB28">
        <v>8135.41</v>
      </c>
      <c r="BC28">
        <v>751.3846153846154</v>
      </c>
      <c r="BD28">
        <v>2279.14</v>
      </c>
      <c r="BE28">
        <f>1-BC28/BD28</f>
        <v>0</v>
      </c>
      <c r="BF28">
        <v>-1.208566639533705</v>
      </c>
      <c r="BG28" t="s">
        <v>367</v>
      </c>
      <c r="BH28">
        <v>8185.6</v>
      </c>
      <c r="BI28">
        <v>634.39948</v>
      </c>
      <c r="BJ28">
        <v>770.35</v>
      </c>
      <c r="BK28">
        <f>1-BI28/BJ28</f>
        <v>0</v>
      </c>
      <c r="BL28">
        <v>0.5</v>
      </c>
      <c r="BM28">
        <f>CD28</f>
        <v>0</v>
      </c>
      <c r="BN28">
        <f>O28</f>
        <v>0</v>
      </c>
      <c r="BO28">
        <f>BK28*BL28*BM28</f>
        <v>0</v>
      </c>
      <c r="BP28">
        <f>(BN28-BF28)/BM28</f>
        <v>0</v>
      </c>
      <c r="BQ28">
        <f>(BD28-BJ28)/BJ28</f>
        <v>0</v>
      </c>
      <c r="BR28">
        <f>BC28/(BE28+BC28/BJ28)</f>
        <v>0</v>
      </c>
      <c r="BS28" t="s">
        <v>368</v>
      </c>
      <c r="BT28">
        <v>442.93</v>
      </c>
      <c r="BU28">
        <f>IF(BT28&lt;&gt;0, BT28, BR28)</f>
        <v>0</v>
      </c>
      <c r="BV28">
        <f>1-BU28/BJ28</f>
        <v>0</v>
      </c>
      <c r="BW28">
        <f>(BJ28-BI28)/(BJ28-BU28)</f>
        <v>0</v>
      </c>
      <c r="BX28">
        <f>(BD28-BJ28)/(BD28-BU28)</f>
        <v>0</v>
      </c>
      <c r="BY28">
        <f>(BJ28-BI28)/(BJ28-BC28)</f>
        <v>0</v>
      </c>
      <c r="BZ28">
        <f>(BD28-BJ28)/(BD28-BC28)</f>
        <v>0</v>
      </c>
      <c r="CA28">
        <f>(BW28*BU28/BI28)</f>
        <v>0</v>
      </c>
      <c r="CB28">
        <f>(1-CA28)</f>
        <v>0</v>
      </c>
      <c r="CC28">
        <f>$B$11*DB28+$C$11*DC28+$F$11*DD28*(1-DG28)</f>
        <v>0</v>
      </c>
      <c r="CD28">
        <f>CC28*CE28</f>
        <v>0</v>
      </c>
      <c r="CE28">
        <f>($B$11*$D$9+$C$11*$D$9+$F$11*((DQ28+DI28)/MAX(DQ28+DI28+DR28, 0.1)*$I$9+DR28/MAX(DQ28+DI28+DR28, 0.1)*$J$9))/($B$11+$C$11+$F$11)</f>
        <v>0</v>
      </c>
      <c r="CF28">
        <f>($B$11*$K$9+$C$11*$K$9+$F$11*((DQ28+DI28)/MAX(DQ28+DI28+DR28, 0.1)*$P$9+DR28/MAX(DQ28+DI28+DR28, 0.1)*$Q$9))/($B$11+$C$11+$F$11)</f>
        <v>0</v>
      </c>
      <c r="CG28">
        <v>6</v>
      </c>
      <c r="CH28">
        <v>0.5</v>
      </c>
      <c r="CI28" t="s">
        <v>313</v>
      </c>
      <c r="CJ28">
        <v>2</v>
      </c>
      <c r="CK28" t="b">
        <v>0</v>
      </c>
      <c r="CL28">
        <v>1694107415.5</v>
      </c>
      <c r="CM28">
        <v>1174.435903225806</v>
      </c>
      <c r="CN28">
        <v>1199.985483870968</v>
      </c>
      <c r="CO28">
        <v>20.68186451612902</v>
      </c>
      <c r="CP28">
        <v>19.1155064516129</v>
      </c>
      <c r="CQ28">
        <v>1170.412903225806</v>
      </c>
      <c r="CR28">
        <v>20.52086451612902</v>
      </c>
      <c r="CS28">
        <v>600.0122258064516</v>
      </c>
      <c r="CT28">
        <v>101.1200322580645</v>
      </c>
      <c r="CU28">
        <v>0.09998573225806454</v>
      </c>
      <c r="CV28">
        <v>25.54689032258064</v>
      </c>
      <c r="CW28">
        <v>25.9493935483871</v>
      </c>
      <c r="CX28">
        <v>999.9000000000003</v>
      </c>
      <c r="CY28">
        <v>0</v>
      </c>
      <c r="CZ28">
        <v>0</v>
      </c>
      <c r="DA28">
        <v>10001.44612903226</v>
      </c>
      <c r="DB28">
        <v>0</v>
      </c>
      <c r="DC28">
        <v>917.3719999999998</v>
      </c>
      <c r="DD28">
        <v>1500.037419354838</v>
      </c>
      <c r="DE28">
        <v>0.9729947419354839</v>
      </c>
      <c r="DF28">
        <v>0.02700503548387097</v>
      </c>
      <c r="DG28">
        <v>0</v>
      </c>
      <c r="DH28">
        <v>634.4767096774193</v>
      </c>
      <c r="DI28">
        <v>5.000220000000002</v>
      </c>
      <c r="DJ28">
        <v>9909.254193548388</v>
      </c>
      <c r="DK28">
        <v>14099.54838709677</v>
      </c>
      <c r="DL28">
        <v>36.33848387096774</v>
      </c>
      <c r="DM28">
        <v>39.1570322580645</v>
      </c>
      <c r="DN28">
        <v>37.02999999999999</v>
      </c>
      <c r="DO28">
        <v>36.01590322580645</v>
      </c>
      <c r="DP28">
        <v>38.1812258064516</v>
      </c>
      <c r="DQ28">
        <v>1454.663548387097</v>
      </c>
      <c r="DR28">
        <v>40.37322580645161</v>
      </c>
      <c r="DS28">
        <v>0</v>
      </c>
      <c r="DT28">
        <v>109.4000000953674</v>
      </c>
      <c r="DU28">
        <v>0</v>
      </c>
      <c r="DV28">
        <v>634.39948</v>
      </c>
      <c r="DW28">
        <v>-4.275769213679536</v>
      </c>
      <c r="DX28">
        <v>-144.5584613147427</v>
      </c>
      <c r="DY28">
        <v>9906.735999999999</v>
      </c>
      <c r="DZ28">
        <v>15</v>
      </c>
      <c r="EA28">
        <v>1694107450</v>
      </c>
      <c r="EB28" t="s">
        <v>369</v>
      </c>
      <c r="EC28">
        <v>1694107448.5</v>
      </c>
      <c r="ED28">
        <v>1694107450</v>
      </c>
      <c r="EE28">
        <v>12</v>
      </c>
      <c r="EF28">
        <v>0.279</v>
      </c>
      <c r="EG28">
        <v>0.006</v>
      </c>
      <c r="EH28">
        <v>4.023</v>
      </c>
      <c r="EI28">
        <v>0.161</v>
      </c>
      <c r="EJ28">
        <v>1200</v>
      </c>
      <c r="EK28">
        <v>19</v>
      </c>
      <c r="EL28">
        <v>0.17</v>
      </c>
      <c r="EM28">
        <v>0.14</v>
      </c>
      <c r="EN28">
        <v>100</v>
      </c>
      <c r="EO28">
        <v>100</v>
      </c>
      <c r="EP28">
        <v>4.023</v>
      </c>
      <c r="EQ28">
        <v>0.161</v>
      </c>
      <c r="ER28">
        <v>-0.4596595048272962</v>
      </c>
      <c r="ES28">
        <v>0.001863200859035997</v>
      </c>
      <c r="ET28">
        <v>1.75183244084333E-06</v>
      </c>
      <c r="EU28">
        <v>-3.106497135790904E-10</v>
      </c>
      <c r="EV28">
        <v>0.1553100000000036</v>
      </c>
      <c r="EW28">
        <v>0</v>
      </c>
      <c r="EX28">
        <v>0</v>
      </c>
      <c r="EY28">
        <v>0</v>
      </c>
      <c r="EZ28">
        <v>-6</v>
      </c>
      <c r="FA28">
        <v>2030</v>
      </c>
      <c r="FB28">
        <v>-1</v>
      </c>
      <c r="FC28">
        <v>-1</v>
      </c>
      <c r="FD28">
        <v>1.3</v>
      </c>
      <c r="FE28">
        <v>1.4</v>
      </c>
      <c r="FF28">
        <v>2.59155</v>
      </c>
      <c r="FG28">
        <v>2.61353</v>
      </c>
      <c r="FH28">
        <v>1.39771</v>
      </c>
      <c r="FI28">
        <v>2.27661</v>
      </c>
      <c r="FJ28">
        <v>1.39526</v>
      </c>
      <c r="FK28">
        <v>2.40845</v>
      </c>
      <c r="FL28">
        <v>33.244</v>
      </c>
      <c r="FM28">
        <v>15.5943</v>
      </c>
      <c r="FN28">
        <v>18</v>
      </c>
      <c r="FO28">
        <v>570.753</v>
      </c>
      <c r="FP28">
        <v>383.195</v>
      </c>
      <c r="FQ28">
        <v>23.4584</v>
      </c>
      <c r="FR28">
        <v>25.1035</v>
      </c>
      <c r="FS28">
        <v>30.0005</v>
      </c>
      <c r="FT28">
        <v>24.8984</v>
      </c>
      <c r="FU28">
        <v>25.2511</v>
      </c>
      <c r="FV28">
        <v>51.9129</v>
      </c>
      <c r="FW28">
        <v>0</v>
      </c>
      <c r="FX28">
        <v>94.6794</v>
      </c>
      <c r="FY28">
        <v>23.4607</v>
      </c>
      <c r="FZ28">
        <v>1200</v>
      </c>
      <c r="GA28">
        <v>19.5229</v>
      </c>
      <c r="GB28">
        <v>99.0321</v>
      </c>
      <c r="GC28">
        <v>93.4783</v>
      </c>
    </row>
    <row r="29" spans="1:185">
      <c r="A29">
        <v>13</v>
      </c>
      <c r="B29">
        <v>1694107526</v>
      </c>
      <c r="C29">
        <v>1261.900000095367</v>
      </c>
      <c r="D29" t="s">
        <v>370</v>
      </c>
      <c r="E29" t="s">
        <v>371</v>
      </c>
      <c r="F29">
        <v>5</v>
      </c>
      <c r="G29" t="s">
        <v>307</v>
      </c>
      <c r="H29" t="s">
        <v>308</v>
      </c>
      <c r="I29" t="s">
        <v>309</v>
      </c>
      <c r="L29">
        <v>1694107518</v>
      </c>
      <c r="M29">
        <f>(N29)/1000</f>
        <v>0</v>
      </c>
      <c r="N29">
        <f>IF(CK29, AQ29, AK29)</f>
        <v>0</v>
      </c>
      <c r="O29">
        <f>IF(CK29, AL29, AJ29)</f>
        <v>0</v>
      </c>
      <c r="P29">
        <f>CM29 - IF(AX29&gt;1, O29*CG29*100.0/(AZ29*DA29), 0)</f>
        <v>0</v>
      </c>
      <c r="Q29">
        <f>((W29-M29/2)*P29-O29)/(W29+M29/2)</f>
        <v>0</v>
      </c>
      <c r="R29">
        <f>Q29*(CT29+CU29)/1000.0</f>
        <v>0</v>
      </c>
      <c r="S29">
        <f>(CM29 - IF(AX29&gt;1, O29*CG29*100.0/(AZ29*DA29), 0))*(CT29+CU29)/1000.0</f>
        <v>0</v>
      </c>
      <c r="T29">
        <f>2.0/((1/V29-1/U29)+SIGN(V29)*SQRT((1/V29-1/U29)*(1/V29-1/U29) + 4*CH29/((CH29+1)*(CH29+1))*(2*1/V29*1/U29-1/U29*1/U29)))</f>
        <v>0</v>
      </c>
      <c r="U29">
        <f>IF(LEFT(CI29,1)&lt;&gt;"0",IF(LEFT(CI29,1)="1",3.0,CJ29),$D$5+$E$5*(DA29*CT29/($K$5*1000))+$F$5*(DA29*CT29/($K$5*1000))*MAX(MIN(CG29,$J$5),$I$5)*MAX(MIN(CG29,$J$5),$I$5)+$G$5*MAX(MIN(CG29,$J$5),$I$5)*(DA29*CT29/($K$5*1000))+$H$5*(DA29*CT29/($K$5*1000))*(DA29*CT29/($K$5*1000)))</f>
        <v>0</v>
      </c>
      <c r="V29">
        <f>M29*(1000-(1000*0.61365*exp(17.502*Z29/(240.97+Z29))/(CT29+CU29)+CO29)/2)/(1000*0.61365*exp(17.502*Z29/(240.97+Z29))/(CT29+CU29)-CO29)</f>
        <v>0</v>
      </c>
      <c r="W29">
        <f>1/((CH29+1)/(T29/1.6)+1/(U29/1.37)) + CH29/((CH29+1)/(T29/1.6) + CH29/(U29/1.37))</f>
        <v>0</v>
      </c>
      <c r="X29">
        <f>(CC29*CF29)</f>
        <v>0</v>
      </c>
      <c r="Y29">
        <f>(CV29+(X29+2*0.95*5.67E-8*(((CV29+$B$7)+273)^4-(CV29+273)^4)-44100*M29)/(1.84*29.3*U29+8*0.95*5.67E-8*(CV29+273)^3))</f>
        <v>0</v>
      </c>
      <c r="Z29">
        <f>($C$7*CW29+$D$7*CX29+$E$7*Y29)</f>
        <v>0</v>
      </c>
      <c r="AA29">
        <f>0.61365*exp(17.502*Z29/(240.97+Z29))</f>
        <v>0</v>
      </c>
      <c r="AB29">
        <f>(AC29/AD29*100)</f>
        <v>0</v>
      </c>
      <c r="AC29">
        <f>CO29*(CT29+CU29)/1000</f>
        <v>0</v>
      </c>
      <c r="AD29">
        <f>0.61365*exp(17.502*CV29/(240.97+CV29))</f>
        <v>0</v>
      </c>
      <c r="AE29">
        <f>(AA29-CO29*(CT29+CU29)/1000)</f>
        <v>0</v>
      </c>
      <c r="AF29">
        <f>(-M29*44100)</f>
        <v>0</v>
      </c>
      <c r="AG29">
        <f>2*29.3*U29*0.92*(CV29-Z29)</f>
        <v>0</v>
      </c>
      <c r="AH29">
        <f>2*0.95*5.67E-8*(((CV29+$B$7)+273)^4-(Z29+273)^4)</f>
        <v>0</v>
      </c>
      <c r="AI29">
        <f>X29+AH29+AF29+AG29</f>
        <v>0</v>
      </c>
      <c r="AJ29">
        <f>CS29*AX29*(CN29-CM29*(1000-AX29*CP29)/(1000-AX29*CO29))/(100*CG29)</f>
        <v>0</v>
      </c>
      <c r="AK29">
        <f>1000*CS29*AX29*(CO29-CP29)/(100*CG29*(1000-AX29*CO29))</f>
        <v>0</v>
      </c>
      <c r="AL29">
        <f>(AM29 - AN29 - CT29*1E3/(8.314*(CV29+273.15)) * AP29/CS29 * AO29) * CS29/(100*CG29) * (1000 - CP29)/1000</f>
        <v>0</v>
      </c>
      <c r="AM29">
        <v>1528.475352261703</v>
      </c>
      <c r="AN29">
        <v>1504.453393939394</v>
      </c>
      <c r="AO29">
        <v>-0.02458101313871702</v>
      </c>
      <c r="AP29">
        <v>67.18055826863694</v>
      </c>
      <c r="AQ29">
        <f>(AS29 - AR29 + CT29*1E3/(8.314*(CV29+273.15)) * AU29/CS29 * AT29) * CS29/(100*CG29) * 1000/(1000 - AS29)</f>
        <v>0</v>
      </c>
      <c r="AR29">
        <v>18.56125515883117</v>
      </c>
      <c r="AS29">
        <v>20.36939333333332</v>
      </c>
      <c r="AT29">
        <v>-0.01800095238095175</v>
      </c>
      <c r="AU29">
        <v>78.55</v>
      </c>
      <c r="AV29">
        <v>30</v>
      </c>
      <c r="AW29">
        <v>5</v>
      </c>
      <c r="AX29">
        <f>IF(AV29*$H$13&gt;=AZ29,1.0,(AZ29/(AZ29-AV29*$H$13)))</f>
        <v>0</v>
      </c>
      <c r="AY29">
        <f>(AX29-1)*100</f>
        <v>0</v>
      </c>
      <c r="AZ29">
        <f>MAX(0,($B$13+$C$13*DA29)/(1+$D$13*DA29)*CT29/(CV29+273)*$E$13)</f>
        <v>0</v>
      </c>
      <c r="BA29" t="s">
        <v>310</v>
      </c>
      <c r="BB29">
        <v>8135.41</v>
      </c>
      <c r="BC29">
        <v>751.3846153846154</v>
      </c>
      <c r="BD29">
        <v>2279.14</v>
      </c>
      <c r="BE29">
        <f>1-BC29/BD29</f>
        <v>0</v>
      </c>
      <c r="BF29">
        <v>-1.208566639533705</v>
      </c>
      <c r="BG29" t="s">
        <v>372</v>
      </c>
      <c r="BH29">
        <v>8187.19</v>
      </c>
      <c r="BI29">
        <v>633.2326153846153</v>
      </c>
      <c r="BJ29">
        <v>763.74</v>
      </c>
      <c r="BK29">
        <f>1-BI29/BJ29</f>
        <v>0</v>
      </c>
      <c r="BL29">
        <v>0.5</v>
      </c>
      <c r="BM29">
        <f>CD29</f>
        <v>0</v>
      </c>
      <c r="BN29">
        <f>O29</f>
        <v>0</v>
      </c>
      <c r="BO29">
        <f>BK29*BL29*BM29</f>
        <v>0</v>
      </c>
      <c r="BP29">
        <f>(BN29-BF29)/BM29</f>
        <v>0</v>
      </c>
      <c r="BQ29">
        <f>(BD29-BJ29)/BJ29</f>
        <v>0</v>
      </c>
      <c r="BR29">
        <f>BC29/(BE29+BC29/BJ29)</f>
        <v>0</v>
      </c>
      <c r="BS29" t="s">
        <v>373</v>
      </c>
      <c r="BT29">
        <v>440.07</v>
      </c>
      <c r="BU29">
        <f>IF(BT29&lt;&gt;0, BT29, BR29)</f>
        <v>0</v>
      </c>
      <c r="BV29">
        <f>1-BU29/BJ29</f>
        <v>0</v>
      </c>
      <c r="BW29">
        <f>(BJ29-BI29)/(BJ29-BU29)</f>
        <v>0</v>
      </c>
      <c r="BX29">
        <f>(BD29-BJ29)/(BD29-BU29)</f>
        <v>0</v>
      </c>
      <c r="BY29">
        <f>(BJ29-BI29)/(BJ29-BC29)</f>
        <v>0</v>
      </c>
      <c r="BZ29">
        <f>(BD29-BJ29)/(BD29-BC29)</f>
        <v>0</v>
      </c>
      <c r="CA29">
        <f>(BW29*BU29/BI29)</f>
        <v>0</v>
      </c>
      <c r="CB29">
        <f>(1-CA29)</f>
        <v>0</v>
      </c>
      <c r="CC29">
        <f>$B$11*DB29+$C$11*DC29+$F$11*DD29*(1-DG29)</f>
        <v>0</v>
      </c>
      <c r="CD29">
        <f>CC29*CE29</f>
        <v>0</v>
      </c>
      <c r="CE29">
        <f>($B$11*$D$9+$C$11*$D$9+$F$11*((DQ29+DI29)/MAX(DQ29+DI29+DR29, 0.1)*$I$9+DR29/MAX(DQ29+DI29+DR29, 0.1)*$J$9))/($B$11+$C$11+$F$11)</f>
        <v>0</v>
      </c>
      <c r="CF29">
        <f>($B$11*$K$9+$C$11*$K$9+$F$11*((DQ29+DI29)/MAX(DQ29+DI29+DR29, 0.1)*$P$9+DR29/MAX(DQ29+DI29+DR29, 0.1)*$Q$9))/($B$11+$C$11+$F$11)</f>
        <v>0</v>
      </c>
      <c r="CG29">
        <v>6</v>
      </c>
      <c r="CH29">
        <v>0.5</v>
      </c>
      <c r="CI29" t="s">
        <v>313</v>
      </c>
      <c r="CJ29">
        <v>2</v>
      </c>
      <c r="CK29" t="b">
        <v>0</v>
      </c>
      <c r="CL29">
        <v>1694107518</v>
      </c>
      <c r="CM29">
        <v>1473.873387096774</v>
      </c>
      <c r="CN29">
        <v>1500.185483870968</v>
      </c>
      <c r="CO29">
        <v>20.47405806451613</v>
      </c>
      <c r="CP29">
        <v>18.69861935483871</v>
      </c>
      <c r="CQ29">
        <v>1468.438387096774</v>
      </c>
      <c r="CR29">
        <v>20.32905806451613</v>
      </c>
      <c r="CS29">
        <v>600.0096451612905</v>
      </c>
      <c r="CT29">
        <v>101.116064516129</v>
      </c>
      <c r="CU29">
        <v>0.09995243225806452</v>
      </c>
      <c r="CV29">
        <v>25.48181290322581</v>
      </c>
      <c r="CW29">
        <v>25.9940064516129</v>
      </c>
      <c r="CX29">
        <v>999.9000000000003</v>
      </c>
      <c r="CY29">
        <v>0</v>
      </c>
      <c r="CZ29">
        <v>0</v>
      </c>
      <c r="DA29">
        <v>10001.53129032258</v>
      </c>
      <c r="DB29">
        <v>0</v>
      </c>
      <c r="DC29">
        <v>868.3261612903226</v>
      </c>
      <c r="DD29">
        <v>1499.993870967742</v>
      </c>
      <c r="DE29">
        <v>0.9730002258064517</v>
      </c>
      <c r="DF29">
        <v>0.02699980967741936</v>
      </c>
      <c r="DG29">
        <v>0</v>
      </c>
      <c r="DH29">
        <v>633.2724193548387</v>
      </c>
      <c r="DI29">
        <v>5.000220000000002</v>
      </c>
      <c r="DJ29">
        <v>9856.826451612904</v>
      </c>
      <c r="DK29">
        <v>14099.15161290323</v>
      </c>
      <c r="DL29">
        <v>35.39690322580645</v>
      </c>
      <c r="DM29">
        <v>38.39896774193548</v>
      </c>
      <c r="DN29">
        <v>36.4292258064516</v>
      </c>
      <c r="DO29">
        <v>33.78609677419355</v>
      </c>
      <c r="DP29">
        <v>36.90899999999998</v>
      </c>
      <c r="DQ29">
        <v>1454.629999999999</v>
      </c>
      <c r="DR29">
        <v>40.36354838709676</v>
      </c>
      <c r="DS29">
        <v>0</v>
      </c>
      <c r="DT29">
        <v>100.4000000953674</v>
      </c>
      <c r="DU29">
        <v>0</v>
      </c>
      <c r="DV29">
        <v>633.2326153846153</v>
      </c>
      <c r="DW29">
        <v>-3.778119654155945</v>
      </c>
      <c r="DX29">
        <v>-18.96068376049658</v>
      </c>
      <c r="DY29">
        <v>9856.563846153846</v>
      </c>
      <c r="DZ29">
        <v>15</v>
      </c>
      <c r="EA29">
        <v>1694107554.5</v>
      </c>
      <c r="EB29" t="s">
        <v>374</v>
      </c>
      <c r="EC29">
        <v>1694107554</v>
      </c>
      <c r="ED29">
        <v>1694107554.5</v>
      </c>
      <c r="EE29">
        <v>13</v>
      </c>
      <c r="EF29">
        <v>-0.045</v>
      </c>
      <c r="EG29">
        <v>-0.017</v>
      </c>
      <c r="EH29">
        <v>5.435</v>
      </c>
      <c r="EI29">
        <v>0.145</v>
      </c>
      <c r="EJ29">
        <v>1501</v>
      </c>
      <c r="EK29">
        <v>18</v>
      </c>
      <c r="EL29">
        <v>0.58</v>
      </c>
      <c r="EM29">
        <v>0.08</v>
      </c>
      <c r="EN29">
        <v>100</v>
      </c>
      <c r="EO29">
        <v>100</v>
      </c>
      <c r="EP29">
        <v>5.435</v>
      </c>
      <c r="EQ29">
        <v>0.145</v>
      </c>
      <c r="ER29">
        <v>-0.1824540369944714</v>
      </c>
      <c r="ES29">
        <v>0.001863200859035997</v>
      </c>
      <c r="ET29">
        <v>1.75183244084333E-06</v>
      </c>
      <c r="EU29">
        <v>-3.106497135790904E-10</v>
      </c>
      <c r="EV29">
        <v>0.1611190476190494</v>
      </c>
      <c r="EW29">
        <v>0</v>
      </c>
      <c r="EX29">
        <v>0</v>
      </c>
      <c r="EY29">
        <v>0</v>
      </c>
      <c r="EZ29">
        <v>-6</v>
      </c>
      <c r="FA29">
        <v>2030</v>
      </c>
      <c r="FB29">
        <v>-1</v>
      </c>
      <c r="FC29">
        <v>-1</v>
      </c>
      <c r="FD29">
        <v>1.3</v>
      </c>
      <c r="FE29">
        <v>1.3</v>
      </c>
      <c r="FF29">
        <v>3.10181</v>
      </c>
      <c r="FG29">
        <v>2.60986</v>
      </c>
      <c r="FH29">
        <v>1.39771</v>
      </c>
      <c r="FI29">
        <v>2.27661</v>
      </c>
      <c r="FJ29">
        <v>1.39526</v>
      </c>
      <c r="FK29">
        <v>2.62573</v>
      </c>
      <c r="FL29">
        <v>33.3335</v>
      </c>
      <c r="FM29">
        <v>15.5943</v>
      </c>
      <c r="FN29">
        <v>18</v>
      </c>
      <c r="FO29">
        <v>570.2430000000001</v>
      </c>
      <c r="FP29">
        <v>383.118</v>
      </c>
      <c r="FQ29">
        <v>23.8023</v>
      </c>
      <c r="FR29">
        <v>25.2065</v>
      </c>
      <c r="FS29">
        <v>30.0001</v>
      </c>
      <c r="FT29">
        <v>24.9832</v>
      </c>
      <c r="FU29">
        <v>25.3333</v>
      </c>
      <c r="FV29">
        <v>62.1032</v>
      </c>
      <c r="FW29">
        <v>8.94844</v>
      </c>
      <c r="FX29">
        <v>93.9652</v>
      </c>
      <c r="FY29">
        <v>23.8306</v>
      </c>
      <c r="FZ29">
        <v>1500</v>
      </c>
      <c r="GA29">
        <v>18.7321</v>
      </c>
      <c r="GB29">
        <v>99.0147</v>
      </c>
      <c r="GC29">
        <v>93.4657</v>
      </c>
    </row>
    <row r="30" spans="1:185">
      <c r="A30">
        <v>14</v>
      </c>
      <c r="B30">
        <v>1694107630.5</v>
      </c>
      <c r="C30">
        <v>1366.400000095367</v>
      </c>
      <c r="D30" t="s">
        <v>375</v>
      </c>
      <c r="E30" t="s">
        <v>376</v>
      </c>
      <c r="F30">
        <v>5</v>
      </c>
      <c r="G30" t="s">
        <v>307</v>
      </c>
      <c r="H30" t="s">
        <v>308</v>
      </c>
      <c r="I30" t="s">
        <v>309</v>
      </c>
      <c r="L30">
        <v>1694107622.5</v>
      </c>
      <c r="M30">
        <f>(N30)/1000</f>
        <v>0</v>
      </c>
      <c r="N30">
        <f>IF(CK30, AQ30, AK30)</f>
        <v>0</v>
      </c>
      <c r="O30">
        <f>IF(CK30, AL30, AJ30)</f>
        <v>0</v>
      </c>
      <c r="P30">
        <f>CM30 - IF(AX30&gt;1, O30*CG30*100.0/(AZ30*DA30), 0)</f>
        <v>0</v>
      </c>
      <c r="Q30">
        <f>((W30-M30/2)*P30-O30)/(W30+M30/2)</f>
        <v>0</v>
      </c>
      <c r="R30">
        <f>Q30*(CT30+CU30)/1000.0</f>
        <v>0</v>
      </c>
      <c r="S30">
        <f>(CM30 - IF(AX30&gt;1, O30*CG30*100.0/(AZ30*DA30), 0))*(CT30+CU30)/1000.0</f>
        <v>0</v>
      </c>
      <c r="T30">
        <f>2.0/((1/V30-1/U30)+SIGN(V30)*SQRT((1/V30-1/U30)*(1/V30-1/U30) + 4*CH30/((CH30+1)*(CH30+1))*(2*1/V30*1/U30-1/U30*1/U30)))</f>
        <v>0</v>
      </c>
      <c r="U30">
        <f>IF(LEFT(CI30,1)&lt;&gt;"0",IF(LEFT(CI30,1)="1",3.0,CJ30),$D$5+$E$5*(DA30*CT30/($K$5*1000))+$F$5*(DA30*CT30/($K$5*1000))*MAX(MIN(CG30,$J$5),$I$5)*MAX(MIN(CG30,$J$5),$I$5)+$G$5*MAX(MIN(CG30,$J$5),$I$5)*(DA30*CT30/($K$5*1000))+$H$5*(DA30*CT30/($K$5*1000))*(DA30*CT30/($K$5*1000)))</f>
        <v>0</v>
      </c>
      <c r="V30">
        <f>M30*(1000-(1000*0.61365*exp(17.502*Z30/(240.97+Z30))/(CT30+CU30)+CO30)/2)/(1000*0.61365*exp(17.502*Z30/(240.97+Z30))/(CT30+CU30)-CO30)</f>
        <v>0</v>
      </c>
      <c r="W30">
        <f>1/((CH30+1)/(T30/1.6)+1/(U30/1.37)) + CH30/((CH30+1)/(T30/1.6) + CH30/(U30/1.37))</f>
        <v>0</v>
      </c>
      <c r="X30">
        <f>(CC30*CF30)</f>
        <v>0</v>
      </c>
      <c r="Y30">
        <f>(CV30+(X30+2*0.95*5.67E-8*(((CV30+$B$7)+273)^4-(CV30+273)^4)-44100*M30)/(1.84*29.3*U30+8*0.95*5.67E-8*(CV30+273)^3))</f>
        <v>0</v>
      </c>
      <c r="Z30">
        <f>($C$7*CW30+$D$7*CX30+$E$7*Y30)</f>
        <v>0</v>
      </c>
      <c r="AA30">
        <f>0.61365*exp(17.502*Z30/(240.97+Z30))</f>
        <v>0</v>
      </c>
      <c r="AB30">
        <f>(AC30/AD30*100)</f>
        <v>0</v>
      </c>
      <c r="AC30">
        <f>CO30*(CT30+CU30)/1000</f>
        <v>0</v>
      </c>
      <c r="AD30">
        <f>0.61365*exp(17.502*CV30/(240.97+CV30))</f>
        <v>0</v>
      </c>
      <c r="AE30">
        <f>(AA30-CO30*(CT30+CU30)/1000)</f>
        <v>0</v>
      </c>
      <c r="AF30">
        <f>(-M30*44100)</f>
        <v>0</v>
      </c>
      <c r="AG30">
        <f>2*29.3*U30*0.92*(CV30-Z30)</f>
        <v>0</v>
      </c>
      <c r="AH30">
        <f>2*0.95*5.67E-8*(((CV30+$B$7)+273)^4-(Z30+273)^4)</f>
        <v>0</v>
      </c>
      <c r="AI30">
        <f>X30+AH30+AF30+AG30</f>
        <v>0</v>
      </c>
      <c r="AJ30">
        <f>CS30*AX30*(CN30-CM30*(1000-AX30*CP30)/(1000-AX30*CO30))/(100*CG30)</f>
        <v>0</v>
      </c>
      <c r="AK30">
        <f>1000*CS30*AX30*(CO30-CP30)/(100*CG30*(1000-AX30*CO30))</f>
        <v>0</v>
      </c>
      <c r="AL30">
        <f>(AM30 - AN30 - CT30*1E3/(8.314*(CV30+273.15)) * AP30/CS30 * AO30) * CS30/(100*CG30) * (1000 - CP30)/1000</f>
        <v>0</v>
      </c>
      <c r="AM30">
        <v>2038.352974526283</v>
      </c>
      <c r="AN30">
        <v>2013.643030303029</v>
      </c>
      <c r="AO30">
        <v>-0.0374259906590248</v>
      </c>
      <c r="AP30">
        <v>67.21139433059568</v>
      </c>
      <c r="AQ30">
        <f>(AS30 - AR30 + CT30*1E3/(8.314*(CV30+273.15)) * AU30/CS30 * AT30) * CS30/(100*CG30) * 1000/(1000 - AS30)</f>
        <v>0</v>
      </c>
      <c r="AR30">
        <v>18.87951036090909</v>
      </c>
      <c r="AS30">
        <v>20.37678848484849</v>
      </c>
      <c r="AT30">
        <v>0.007580311688317031</v>
      </c>
      <c r="AU30">
        <v>78.55</v>
      </c>
      <c r="AV30">
        <v>30</v>
      </c>
      <c r="AW30">
        <v>5</v>
      </c>
      <c r="AX30">
        <f>IF(AV30*$H$13&gt;=AZ30,1.0,(AZ30/(AZ30-AV30*$H$13)))</f>
        <v>0</v>
      </c>
      <c r="AY30">
        <f>(AX30-1)*100</f>
        <v>0</v>
      </c>
      <c r="AZ30">
        <f>MAX(0,($B$13+$C$13*DA30)/(1+$D$13*DA30)*CT30/(CV30+273)*$E$13)</f>
        <v>0</v>
      </c>
      <c r="BA30" t="s">
        <v>310</v>
      </c>
      <c r="BB30">
        <v>8135.41</v>
      </c>
      <c r="BC30">
        <v>751.3846153846154</v>
      </c>
      <c r="BD30">
        <v>2279.14</v>
      </c>
      <c r="BE30">
        <f>1-BC30/BD30</f>
        <v>0</v>
      </c>
      <c r="BF30">
        <v>-1.208566639533705</v>
      </c>
      <c r="BG30" t="s">
        <v>377</v>
      </c>
      <c r="BH30">
        <v>8183.52</v>
      </c>
      <c r="BI30">
        <v>627.0969600000001</v>
      </c>
      <c r="BJ30">
        <v>750.9299999999999</v>
      </c>
      <c r="BK30">
        <f>1-BI30/BJ30</f>
        <v>0</v>
      </c>
      <c r="BL30">
        <v>0.5</v>
      </c>
      <c r="BM30">
        <f>CD30</f>
        <v>0</v>
      </c>
      <c r="BN30">
        <f>O30</f>
        <v>0</v>
      </c>
      <c r="BO30">
        <f>BK30*BL30*BM30</f>
        <v>0</v>
      </c>
      <c r="BP30">
        <f>(BN30-BF30)/BM30</f>
        <v>0</v>
      </c>
      <c r="BQ30">
        <f>(BD30-BJ30)/BJ30</f>
        <v>0</v>
      </c>
      <c r="BR30">
        <f>BC30/(BE30+BC30/BJ30)</f>
        <v>0</v>
      </c>
      <c r="BS30" t="s">
        <v>378</v>
      </c>
      <c r="BT30">
        <v>430.27</v>
      </c>
      <c r="BU30">
        <f>IF(BT30&lt;&gt;0, BT30, BR30)</f>
        <v>0</v>
      </c>
      <c r="BV30">
        <f>1-BU30/BJ30</f>
        <v>0</v>
      </c>
      <c r="BW30">
        <f>(BJ30-BI30)/(BJ30-BU30)</f>
        <v>0</v>
      </c>
      <c r="BX30">
        <f>(BD30-BJ30)/(BD30-BU30)</f>
        <v>0</v>
      </c>
      <c r="BY30">
        <f>(BJ30-BI30)/(BJ30-BC30)</f>
        <v>0</v>
      </c>
      <c r="BZ30">
        <f>(BD30-BJ30)/(BD30-BC30)</f>
        <v>0</v>
      </c>
      <c r="CA30">
        <f>(BW30*BU30/BI30)</f>
        <v>0</v>
      </c>
      <c r="CB30">
        <f>(1-CA30)</f>
        <v>0</v>
      </c>
      <c r="CC30">
        <f>$B$11*DB30+$C$11*DC30+$F$11*DD30*(1-DG30)</f>
        <v>0</v>
      </c>
      <c r="CD30">
        <f>CC30*CE30</f>
        <v>0</v>
      </c>
      <c r="CE30">
        <f>($B$11*$D$9+$C$11*$D$9+$F$11*((DQ30+DI30)/MAX(DQ30+DI30+DR30, 0.1)*$I$9+DR30/MAX(DQ30+DI30+DR30, 0.1)*$J$9))/($B$11+$C$11+$F$11)</f>
        <v>0</v>
      </c>
      <c r="CF30">
        <f>($B$11*$K$9+$C$11*$K$9+$F$11*((DQ30+DI30)/MAX(DQ30+DI30+DR30, 0.1)*$P$9+DR30/MAX(DQ30+DI30+DR30, 0.1)*$Q$9))/($B$11+$C$11+$F$11)</f>
        <v>0</v>
      </c>
      <c r="CG30">
        <v>6</v>
      </c>
      <c r="CH30">
        <v>0.5</v>
      </c>
      <c r="CI30" t="s">
        <v>313</v>
      </c>
      <c r="CJ30">
        <v>2</v>
      </c>
      <c r="CK30" t="b">
        <v>0</v>
      </c>
      <c r="CL30">
        <v>1694107622.5</v>
      </c>
      <c r="CM30">
        <v>1972.581032258064</v>
      </c>
      <c r="CN30">
        <v>1999.912903225806</v>
      </c>
      <c r="CO30">
        <v>20.35675806451613</v>
      </c>
      <c r="CP30">
        <v>18.79949032258064</v>
      </c>
      <c r="CQ30">
        <v>1964.859032258064</v>
      </c>
      <c r="CR30">
        <v>20.19775806451613</v>
      </c>
      <c r="CS30">
        <v>600.0316451612903</v>
      </c>
      <c r="CT30">
        <v>101.1172580645162</v>
      </c>
      <c r="CU30">
        <v>0.1000423096774194</v>
      </c>
      <c r="CV30">
        <v>25.67131612903226</v>
      </c>
      <c r="CW30">
        <v>26.04685161290323</v>
      </c>
      <c r="CX30">
        <v>999.9000000000003</v>
      </c>
      <c r="CY30">
        <v>0</v>
      </c>
      <c r="CZ30">
        <v>0</v>
      </c>
      <c r="DA30">
        <v>9998.528709677421</v>
      </c>
      <c r="DB30">
        <v>0</v>
      </c>
      <c r="DC30">
        <v>755.4485806451614</v>
      </c>
      <c r="DD30">
        <v>1499.957096774194</v>
      </c>
      <c r="DE30">
        <v>0.9730030967741935</v>
      </c>
      <c r="DF30">
        <v>0.02699671935483871</v>
      </c>
      <c r="DG30">
        <v>0</v>
      </c>
      <c r="DH30">
        <v>627.0884516129033</v>
      </c>
      <c r="DI30">
        <v>5.000220000000002</v>
      </c>
      <c r="DJ30">
        <v>9811.307096774193</v>
      </c>
      <c r="DK30">
        <v>14098.83870967742</v>
      </c>
      <c r="DL30">
        <v>36.96941935483871</v>
      </c>
      <c r="DM30">
        <v>39.2981935483871</v>
      </c>
      <c r="DN30">
        <v>37.73964516129031</v>
      </c>
      <c r="DO30">
        <v>34.64903225806452</v>
      </c>
      <c r="DP30">
        <v>37.68916129032257</v>
      </c>
      <c r="DQ30">
        <v>1454.596774193548</v>
      </c>
      <c r="DR30">
        <v>40.35967741935485</v>
      </c>
      <c r="DS30">
        <v>0</v>
      </c>
      <c r="DT30">
        <v>102.4000000953674</v>
      </c>
      <c r="DU30">
        <v>0</v>
      </c>
      <c r="DV30">
        <v>627.0969600000001</v>
      </c>
      <c r="DW30">
        <v>0.6921538365996317</v>
      </c>
      <c r="DX30">
        <v>52.86615372311348</v>
      </c>
      <c r="DY30">
        <v>9811.986799999999</v>
      </c>
      <c r="DZ30">
        <v>15</v>
      </c>
      <c r="EA30">
        <v>1694107671</v>
      </c>
      <c r="EB30" t="s">
        <v>379</v>
      </c>
      <c r="EC30">
        <v>1694107671</v>
      </c>
      <c r="ED30">
        <v>1694107653.5</v>
      </c>
      <c r="EE30">
        <v>14</v>
      </c>
      <c r="EF30">
        <v>-0.259</v>
      </c>
      <c r="EG30">
        <v>0.015</v>
      </c>
      <c r="EH30">
        <v>7.722</v>
      </c>
      <c r="EI30">
        <v>0.159</v>
      </c>
      <c r="EJ30">
        <v>2000</v>
      </c>
      <c r="EK30">
        <v>19</v>
      </c>
      <c r="EL30">
        <v>0.26</v>
      </c>
      <c r="EM30">
        <v>0.06</v>
      </c>
      <c r="EN30">
        <v>100</v>
      </c>
      <c r="EO30">
        <v>100</v>
      </c>
      <c r="EP30">
        <v>7.722</v>
      </c>
      <c r="EQ30">
        <v>0.159</v>
      </c>
      <c r="ER30">
        <v>-0.2282533554490089</v>
      </c>
      <c r="ES30">
        <v>0.001863200859035997</v>
      </c>
      <c r="ET30">
        <v>1.75183244084333E-06</v>
      </c>
      <c r="EU30">
        <v>-3.106497135790904E-10</v>
      </c>
      <c r="EV30">
        <v>0.1446047619047661</v>
      </c>
      <c r="EW30">
        <v>0</v>
      </c>
      <c r="EX30">
        <v>0</v>
      </c>
      <c r="EY30">
        <v>0</v>
      </c>
      <c r="EZ30">
        <v>-6</v>
      </c>
      <c r="FA30">
        <v>2030</v>
      </c>
      <c r="FB30">
        <v>-1</v>
      </c>
      <c r="FC30">
        <v>-1</v>
      </c>
      <c r="FD30">
        <v>1.3</v>
      </c>
      <c r="FE30">
        <v>1.3</v>
      </c>
      <c r="FF30">
        <v>3.89282</v>
      </c>
      <c r="FG30">
        <v>2.58057</v>
      </c>
      <c r="FH30">
        <v>1.39771</v>
      </c>
      <c r="FI30">
        <v>2.27661</v>
      </c>
      <c r="FJ30">
        <v>1.39526</v>
      </c>
      <c r="FK30">
        <v>2.49512</v>
      </c>
      <c r="FL30">
        <v>33.3559</v>
      </c>
      <c r="FM30">
        <v>15.568</v>
      </c>
      <c r="FN30">
        <v>18</v>
      </c>
      <c r="FO30">
        <v>570.991</v>
      </c>
      <c r="FP30">
        <v>383.997</v>
      </c>
      <c r="FQ30">
        <v>24.4789</v>
      </c>
      <c r="FR30">
        <v>25.2257</v>
      </c>
      <c r="FS30">
        <v>29.9993</v>
      </c>
      <c r="FT30">
        <v>25.0116</v>
      </c>
      <c r="FU30">
        <v>25.3591</v>
      </c>
      <c r="FV30">
        <v>77.9498</v>
      </c>
      <c r="FW30">
        <v>0.0628586</v>
      </c>
      <c r="FX30">
        <v>92.851</v>
      </c>
      <c r="FY30">
        <v>24.4948</v>
      </c>
      <c r="FZ30">
        <v>2000</v>
      </c>
      <c r="GA30">
        <v>18.9819</v>
      </c>
      <c r="GB30">
        <v>99.0181</v>
      </c>
      <c r="GC30">
        <v>93.4693</v>
      </c>
    </row>
    <row r="31" spans="1:185">
      <c r="A31">
        <v>15</v>
      </c>
      <c r="B31">
        <v>1694107718</v>
      </c>
      <c r="C31">
        <v>1453.900000095367</v>
      </c>
      <c r="D31" t="s">
        <v>380</v>
      </c>
      <c r="E31" t="s">
        <v>381</v>
      </c>
      <c r="F31">
        <v>5</v>
      </c>
      <c r="G31" t="s">
        <v>307</v>
      </c>
      <c r="H31" t="s">
        <v>308</v>
      </c>
      <c r="I31" t="s">
        <v>309</v>
      </c>
      <c r="L31">
        <v>1694107710</v>
      </c>
      <c r="M31">
        <f>(N31)/1000</f>
        <v>0</v>
      </c>
      <c r="N31">
        <f>IF(CK31, AQ31, AK31)</f>
        <v>0</v>
      </c>
      <c r="O31">
        <f>IF(CK31, AL31, AJ31)</f>
        <v>0</v>
      </c>
      <c r="P31">
        <f>CM31 - IF(AX31&gt;1, O31*CG31*100.0/(AZ31*DA31), 0)</f>
        <v>0</v>
      </c>
      <c r="Q31">
        <f>((W31-M31/2)*P31-O31)/(W31+M31/2)</f>
        <v>0</v>
      </c>
      <c r="R31">
        <f>Q31*(CT31+CU31)/1000.0</f>
        <v>0</v>
      </c>
      <c r="S31">
        <f>(CM31 - IF(AX31&gt;1, O31*CG31*100.0/(AZ31*DA31), 0))*(CT31+CU31)/1000.0</f>
        <v>0</v>
      </c>
      <c r="T31">
        <f>2.0/((1/V31-1/U31)+SIGN(V31)*SQRT((1/V31-1/U31)*(1/V31-1/U31) + 4*CH31/((CH31+1)*(CH31+1))*(2*1/V31*1/U31-1/U31*1/U31)))</f>
        <v>0</v>
      </c>
      <c r="U31">
        <f>IF(LEFT(CI31,1)&lt;&gt;"0",IF(LEFT(CI31,1)="1",3.0,CJ31),$D$5+$E$5*(DA31*CT31/($K$5*1000))+$F$5*(DA31*CT31/($K$5*1000))*MAX(MIN(CG31,$J$5),$I$5)*MAX(MIN(CG31,$J$5),$I$5)+$G$5*MAX(MIN(CG31,$J$5),$I$5)*(DA31*CT31/($K$5*1000))+$H$5*(DA31*CT31/($K$5*1000))*(DA31*CT31/($K$5*1000)))</f>
        <v>0</v>
      </c>
      <c r="V31">
        <f>M31*(1000-(1000*0.61365*exp(17.502*Z31/(240.97+Z31))/(CT31+CU31)+CO31)/2)/(1000*0.61365*exp(17.502*Z31/(240.97+Z31))/(CT31+CU31)-CO31)</f>
        <v>0</v>
      </c>
      <c r="W31">
        <f>1/((CH31+1)/(T31/1.6)+1/(U31/1.37)) + CH31/((CH31+1)/(T31/1.6) + CH31/(U31/1.37))</f>
        <v>0</v>
      </c>
      <c r="X31">
        <f>(CC31*CF31)</f>
        <v>0</v>
      </c>
      <c r="Y31">
        <f>(CV31+(X31+2*0.95*5.67E-8*(((CV31+$B$7)+273)^4-(CV31+273)^4)-44100*M31)/(1.84*29.3*U31+8*0.95*5.67E-8*(CV31+273)^3))</f>
        <v>0</v>
      </c>
      <c r="Z31">
        <f>($C$7*CW31+$D$7*CX31+$E$7*Y31)</f>
        <v>0</v>
      </c>
      <c r="AA31">
        <f>0.61365*exp(17.502*Z31/(240.97+Z31))</f>
        <v>0</v>
      </c>
      <c r="AB31">
        <f>(AC31/AD31*100)</f>
        <v>0</v>
      </c>
      <c r="AC31">
        <f>CO31*(CT31+CU31)/1000</f>
        <v>0</v>
      </c>
      <c r="AD31">
        <f>0.61365*exp(17.502*CV31/(240.97+CV31))</f>
        <v>0</v>
      </c>
      <c r="AE31">
        <f>(AA31-CO31*(CT31+CU31)/1000)</f>
        <v>0</v>
      </c>
      <c r="AF31">
        <f>(-M31*44100)</f>
        <v>0</v>
      </c>
      <c r="AG31">
        <f>2*29.3*U31*0.92*(CV31-Z31)</f>
        <v>0</v>
      </c>
      <c r="AH31">
        <f>2*0.95*5.67E-8*(((CV31+$B$7)+273)^4-(Z31+273)^4)</f>
        <v>0</v>
      </c>
      <c r="AI31">
        <f>X31+AH31+AF31+AG31</f>
        <v>0</v>
      </c>
      <c r="AJ31">
        <f>CS31*AX31*(CN31-CM31*(1000-AX31*CP31)/(1000-AX31*CO31))/(100*CG31)</f>
        <v>0</v>
      </c>
      <c r="AK31">
        <f>1000*CS31*AX31*(CO31-CP31)/(100*CG31*(1000-AX31*CO31))</f>
        <v>0</v>
      </c>
      <c r="AL31">
        <f>(AM31 - AN31 - CT31*1E3/(8.314*(CV31+273.15)) * AP31/CS31 * AO31) * CS31/(100*CG31) * (1000 - CP31)/1000</f>
        <v>0</v>
      </c>
      <c r="AM31">
        <v>2038.751121932761</v>
      </c>
      <c r="AN31">
        <v>2013.094909090908</v>
      </c>
      <c r="AO31">
        <v>-0.00484934233463902</v>
      </c>
      <c r="AP31">
        <v>67.20264863417431</v>
      </c>
      <c r="AQ31">
        <f>(AS31 - AR31 + CT31*1E3/(8.314*(CV31+273.15)) * AU31/CS31 * AT31) * CS31/(100*CG31) * 1000/(1000 - AS31)</f>
        <v>0</v>
      </c>
      <c r="AR31">
        <v>19.11153099593074</v>
      </c>
      <c r="AS31">
        <v>20.65471272727273</v>
      </c>
      <c r="AT31">
        <v>0.007141229437221808</v>
      </c>
      <c r="AU31">
        <v>78.55</v>
      </c>
      <c r="AV31">
        <v>29</v>
      </c>
      <c r="AW31">
        <v>5</v>
      </c>
      <c r="AX31">
        <f>IF(AV31*$H$13&gt;=AZ31,1.0,(AZ31/(AZ31-AV31*$H$13)))</f>
        <v>0</v>
      </c>
      <c r="AY31">
        <f>(AX31-1)*100</f>
        <v>0</v>
      </c>
      <c r="AZ31">
        <f>MAX(0,($B$13+$C$13*DA31)/(1+$D$13*DA31)*CT31/(CV31+273)*$E$13)</f>
        <v>0</v>
      </c>
      <c r="BA31" t="s">
        <v>310</v>
      </c>
      <c r="BB31">
        <v>8135.41</v>
      </c>
      <c r="BC31">
        <v>751.3846153846154</v>
      </c>
      <c r="BD31">
        <v>2279.14</v>
      </c>
      <c r="BE31">
        <f>1-BC31/BD31</f>
        <v>0</v>
      </c>
      <c r="BF31">
        <v>-1.208566639533705</v>
      </c>
      <c r="BG31" t="s">
        <v>382</v>
      </c>
      <c r="BH31">
        <v>8175.81</v>
      </c>
      <c r="BI31">
        <v>620.96132</v>
      </c>
      <c r="BJ31">
        <v>753</v>
      </c>
      <c r="BK31">
        <f>1-BI31/BJ31</f>
        <v>0</v>
      </c>
      <c r="BL31">
        <v>0.5</v>
      </c>
      <c r="BM31">
        <f>CD31</f>
        <v>0</v>
      </c>
      <c r="BN31">
        <f>O31</f>
        <v>0</v>
      </c>
      <c r="BO31">
        <f>BK31*BL31*BM31</f>
        <v>0</v>
      </c>
      <c r="BP31">
        <f>(BN31-BF31)/BM31</f>
        <v>0</v>
      </c>
      <c r="BQ31">
        <f>(BD31-BJ31)/BJ31</f>
        <v>0</v>
      </c>
      <c r="BR31">
        <f>BC31/(BE31+BC31/BJ31)</f>
        <v>0</v>
      </c>
      <c r="BS31" t="s">
        <v>383</v>
      </c>
      <c r="BT31">
        <v>431.93</v>
      </c>
      <c r="BU31">
        <f>IF(BT31&lt;&gt;0, BT31, BR31)</f>
        <v>0</v>
      </c>
      <c r="BV31">
        <f>1-BU31/BJ31</f>
        <v>0</v>
      </c>
      <c r="BW31">
        <f>(BJ31-BI31)/(BJ31-BU31)</f>
        <v>0</v>
      </c>
      <c r="BX31">
        <f>(BD31-BJ31)/(BD31-BU31)</f>
        <v>0</v>
      </c>
      <c r="BY31">
        <f>(BJ31-BI31)/(BJ31-BC31)</f>
        <v>0</v>
      </c>
      <c r="BZ31">
        <f>(BD31-BJ31)/(BD31-BC31)</f>
        <v>0</v>
      </c>
      <c r="CA31">
        <f>(BW31*BU31/BI31)</f>
        <v>0</v>
      </c>
      <c r="CB31">
        <f>(1-CA31)</f>
        <v>0</v>
      </c>
      <c r="CC31">
        <f>$B$11*DB31+$C$11*DC31+$F$11*DD31*(1-DG31)</f>
        <v>0</v>
      </c>
      <c r="CD31">
        <f>CC31*CE31</f>
        <v>0</v>
      </c>
      <c r="CE31">
        <f>($B$11*$D$9+$C$11*$D$9+$F$11*((DQ31+DI31)/MAX(DQ31+DI31+DR31, 0.1)*$I$9+DR31/MAX(DQ31+DI31+DR31, 0.1)*$J$9))/($B$11+$C$11+$F$11)</f>
        <v>0</v>
      </c>
      <c r="CF31">
        <f>($B$11*$K$9+$C$11*$K$9+$F$11*((DQ31+DI31)/MAX(DQ31+DI31+DR31, 0.1)*$P$9+DR31/MAX(DQ31+DI31+DR31, 0.1)*$Q$9))/($B$11+$C$11+$F$11)</f>
        <v>0</v>
      </c>
      <c r="CG31">
        <v>6</v>
      </c>
      <c r="CH31">
        <v>0.5</v>
      </c>
      <c r="CI31" t="s">
        <v>313</v>
      </c>
      <c r="CJ31">
        <v>2</v>
      </c>
      <c r="CK31" t="b">
        <v>0</v>
      </c>
      <c r="CL31">
        <v>1694107710</v>
      </c>
      <c r="CM31">
        <v>1972.423677419355</v>
      </c>
      <c r="CN31">
        <v>1999.93935483871</v>
      </c>
      <c r="CO31">
        <v>20.60268709677419</v>
      </c>
      <c r="CP31">
        <v>19.09874516129032</v>
      </c>
      <c r="CQ31">
        <v>1964.569677419355</v>
      </c>
      <c r="CR31">
        <v>20.43768709677419</v>
      </c>
      <c r="CS31">
        <v>600.0172903225806</v>
      </c>
      <c r="CT31">
        <v>101.1163870967742</v>
      </c>
      <c r="CU31">
        <v>0.1000513903225806</v>
      </c>
      <c r="CV31">
        <v>25.64857419354838</v>
      </c>
      <c r="CW31">
        <v>25.98394193548387</v>
      </c>
      <c r="CX31">
        <v>999.9000000000003</v>
      </c>
      <c r="CY31">
        <v>0</v>
      </c>
      <c r="CZ31">
        <v>0</v>
      </c>
      <c r="DA31">
        <v>9997.098387096774</v>
      </c>
      <c r="DB31">
        <v>0</v>
      </c>
      <c r="DC31">
        <v>762.8248064516127</v>
      </c>
      <c r="DD31">
        <v>1500.018709677419</v>
      </c>
      <c r="DE31">
        <v>0.9730046451612904</v>
      </c>
      <c r="DF31">
        <v>0.02699525806451613</v>
      </c>
      <c r="DG31">
        <v>0</v>
      </c>
      <c r="DH31">
        <v>620.8271612903226</v>
      </c>
      <c r="DI31">
        <v>5.000220000000002</v>
      </c>
      <c r="DJ31">
        <v>9765.144516129032</v>
      </c>
      <c r="DK31">
        <v>14099.4064516129</v>
      </c>
      <c r="DL31">
        <v>38.31629032258064</v>
      </c>
      <c r="DM31">
        <v>40.26790322580644</v>
      </c>
      <c r="DN31">
        <v>38.22958064516128</v>
      </c>
      <c r="DO31">
        <v>37.18732258064516</v>
      </c>
      <c r="DP31">
        <v>39.25370967741934</v>
      </c>
      <c r="DQ31">
        <v>1454.660322580645</v>
      </c>
      <c r="DR31">
        <v>40.35806451612904</v>
      </c>
      <c r="DS31">
        <v>0</v>
      </c>
      <c r="DT31">
        <v>85.40000009536743</v>
      </c>
      <c r="DU31">
        <v>0</v>
      </c>
      <c r="DV31">
        <v>620.96132</v>
      </c>
      <c r="DW31">
        <v>11.54069229028907</v>
      </c>
      <c r="DX31">
        <v>208.2884611533691</v>
      </c>
      <c r="DY31">
        <v>9767.265599999999</v>
      </c>
      <c r="DZ31">
        <v>15</v>
      </c>
      <c r="EA31">
        <v>1694107752</v>
      </c>
      <c r="EB31" t="s">
        <v>384</v>
      </c>
      <c r="EC31">
        <v>1694107752</v>
      </c>
      <c r="ED31">
        <v>1694107752</v>
      </c>
      <c r="EE31">
        <v>15</v>
      </c>
      <c r="EF31">
        <v>0.132</v>
      </c>
      <c r="EG31">
        <v>0.006</v>
      </c>
      <c r="EH31">
        <v>7.854</v>
      </c>
      <c r="EI31">
        <v>0.165</v>
      </c>
      <c r="EJ31">
        <v>2000</v>
      </c>
      <c r="EK31">
        <v>19</v>
      </c>
      <c r="EL31">
        <v>0.41</v>
      </c>
      <c r="EM31">
        <v>0.1</v>
      </c>
      <c r="EN31">
        <v>100</v>
      </c>
      <c r="EO31">
        <v>100</v>
      </c>
      <c r="EP31">
        <v>7.854</v>
      </c>
      <c r="EQ31">
        <v>0.165</v>
      </c>
      <c r="ER31">
        <v>-0.4863684361816012</v>
      </c>
      <c r="ES31">
        <v>0.001863200859035997</v>
      </c>
      <c r="ET31">
        <v>1.75183244084333E-06</v>
      </c>
      <c r="EU31">
        <v>-3.106497135790904E-10</v>
      </c>
      <c r="EV31">
        <v>0.1593100000000014</v>
      </c>
      <c r="EW31">
        <v>0</v>
      </c>
      <c r="EX31">
        <v>0</v>
      </c>
      <c r="EY31">
        <v>0</v>
      </c>
      <c r="EZ31">
        <v>-6</v>
      </c>
      <c r="FA31">
        <v>2030</v>
      </c>
      <c r="FB31">
        <v>-1</v>
      </c>
      <c r="FC31">
        <v>-1</v>
      </c>
      <c r="FD31">
        <v>0.8</v>
      </c>
      <c r="FE31">
        <v>1.1</v>
      </c>
      <c r="FF31">
        <v>3.89282</v>
      </c>
      <c r="FG31">
        <v>2.60986</v>
      </c>
      <c r="FH31">
        <v>1.39771</v>
      </c>
      <c r="FI31">
        <v>2.27661</v>
      </c>
      <c r="FJ31">
        <v>1.39526</v>
      </c>
      <c r="FK31">
        <v>2.38647</v>
      </c>
      <c r="FL31">
        <v>33.3335</v>
      </c>
      <c r="FM31">
        <v>15.5417</v>
      </c>
      <c r="FN31">
        <v>18</v>
      </c>
      <c r="FO31">
        <v>571.221</v>
      </c>
      <c r="FP31">
        <v>384.17</v>
      </c>
      <c r="FQ31">
        <v>24.1493</v>
      </c>
      <c r="FR31">
        <v>25.2315</v>
      </c>
      <c r="FS31">
        <v>29.9999</v>
      </c>
      <c r="FT31">
        <v>25.0242</v>
      </c>
      <c r="FU31">
        <v>25.3731</v>
      </c>
      <c r="FV31">
        <v>77.9555</v>
      </c>
      <c r="FW31">
        <v>0</v>
      </c>
      <c r="FX31">
        <v>92.851</v>
      </c>
      <c r="FY31">
        <v>24.1067</v>
      </c>
      <c r="FZ31">
        <v>2000</v>
      </c>
      <c r="GA31">
        <v>19.1771</v>
      </c>
      <c r="GB31">
        <v>99.01819999999999</v>
      </c>
      <c r="GC31">
        <v>93.4692</v>
      </c>
    </row>
    <row r="32" spans="1:185">
      <c r="A32">
        <v>16</v>
      </c>
      <c r="B32">
        <v>1694108109.5</v>
      </c>
      <c r="C32">
        <v>1845.400000095367</v>
      </c>
      <c r="D32" t="s">
        <v>385</v>
      </c>
      <c r="E32" t="s">
        <v>386</v>
      </c>
      <c r="F32">
        <v>5</v>
      </c>
      <c r="G32" t="s">
        <v>387</v>
      </c>
      <c r="H32" t="s">
        <v>308</v>
      </c>
      <c r="I32" t="s">
        <v>388</v>
      </c>
      <c r="L32">
        <v>1694108101.75</v>
      </c>
      <c r="M32">
        <f>(N32)/1000</f>
        <v>0</v>
      </c>
      <c r="N32">
        <f>IF(CK32, AQ32, AK32)</f>
        <v>0</v>
      </c>
      <c r="O32">
        <f>IF(CK32, AL32, AJ32)</f>
        <v>0</v>
      </c>
      <c r="P32">
        <f>CM32 - IF(AX32&gt;1, O32*CG32*100.0/(AZ32*DA32), 0)</f>
        <v>0</v>
      </c>
      <c r="Q32">
        <f>((W32-M32/2)*P32-O32)/(W32+M32/2)</f>
        <v>0</v>
      </c>
      <c r="R32">
        <f>Q32*(CT32+CU32)/1000.0</f>
        <v>0</v>
      </c>
      <c r="S32">
        <f>(CM32 - IF(AX32&gt;1, O32*CG32*100.0/(AZ32*DA32), 0))*(CT32+CU32)/1000.0</f>
        <v>0</v>
      </c>
      <c r="T32">
        <f>2.0/((1/V32-1/U32)+SIGN(V32)*SQRT((1/V32-1/U32)*(1/V32-1/U32) + 4*CH32/((CH32+1)*(CH32+1))*(2*1/V32*1/U32-1/U32*1/U32)))</f>
        <v>0</v>
      </c>
      <c r="U32">
        <f>IF(LEFT(CI32,1)&lt;&gt;"0",IF(LEFT(CI32,1)="1",3.0,CJ32),$D$5+$E$5*(DA32*CT32/($K$5*1000))+$F$5*(DA32*CT32/($K$5*1000))*MAX(MIN(CG32,$J$5),$I$5)*MAX(MIN(CG32,$J$5),$I$5)+$G$5*MAX(MIN(CG32,$J$5),$I$5)*(DA32*CT32/($K$5*1000))+$H$5*(DA32*CT32/($K$5*1000))*(DA32*CT32/($K$5*1000)))</f>
        <v>0</v>
      </c>
      <c r="V32">
        <f>M32*(1000-(1000*0.61365*exp(17.502*Z32/(240.97+Z32))/(CT32+CU32)+CO32)/2)/(1000*0.61365*exp(17.502*Z32/(240.97+Z32))/(CT32+CU32)-CO32)</f>
        <v>0</v>
      </c>
      <c r="W32">
        <f>1/((CH32+1)/(T32/1.6)+1/(U32/1.37)) + CH32/((CH32+1)/(T32/1.6) + CH32/(U32/1.37))</f>
        <v>0</v>
      </c>
      <c r="X32">
        <f>(CC32*CF32)</f>
        <v>0</v>
      </c>
      <c r="Y32">
        <f>(CV32+(X32+2*0.95*5.67E-8*(((CV32+$B$7)+273)^4-(CV32+273)^4)-44100*M32)/(1.84*29.3*U32+8*0.95*5.67E-8*(CV32+273)^3))</f>
        <v>0</v>
      </c>
      <c r="Z32">
        <f>($C$7*CW32+$D$7*CX32+$E$7*Y32)</f>
        <v>0</v>
      </c>
      <c r="AA32">
        <f>0.61365*exp(17.502*Z32/(240.97+Z32))</f>
        <v>0</v>
      </c>
      <c r="AB32">
        <f>(AC32/AD32*100)</f>
        <v>0</v>
      </c>
      <c r="AC32">
        <f>CO32*(CT32+CU32)/1000</f>
        <v>0</v>
      </c>
      <c r="AD32">
        <f>0.61365*exp(17.502*CV32/(240.97+CV32))</f>
        <v>0</v>
      </c>
      <c r="AE32">
        <f>(AA32-CO32*(CT32+CU32)/1000)</f>
        <v>0</v>
      </c>
      <c r="AF32">
        <f>(-M32*44100)</f>
        <v>0</v>
      </c>
      <c r="AG32">
        <f>2*29.3*U32*0.92*(CV32-Z32)</f>
        <v>0</v>
      </c>
      <c r="AH32">
        <f>2*0.95*5.67E-8*(((CV32+$B$7)+273)^4-(Z32+273)^4)</f>
        <v>0</v>
      </c>
      <c r="AI32">
        <f>X32+AH32+AF32+AG32</f>
        <v>0</v>
      </c>
      <c r="AJ32">
        <f>CS32*AX32*(CN32-CM32*(1000-AX32*CP32)/(1000-AX32*CO32))/(100*CG32)</f>
        <v>0</v>
      </c>
      <c r="AK32">
        <f>1000*CS32*AX32*(CO32-CP32)/(100*CG32*(1000-AX32*CO32))</f>
        <v>0</v>
      </c>
      <c r="AL32">
        <f>(AM32 - AN32 - CT32*1E3/(8.314*(CV32+273.15)) * AP32/CS32 * AO32) * CS32/(100*CG32) * (1000 - CP32)/1000</f>
        <v>0</v>
      </c>
      <c r="AM32">
        <v>407.9954041598552</v>
      </c>
      <c r="AN32">
        <v>403.6405454545454</v>
      </c>
      <c r="AO32">
        <v>-0.06597006287895099</v>
      </c>
      <c r="AP32">
        <v>67.24840566890997</v>
      </c>
      <c r="AQ32">
        <f>(AS32 - AR32 + CT32*1E3/(8.314*(CV32+273.15)) * AU32/CS32 * AT32) * CS32/(100*CG32) * 1000/(1000 - AS32)</f>
        <v>0</v>
      </c>
      <c r="AR32">
        <v>19.45986003761905</v>
      </c>
      <c r="AS32">
        <v>20.39764303030304</v>
      </c>
      <c r="AT32">
        <v>-0.0153107186147224</v>
      </c>
      <c r="AU32">
        <v>78.55</v>
      </c>
      <c r="AV32">
        <v>21</v>
      </c>
      <c r="AW32">
        <v>3</v>
      </c>
      <c r="AX32">
        <f>IF(AV32*$H$13&gt;=AZ32,1.0,(AZ32/(AZ32-AV32*$H$13)))</f>
        <v>0</v>
      </c>
      <c r="AY32">
        <f>(AX32-1)*100</f>
        <v>0</v>
      </c>
      <c r="AZ32">
        <f>MAX(0,($B$13+$C$13*DA32)/(1+$D$13*DA32)*CT32/(CV32+273)*$E$13)</f>
        <v>0</v>
      </c>
      <c r="BA32" t="s">
        <v>310</v>
      </c>
      <c r="BB32">
        <v>8135.41</v>
      </c>
      <c r="BC32">
        <v>751.3846153846154</v>
      </c>
      <c r="BD32">
        <v>2279.14</v>
      </c>
      <c r="BE32">
        <f>1-BC32/BD32</f>
        <v>0</v>
      </c>
      <c r="BF32">
        <v>-1.208566639533705</v>
      </c>
      <c r="BG32" t="s">
        <v>389</v>
      </c>
      <c r="BH32">
        <v>8252.530000000001</v>
      </c>
      <c r="BI32">
        <v>553.7979230769231</v>
      </c>
      <c r="BJ32">
        <v>595.59</v>
      </c>
      <c r="BK32">
        <f>1-BI32/BJ32</f>
        <v>0</v>
      </c>
      <c r="BL32">
        <v>0.5</v>
      </c>
      <c r="BM32">
        <f>CD32</f>
        <v>0</v>
      </c>
      <c r="BN32">
        <f>O32</f>
        <v>0</v>
      </c>
      <c r="BO32">
        <f>BK32*BL32*BM32</f>
        <v>0</v>
      </c>
      <c r="BP32">
        <f>(BN32-BF32)/BM32</f>
        <v>0</v>
      </c>
      <c r="BQ32">
        <f>(BD32-BJ32)/BJ32</f>
        <v>0</v>
      </c>
      <c r="BR32">
        <f>BC32/(BE32+BC32/BJ32)</f>
        <v>0</v>
      </c>
      <c r="BS32" t="s">
        <v>390</v>
      </c>
      <c r="BT32">
        <v>409.47</v>
      </c>
      <c r="BU32">
        <f>IF(BT32&lt;&gt;0, BT32, BR32)</f>
        <v>0</v>
      </c>
      <c r="BV32">
        <f>1-BU32/BJ32</f>
        <v>0</v>
      </c>
      <c r="BW32">
        <f>(BJ32-BI32)/(BJ32-BU32)</f>
        <v>0</v>
      </c>
      <c r="BX32">
        <f>(BD32-BJ32)/(BD32-BU32)</f>
        <v>0</v>
      </c>
      <c r="BY32">
        <f>(BJ32-BI32)/(BJ32-BC32)</f>
        <v>0</v>
      </c>
      <c r="BZ32">
        <f>(BD32-BJ32)/(BD32-BC32)</f>
        <v>0</v>
      </c>
      <c r="CA32">
        <f>(BW32*BU32/BI32)</f>
        <v>0</v>
      </c>
      <c r="CB32">
        <f>(1-CA32)</f>
        <v>0</v>
      </c>
      <c r="CC32">
        <f>$B$11*DB32+$C$11*DC32+$F$11*DD32*(1-DG32)</f>
        <v>0</v>
      </c>
      <c r="CD32">
        <f>CC32*CE32</f>
        <v>0</v>
      </c>
      <c r="CE32">
        <f>($B$11*$D$9+$C$11*$D$9+$F$11*((DQ32+DI32)/MAX(DQ32+DI32+DR32, 0.1)*$I$9+DR32/MAX(DQ32+DI32+DR32, 0.1)*$J$9))/($B$11+$C$11+$F$11)</f>
        <v>0</v>
      </c>
      <c r="CF32">
        <f>($B$11*$K$9+$C$11*$K$9+$F$11*((DQ32+DI32)/MAX(DQ32+DI32+DR32, 0.1)*$P$9+DR32/MAX(DQ32+DI32+DR32, 0.1)*$Q$9))/($B$11+$C$11+$F$11)</f>
        <v>0</v>
      </c>
      <c r="CG32">
        <v>6</v>
      </c>
      <c r="CH32">
        <v>0.5</v>
      </c>
      <c r="CI32" t="s">
        <v>313</v>
      </c>
      <c r="CJ32">
        <v>2</v>
      </c>
      <c r="CK32" t="b">
        <v>0</v>
      </c>
      <c r="CL32">
        <v>1694108101.75</v>
      </c>
      <c r="CM32">
        <v>395.4699666666667</v>
      </c>
      <c r="CN32">
        <v>400.0918666666667</v>
      </c>
      <c r="CO32">
        <v>20.45625333333333</v>
      </c>
      <c r="CP32">
        <v>19.68953333333333</v>
      </c>
      <c r="CQ32">
        <v>394.8439666666667</v>
      </c>
      <c r="CR32">
        <v>20.32125333333333</v>
      </c>
      <c r="CS32">
        <v>600.0025666666667</v>
      </c>
      <c r="CT32">
        <v>101.1228</v>
      </c>
      <c r="CU32">
        <v>0.09994225333333333</v>
      </c>
      <c r="CV32">
        <v>25.3956</v>
      </c>
      <c r="CW32">
        <v>25.78897</v>
      </c>
      <c r="CX32">
        <v>999.9000000000002</v>
      </c>
      <c r="CY32">
        <v>0</v>
      </c>
      <c r="CZ32">
        <v>0</v>
      </c>
      <c r="DA32">
        <v>9999.794</v>
      </c>
      <c r="DB32">
        <v>0</v>
      </c>
      <c r="DC32">
        <v>922.2086666666667</v>
      </c>
      <c r="DD32">
        <v>1500.020666666667</v>
      </c>
      <c r="DE32">
        <v>0.9729942666666668</v>
      </c>
      <c r="DF32">
        <v>0.02700616666666667</v>
      </c>
      <c r="DG32">
        <v>0</v>
      </c>
      <c r="DH32">
        <v>553.919</v>
      </c>
      <c r="DI32">
        <v>5.000220000000001</v>
      </c>
      <c r="DJ32">
        <v>8673.062</v>
      </c>
      <c r="DK32">
        <v>14099.38666666667</v>
      </c>
      <c r="DL32">
        <v>34.90386666666667</v>
      </c>
      <c r="DM32">
        <v>38.08726666666666</v>
      </c>
      <c r="DN32">
        <v>35.6664</v>
      </c>
      <c r="DO32">
        <v>34.71633333333333</v>
      </c>
      <c r="DP32">
        <v>36.78726666666667</v>
      </c>
      <c r="DQ32">
        <v>1454.646333333333</v>
      </c>
      <c r="DR32">
        <v>40.37500000000001</v>
      </c>
      <c r="DS32">
        <v>0</v>
      </c>
      <c r="DT32">
        <v>389.6000001430511</v>
      </c>
      <c r="DU32">
        <v>0</v>
      </c>
      <c r="DV32">
        <v>553.7979230769231</v>
      </c>
      <c r="DW32">
        <v>-13.95911112495577</v>
      </c>
      <c r="DX32">
        <v>-261.1278634325337</v>
      </c>
      <c r="DY32">
        <v>8670.830384615385</v>
      </c>
      <c r="DZ32">
        <v>15</v>
      </c>
      <c r="EA32">
        <v>1694108140.5</v>
      </c>
      <c r="EB32" t="s">
        <v>391</v>
      </c>
      <c r="EC32">
        <v>1694108140.5</v>
      </c>
      <c r="ED32">
        <v>1694108134.5</v>
      </c>
      <c r="EE32">
        <v>16</v>
      </c>
      <c r="EF32">
        <v>-0.023</v>
      </c>
      <c r="EG32">
        <v>-0.03</v>
      </c>
      <c r="EH32">
        <v>0.626</v>
      </c>
      <c r="EI32">
        <v>0.135</v>
      </c>
      <c r="EJ32">
        <v>400</v>
      </c>
      <c r="EK32">
        <v>19</v>
      </c>
      <c r="EL32">
        <v>1.08</v>
      </c>
      <c r="EM32">
        <v>0.13</v>
      </c>
      <c r="EN32">
        <v>100</v>
      </c>
      <c r="EO32">
        <v>100</v>
      </c>
      <c r="EP32">
        <v>0.626</v>
      </c>
      <c r="EQ32">
        <v>0.135</v>
      </c>
      <c r="ER32">
        <v>-0.355552265391132</v>
      </c>
      <c r="ES32">
        <v>0.001863200859035997</v>
      </c>
      <c r="ET32">
        <v>1.75183244084333E-06</v>
      </c>
      <c r="EU32">
        <v>-3.106497135790904E-10</v>
      </c>
      <c r="EV32">
        <v>0.1650350000000032</v>
      </c>
      <c r="EW32">
        <v>0</v>
      </c>
      <c r="EX32">
        <v>0</v>
      </c>
      <c r="EY32">
        <v>0</v>
      </c>
      <c r="EZ32">
        <v>-6</v>
      </c>
      <c r="FA32">
        <v>2030</v>
      </c>
      <c r="FB32">
        <v>-1</v>
      </c>
      <c r="FC32">
        <v>-1</v>
      </c>
      <c r="FD32">
        <v>6</v>
      </c>
      <c r="FE32">
        <v>6</v>
      </c>
      <c r="FF32">
        <v>1.07666</v>
      </c>
      <c r="FG32">
        <v>2.61108</v>
      </c>
      <c r="FH32">
        <v>1.39771</v>
      </c>
      <c r="FI32">
        <v>2.28149</v>
      </c>
      <c r="FJ32">
        <v>1.39526</v>
      </c>
      <c r="FK32">
        <v>2.5708</v>
      </c>
      <c r="FL32">
        <v>33.693</v>
      </c>
      <c r="FM32">
        <v>15.4804</v>
      </c>
      <c r="FN32">
        <v>18</v>
      </c>
      <c r="FO32">
        <v>580.889</v>
      </c>
      <c r="FP32">
        <v>381.29</v>
      </c>
      <c r="FQ32">
        <v>24.7992</v>
      </c>
      <c r="FR32">
        <v>25.6027</v>
      </c>
      <c r="FS32">
        <v>30.0003</v>
      </c>
      <c r="FT32">
        <v>25.3385</v>
      </c>
      <c r="FU32">
        <v>25.6839</v>
      </c>
      <c r="FV32">
        <v>21.5892</v>
      </c>
      <c r="FW32">
        <v>13.1261</v>
      </c>
      <c r="FX32">
        <v>98.8717</v>
      </c>
      <c r="FY32">
        <v>24.8756</v>
      </c>
      <c r="FZ32">
        <v>400</v>
      </c>
      <c r="GA32">
        <v>19.016</v>
      </c>
      <c r="GB32">
        <v>98.9511</v>
      </c>
      <c r="GC32">
        <v>93.3981</v>
      </c>
    </row>
    <row r="33" spans="1:185">
      <c r="A33">
        <v>17</v>
      </c>
      <c r="B33">
        <v>1694108216.5</v>
      </c>
      <c r="C33">
        <v>1952.400000095367</v>
      </c>
      <c r="D33" t="s">
        <v>392</v>
      </c>
      <c r="E33" t="s">
        <v>393</v>
      </c>
      <c r="F33">
        <v>5</v>
      </c>
      <c r="G33" t="s">
        <v>387</v>
      </c>
      <c r="H33" t="s">
        <v>308</v>
      </c>
      <c r="I33" t="s">
        <v>388</v>
      </c>
      <c r="L33">
        <v>1694108208.5</v>
      </c>
      <c r="M33">
        <f>(N33)/1000</f>
        <v>0</v>
      </c>
      <c r="N33">
        <f>IF(CK33, AQ33, AK33)</f>
        <v>0</v>
      </c>
      <c r="O33">
        <f>IF(CK33, AL33, AJ33)</f>
        <v>0</v>
      </c>
      <c r="P33">
        <f>CM33 - IF(AX33&gt;1, O33*CG33*100.0/(AZ33*DA33), 0)</f>
        <v>0</v>
      </c>
      <c r="Q33">
        <f>((W33-M33/2)*P33-O33)/(W33+M33/2)</f>
        <v>0</v>
      </c>
      <c r="R33">
        <f>Q33*(CT33+CU33)/1000.0</f>
        <v>0</v>
      </c>
      <c r="S33">
        <f>(CM33 - IF(AX33&gt;1, O33*CG33*100.0/(AZ33*DA33), 0))*(CT33+CU33)/1000.0</f>
        <v>0</v>
      </c>
      <c r="T33">
        <f>2.0/((1/V33-1/U33)+SIGN(V33)*SQRT((1/V33-1/U33)*(1/V33-1/U33) + 4*CH33/((CH33+1)*(CH33+1))*(2*1/V33*1/U33-1/U33*1/U33)))</f>
        <v>0</v>
      </c>
      <c r="U33">
        <f>IF(LEFT(CI33,1)&lt;&gt;"0",IF(LEFT(CI33,1)="1",3.0,CJ33),$D$5+$E$5*(DA33*CT33/($K$5*1000))+$F$5*(DA33*CT33/($K$5*1000))*MAX(MIN(CG33,$J$5),$I$5)*MAX(MIN(CG33,$J$5),$I$5)+$G$5*MAX(MIN(CG33,$J$5),$I$5)*(DA33*CT33/($K$5*1000))+$H$5*(DA33*CT33/($K$5*1000))*(DA33*CT33/($K$5*1000)))</f>
        <v>0</v>
      </c>
      <c r="V33">
        <f>M33*(1000-(1000*0.61365*exp(17.502*Z33/(240.97+Z33))/(CT33+CU33)+CO33)/2)/(1000*0.61365*exp(17.502*Z33/(240.97+Z33))/(CT33+CU33)-CO33)</f>
        <v>0</v>
      </c>
      <c r="W33">
        <f>1/((CH33+1)/(T33/1.6)+1/(U33/1.37)) + CH33/((CH33+1)/(T33/1.6) + CH33/(U33/1.37))</f>
        <v>0</v>
      </c>
      <c r="X33">
        <f>(CC33*CF33)</f>
        <v>0</v>
      </c>
      <c r="Y33">
        <f>(CV33+(X33+2*0.95*5.67E-8*(((CV33+$B$7)+273)^4-(CV33+273)^4)-44100*M33)/(1.84*29.3*U33+8*0.95*5.67E-8*(CV33+273)^3))</f>
        <v>0</v>
      </c>
      <c r="Z33">
        <f>($C$7*CW33+$D$7*CX33+$E$7*Y33)</f>
        <v>0</v>
      </c>
      <c r="AA33">
        <f>0.61365*exp(17.502*Z33/(240.97+Z33))</f>
        <v>0</v>
      </c>
      <c r="AB33">
        <f>(AC33/AD33*100)</f>
        <v>0</v>
      </c>
      <c r="AC33">
        <f>CO33*(CT33+CU33)/1000</f>
        <v>0</v>
      </c>
      <c r="AD33">
        <f>0.61365*exp(17.502*CV33/(240.97+CV33))</f>
        <v>0</v>
      </c>
      <c r="AE33">
        <f>(AA33-CO33*(CT33+CU33)/1000)</f>
        <v>0</v>
      </c>
      <c r="AF33">
        <f>(-M33*44100)</f>
        <v>0</v>
      </c>
      <c r="AG33">
        <f>2*29.3*U33*0.92*(CV33-Z33)</f>
        <v>0</v>
      </c>
      <c r="AH33">
        <f>2*0.95*5.67E-8*(((CV33+$B$7)+273)^4-(Z33+273)^4)</f>
        <v>0</v>
      </c>
      <c r="AI33">
        <f>X33+AH33+AF33+AG33</f>
        <v>0</v>
      </c>
      <c r="AJ33">
        <f>CS33*AX33*(CN33-CM33*(1000-AX33*CP33)/(1000-AX33*CO33))/(100*CG33)</f>
        <v>0</v>
      </c>
      <c r="AK33">
        <f>1000*CS33*AX33*(CO33-CP33)/(100*CG33*(1000-AX33*CO33))</f>
        <v>0</v>
      </c>
      <c r="AL33">
        <f>(AM33 - AN33 - CT33*1E3/(8.314*(CV33+273.15)) * AP33/CS33 * AO33) * CS33/(100*CG33) * (1000 - CP33)/1000</f>
        <v>0</v>
      </c>
      <c r="AM33">
        <v>306.1867671108778</v>
      </c>
      <c r="AN33">
        <v>302.8775757575757</v>
      </c>
      <c r="AO33">
        <v>0.002599052938489259</v>
      </c>
      <c r="AP33">
        <v>67.14069031113704</v>
      </c>
      <c r="AQ33">
        <f>(AS33 - AR33 + CT33*1E3/(8.314*(CV33+273.15)) * AU33/CS33 * AT33) * CS33/(100*CG33) * 1000/(1000 - AS33)</f>
        <v>0</v>
      </c>
      <c r="AR33">
        <v>20.18299693683983</v>
      </c>
      <c r="AS33">
        <v>20.52784606060607</v>
      </c>
      <c r="AT33">
        <v>-0.0006990649350647693</v>
      </c>
      <c r="AU33">
        <v>78.55</v>
      </c>
      <c r="AV33">
        <v>22</v>
      </c>
      <c r="AW33">
        <v>4</v>
      </c>
      <c r="AX33">
        <f>IF(AV33*$H$13&gt;=AZ33,1.0,(AZ33/(AZ33-AV33*$H$13)))</f>
        <v>0</v>
      </c>
      <c r="AY33">
        <f>(AX33-1)*100</f>
        <v>0</v>
      </c>
      <c r="AZ33">
        <f>MAX(0,($B$13+$C$13*DA33)/(1+$D$13*DA33)*CT33/(CV33+273)*$E$13)</f>
        <v>0</v>
      </c>
      <c r="BA33" t="s">
        <v>310</v>
      </c>
      <c r="BB33">
        <v>8135.41</v>
      </c>
      <c r="BC33">
        <v>751.3846153846154</v>
      </c>
      <c r="BD33">
        <v>2279.14</v>
      </c>
      <c r="BE33">
        <f>1-BC33/BD33</f>
        <v>0</v>
      </c>
      <c r="BF33">
        <v>-1.208566639533705</v>
      </c>
      <c r="BG33" t="s">
        <v>394</v>
      </c>
      <c r="BH33">
        <v>8236.870000000001</v>
      </c>
      <c r="BI33">
        <v>525.70952</v>
      </c>
      <c r="BJ33">
        <v>561.92</v>
      </c>
      <c r="BK33">
        <f>1-BI33/BJ33</f>
        <v>0</v>
      </c>
      <c r="BL33">
        <v>0.5</v>
      </c>
      <c r="BM33">
        <f>CD33</f>
        <v>0</v>
      </c>
      <c r="BN33">
        <f>O33</f>
        <v>0</v>
      </c>
      <c r="BO33">
        <f>BK33*BL33*BM33</f>
        <v>0</v>
      </c>
      <c r="BP33">
        <f>(BN33-BF33)/BM33</f>
        <v>0</v>
      </c>
      <c r="BQ33">
        <f>(BD33-BJ33)/BJ33</f>
        <v>0</v>
      </c>
      <c r="BR33">
        <f>BC33/(BE33+BC33/BJ33)</f>
        <v>0</v>
      </c>
      <c r="BS33" t="s">
        <v>395</v>
      </c>
      <c r="BT33">
        <v>406.8</v>
      </c>
      <c r="BU33">
        <f>IF(BT33&lt;&gt;0, BT33, BR33)</f>
        <v>0</v>
      </c>
      <c r="BV33">
        <f>1-BU33/BJ33</f>
        <v>0</v>
      </c>
      <c r="BW33">
        <f>(BJ33-BI33)/(BJ33-BU33)</f>
        <v>0</v>
      </c>
      <c r="BX33">
        <f>(BD33-BJ33)/(BD33-BU33)</f>
        <v>0</v>
      </c>
      <c r="BY33">
        <f>(BJ33-BI33)/(BJ33-BC33)</f>
        <v>0</v>
      </c>
      <c r="BZ33">
        <f>(BD33-BJ33)/(BD33-BC33)</f>
        <v>0</v>
      </c>
      <c r="CA33">
        <f>(BW33*BU33/BI33)</f>
        <v>0</v>
      </c>
      <c r="CB33">
        <f>(1-CA33)</f>
        <v>0</v>
      </c>
      <c r="CC33">
        <f>$B$11*DB33+$C$11*DC33+$F$11*DD33*(1-DG33)</f>
        <v>0</v>
      </c>
      <c r="CD33">
        <f>CC33*CE33</f>
        <v>0</v>
      </c>
      <c r="CE33">
        <f>($B$11*$D$9+$C$11*$D$9+$F$11*((DQ33+DI33)/MAX(DQ33+DI33+DR33, 0.1)*$I$9+DR33/MAX(DQ33+DI33+DR33, 0.1)*$J$9))/($B$11+$C$11+$F$11)</f>
        <v>0</v>
      </c>
      <c r="CF33">
        <f>($B$11*$K$9+$C$11*$K$9+$F$11*((DQ33+DI33)/MAX(DQ33+DI33+DR33, 0.1)*$P$9+DR33/MAX(DQ33+DI33+DR33, 0.1)*$Q$9))/($B$11+$C$11+$F$11)</f>
        <v>0</v>
      </c>
      <c r="CG33">
        <v>6</v>
      </c>
      <c r="CH33">
        <v>0.5</v>
      </c>
      <c r="CI33" t="s">
        <v>313</v>
      </c>
      <c r="CJ33">
        <v>2</v>
      </c>
      <c r="CK33" t="b">
        <v>0</v>
      </c>
      <c r="CL33">
        <v>1694108208.5</v>
      </c>
      <c r="CM33">
        <v>296.9307096774193</v>
      </c>
      <c r="CN33">
        <v>299.9853870967742</v>
      </c>
      <c r="CO33">
        <v>20.57823870967742</v>
      </c>
      <c r="CP33">
        <v>20.2088870967742</v>
      </c>
      <c r="CQ33">
        <v>296.3297096774193</v>
      </c>
      <c r="CR33">
        <v>20.40623870967742</v>
      </c>
      <c r="CS33">
        <v>600.0156774193548</v>
      </c>
      <c r="CT33">
        <v>101.1302580645161</v>
      </c>
      <c r="CU33">
        <v>0.09994788064516129</v>
      </c>
      <c r="CV33">
        <v>25.71418064516129</v>
      </c>
      <c r="CW33">
        <v>26.16039677419355</v>
      </c>
      <c r="CX33">
        <v>999.9000000000003</v>
      </c>
      <c r="CY33">
        <v>0</v>
      </c>
      <c r="CZ33">
        <v>0</v>
      </c>
      <c r="DA33">
        <v>10002.93387096774</v>
      </c>
      <c r="DB33">
        <v>0</v>
      </c>
      <c r="DC33">
        <v>889.881935483871</v>
      </c>
      <c r="DD33">
        <v>1499.999677419355</v>
      </c>
      <c r="DE33">
        <v>0.9730000967741935</v>
      </c>
      <c r="DF33">
        <v>0.02700012903225806</v>
      </c>
      <c r="DG33">
        <v>0</v>
      </c>
      <c r="DH33">
        <v>525.8372903225807</v>
      </c>
      <c r="DI33">
        <v>5.000220000000002</v>
      </c>
      <c r="DJ33">
        <v>8296.588064516129</v>
      </c>
      <c r="DK33">
        <v>14099.21612903226</v>
      </c>
      <c r="DL33">
        <v>36.5824193548387</v>
      </c>
      <c r="DM33">
        <v>39.37470967741934</v>
      </c>
      <c r="DN33">
        <v>36.93712903225806</v>
      </c>
      <c r="DO33">
        <v>37.21145161290321</v>
      </c>
      <c r="DP33">
        <v>37.98764516129032</v>
      </c>
      <c r="DQ33">
        <v>1454.635483870968</v>
      </c>
      <c r="DR33">
        <v>40.36419354838708</v>
      </c>
      <c r="DS33">
        <v>0</v>
      </c>
      <c r="DT33">
        <v>104.7999999523163</v>
      </c>
      <c r="DU33">
        <v>0</v>
      </c>
      <c r="DV33">
        <v>525.70952</v>
      </c>
      <c r="DW33">
        <v>-8.898769210234022</v>
      </c>
      <c r="DX33">
        <v>-116.0192305834647</v>
      </c>
      <c r="DY33">
        <v>8294.788800000002</v>
      </c>
      <c r="DZ33">
        <v>15</v>
      </c>
      <c r="EA33">
        <v>1694108235.5</v>
      </c>
      <c r="EB33" t="s">
        <v>396</v>
      </c>
      <c r="EC33">
        <v>1694108233.5</v>
      </c>
      <c r="ED33">
        <v>1694108235.5</v>
      </c>
      <c r="EE33">
        <v>17</v>
      </c>
      <c r="EF33">
        <v>0.273</v>
      </c>
      <c r="EG33">
        <v>0.037</v>
      </c>
      <c r="EH33">
        <v>0.601</v>
      </c>
      <c r="EI33">
        <v>0.172</v>
      </c>
      <c r="EJ33">
        <v>300</v>
      </c>
      <c r="EK33">
        <v>20</v>
      </c>
      <c r="EL33">
        <v>1.5</v>
      </c>
      <c r="EM33">
        <v>0.29</v>
      </c>
      <c r="EN33">
        <v>100</v>
      </c>
      <c r="EO33">
        <v>100</v>
      </c>
      <c r="EP33">
        <v>0.601</v>
      </c>
      <c r="EQ33">
        <v>0.172</v>
      </c>
      <c r="ER33">
        <v>-0.378555713800931</v>
      </c>
      <c r="ES33">
        <v>0.001863200859035997</v>
      </c>
      <c r="ET33">
        <v>1.75183244084333E-06</v>
      </c>
      <c r="EU33">
        <v>-3.106497135790904E-10</v>
      </c>
      <c r="EV33">
        <v>0.1345499999999973</v>
      </c>
      <c r="EW33">
        <v>0</v>
      </c>
      <c r="EX33">
        <v>0</v>
      </c>
      <c r="EY33">
        <v>0</v>
      </c>
      <c r="EZ33">
        <v>-6</v>
      </c>
      <c r="FA33">
        <v>2030</v>
      </c>
      <c r="FB33">
        <v>-1</v>
      </c>
      <c r="FC33">
        <v>-1</v>
      </c>
      <c r="FD33">
        <v>1.3</v>
      </c>
      <c r="FE33">
        <v>1.4</v>
      </c>
      <c r="FF33">
        <v>0.861816</v>
      </c>
      <c r="FG33">
        <v>2.59277</v>
      </c>
      <c r="FH33">
        <v>1.39771</v>
      </c>
      <c r="FI33">
        <v>2.28394</v>
      </c>
      <c r="FJ33">
        <v>1.39526</v>
      </c>
      <c r="FK33">
        <v>2.47803</v>
      </c>
      <c r="FL33">
        <v>33.7606</v>
      </c>
      <c r="FM33">
        <v>15.4542</v>
      </c>
      <c r="FN33">
        <v>18</v>
      </c>
      <c r="FO33">
        <v>579.561</v>
      </c>
      <c r="FP33">
        <v>382.08</v>
      </c>
      <c r="FQ33">
        <v>23.064</v>
      </c>
      <c r="FR33">
        <v>25.7059</v>
      </c>
      <c r="FS33">
        <v>30.0005</v>
      </c>
      <c r="FT33">
        <v>25.4389</v>
      </c>
      <c r="FU33">
        <v>25.788</v>
      </c>
      <c r="FV33">
        <v>17.2908</v>
      </c>
      <c r="FW33">
        <v>0</v>
      </c>
      <c r="FX33">
        <v>100</v>
      </c>
      <c r="FY33">
        <v>23.0335</v>
      </c>
      <c r="FZ33">
        <v>300</v>
      </c>
      <c r="GA33">
        <v>21.7137</v>
      </c>
      <c r="GB33">
        <v>98.93470000000001</v>
      </c>
      <c r="GC33">
        <v>93.37779999999999</v>
      </c>
    </row>
    <row r="34" spans="1:185">
      <c r="A34">
        <v>18</v>
      </c>
      <c r="B34">
        <v>1694108311.5</v>
      </c>
      <c r="C34">
        <v>2047.400000095367</v>
      </c>
      <c r="D34" t="s">
        <v>397</v>
      </c>
      <c r="E34" t="s">
        <v>398</v>
      </c>
      <c r="F34">
        <v>5</v>
      </c>
      <c r="G34" t="s">
        <v>387</v>
      </c>
      <c r="H34" t="s">
        <v>308</v>
      </c>
      <c r="I34" t="s">
        <v>388</v>
      </c>
      <c r="L34">
        <v>1694108303.5</v>
      </c>
      <c r="M34">
        <f>(N34)/1000</f>
        <v>0</v>
      </c>
      <c r="N34">
        <f>IF(CK34, AQ34, AK34)</f>
        <v>0</v>
      </c>
      <c r="O34">
        <f>IF(CK34, AL34, AJ34)</f>
        <v>0</v>
      </c>
      <c r="P34">
        <f>CM34 - IF(AX34&gt;1, O34*CG34*100.0/(AZ34*DA34), 0)</f>
        <v>0</v>
      </c>
      <c r="Q34">
        <f>((W34-M34/2)*P34-O34)/(W34+M34/2)</f>
        <v>0</v>
      </c>
      <c r="R34">
        <f>Q34*(CT34+CU34)/1000.0</f>
        <v>0</v>
      </c>
      <c r="S34">
        <f>(CM34 - IF(AX34&gt;1, O34*CG34*100.0/(AZ34*DA34), 0))*(CT34+CU34)/1000.0</f>
        <v>0</v>
      </c>
      <c r="T34">
        <f>2.0/((1/V34-1/U34)+SIGN(V34)*SQRT((1/V34-1/U34)*(1/V34-1/U34) + 4*CH34/((CH34+1)*(CH34+1))*(2*1/V34*1/U34-1/U34*1/U34)))</f>
        <v>0</v>
      </c>
      <c r="U34">
        <f>IF(LEFT(CI34,1)&lt;&gt;"0",IF(LEFT(CI34,1)="1",3.0,CJ34),$D$5+$E$5*(DA34*CT34/($K$5*1000))+$F$5*(DA34*CT34/($K$5*1000))*MAX(MIN(CG34,$J$5),$I$5)*MAX(MIN(CG34,$J$5),$I$5)+$G$5*MAX(MIN(CG34,$J$5),$I$5)*(DA34*CT34/($K$5*1000))+$H$5*(DA34*CT34/($K$5*1000))*(DA34*CT34/($K$5*1000)))</f>
        <v>0</v>
      </c>
      <c r="V34">
        <f>M34*(1000-(1000*0.61365*exp(17.502*Z34/(240.97+Z34))/(CT34+CU34)+CO34)/2)/(1000*0.61365*exp(17.502*Z34/(240.97+Z34))/(CT34+CU34)-CO34)</f>
        <v>0</v>
      </c>
      <c r="W34">
        <f>1/((CH34+1)/(T34/1.6)+1/(U34/1.37)) + CH34/((CH34+1)/(T34/1.6) + CH34/(U34/1.37))</f>
        <v>0</v>
      </c>
      <c r="X34">
        <f>(CC34*CF34)</f>
        <v>0</v>
      </c>
      <c r="Y34">
        <f>(CV34+(X34+2*0.95*5.67E-8*(((CV34+$B$7)+273)^4-(CV34+273)^4)-44100*M34)/(1.84*29.3*U34+8*0.95*5.67E-8*(CV34+273)^3))</f>
        <v>0</v>
      </c>
      <c r="Z34">
        <f>($C$7*CW34+$D$7*CX34+$E$7*Y34)</f>
        <v>0</v>
      </c>
      <c r="AA34">
        <f>0.61365*exp(17.502*Z34/(240.97+Z34))</f>
        <v>0</v>
      </c>
      <c r="AB34">
        <f>(AC34/AD34*100)</f>
        <v>0</v>
      </c>
      <c r="AC34">
        <f>CO34*(CT34+CU34)/1000</f>
        <v>0</v>
      </c>
      <c r="AD34">
        <f>0.61365*exp(17.502*CV34/(240.97+CV34))</f>
        <v>0</v>
      </c>
      <c r="AE34">
        <f>(AA34-CO34*(CT34+CU34)/1000)</f>
        <v>0</v>
      </c>
      <c r="AF34">
        <f>(-M34*44100)</f>
        <v>0</v>
      </c>
      <c r="AG34">
        <f>2*29.3*U34*0.92*(CV34-Z34)</f>
        <v>0</v>
      </c>
      <c r="AH34">
        <f>2*0.95*5.67E-8*(((CV34+$B$7)+273)^4-(Z34+273)^4)</f>
        <v>0</v>
      </c>
      <c r="AI34">
        <f>X34+AH34+AF34+AG34</f>
        <v>0</v>
      </c>
      <c r="AJ34">
        <f>CS34*AX34*(CN34-CM34*(1000-AX34*CP34)/(1000-AX34*CO34))/(100*CG34)</f>
        <v>0</v>
      </c>
      <c r="AK34">
        <f>1000*CS34*AX34*(CO34-CP34)/(100*CG34*(1000-AX34*CO34))</f>
        <v>0</v>
      </c>
      <c r="AL34">
        <f>(AM34 - AN34 - CT34*1E3/(8.314*(CV34+273.15)) * AP34/CS34 * AO34) * CS34/(100*CG34) * (1000 - CP34)/1000</f>
        <v>0</v>
      </c>
      <c r="AM34">
        <v>204.0045961384045</v>
      </c>
      <c r="AN34">
        <v>202.5261696969697</v>
      </c>
      <c r="AO34">
        <v>0.0005885811457451761</v>
      </c>
      <c r="AP34">
        <v>67.1475933484254</v>
      </c>
      <c r="AQ34">
        <f>(AS34 - AR34 + CT34*1E3/(8.314*(CV34+273.15)) * AU34/CS34 * AT34) * CS34/(100*CG34) * 1000/(1000 - AS34)</f>
        <v>0</v>
      </c>
      <c r="AR34">
        <v>19.19902328900433</v>
      </c>
      <c r="AS34">
        <v>20.20268303030302</v>
      </c>
      <c r="AT34">
        <v>-0.02854843290043669</v>
      </c>
      <c r="AU34">
        <v>78.55</v>
      </c>
      <c r="AV34">
        <v>22</v>
      </c>
      <c r="AW34">
        <v>4</v>
      </c>
      <c r="AX34">
        <f>IF(AV34*$H$13&gt;=AZ34,1.0,(AZ34/(AZ34-AV34*$H$13)))</f>
        <v>0</v>
      </c>
      <c r="AY34">
        <f>(AX34-1)*100</f>
        <v>0</v>
      </c>
      <c r="AZ34">
        <f>MAX(0,($B$13+$C$13*DA34)/(1+$D$13*DA34)*CT34/(CV34+273)*$E$13)</f>
        <v>0</v>
      </c>
      <c r="BA34" t="s">
        <v>310</v>
      </c>
      <c r="BB34">
        <v>8135.41</v>
      </c>
      <c r="BC34">
        <v>751.3846153846154</v>
      </c>
      <c r="BD34">
        <v>2279.14</v>
      </c>
      <c r="BE34">
        <f>1-BC34/BD34</f>
        <v>0</v>
      </c>
      <c r="BF34">
        <v>-1.208566639533705</v>
      </c>
      <c r="BG34" t="s">
        <v>399</v>
      </c>
      <c r="BH34">
        <v>8238.85</v>
      </c>
      <c r="BI34">
        <v>512.9752692307692</v>
      </c>
      <c r="BJ34">
        <v>543.86</v>
      </c>
      <c r="BK34">
        <f>1-BI34/BJ34</f>
        <v>0</v>
      </c>
      <c r="BL34">
        <v>0.5</v>
      </c>
      <c r="BM34">
        <f>CD34</f>
        <v>0</v>
      </c>
      <c r="BN34">
        <f>O34</f>
        <v>0</v>
      </c>
      <c r="BO34">
        <f>BK34*BL34*BM34</f>
        <v>0</v>
      </c>
      <c r="BP34">
        <f>(BN34-BF34)/BM34</f>
        <v>0</v>
      </c>
      <c r="BQ34">
        <f>(BD34-BJ34)/BJ34</f>
        <v>0</v>
      </c>
      <c r="BR34">
        <f>BC34/(BE34+BC34/BJ34)</f>
        <v>0</v>
      </c>
      <c r="BS34" t="s">
        <v>400</v>
      </c>
      <c r="BT34">
        <v>397.87</v>
      </c>
      <c r="BU34">
        <f>IF(BT34&lt;&gt;0, BT34, BR34)</f>
        <v>0</v>
      </c>
      <c r="BV34">
        <f>1-BU34/BJ34</f>
        <v>0</v>
      </c>
      <c r="BW34">
        <f>(BJ34-BI34)/(BJ34-BU34)</f>
        <v>0</v>
      </c>
      <c r="BX34">
        <f>(BD34-BJ34)/(BD34-BU34)</f>
        <v>0</v>
      </c>
      <c r="BY34">
        <f>(BJ34-BI34)/(BJ34-BC34)</f>
        <v>0</v>
      </c>
      <c r="BZ34">
        <f>(BD34-BJ34)/(BD34-BC34)</f>
        <v>0</v>
      </c>
      <c r="CA34">
        <f>(BW34*BU34/BI34)</f>
        <v>0</v>
      </c>
      <c r="CB34">
        <f>(1-CA34)</f>
        <v>0</v>
      </c>
      <c r="CC34">
        <f>$B$11*DB34+$C$11*DC34+$F$11*DD34*(1-DG34)</f>
        <v>0</v>
      </c>
      <c r="CD34">
        <f>CC34*CE34</f>
        <v>0</v>
      </c>
      <c r="CE34">
        <f>($B$11*$D$9+$C$11*$D$9+$F$11*((DQ34+DI34)/MAX(DQ34+DI34+DR34, 0.1)*$I$9+DR34/MAX(DQ34+DI34+DR34, 0.1)*$J$9))/($B$11+$C$11+$F$11)</f>
        <v>0</v>
      </c>
      <c r="CF34">
        <f>($B$11*$K$9+$C$11*$K$9+$F$11*((DQ34+DI34)/MAX(DQ34+DI34+DR34, 0.1)*$P$9+DR34/MAX(DQ34+DI34+DR34, 0.1)*$Q$9))/($B$11+$C$11+$F$11)</f>
        <v>0</v>
      </c>
      <c r="CG34">
        <v>6</v>
      </c>
      <c r="CH34">
        <v>0.5</v>
      </c>
      <c r="CI34" t="s">
        <v>313</v>
      </c>
      <c r="CJ34">
        <v>2</v>
      </c>
      <c r="CK34" t="b">
        <v>0</v>
      </c>
      <c r="CL34">
        <v>1694108303.5</v>
      </c>
      <c r="CM34">
        <v>198.2084193548387</v>
      </c>
      <c r="CN34">
        <v>200.0552903225806</v>
      </c>
      <c r="CO34">
        <v>20.35907419354839</v>
      </c>
      <c r="CP34">
        <v>19.44570967741936</v>
      </c>
      <c r="CQ34">
        <v>198.1224193548387</v>
      </c>
      <c r="CR34">
        <v>20.22407419354839</v>
      </c>
      <c r="CS34">
        <v>600.0093225806452</v>
      </c>
      <c r="CT34">
        <v>101.1348064516129</v>
      </c>
      <c r="CU34">
        <v>0.09997319677419356</v>
      </c>
      <c r="CV34">
        <v>25.32220967741935</v>
      </c>
      <c r="CW34">
        <v>25.8373741935484</v>
      </c>
      <c r="CX34">
        <v>999.9000000000003</v>
      </c>
      <c r="CY34">
        <v>0</v>
      </c>
      <c r="CZ34">
        <v>0</v>
      </c>
      <c r="DA34">
        <v>9998.588064516131</v>
      </c>
      <c r="DB34">
        <v>0</v>
      </c>
      <c r="DC34">
        <v>864.637129032258</v>
      </c>
      <c r="DD34">
        <v>1499.983870967742</v>
      </c>
      <c r="DE34">
        <v>0.9730003225806451</v>
      </c>
      <c r="DF34">
        <v>0.0269994935483871</v>
      </c>
      <c r="DG34">
        <v>0</v>
      </c>
      <c r="DH34">
        <v>512.9893870967742</v>
      </c>
      <c r="DI34">
        <v>5.000220000000002</v>
      </c>
      <c r="DJ34">
        <v>8128.04612903226</v>
      </c>
      <c r="DK34">
        <v>14099.06129032258</v>
      </c>
      <c r="DL34">
        <v>37.55816129032257</v>
      </c>
      <c r="DM34">
        <v>40.34248387096774</v>
      </c>
      <c r="DN34">
        <v>37.54809677419355</v>
      </c>
      <c r="DO34">
        <v>37.80416129032258</v>
      </c>
      <c r="DP34">
        <v>39.01799999999999</v>
      </c>
      <c r="DQ34">
        <v>1454.619677419355</v>
      </c>
      <c r="DR34">
        <v>40.36096774193546</v>
      </c>
      <c r="DS34">
        <v>0</v>
      </c>
      <c r="DT34">
        <v>92.59999990463257</v>
      </c>
      <c r="DU34">
        <v>0</v>
      </c>
      <c r="DV34">
        <v>512.9752692307692</v>
      </c>
      <c r="DW34">
        <v>-7.218769223404968</v>
      </c>
      <c r="DX34">
        <v>-75.97777778062101</v>
      </c>
      <c r="DY34">
        <v>8127.707307692308</v>
      </c>
      <c r="DZ34">
        <v>15</v>
      </c>
      <c r="EA34">
        <v>1694108335</v>
      </c>
      <c r="EB34" t="s">
        <v>401</v>
      </c>
      <c r="EC34">
        <v>1694108330</v>
      </c>
      <c r="ED34">
        <v>1694108335</v>
      </c>
      <c r="EE34">
        <v>18</v>
      </c>
      <c r="EF34">
        <v>-0.249</v>
      </c>
      <c r="EG34">
        <v>-0.037</v>
      </c>
      <c r="EH34">
        <v>0.08599999999999999</v>
      </c>
      <c r="EI34">
        <v>0.135</v>
      </c>
      <c r="EJ34">
        <v>200</v>
      </c>
      <c r="EK34">
        <v>19</v>
      </c>
      <c r="EL34">
        <v>0.6899999999999999</v>
      </c>
      <c r="EM34">
        <v>0.13</v>
      </c>
      <c r="EN34">
        <v>100</v>
      </c>
      <c r="EO34">
        <v>100</v>
      </c>
      <c r="EP34">
        <v>0.08599999999999999</v>
      </c>
      <c r="EQ34">
        <v>0.135</v>
      </c>
      <c r="ER34">
        <v>-0.1056284486899681</v>
      </c>
      <c r="ES34">
        <v>0.001863200859035997</v>
      </c>
      <c r="ET34">
        <v>1.75183244084333E-06</v>
      </c>
      <c r="EU34">
        <v>-3.106497135790904E-10</v>
      </c>
      <c r="EV34">
        <v>0.1716699999999953</v>
      </c>
      <c r="EW34">
        <v>0</v>
      </c>
      <c r="EX34">
        <v>0</v>
      </c>
      <c r="EY34">
        <v>0</v>
      </c>
      <c r="EZ34">
        <v>-6</v>
      </c>
      <c r="FA34">
        <v>2030</v>
      </c>
      <c r="FB34">
        <v>-1</v>
      </c>
      <c r="FC34">
        <v>-1</v>
      </c>
      <c r="FD34">
        <v>1.3</v>
      </c>
      <c r="FE34">
        <v>1.3</v>
      </c>
      <c r="FF34">
        <v>0.6359860000000001</v>
      </c>
      <c r="FG34">
        <v>2.61475</v>
      </c>
      <c r="FH34">
        <v>1.39771</v>
      </c>
      <c r="FI34">
        <v>2.28027</v>
      </c>
      <c r="FJ34">
        <v>1.39526</v>
      </c>
      <c r="FK34">
        <v>2.64404</v>
      </c>
      <c r="FL34">
        <v>33.7832</v>
      </c>
      <c r="FM34">
        <v>15.4542</v>
      </c>
      <c r="FN34">
        <v>18</v>
      </c>
      <c r="FO34">
        <v>579.898</v>
      </c>
      <c r="FP34">
        <v>380.094</v>
      </c>
      <c r="FQ34">
        <v>24.0476</v>
      </c>
      <c r="FR34">
        <v>25.8327</v>
      </c>
      <c r="FS34">
        <v>30.0007</v>
      </c>
      <c r="FT34">
        <v>25.5524</v>
      </c>
      <c r="FU34">
        <v>25.898</v>
      </c>
      <c r="FV34">
        <v>12.7479</v>
      </c>
      <c r="FW34">
        <v>12.2475</v>
      </c>
      <c r="FX34">
        <v>98.8704</v>
      </c>
      <c r="FY34">
        <v>24.1246</v>
      </c>
      <c r="FZ34">
        <v>200</v>
      </c>
      <c r="GA34">
        <v>19.2068</v>
      </c>
      <c r="GB34">
        <v>98.91030000000001</v>
      </c>
      <c r="GC34">
        <v>93.3605</v>
      </c>
    </row>
    <row r="35" spans="1:185">
      <c r="A35">
        <v>19</v>
      </c>
      <c r="B35">
        <v>1694108411</v>
      </c>
      <c r="C35">
        <v>2146.900000095367</v>
      </c>
      <c r="D35" t="s">
        <v>402</v>
      </c>
      <c r="E35" t="s">
        <v>403</v>
      </c>
      <c r="F35">
        <v>5</v>
      </c>
      <c r="G35" t="s">
        <v>387</v>
      </c>
      <c r="H35" t="s">
        <v>308</v>
      </c>
      <c r="I35" t="s">
        <v>388</v>
      </c>
      <c r="L35">
        <v>1694108403</v>
      </c>
      <c r="M35">
        <f>(N35)/1000</f>
        <v>0</v>
      </c>
      <c r="N35">
        <f>IF(CK35, AQ35, AK35)</f>
        <v>0</v>
      </c>
      <c r="O35">
        <f>IF(CK35, AL35, AJ35)</f>
        <v>0</v>
      </c>
      <c r="P35">
        <f>CM35 - IF(AX35&gt;1, O35*CG35*100.0/(AZ35*DA35), 0)</f>
        <v>0</v>
      </c>
      <c r="Q35">
        <f>((W35-M35/2)*P35-O35)/(W35+M35/2)</f>
        <v>0</v>
      </c>
      <c r="R35">
        <f>Q35*(CT35+CU35)/1000.0</f>
        <v>0</v>
      </c>
      <c r="S35">
        <f>(CM35 - IF(AX35&gt;1, O35*CG35*100.0/(AZ35*DA35), 0))*(CT35+CU35)/1000.0</f>
        <v>0</v>
      </c>
      <c r="T35">
        <f>2.0/((1/V35-1/U35)+SIGN(V35)*SQRT((1/V35-1/U35)*(1/V35-1/U35) + 4*CH35/((CH35+1)*(CH35+1))*(2*1/V35*1/U35-1/U35*1/U35)))</f>
        <v>0</v>
      </c>
      <c r="U35">
        <f>IF(LEFT(CI35,1)&lt;&gt;"0",IF(LEFT(CI35,1)="1",3.0,CJ35),$D$5+$E$5*(DA35*CT35/($K$5*1000))+$F$5*(DA35*CT35/($K$5*1000))*MAX(MIN(CG35,$J$5),$I$5)*MAX(MIN(CG35,$J$5),$I$5)+$G$5*MAX(MIN(CG35,$J$5),$I$5)*(DA35*CT35/($K$5*1000))+$H$5*(DA35*CT35/($K$5*1000))*(DA35*CT35/($K$5*1000)))</f>
        <v>0</v>
      </c>
      <c r="V35">
        <f>M35*(1000-(1000*0.61365*exp(17.502*Z35/(240.97+Z35))/(CT35+CU35)+CO35)/2)/(1000*0.61365*exp(17.502*Z35/(240.97+Z35))/(CT35+CU35)-CO35)</f>
        <v>0</v>
      </c>
      <c r="W35">
        <f>1/((CH35+1)/(T35/1.6)+1/(U35/1.37)) + CH35/((CH35+1)/(T35/1.6) + CH35/(U35/1.37))</f>
        <v>0</v>
      </c>
      <c r="X35">
        <f>(CC35*CF35)</f>
        <v>0</v>
      </c>
      <c r="Y35">
        <f>(CV35+(X35+2*0.95*5.67E-8*(((CV35+$B$7)+273)^4-(CV35+273)^4)-44100*M35)/(1.84*29.3*U35+8*0.95*5.67E-8*(CV35+273)^3))</f>
        <v>0</v>
      </c>
      <c r="Z35">
        <f>($C$7*CW35+$D$7*CX35+$E$7*Y35)</f>
        <v>0</v>
      </c>
      <c r="AA35">
        <f>0.61365*exp(17.502*Z35/(240.97+Z35))</f>
        <v>0</v>
      </c>
      <c r="AB35">
        <f>(AC35/AD35*100)</f>
        <v>0</v>
      </c>
      <c r="AC35">
        <f>CO35*(CT35+CU35)/1000</f>
        <v>0</v>
      </c>
      <c r="AD35">
        <f>0.61365*exp(17.502*CV35/(240.97+CV35))</f>
        <v>0</v>
      </c>
      <c r="AE35">
        <f>(AA35-CO35*(CT35+CU35)/1000)</f>
        <v>0</v>
      </c>
      <c r="AF35">
        <f>(-M35*44100)</f>
        <v>0</v>
      </c>
      <c r="AG35">
        <f>2*29.3*U35*0.92*(CV35-Z35)</f>
        <v>0</v>
      </c>
      <c r="AH35">
        <f>2*0.95*5.67E-8*(((CV35+$B$7)+273)^4-(Z35+273)^4)</f>
        <v>0</v>
      </c>
      <c r="AI35">
        <f>X35+AH35+AF35+AG35</f>
        <v>0</v>
      </c>
      <c r="AJ35">
        <f>CS35*AX35*(CN35-CM35*(1000-AX35*CP35)/(1000-AX35*CO35))/(100*CG35)</f>
        <v>0</v>
      </c>
      <c r="AK35">
        <f>1000*CS35*AX35*(CO35-CP35)/(100*CG35*(1000-AX35*CO35))</f>
        <v>0</v>
      </c>
      <c r="AL35">
        <f>(AM35 - AN35 - CT35*1E3/(8.314*(CV35+273.15)) * AP35/CS35 * AO35) * CS35/(100*CG35) * (1000 - CP35)/1000</f>
        <v>0</v>
      </c>
      <c r="AM35">
        <v>102.0010070728335</v>
      </c>
      <c r="AN35">
        <v>101.6134848484849</v>
      </c>
      <c r="AO35">
        <v>0.01595830593704279</v>
      </c>
      <c r="AP35">
        <v>67.20254600110135</v>
      </c>
      <c r="AQ35">
        <f>(AS35 - AR35 + CT35*1E3/(8.314*(CV35+273.15)) * AU35/CS35 * AT35) * CS35/(100*CG35) * 1000/(1000 - AS35)</f>
        <v>0</v>
      </c>
      <c r="AR35">
        <v>20.06518623891775</v>
      </c>
      <c r="AS35">
        <v>20.40251636363635</v>
      </c>
      <c r="AT35">
        <v>8.169900687541436E-05</v>
      </c>
      <c r="AU35">
        <v>78.55</v>
      </c>
      <c r="AV35">
        <v>21</v>
      </c>
      <c r="AW35">
        <v>4</v>
      </c>
      <c r="AX35">
        <f>IF(AV35*$H$13&gt;=AZ35,1.0,(AZ35/(AZ35-AV35*$H$13)))</f>
        <v>0</v>
      </c>
      <c r="AY35">
        <f>(AX35-1)*100</f>
        <v>0</v>
      </c>
      <c r="AZ35">
        <f>MAX(0,($B$13+$C$13*DA35)/(1+$D$13*DA35)*CT35/(CV35+273)*$E$13)</f>
        <v>0</v>
      </c>
      <c r="BA35" t="s">
        <v>310</v>
      </c>
      <c r="BB35">
        <v>8135.41</v>
      </c>
      <c r="BC35">
        <v>751.3846153846154</v>
      </c>
      <c r="BD35">
        <v>2279.14</v>
      </c>
      <c r="BE35">
        <f>1-BC35/BD35</f>
        <v>0</v>
      </c>
      <c r="BF35">
        <v>-1.208566639533705</v>
      </c>
      <c r="BG35" t="s">
        <v>404</v>
      </c>
      <c r="BH35">
        <v>8232.43</v>
      </c>
      <c r="BI35">
        <v>502.22884</v>
      </c>
      <c r="BJ35">
        <v>528.3200000000001</v>
      </c>
      <c r="BK35">
        <f>1-BI35/BJ35</f>
        <v>0</v>
      </c>
      <c r="BL35">
        <v>0.5</v>
      </c>
      <c r="BM35">
        <f>CD35</f>
        <v>0</v>
      </c>
      <c r="BN35">
        <f>O35</f>
        <v>0</v>
      </c>
      <c r="BO35">
        <f>BK35*BL35*BM35</f>
        <v>0</v>
      </c>
      <c r="BP35">
        <f>(BN35-BF35)/BM35</f>
        <v>0</v>
      </c>
      <c r="BQ35">
        <f>(BD35-BJ35)/BJ35</f>
        <v>0</v>
      </c>
      <c r="BR35">
        <f>BC35/(BE35+BC35/BJ35)</f>
        <v>0</v>
      </c>
      <c r="BS35" t="s">
        <v>405</v>
      </c>
      <c r="BT35">
        <v>386.4</v>
      </c>
      <c r="BU35">
        <f>IF(BT35&lt;&gt;0, BT35, BR35)</f>
        <v>0</v>
      </c>
      <c r="BV35">
        <f>1-BU35/BJ35</f>
        <v>0</v>
      </c>
      <c r="BW35">
        <f>(BJ35-BI35)/(BJ35-BU35)</f>
        <v>0</v>
      </c>
      <c r="BX35">
        <f>(BD35-BJ35)/(BD35-BU35)</f>
        <v>0</v>
      </c>
      <c r="BY35">
        <f>(BJ35-BI35)/(BJ35-BC35)</f>
        <v>0</v>
      </c>
      <c r="BZ35">
        <f>(BD35-BJ35)/(BD35-BC35)</f>
        <v>0</v>
      </c>
      <c r="CA35">
        <f>(BW35*BU35/BI35)</f>
        <v>0</v>
      </c>
      <c r="CB35">
        <f>(1-CA35)</f>
        <v>0</v>
      </c>
      <c r="CC35">
        <f>$B$11*DB35+$C$11*DC35+$F$11*DD35*(1-DG35)</f>
        <v>0</v>
      </c>
      <c r="CD35">
        <f>CC35*CE35</f>
        <v>0</v>
      </c>
      <c r="CE35">
        <f>($B$11*$D$9+$C$11*$D$9+$F$11*((DQ35+DI35)/MAX(DQ35+DI35+DR35, 0.1)*$I$9+DR35/MAX(DQ35+DI35+DR35, 0.1)*$J$9))/($B$11+$C$11+$F$11)</f>
        <v>0</v>
      </c>
      <c r="CF35">
        <f>($B$11*$K$9+$C$11*$K$9+$F$11*((DQ35+DI35)/MAX(DQ35+DI35+DR35, 0.1)*$P$9+DR35/MAX(DQ35+DI35+DR35, 0.1)*$Q$9))/($B$11+$C$11+$F$11)</f>
        <v>0</v>
      </c>
      <c r="CG35">
        <v>6</v>
      </c>
      <c r="CH35">
        <v>0.5</v>
      </c>
      <c r="CI35" t="s">
        <v>313</v>
      </c>
      <c r="CJ35">
        <v>2</v>
      </c>
      <c r="CK35" t="b">
        <v>0</v>
      </c>
      <c r="CL35">
        <v>1694108403</v>
      </c>
      <c r="CM35">
        <v>99.5000935483871</v>
      </c>
      <c r="CN35">
        <v>99.95980645161291</v>
      </c>
      <c r="CO35">
        <v>20.42888709677419</v>
      </c>
      <c r="CP35">
        <v>20.00245806451613</v>
      </c>
      <c r="CQ35">
        <v>99.6480935483871</v>
      </c>
      <c r="CR35">
        <v>20.25988709677419</v>
      </c>
      <c r="CS35">
        <v>600.0427419354838</v>
      </c>
      <c r="CT35">
        <v>101.1286129032258</v>
      </c>
      <c r="CU35">
        <v>0.1000244774193548</v>
      </c>
      <c r="CV35">
        <v>25.70898064516129</v>
      </c>
      <c r="CW35">
        <v>26.21663225806451</v>
      </c>
      <c r="CX35">
        <v>999.9000000000003</v>
      </c>
      <c r="CY35">
        <v>0</v>
      </c>
      <c r="CZ35">
        <v>0</v>
      </c>
      <c r="DA35">
        <v>9999.987096774195</v>
      </c>
      <c r="DB35">
        <v>0</v>
      </c>
      <c r="DC35">
        <v>992.0659354838712</v>
      </c>
      <c r="DD35">
        <v>1499.98</v>
      </c>
      <c r="DE35">
        <v>0.9729949032258064</v>
      </c>
      <c r="DF35">
        <v>0.0270052129032258</v>
      </c>
      <c r="DG35">
        <v>0</v>
      </c>
      <c r="DH35">
        <v>502.2857419354839</v>
      </c>
      <c r="DI35">
        <v>5.000220000000002</v>
      </c>
      <c r="DJ35">
        <v>8005.899032258066</v>
      </c>
      <c r="DK35">
        <v>14099.00322580645</v>
      </c>
      <c r="DL35">
        <v>38.91103225806452</v>
      </c>
      <c r="DM35">
        <v>41.04003225806449</v>
      </c>
      <c r="DN35">
        <v>39.24970967741935</v>
      </c>
      <c r="DO35">
        <v>37.36464516129031</v>
      </c>
      <c r="DP35">
        <v>39.95741935483871</v>
      </c>
      <c r="DQ35">
        <v>1454.61</v>
      </c>
      <c r="DR35">
        <v>40.36999999999998</v>
      </c>
      <c r="DS35">
        <v>0</v>
      </c>
      <c r="DT35">
        <v>97.40000009536743</v>
      </c>
      <c r="DU35">
        <v>0</v>
      </c>
      <c r="DV35">
        <v>502.22884</v>
      </c>
      <c r="DW35">
        <v>-6.005538459823858</v>
      </c>
      <c r="DX35">
        <v>-70.1607690597463</v>
      </c>
      <c r="DY35">
        <v>8004.7652</v>
      </c>
      <c r="DZ35">
        <v>15</v>
      </c>
      <c r="EA35">
        <v>1694108433</v>
      </c>
      <c r="EB35" t="s">
        <v>406</v>
      </c>
      <c r="EC35">
        <v>1694108428</v>
      </c>
      <c r="ED35">
        <v>1694108433</v>
      </c>
      <c r="EE35">
        <v>19</v>
      </c>
      <c r="EF35">
        <v>0.002</v>
      </c>
      <c r="EG35">
        <v>0.034</v>
      </c>
      <c r="EH35">
        <v>-0.148</v>
      </c>
      <c r="EI35">
        <v>0.169</v>
      </c>
      <c r="EJ35">
        <v>100</v>
      </c>
      <c r="EK35">
        <v>20</v>
      </c>
      <c r="EL35">
        <v>0.75</v>
      </c>
      <c r="EM35">
        <v>0.38</v>
      </c>
      <c r="EN35">
        <v>100</v>
      </c>
      <c r="EO35">
        <v>100</v>
      </c>
      <c r="EP35">
        <v>-0.148</v>
      </c>
      <c r="EQ35">
        <v>0.169</v>
      </c>
      <c r="ER35">
        <v>-0.354180987720726</v>
      </c>
      <c r="ES35">
        <v>0.001863200859035997</v>
      </c>
      <c r="ET35">
        <v>1.75183244084333E-06</v>
      </c>
      <c r="EU35">
        <v>-3.106497135790904E-10</v>
      </c>
      <c r="EV35">
        <v>0.1348476190476191</v>
      </c>
      <c r="EW35">
        <v>0</v>
      </c>
      <c r="EX35">
        <v>0</v>
      </c>
      <c r="EY35">
        <v>0</v>
      </c>
      <c r="EZ35">
        <v>-6</v>
      </c>
      <c r="FA35">
        <v>2030</v>
      </c>
      <c r="FB35">
        <v>-1</v>
      </c>
      <c r="FC35">
        <v>-1</v>
      </c>
      <c r="FD35">
        <v>1.4</v>
      </c>
      <c r="FE35">
        <v>1.3</v>
      </c>
      <c r="FF35">
        <v>0.401611</v>
      </c>
      <c r="FG35">
        <v>2.64648</v>
      </c>
      <c r="FH35">
        <v>1.39771</v>
      </c>
      <c r="FI35">
        <v>2.28394</v>
      </c>
      <c r="FJ35">
        <v>1.39526</v>
      </c>
      <c r="FK35">
        <v>2.38159</v>
      </c>
      <c r="FL35">
        <v>33.8057</v>
      </c>
      <c r="FM35">
        <v>15.4104</v>
      </c>
      <c r="FN35">
        <v>18</v>
      </c>
      <c r="FO35">
        <v>580.504</v>
      </c>
      <c r="FP35">
        <v>381.069</v>
      </c>
      <c r="FQ35">
        <v>23.1905</v>
      </c>
      <c r="FR35">
        <v>25.9399</v>
      </c>
      <c r="FS35">
        <v>30.0009</v>
      </c>
      <c r="FT35">
        <v>25.6604</v>
      </c>
      <c r="FU35">
        <v>26.0089</v>
      </c>
      <c r="FV35">
        <v>8.057259999999999</v>
      </c>
      <c r="FW35">
        <v>0</v>
      </c>
      <c r="FX35">
        <v>100</v>
      </c>
      <c r="FY35">
        <v>23.0163</v>
      </c>
      <c r="FZ35">
        <v>100</v>
      </c>
      <c r="GA35">
        <v>21.8037</v>
      </c>
      <c r="GB35">
        <v>98.89190000000001</v>
      </c>
      <c r="GC35">
        <v>93.34010000000001</v>
      </c>
    </row>
    <row r="36" spans="1:185">
      <c r="A36">
        <v>20</v>
      </c>
      <c r="B36">
        <v>1694108509</v>
      </c>
      <c r="C36">
        <v>2244.900000095367</v>
      </c>
      <c r="D36" t="s">
        <v>407</v>
      </c>
      <c r="E36" t="s">
        <v>408</v>
      </c>
      <c r="F36">
        <v>5</v>
      </c>
      <c r="G36" t="s">
        <v>387</v>
      </c>
      <c r="H36" t="s">
        <v>308</v>
      </c>
      <c r="I36" t="s">
        <v>388</v>
      </c>
      <c r="L36">
        <v>1694108501</v>
      </c>
      <c r="M36">
        <f>(N36)/1000</f>
        <v>0</v>
      </c>
      <c r="N36">
        <f>IF(CK36, AQ36, AK36)</f>
        <v>0</v>
      </c>
      <c r="O36">
        <f>IF(CK36, AL36, AJ36)</f>
        <v>0</v>
      </c>
      <c r="P36">
        <f>CM36 - IF(AX36&gt;1, O36*CG36*100.0/(AZ36*DA36), 0)</f>
        <v>0</v>
      </c>
      <c r="Q36">
        <f>((W36-M36/2)*P36-O36)/(W36+M36/2)</f>
        <v>0</v>
      </c>
      <c r="R36">
        <f>Q36*(CT36+CU36)/1000.0</f>
        <v>0</v>
      </c>
      <c r="S36">
        <f>(CM36 - IF(AX36&gt;1, O36*CG36*100.0/(AZ36*DA36), 0))*(CT36+CU36)/1000.0</f>
        <v>0</v>
      </c>
      <c r="T36">
        <f>2.0/((1/V36-1/U36)+SIGN(V36)*SQRT((1/V36-1/U36)*(1/V36-1/U36) + 4*CH36/((CH36+1)*(CH36+1))*(2*1/V36*1/U36-1/U36*1/U36)))</f>
        <v>0</v>
      </c>
      <c r="U36">
        <f>IF(LEFT(CI36,1)&lt;&gt;"0",IF(LEFT(CI36,1)="1",3.0,CJ36),$D$5+$E$5*(DA36*CT36/($K$5*1000))+$F$5*(DA36*CT36/($K$5*1000))*MAX(MIN(CG36,$J$5),$I$5)*MAX(MIN(CG36,$J$5),$I$5)+$G$5*MAX(MIN(CG36,$J$5),$I$5)*(DA36*CT36/($K$5*1000))+$H$5*(DA36*CT36/($K$5*1000))*(DA36*CT36/($K$5*1000)))</f>
        <v>0</v>
      </c>
      <c r="V36">
        <f>M36*(1000-(1000*0.61365*exp(17.502*Z36/(240.97+Z36))/(CT36+CU36)+CO36)/2)/(1000*0.61365*exp(17.502*Z36/(240.97+Z36))/(CT36+CU36)-CO36)</f>
        <v>0</v>
      </c>
      <c r="W36">
        <f>1/((CH36+1)/(T36/1.6)+1/(U36/1.37)) + CH36/((CH36+1)/(T36/1.6) + CH36/(U36/1.37))</f>
        <v>0</v>
      </c>
      <c r="X36">
        <f>(CC36*CF36)</f>
        <v>0</v>
      </c>
      <c r="Y36">
        <f>(CV36+(X36+2*0.95*5.67E-8*(((CV36+$B$7)+273)^4-(CV36+273)^4)-44100*M36)/(1.84*29.3*U36+8*0.95*5.67E-8*(CV36+273)^3))</f>
        <v>0</v>
      </c>
      <c r="Z36">
        <f>($C$7*CW36+$D$7*CX36+$E$7*Y36)</f>
        <v>0</v>
      </c>
      <c r="AA36">
        <f>0.61365*exp(17.502*Z36/(240.97+Z36))</f>
        <v>0</v>
      </c>
      <c r="AB36">
        <f>(AC36/AD36*100)</f>
        <v>0</v>
      </c>
      <c r="AC36">
        <f>CO36*(CT36+CU36)/1000</f>
        <v>0</v>
      </c>
      <c r="AD36">
        <f>0.61365*exp(17.502*CV36/(240.97+CV36))</f>
        <v>0</v>
      </c>
      <c r="AE36">
        <f>(AA36-CO36*(CT36+CU36)/1000)</f>
        <v>0</v>
      </c>
      <c r="AF36">
        <f>(-M36*44100)</f>
        <v>0</v>
      </c>
      <c r="AG36">
        <f>2*29.3*U36*0.92*(CV36-Z36)</f>
        <v>0</v>
      </c>
      <c r="AH36">
        <f>2*0.95*5.67E-8*(((CV36+$B$7)+273)^4-(Z36+273)^4)</f>
        <v>0</v>
      </c>
      <c r="AI36">
        <f>X36+AH36+AF36+AG36</f>
        <v>0</v>
      </c>
      <c r="AJ36">
        <f>CS36*AX36*(CN36-CM36*(1000-AX36*CP36)/(1000-AX36*CO36))/(100*CG36)</f>
        <v>0</v>
      </c>
      <c r="AK36">
        <f>1000*CS36*AX36*(CO36-CP36)/(100*CG36*(1000-AX36*CO36))</f>
        <v>0</v>
      </c>
      <c r="AL36">
        <f>(AM36 - AN36 - CT36*1E3/(8.314*(CV36+273.15)) * AP36/CS36 * AO36) * CS36/(100*CG36) * (1000 - CP36)/1000</f>
        <v>0</v>
      </c>
      <c r="AM36">
        <v>50.91921254344916</v>
      </c>
      <c r="AN36">
        <v>51.01095272727272</v>
      </c>
      <c r="AO36">
        <v>-0.01507346555686981</v>
      </c>
      <c r="AP36">
        <v>67.20745043715034</v>
      </c>
      <c r="AQ36">
        <f>(AS36 - AR36 + CT36*1E3/(8.314*(CV36+273.15)) * AU36/CS36 * AT36) * CS36/(100*CG36) * 1000/(1000 - AS36)</f>
        <v>0</v>
      </c>
      <c r="AR36">
        <v>18.22297842887447</v>
      </c>
      <c r="AS36">
        <v>19.52532666666666</v>
      </c>
      <c r="AT36">
        <v>-0.04190361904761763</v>
      </c>
      <c r="AU36">
        <v>78.55</v>
      </c>
      <c r="AV36">
        <v>21</v>
      </c>
      <c r="AW36">
        <v>4</v>
      </c>
      <c r="AX36">
        <f>IF(AV36*$H$13&gt;=AZ36,1.0,(AZ36/(AZ36-AV36*$H$13)))</f>
        <v>0</v>
      </c>
      <c r="AY36">
        <f>(AX36-1)*100</f>
        <v>0</v>
      </c>
      <c r="AZ36">
        <f>MAX(0,($B$13+$C$13*DA36)/(1+$D$13*DA36)*CT36/(CV36+273)*$E$13)</f>
        <v>0</v>
      </c>
      <c r="BA36" t="s">
        <v>310</v>
      </c>
      <c r="BB36">
        <v>8135.41</v>
      </c>
      <c r="BC36">
        <v>751.3846153846154</v>
      </c>
      <c r="BD36">
        <v>2279.14</v>
      </c>
      <c r="BE36">
        <f>1-BC36/BD36</f>
        <v>0</v>
      </c>
      <c r="BF36">
        <v>-1.208566639533705</v>
      </c>
      <c r="BG36" t="s">
        <v>409</v>
      </c>
      <c r="BH36">
        <v>8227.549999999999</v>
      </c>
      <c r="BI36">
        <v>498.0182692307692</v>
      </c>
      <c r="BJ36">
        <v>521.34</v>
      </c>
      <c r="BK36">
        <f>1-BI36/BJ36</f>
        <v>0</v>
      </c>
      <c r="BL36">
        <v>0.5</v>
      </c>
      <c r="BM36">
        <f>CD36</f>
        <v>0</v>
      </c>
      <c r="BN36">
        <f>O36</f>
        <v>0</v>
      </c>
      <c r="BO36">
        <f>BK36*BL36*BM36</f>
        <v>0</v>
      </c>
      <c r="BP36">
        <f>(BN36-BF36)/BM36</f>
        <v>0</v>
      </c>
      <c r="BQ36">
        <f>(BD36-BJ36)/BJ36</f>
        <v>0</v>
      </c>
      <c r="BR36">
        <f>BC36/(BE36+BC36/BJ36)</f>
        <v>0</v>
      </c>
      <c r="BS36" t="s">
        <v>410</v>
      </c>
      <c r="BT36">
        <v>378.07</v>
      </c>
      <c r="BU36">
        <f>IF(BT36&lt;&gt;0, BT36, BR36)</f>
        <v>0</v>
      </c>
      <c r="BV36">
        <f>1-BU36/BJ36</f>
        <v>0</v>
      </c>
      <c r="BW36">
        <f>(BJ36-BI36)/(BJ36-BU36)</f>
        <v>0</v>
      </c>
      <c r="BX36">
        <f>(BD36-BJ36)/(BD36-BU36)</f>
        <v>0</v>
      </c>
      <c r="BY36">
        <f>(BJ36-BI36)/(BJ36-BC36)</f>
        <v>0</v>
      </c>
      <c r="BZ36">
        <f>(BD36-BJ36)/(BD36-BC36)</f>
        <v>0</v>
      </c>
      <c r="CA36">
        <f>(BW36*BU36/BI36)</f>
        <v>0</v>
      </c>
      <c r="CB36">
        <f>(1-CA36)</f>
        <v>0</v>
      </c>
      <c r="CC36">
        <f>$B$11*DB36+$C$11*DC36+$F$11*DD36*(1-DG36)</f>
        <v>0</v>
      </c>
      <c r="CD36">
        <f>CC36*CE36</f>
        <v>0</v>
      </c>
      <c r="CE36">
        <f>($B$11*$D$9+$C$11*$D$9+$F$11*((DQ36+DI36)/MAX(DQ36+DI36+DR36, 0.1)*$I$9+DR36/MAX(DQ36+DI36+DR36, 0.1)*$J$9))/($B$11+$C$11+$F$11)</f>
        <v>0</v>
      </c>
      <c r="CF36">
        <f>($B$11*$K$9+$C$11*$K$9+$F$11*((DQ36+DI36)/MAX(DQ36+DI36+DR36, 0.1)*$P$9+DR36/MAX(DQ36+DI36+DR36, 0.1)*$Q$9))/($B$11+$C$11+$F$11)</f>
        <v>0</v>
      </c>
      <c r="CG36">
        <v>6</v>
      </c>
      <c r="CH36">
        <v>0.5</v>
      </c>
      <c r="CI36" t="s">
        <v>313</v>
      </c>
      <c r="CJ36">
        <v>2</v>
      </c>
      <c r="CK36" t="b">
        <v>0</v>
      </c>
      <c r="CL36">
        <v>1694108501</v>
      </c>
      <c r="CM36">
        <v>50.11100645161291</v>
      </c>
      <c r="CN36">
        <v>50.00509677419355</v>
      </c>
      <c r="CO36">
        <v>19.78499032258065</v>
      </c>
      <c r="CP36">
        <v>18.42452580645161</v>
      </c>
      <c r="CQ36">
        <v>50.34600645161291</v>
      </c>
      <c r="CR36">
        <v>19.67599032258065</v>
      </c>
      <c r="CS36">
        <v>600.0299032258066</v>
      </c>
      <c r="CT36">
        <v>101.1294838709677</v>
      </c>
      <c r="CU36">
        <v>0.09999447096774193</v>
      </c>
      <c r="CV36">
        <v>25.30138387096774</v>
      </c>
      <c r="CW36">
        <v>25.60394838709677</v>
      </c>
      <c r="CX36">
        <v>999.9000000000003</v>
      </c>
      <c r="CY36">
        <v>0</v>
      </c>
      <c r="CZ36">
        <v>0</v>
      </c>
      <c r="DA36">
        <v>10001.22741935484</v>
      </c>
      <c r="DB36">
        <v>0</v>
      </c>
      <c r="DC36">
        <v>872.8033870967743</v>
      </c>
      <c r="DD36">
        <v>1500.039032258064</v>
      </c>
      <c r="DE36">
        <v>0.9730006129032259</v>
      </c>
      <c r="DF36">
        <v>0.0269993193548387</v>
      </c>
      <c r="DG36">
        <v>0</v>
      </c>
      <c r="DH36">
        <v>498.0505483870968</v>
      </c>
      <c r="DI36">
        <v>5.000220000000002</v>
      </c>
      <c r="DJ36">
        <v>7945.329032258066</v>
      </c>
      <c r="DK36">
        <v>14099.58064516129</v>
      </c>
      <c r="DL36">
        <v>39.16309677419354</v>
      </c>
      <c r="DM36">
        <v>41.15306451612903</v>
      </c>
      <c r="DN36">
        <v>38.81632258064516</v>
      </c>
      <c r="DO36">
        <v>36.23564516129031</v>
      </c>
      <c r="DP36">
        <v>40.24187096774193</v>
      </c>
      <c r="DQ36">
        <v>1454.673870967742</v>
      </c>
      <c r="DR36">
        <v>40.3648387096774</v>
      </c>
      <c r="DS36">
        <v>0</v>
      </c>
      <c r="DT36">
        <v>95.60000014305115</v>
      </c>
      <c r="DU36">
        <v>0</v>
      </c>
      <c r="DV36">
        <v>498.0182692307692</v>
      </c>
      <c r="DW36">
        <v>-3.401606833186126</v>
      </c>
      <c r="DX36">
        <v>-74.64478634211952</v>
      </c>
      <c r="DY36">
        <v>7945.002307692309</v>
      </c>
      <c r="DZ36">
        <v>15</v>
      </c>
      <c r="EA36">
        <v>1694108532</v>
      </c>
      <c r="EB36" t="s">
        <v>411</v>
      </c>
      <c r="EC36">
        <v>1694108529.5</v>
      </c>
      <c r="ED36">
        <v>1694108532</v>
      </c>
      <c r="EE36">
        <v>20</v>
      </c>
      <c r="EF36">
        <v>0.019</v>
      </c>
      <c r="EG36">
        <v>-0.06</v>
      </c>
      <c r="EH36">
        <v>-0.235</v>
      </c>
      <c r="EI36">
        <v>0.109</v>
      </c>
      <c r="EJ36">
        <v>50</v>
      </c>
      <c r="EK36">
        <v>18</v>
      </c>
      <c r="EL36">
        <v>0.73</v>
      </c>
      <c r="EM36">
        <v>0.08</v>
      </c>
      <c r="EN36">
        <v>100</v>
      </c>
      <c r="EO36">
        <v>100</v>
      </c>
      <c r="EP36">
        <v>-0.235</v>
      </c>
      <c r="EQ36">
        <v>0.109</v>
      </c>
      <c r="ER36">
        <v>-0.35217808295779</v>
      </c>
      <c r="ES36">
        <v>0.001863200859035997</v>
      </c>
      <c r="ET36">
        <v>1.75183244084333E-06</v>
      </c>
      <c r="EU36">
        <v>-3.106497135790904E-10</v>
      </c>
      <c r="EV36">
        <v>0.1685000000000052</v>
      </c>
      <c r="EW36">
        <v>0</v>
      </c>
      <c r="EX36">
        <v>0</v>
      </c>
      <c r="EY36">
        <v>0</v>
      </c>
      <c r="EZ36">
        <v>-6</v>
      </c>
      <c r="FA36">
        <v>2030</v>
      </c>
      <c r="FB36">
        <v>-1</v>
      </c>
      <c r="FC36">
        <v>-1</v>
      </c>
      <c r="FD36">
        <v>1.4</v>
      </c>
      <c r="FE36">
        <v>1.3</v>
      </c>
      <c r="FF36">
        <v>0.284424</v>
      </c>
      <c r="FG36">
        <v>2.63916</v>
      </c>
      <c r="FH36">
        <v>1.39771</v>
      </c>
      <c r="FI36">
        <v>2.27905</v>
      </c>
      <c r="FJ36">
        <v>1.39526</v>
      </c>
      <c r="FK36">
        <v>2.64648</v>
      </c>
      <c r="FL36">
        <v>33.8283</v>
      </c>
      <c r="FM36">
        <v>15.4016</v>
      </c>
      <c r="FN36">
        <v>18</v>
      </c>
      <c r="FO36">
        <v>580.335</v>
      </c>
      <c r="FP36">
        <v>378.643</v>
      </c>
      <c r="FQ36">
        <v>25.5812</v>
      </c>
      <c r="FR36">
        <v>26.0131</v>
      </c>
      <c r="FS36">
        <v>30.0006</v>
      </c>
      <c r="FT36">
        <v>25.7451</v>
      </c>
      <c r="FU36">
        <v>26.0869</v>
      </c>
      <c r="FV36">
        <v>5.71887</v>
      </c>
      <c r="FW36">
        <v>12.6529</v>
      </c>
      <c r="FX36">
        <v>98.45569999999999</v>
      </c>
      <c r="FY36">
        <v>25.8395</v>
      </c>
      <c r="FZ36">
        <v>50</v>
      </c>
      <c r="GA36">
        <v>18.8646</v>
      </c>
      <c r="GB36">
        <v>98.8817</v>
      </c>
      <c r="GC36">
        <v>93.3432</v>
      </c>
    </row>
    <row r="37" spans="1:185">
      <c r="A37">
        <v>21</v>
      </c>
      <c r="B37">
        <v>1694108608</v>
      </c>
      <c r="C37">
        <v>2343.900000095367</v>
      </c>
      <c r="D37" t="s">
        <v>412</v>
      </c>
      <c r="E37" t="s">
        <v>413</v>
      </c>
      <c r="F37">
        <v>5</v>
      </c>
      <c r="G37" t="s">
        <v>387</v>
      </c>
      <c r="H37" t="s">
        <v>308</v>
      </c>
      <c r="I37" t="s">
        <v>388</v>
      </c>
      <c r="L37">
        <v>1694108600</v>
      </c>
      <c r="M37">
        <f>(N37)/1000</f>
        <v>0</v>
      </c>
      <c r="N37">
        <f>IF(CK37, AQ37, AK37)</f>
        <v>0</v>
      </c>
      <c r="O37">
        <f>IF(CK37, AL37, AJ37)</f>
        <v>0</v>
      </c>
      <c r="P37">
        <f>CM37 - IF(AX37&gt;1, O37*CG37*100.0/(AZ37*DA37), 0)</f>
        <v>0</v>
      </c>
      <c r="Q37">
        <f>((W37-M37/2)*P37-O37)/(W37+M37/2)</f>
        <v>0</v>
      </c>
      <c r="R37">
        <f>Q37*(CT37+CU37)/1000.0</f>
        <v>0</v>
      </c>
      <c r="S37">
        <f>(CM37 - IF(AX37&gt;1, O37*CG37*100.0/(AZ37*DA37), 0))*(CT37+CU37)/1000.0</f>
        <v>0</v>
      </c>
      <c r="T37">
        <f>2.0/((1/V37-1/U37)+SIGN(V37)*SQRT((1/V37-1/U37)*(1/V37-1/U37) + 4*CH37/((CH37+1)*(CH37+1))*(2*1/V37*1/U37-1/U37*1/U37)))</f>
        <v>0</v>
      </c>
      <c r="U37">
        <f>IF(LEFT(CI37,1)&lt;&gt;"0",IF(LEFT(CI37,1)="1",3.0,CJ37),$D$5+$E$5*(DA37*CT37/($K$5*1000))+$F$5*(DA37*CT37/($K$5*1000))*MAX(MIN(CG37,$J$5),$I$5)*MAX(MIN(CG37,$J$5),$I$5)+$G$5*MAX(MIN(CG37,$J$5),$I$5)*(DA37*CT37/($K$5*1000))+$H$5*(DA37*CT37/($K$5*1000))*(DA37*CT37/($K$5*1000)))</f>
        <v>0</v>
      </c>
      <c r="V37">
        <f>M37*(1000-(1000*0.61365*exp(17.502*Z37/(240.97+Z37))/(CT37+CU37)+CO37)/2)/(1000*0.61365*exp(17.502*Z37/(240.97+Z37))/(CT37+CU37)-CO37)</f>
        <v>0</v>
      </c>
      <c r="W37">
        <f>1/((CH37+1)/(T37/1.6)+1/(U37/1.37)) + CH37/((CH37+1)/(T37/1.6) + CH37/(U37/1.37))</f>
        <v>0</v>
      </c>
      <c r="X37">
        <f>(CC37*CF37)</f>
        <v>0</v>
      </c>
      <c r="Y37">
        <f>(CV37+(X37+2*0.95*5.67E-8*(((CV37+$B$7)+273)^4-(CV37+273)^4)-44100*M37)/(1.84*29.3*U37+8*0.95*5.67E-8*(CV37+273)^3))</f>
        <v>0</v>
      </c>
      <c r="Z37">
        <f>($C$7*CW37+$D$7*CX37+$E$7*Y37)</f>
        <v>0</v>
      </c>
      <c r="AA37">
        <f>0.61365*exp(17.502*Z37/(240.97+Z37))</f>
        <v>0</v>
      </c>
      <c r="AB37">
        <f>(AC37/AD37*100)</f>
        <v>0</v>
      </c>
      <c r="AC37">
        <f>CO37*(CT37+CU37)/1000</f>
        <v>0</v>
      </c>
      <c r="AD37">
        <f>0.61365*exp(17.502*CV37/(240.97+CV37))</f>
        <v>0</v>
      </c>
      <c r="AE37">
        <f>(AA37-CO37*(CT37+CU37)/1000)</f>
        <v>0</v>
      </c>
      <c r="AF37">
        <f>(-M37*44100)</f>
        <v>0</v>
      </c>
      <c r="AG37">
        <f>2*29.3*U37*0.92*(CV37-Z37)</f>
        <v>0</v>
      </c>
      <c r="AH37">
        <f>2*0.95*5.67E-8*(((CV37+$B$7)+273)^4-(Z37+273)^4)</f>
        <v>0</v>
      </c>
      <c r="AI37">
        <f>X37+AH37+AF37+AG37</f>
        <v>0</v>
      </c>
      <c r="AJ37">
        <f>CS37*AX37*(CN37-CM37*(1000-AX37*CP37)/(1000-AX37*CO37))/(100*CG37)</f>
        <v>0</v>
      </c>
      <c r="AK37">
        <f>1000*CS37*AX37*(CO37-CP37)/(100*CG37*(1000-AX37*CO37))</f>
        <v>0</v>
      </c>
      <c r="AL37">
        <f>(AM37 - AN37 - CT37*1E3/(8.314*(CV37+273.15)) * AP37/CS37 * AO37) * CS37/(100*CG37) * (1000 - CP37)/1000</f>
        <v>0</v>
      </c>
      <c r="AM37">
        <v>-7.102701057824426</v>
      </c>
      <c r="AN37">
        <v>-6.261722909090909</v>
      </c>
      <c r="AO37">
        <v>0.04430169795981673</v>
      </c>
      <c r="AP37">
        <v>67.20209665107559</v>
      </c>
      <c r="AQ37">
        <f>(AS37 - AR37 + CT37*1E3/(8.314*(CV37+273.15)) * AU37/CS37 * AT37) * CS37/(100*CG37) * 1000/(1000 - AS37)</f>
        <v>0</v>
      </c>
      <c r="AR37">
        <v>19.95101442354979</v>
      </c>
      <c r="AS37">
        <v>20.35404242424243</v>
      </c>
      <c r="AT37">
        <v>0.0001720123685836684</v>
      </c>
      <c r="AU37">
        <v>78.55</v>
      </c>
      <c r="AV37">
        <v>20</v>
      </c>
      <c r="AW37">
        <v>3</v>
      </c>
      <c r="AX37">
        <f>IF(AV37*$H$13&gt;=AZ37,1.0,(AZ37/(AZ37-AV37*$H$13)))</f>
        <v>0</v>
      </c>
      <c r="AY37">
        <f>(AX37-1)*100</f>
        <v>0</v>
      </c>
      <c r="AZ37">
        <f>MAX(0,($B$13+$C$13*DA37)/(1+$D$13*DA37)*CT37/(CV37+273)*$E$13)</f>
        <v>0</v>
      </c>
      <c r="BA37" t="s">
        <v>310</v>
      </c>
      <c r="BB37">
        <v>8135.41</v>
      </c>
      <c r="BC37">
        <v>751.3846153846154</v>
      </c>
      <c r="BD37">
        <v>2279.14</v>
      </c>
      <c r="BE37">
        <f>1-BC37/BD37</f>
        <v>0</v>
      </c>
      <c r="BF37">
        <v>-1.208566639533705</v>
      </c>
      <c r="BG37" t="s">
        <v>414</v>
      </c>
      <c r="BH37">
        <v>8223.059999999999</v>
      </c>
      <c r="BI37">
        <v>492.7580384615384</v>
      </c>
      <c r="BJ37">
        <v>513.49</v>
      </c>
      <c r="BK37">
        <f>1-BI37/BJ37</f>
        <v>0</v>
      </c>
      <c r="BL37">
        <v>0.5</v>
      </c>
      <c r="BM37">
        <f>CD37</f>
        <v>0</v>
      </c>
      <c r="BN37">
        <f>O37</f>
        <v>0</v>
      </c>
      <c r="BO37">
        <f>BK37*BL37*BM37</f>
        <v>0</v>
      </c>
      <c r="BP37">
        <f>(BN37-BF37)/BM37</f>
        <v>0</v>
      </c>
      <c r="BQ37">
        <f>(BD37-BJ37)/BJ37</f>
        <v>0</v>
      </c>
      <c r="BR37">
        <f>BC37/(BE37+BC37/BJ37)</f>
        <v>0</v>
      </c>
      <c r="BS37" t="s">
        <v>415</v>
      </c>
      <c r="BT37">
        <v>385.2</v>
      </c>
      <c r="BU37">
        <f>IF(BT37&lt;&gt;0, BT37, BR37)</f>
        <v>0</v>
      </c>
      <c r="BV37">
        <f>1-BU37/BJ37</f>
        <v>0</v>
      </c>
      <c r="BW37">
        <f>(BJ37-BI37)/(BJ37-BU37)</f>
        <v>0</v>
      </c>
      <c r="BX37">
        <f>(BD37-BJ37)/(BD37-BU37)</f>
        <v>0</v>
      </c>
      <c r="BY37">
        <f>(BJ37-BI37)/(BJ37-BC37)</f>
        <v>0</v>
      </c>
      <c r="BZ37">
        <f>(BD37-BJ37)/(BD37-BC37)</f>
        <v>0</v>
      </c>
      <c r="CA37">
        <f>(BW37*BU37/BI37)</f>
        <v>0</v>
      </c>
      <c r="CB37">
        <f>(1-CA37)</f>
        <v>0</v>
      </c>
      <c r="CC37">
        <f>$B$11*DB37+$C$11*DC37+$F$11*DD37*(1-DG37)</f>
        <v>0</v>
      </c>
      <c r="CD37">
        <f>CC37*CE37</f>
        <v>0</v>
      </c>
      <c r="CE37">
        <f>($B$11*$D$9+$C$11*$D$9+$F$11*((DQ37+DI37)/MAX(DQ37+DI37+DR37, 0.1)*$I$9+DR37/MAX(DQ37+DI37+DR37, 0.1)*$J$9))/($B$11+$C$11+$F$11)</f>
        <v>0</v>
      </c>
      <c r="CF37">
        <f>($B$11*$K$9+$C$11*$K$9+$F$11*((DQ37+DI37)/MAX(DQ37+DI37+DR37, 0.1)*$P$9+DR37/MAX(DQ37+DI37+DR37, 0.1)*$Q$9))/($B$11+$C$11+$F$11)</f>
        <v>0</v>
      </c>
      <c r="CG37">
        <v>6</v>
      </c>
      <c r="CH37">
        <v>0.5</v>
      </c>
      <c r="CI37" t="s">
        <v>313</v>
      </c>
      <c r="CJ37">
        <v>2</v>
      </c>
      <c r="CK37" t="b">
        <v>0</v>
      </c>
      <c r="CL37">
        <v>1694108600</v>
      </c>
      <c r="CM37">
        <v>-5.949332580645161</v>
      </c>
      <c r="CN37">
        <v>-6.94624806451613</v>
      </c>
      <c r="CO37">
        <v>20.41383870967742</v>
      </c>
      <c r="CP37">
        <v>19.93883225806452</v>
      </c>
      <c r="CQ37">
        <v>-5.846332580645162</v>
      </c>
      <c r="CR37">
        <v>20.24683870967742</v>
      </c>
      <c r="CS37">
        <v>599.9937419354839</v>
      </c>
      <c r="CT37">
        <v>101.1213870967742</v>
      </c>
      <c r="CU37">
        <v>0.09995872580645161</v>
      </c>
      <c r="CV37">
        <v>25.94060967741936</v>
      </c>
      <c r="CW37">
        <v>26.27946451612904</v>
      </c>
      <c r="CX37">
        <v>999.9000000000003</v>
      </c>
      <c r="CY37">
        <v>0</v>
      </c>
      <c r="CZ37">
        <v>0</v>
      </c>
      <c r="DA37">
        <v>9997.454838709677</v>
      </c>
      <c r="DB37">
        <v>0</v>
      </c>
      <c r="DC37">
        <v>982.6958709677419</v>
      </c>
      <c r="DD37">
        <v>1499.97064516129</v>
      </c>
      <c r="DE37">
        <v>0.9729962580645162</v>
      </c>
      <c r="DF37">
        <v>0.02700363548387096</v>
      </c>
      <c r="DG37">
        <v>0</v>
      </c>
      <c r="DH37">
        <v>492.7483225806452</v>
      </c>
      <c r="DI37">
        <v>5.000220000000002</v>
      </c>
      <c r="DJ37">
        <v>7881.325806451613</v>
      </c>
      <c r="DK37">
        <v>14098.92903225807</v>
      </c>
      <c r="DL37">
        <v>39.78603225806452</v>
      </c>
      <c r="DM37">
        <v>41.54009677419353</v>
      </c>
      <c r="DN37">
        <v>39.75583870967741</v>
      </c>
      <c r="DO37">
        <v>39.28812903225806</v>
      </c>
      <c r="DP37">
        <v>40.84448387096773</v>
      </c>
      <c r="DQ37">
        <v>1454.600645161291</v>
      </c>
      <c r="DR37">
        <v>40.36999999999998</v>
      </c>
      <c r="DS37">
        <v>0</v>
      </c>
      <c r="DT37">
        <v>96.80000019073486</v>
      </c>
      <c r="DU37">
        <v>0</v>
      </c>
      <c r="DV37">
        <v>492.7580384615384</v>
      </c>
      <c r="DW37">
        <v>-2.450153870504662</v>
      </c>
      <c r="DX37">
        <v>-42.33128204276538</v>
      </c>
      <c r="DY37">
        <v>7880.983461538461</v>
      </c>
      <c r="DZ37">
        <v>15</v>
      </c>
      <c r="EA37">
        <v>1694108632</v>
      </c>
      <c r="EB37" t="s">
        <v>416</v>
      </c>
      <c r="EC37">
        <v>1694108627</v>
      </c>
      <c r="ED37">
        <v>1694108632</v>
      </c>
      <c r="EE37">
        <v>21</v>
      </c>
      <c r="EF37">
        <v>0.242</v>
      </c>
      <c r="EG37">
        <v>0.058</v>
      </c>
      <c r="EH37">
        <v>-0.103</v>
      </c>
      <c r="EI37">
        <v>0.167</v>
      </c>
      <c r="EJ37">
        <v>-7</v>
      </c>
      <c r="EK37">
        <v>20</v>
      </c>
      <c r="EL37">
        <v>0.57</v>
      </c>
      <c r="EM37">
        <v>0.21</v>
      </c>
      <c r="EN37">
        <v>100</v>
      </c>
      <c r="EO37">
        <v>100</v>
      </c>
      <c r="EP37">
        <v>-0.103</v>
      </c>
      <c r="EQ37">
        <v>0.167</v>
      </c>
      <c r="ER37">
        <v>-0.332863721144126</v>
      </c>
      <c r="ES37">
        <v>0.001863200859035997</v>
      </c>
      <c r="ET37">
        <v>1.75183244084333E-06</v>
      </c>
      <c r="EU37">
        <v>-3.106497135790904E-10</v>
      </c>
      <c r="EV37">
        <v>0.1088799999999992</v>
      </c>
      <c r="EW37">
        <v>0</v>
      </c>
      <c r="EX37">
        <v>0</v>
      </c>
      <c r="EY37">
        <v>0</v>
      </c>
      <c r="EZ37">
        <v>-6</v>
      </c>
      <c r="FA37">
        <v>2030</v>
      </c>
      <c r="FB37">
        <v>-1</v>
      </c>
      <c r="FC37">
        <v>-1</v>
      </c>
      <c r="FD37">
        <v>1.3</v>
      </c>
      <c r="FE37">
        <v>1.3</v>
      </c>
      <c r="FF37">
        <v>0.0317383</v>
      </c>
      <c r="FG37">
        <v>4.99756</v>
      </c>
      <c r="FH37">
        <v>1.39771</v>
      </c>
      <c r="FI37">
        <v>2.28271</v>
      </c>
      <c r="FJ37">
        <v>1.39526</v>
      </c>
      <c r="FK37">
        <v>2.38281</v>
      </c>
      <c r="FL37">
        <v>33.7606</v>
      </c>
      <c r="FM37">
        <v>15.3491</v>
      </c>
      <c r="FN37">
        <v>18</v>
      </c>
      <c r="FO37">
        <v>581.913</v>
      </c>
      <c r="FP37">
        <v>380.59</v>
      </c>
      <c r="FQ37">
        <v>23.2933</v>
      </c>
      <c r="FR37">
        <v>26.0349</v>
      </c>
      <c r="FS37">
        <v>30.0011</v>
      </c>
      <c r="FT37">
        <v>25.7879</v>
      </c>
      <c r="FU37">
        <v>26.1334</v>
      </c>
      <c r="FV37">
        <v>0</v>
      </c>
      <c r="FW37">
        <v>0</v>
      </c>
      <c r="FX37">
        <v>100</v>
      </c>
      <c r="FY37">
        <v>23.0195</v>
      </c>
      <c r="FZ37">
        <v>0</v>
      </c>
      <c r="GA37">
        <v>21.9784</v>
      </c>
      <c r="GB37">
        <v>98.876</v>
      </c>
      <c r="GC37">
        <v>93.328</v>
      </c>
    </row>
    <row r="38" spans="1:185">
      <c r="A38">
        <v>22</v>
      </c>
      <c r="B38">
        <v>1694108708.1</v>
      </c>
      <c r="C38">
        <v>2444</v>
      </c>
      <c r="D38" t="s">
        <v>417</v>
      </c>
      <c r="E38" t="s">
        <v>418</v>
      </c>
      <c r="F38">
        <v>5</v>
      </c>
      <c r="G38" t="s">
        <v>387</v>
      </c>
      <c r="H38" t="s">
        <v>308</v>
      </c>
      <c r="I38" t="s">
        <v>388</v>
      </c>
      <c r="L38">
        <v>1694108700.370967</v>
      </c>
      <c r="M38">
        <f>(N38)/1000</f>
        <v>0</v>
      </c>
      <c r="N38">
        <f>IF(CK38, AQ38, AK38)</f>
        <v>0</v>
      </c>
      <c r="O38">
        <f>IF(CK38, AL38, AJ38)</f>
        <v>0</v>
      </c>
      <c r="P38">
        <f>CM38 - IF(AX38&gt;1, O38*CG38*100.0/(AZ38*DA38), 0)</f>
        <v>0</v>
      </c>
      <c r="Q38">
        <f>((W38-M38/2)*P38-O38)/(W38+M38/2)</f>
        <v>0</v>
      </c>
      <c r="R38">
        <f>Q38*(CT38+CU38)/1000.0</f>
        <v>0</v>
      </c>
      <c r="S38">
        <f>(CM38 - IF(AX38&gt;1, O38*CG38*100.0/(AZ38*DA38), 0))*(CT38+CU38)/1000.0</f>
        <v>0</v>
      </c>
      <c r="T38">
        <f>2.0/((1/V38-1/U38)+SIGN(V38)*SQRT((1/V38-1/U38)*(1/V38-1/U38) + 4*CH38/((CH38+1)*(CH38+1))*(2*1/V38*1/U38-1/U38*1/U38)))</f>
        <v>0</v>
      </c>
      <c r="U38">
        <f>IF(LEFT(CI38,1)&lt;&gt;"0",IF(LEFT(CI38,1)="1",3.0,CJ38),$D$5+$E$5*(DA38*CT38/($K$5*1000))+$F$5*(DA38*CT38/($K$5*1000))*MAX(MIN(CG38,$J$5),$I$5)*MAX(MIN(CG38,$J$5),$I$5)+$G$5*MAX(MIN(CG38,$J$5),$I$5)*(DA38*CT38/($K$5*1000))+$H$5*(DA38*CT38/($K$5*1000))*(DA38*CT38/($K$5*1000)))</f>
        <v>0</v>
      </c>
      <c r="V38">
        <f>M38*(1000-(1000*0.61365*exp(17.502*Z38/(240.97+Z38))/(CT38+CU38)+CO38)/2)/(1000*0.61365*exp(17.502*Z38/(240.97+Z38))/(CT38+CU38)-CO38)</f>
        <v>0</v>
      </c>
      <c r="W38">
        <f>1/((CH38+1)/(T38/1.6)+1/(U38/1.37)) + CH38/((CH38+1)/(T38/1.6) + CH38/(U38/1.37))</f>
        <v>0</v>
      </c>
      <c r="X38">
        <f>(CC38*CF38)</f>
        <v>0</v>
      </c>
      <c r="Y38">
        <f>(CV38+(X38+2*0.95*5.67E-8*(((CV38+$B$7)+273)^4-(CV38+273)^4)-44100*M38)/(1.84*29.3*U38+8*0.95*5.67E-8*(CV38+273)^3))</f>
        <v>0</v>
      </c>
      <c r="Z38">
        <f>($C$7*CW38+$D$7*CX38+$E$7*Y38)</f>
        <v>0</v>
      </c>
      <c r="AA38">
        <f>0.61365*exp(17.502*Z38/(240.97+Z38))</f>
        <v>0</v>
      </c>
      <c r="AB38">
        <f>(AC38/AD38*100)</f>
        <v>0</v>
      </c>
      <c r="AC38">
        <f>CO38*(CT38+CU38)/1000</f>
        <v>0</v>
      </c>
      <c r="AD38">
        <f>0.61365*exp(17.502*CV38/(240.97+CV38))</f>
        <v>0</v>
      </c>
      <c r="AE38">
        <f>(AA38-CO38*(CT38+CU38)/1000)</f>
        <v>0</v>
      </c>
      <c r="AF38">
        <f>(-M38*44100)</f>
        <v>0</v>
      </c>
      <c r="AG38">
        <f>2*29.3*U38*0.92*(CV38-Z38)</f>
        <v>0</v>
      </c>
      <c r="AH38">
        <f>2*0.95*5.67E-8*(((CV38+$B$7)+273)^4-(Z38+273)^4)</f>
        <v>0</v>
      </c>
      <c r="AI38">
        <f>X38+AH38+AF38+AG38</f>
        <v>0</v>
      </c>
      <c r="AJ38">
        <f>CS38*AX38*(CN38-CM38*(1000-AX38*CP38)/(1000-AX38*CO38))/(100*CG38)</f>
        <v>0</v>
      </c>
      <c r="AK38">
        <f>1000*CS38*AX38*(CO38-CP38)/(100*CG38*(1000-AX38*CO38))</f>
        <v>0</v>
      </c>
      <c r="AL38">
        <f>(AM38 - AN38 - CT38*1E3/(8.314*(CV38+273.15)) * AP38/CS38 * AO38) * CS38/(100*CG38) * (1000 - CP38)/1000</f>
        <v>0</v>
      </c>
      <c r="AM38">
        <v>408.431065361663</v>
      </c>
      <c r="AN38">
        <v>404.2930121212118</v>
      </c>
      <c r="AO38">
        <v>0.01108111057011839</v>
      </c>
      <c r="AP38">
        <v>67.20558466335997</v>
      </c>
      <c r="AQ38">
        <f>(AS38 - AR38 + CT38*1E3/(8.314*(CV38+273.15)) * AU38/CS38 * AT38) * CS38/(100*CG38) * 1000/(1000 - AS38)</f>
        <v>0</v>
      </c>
      <c r="AR38">
        <v>20.1027294169697</v>
      </c>
      <c r="AS38">
        <v>20.58807393939394</v>
      </c>
      <c r="AT38">
        <v>0.001772032158320825</v>
      </c>
      <c r="AU38">
        <v>78.55</v>
      </c>
      <c r="AV38">
        <v>19</v>
      </c>
      <c r="AW38">
        <v>3</v>
      </c>
      <c r="AX38">
        <f>IF(AV38*$H$13&gt;=AZ38,1.0,(AZ38/(AZ38-AV38*$H$13)))</f>
        <v>0</v>
      </c>
      <c r="AY38">
        <f>(AX38-1)*100</f>
        <v>0</v>
      </c>
      <c r="AZ38">
        <f>MAX(0,($B$13+$C$13*DA38)/(1+$D$13*DA38)*CT38/(CV38+273)*$E$13)</f>
        <v>0</v>
      </c>
      <c r="BA38" t="s">
        <v>310</v>
      </c>
      <c r="BB38">
        <v>8135.41</v>
      </c>
      <c r="BC38">
        <v>751.3846153846154</v>
      </c>
      <c r="BD38">
        <v>2279.14</v>
      </c>
      <c r="BE38">
        <f>1-BC38/BD38</f>
        <v>0</v>
      </c>
      <c r="BF38">
        <v>-1.208566639533705</v>
      </c>
      <c r="BG38" t="s">
        <v>419</v>
      </c>
      <c r="BH38">
        <v>8229.379999999999</v>
      </c>
      <c r="BI38">
        <v>489.0053846153847</v>
      </c>
      <c r="BJ38">
        <v>522.62</v>
      </c>
      <c r="BK38">
        <f>1-BI38/BJ38</f>
        <v>0</v>
      </c>
      <c r="BL38">
        <v>0.5</v>
      </c>
      <c r="BM38">
        <f>CD38</f>
        <v>0</v>
      </c>
      <c r="BN38">
        <f>O38</f>
        <v>0</v>
      </c>
      <c r="BO38">
        <f>BK38*BL38*BM38</f>
        <v>0</v>
      </c>
      <c r="BP38">
        <f>(BN38-BF38)/BM38</f>
        <v>0</v>
      </c>
      <c r="BQ38">
        <f>(BD38-BJ38)/BJ38</f>
        <v>0</v>
      </c>
      <c r="BR38">
        <f>BC38/(BE38+BC38/BJ38)</f>
        <v>0</v>
      </c>
      <c r="BS38" t="s">
        <v>420</v>
      </c>
      <c r="BT38">
        <v>379.8</v>
      </c>
      <c r="BU38">
        <f>IF(BT38&lt;&gt;0, BT38, BR38)</f>
        <v>0</v>
      </c>
      <c r="BV38">
        <f>1-BU38/BJ38</f>
        <v>0</v>
      </c>
      <c r="BW38">
        <f>(BJ38-BI38)/(BJ38-BU38)</f>
        <v>0</v>
      </c>
      <c r="BX38">
        <f>(BD38-BJ38)/(BD38-BU38)</f>
        <v>0</v>
      </c>
      <c r="BY38">
        <f>(BJ38-BI38)/(BJ38-BC38)</f>
        <v>0</v>
      </c>
      <c r="BZ38">
        <f>(BD38-BJ38)/(BD38-BC38)</f>
        <v>0</v>
      </c>
      <c r="CA38">
        <f>(BW38*BU38/BI38)</f>
        <v>0</v>
      </c>
      <c r="CB38">
        <f>(1-CA38)</f>
        <v>0</v>
      </c>
      <c r="CC38">
        <f>$B$11*DB38+$C$11*DC38+$F$11*DD38*(1-DG38)</f>
        <v>0</v>
      </c>
      <c r="CD38">
        <f>CC38*CE38</f>
        <v>0</v>
      </c>
      <c r="CE38">
        <f>($B$11*$D$9+$C$11*$D$9+$F$11*((DQ38+DI38)/MAX(DQ38+DI38+DR38, 0.1)*$I$9+DR38/MAX(DQ38+DI38+DR38, 0.1)*$J$9))/($B$11+$C$11+$F$11)</f>
        <v>0</v>
      </c>
      <c r="CF38">
        <f>($B$11*$K$9+$C$11*$K$9+$F$11*((DQ38+DI38)/MAX(DQ38+DI38+DR38, 0.1)*$P$9+DR38/MAX(DQ38+DI38+DR38, 0.1)*$Q$9))/($B$11+$C$11+$F$11)</f>
        <v>0</v>
      </c>
      <c r="CG38">
        <v>6</v>
      </c>
      <c r="CH38">
        <v>0.5</v>
      </c>
      <c r="CI38" t="s">
        <v>313</v>
      </c>
      <c r="CJ38">
        <v>2</v>
      </c>
      <c r="CK38" t="b">
        <v>0</v>
      </c>
      <c r="CL38">
        <v>1694108700.370967</v>
      </c>
      <c r="CM38">
        <v>396.08</v>
      </c>
      <c r="CN38">
        <v>400.2615161290323</v>
      </c>
      <c r="CO38">
        <v>20.54912903225807</v>
      </c>
      <c r="CP38">
        <v>20.10256774193548</v>
      </c>
      <c r="CQ38">
        <v>395.345</v>
      </c>
      <c r="CR38">
        <v>20.38012903225806</v>
      </c>
      <c r="CS38">
        <v>600.0084516129032</v>
      </c>
      <c r="CT38">
        <v>101.1221612903226</v>
      </c>
      <c r="CU38">
        <v>0.09998421290322579</v>
      </c>
      <c r="CV38">
        <v>25.45857096774193</v>
      </c>
      <c r="CW38">
        <v>25.8817935483871</v>
      </c>
      <c r="CX38">
        <v>999.9000000000003</v>
      </c>
      <c r="CY38">
        <v>0</v>
      </c>
      <c r="CZ38">
        <v>0</v>
      </c>
      <c r="DA38">
        <v>10001.56290322581</v>
      </c>
      <c r="DB38">
        <v>0</v>
      </c>
      <c r="DC38">
        <v>792.4312258064517</v>
      </c>
      <c r="DD38">
        <v>1500.045806451613</v>
      </c>
      <c r="DE38">
        <v>0.9730006451612904</v>
      </c>
      <c r="DF38">
        <v>0.02699965483870968</v>
      </c>
      <c r="DG38">
        <v>0</v>
      </c>
      <c r="DH38">
        <v>488.9691935483871</v>
      </c>
      <c r="DI38">
        <v>5.000220000000002</v>
      </c>
      <c r="DJ38">
        <v>7788.610967741936</v>
      </c>
      <c r="DK38">
        <v>14099.63225806452</v>
      </c>
      <c r="DL38">
        <v>38.92112903225806</v>
      </c>
      <c r="DM38">
        <v>41.06035483870967</v>
      </c>
      <c r="DN38">
        <v>39.21751612903225</v>
      </c>
      <c r="DO38">
        <v>37.84251612903225</v>
      </c>
      <c r="DP38">
        <v>40.43925806451612</v>
      </c>
      <c r="DQ38">
        <v>1454.679677419355</v>
      </c>
      <c r="DR38">
        <v>40.36612903225804</v>
      </c>
      <c r="DS38">
        <v>0</v>
      </c>
      <c r="DT38">
        <v>98</v>
      </c>
      <c r="DU38">
        <v>0</v>
      </c>
      <c r="DV38">
        <v>489.0053846153847</v>
      </c>
      <c r="DW38">
        <v>-0.5693675264803243</v>
      </c>
      <c r="DX38">
        <v>-84.94529904597789</v>
      </c>
      <c r="DY38">
        <v>7788.417307692308</v>
      </c>
      <c r="DZ38">
        <v>15</v>
      </c>
      <c r="EA38">
        <v>1694108731.1</v>
      </c>
      <c r="EB38" t="s">
        <v>421</v>
      </c>
      <c r="EC38">
        <v>1694108731.1</v>
      </c>
      <c r="ED38">
        <v>1694108727.1</v>
      </c>
      <c r="EE38">
        <v>22</v>
      </c>
      <c r="EF38">
        <v>-0.18</v>
      </c>
      <c r="EG38">
        <v>0.002</v>
      </c>
      <c r="EH38">
        <v>0.735</v>
      </c>
      <c r="EI38">
        <v>0.169</v>
      </c>
      <c r="EJ38">
        <v>401</v>
      </c>
      <c r="EK38">
        <v>20</v>
      </c>
      <c r="EL38">
        <v>0.98</v>
      </c>
      <c r="EM38">
        <v>0.19</v>
      </c>
      <c r="EN38">
        <v>100</v>
      </c>
      <c r="EO38">
        <v>100</v>
      </c>
      <c r="EP38">
        <v>0.735</v>
      </c>
      <c r="EQ38">
        <v>0.169</v>
      </c>
      <c r="ER38">
        <v>-0.09052663422800311</v>
      </c>
      <c r="ES38">
        <v>0.001863200859035997</v>
      </c>
      <c r="ET38">
        <v>1.75183244084333E-06</v>
      </c>
      <c r="EU38">
        <v>-3.106497135790904E-10</v>
      </c>
      <c r="EV38">
        <v>0.1671400000000034</v>
      </c>
      <c r="EW38">
        <v>0</v>
      </c>
      <c r="EX38">
        <v>0</v>
      </c>
      <c r="EY38">
        <v>0</v>
      </c>
      <c r="EZ38">
        <v>-6</v>
      </c>
      <c r="FA38">
        <v>2030</v>
      </c>
      <c r="FB38">
        <v>-1</v>
      </c>
      <c r="FC38">
        <v>-1</v>
      </c>
      <c r="FD38">
        <v>1.4</v>
      </c>
      <c r="FE38">
        <v>1.3</v>
      </c>
      <c r="FF38">
        <v>1.08521</v>
      </c>
      <c r="FG38">
        <v>2.64038</v>
      </c>
      <c r="FH38">
        <v>1.39771</v>
      </c>
      <c r="FI38">
        <v>2.28394</v>
      </c>
      <c r="FJ38">
        <v>1.39526</v>
      </c>
      <c r="FK38">
        <v>2.64526</v>
      </c>
      <c r="FL38">
        <v>33.7381</v>
      </c>
      <c r="FM38">
        <v>15.3666</v>
      </c>
      <c r="FN38">
        <v>18</v>
      </c>
      <c r="FO38">
        <v>582.671</v>
      </c>
      <c r="FP38">
        <v>381.577</v>
      </c>
      <c r="FQ38">
        <v>22.963</v>
      </c>
      <c r="FR38">
        <v>26.069</v>
      </c>
      <c r="FS38">
        <v>30.0003</v>
      </c>
      <c r="FT38">
        <v>25.8264</v>
      </c>
      <c r="FU38">
        <v>26.1729</v>
      </c>
      <c r="FV38">
        <v>21.7481</v>
      </c>
      <c r="FW38">
        <v>0</v>
      </c>
      <c r="FX38">
        <v>100</v>
      </c>
      <c r="FY38">
        <v>22.9999</v>
      </c>
      <c r="FZ38">
        <v>400</v>
      </c>
      <c r="GA38">
        <v>19.9704</v>
      </c>
      <c r="GB38">
        <v>98.8768</v>
      </c>
      <c r="GC38">
        <v>93.3295</v>
      </c>
    </row>
    <row r="39" spans="1:185">
      <c r="A39">
        <v>23</v>
      </c>
      <c r="B39">
        <v>1694108807.1</v>
      </c>
      <c r="C39">
        <v>2543</v>
      </c>
      <c r="D39" t="s">
        <v>422</v>
      </c>
      <c r="E39" t="s">
        <v>423</v>
      </c>
      <c r="F39">
        <v>5</v>
      </c>
      <c r="G39" t="s">
        <v>387</v>
      </c>
      <c r="H39" t="s">
        <v>308</v>
      </c>
      <c r="I39" t="s">
        <v>388</v>
      </c>
      <c r="L39">
        <v>1694108799.099999</v>
      </c>
      <c r="M39">
        <f>(N39)/1000</f>
        <v>0</v>
      </c>
      <c r="N39">
        <f>IF(CK39, AQ39, AK39)</f>
        <v>0</v>
      </c>
      <c r="O39">
        <f>IF(CK39, AL39, AJ39)</f>
        <v>0</v>
      </c>
      <c r="P39">
        <f>CM39 - IF(AX39&gt;1, O39*CG39*100.0/(AZ39*DA39), 0)</f>
        <v>0</v>
      </c>
      <c r="Q39">
        <f>((W39-M39/2)*P39-O39)/(W39+M39/2)</f>
        <v>0</v>
      </c>
      <c r="R39">
        <f>Q39*(CT39+CU39)/1000.0</f>
        <v>0</v>
      </c>
      <c r="S39">
        <f>(CM39 - IF(AX39&gt;1, O39*CG39*100.0/(AZ39*DA39), 0))*(CT39+CU39)/1000.0</f>
        <v>0</v>
      </c>
      <c r="T39">
        <f>2.0/((1/V39-1/U39)+SIGN(V39)*SQRT((1/V39-1/U39)*(1/V39-1/U39) + 4*CH39/((CH39+1)*(CH39+1))*(2*1/V39*1/U39-1/U39*1/U39)))</f>
        <v>0</v>
      </c>
      <c r="U39">
        <f>IF(LEFT(CI39,1)&lt;&gt;"0",IF(LEFT(CI39,1)="1",3.0,CJ39),$D$5+$E$5*(DA39*CT39/($K$5*1000))+$F$5*(DA39*CT39/($K$5*1000))*MAX(MIN(CG39,$J$5),$I$5)*MAX(MIN(CG39,$J$5),$I$5)+$G$5*MAX(MIN(CG39,$J$5),$I$5)*(DA39*CT39/($K$5*1000))+$H$5*(DA39*CT39/($K$5*1000))*(DA39*CT39/($K$5*1000)))</f>
        <v>0</v>
      </c>
      <c r="V39">
        <f>M39*(1000-(1000*0.61365*exp(17.502*Z39/(240.97+Z39))/(CT39+CU39)+CO39)/2)/(1000*0.61365*exp(17.502*Z39/(240.97+Z39))/(CT39+CU39)-CO39)</f>
        <v>0</v>
      </c>
      <c r="W39">
        <f>1/((CH39+1)/(T39/1.6)+1/(U39/1.37)) + CH39/((CH39+1)/(T39/1.6) + CH39/(U39/1.37))</f>
        <v>0</v>
      </c>
      <c r="X39">
        <f>(CC39*CF39)</f>
        <v>0</v>
      </c>
      <c r="Y39">
        <f>(CV39+(X39+2*0.95*5.67E-8*(((CV39+$B$7)+273)^4-(CV39+273)^4)-44100*M39)/(1.84*29.3*U39+8*0.95*5.67E-8*(CV39+273)^3))</f>
        <v>0</v>
      </c>
      <c r="Z39">
        <f>($C$7*CW39+$D$7*CX39+$E$7*Y39)</f>
        <v>0</v>
      </c>
      <c r="AA39">
        <f>0.61365*exp(17.502*Z39/(240.97+Z39))</f>
        <v>0</v>
      </c>
      <c r="AB39">
        <f>(AC39/AD39*100)</f>
        <v>0</v>
      </c>
      <c r="AC39">
        <f>CO39*(CT39+CU39)/1000</f>
        <v>0</v>
      </c>
      <c r="AD39">
        <f>0.61365*exp(17.502*CV39/(240.97+CV39))</f>
        <v>0</v>
      </c>
      <c r="AE39">
        <f>(AA39-CO39*(CT39+CU39)/1000)</f>
        <v>0</v>
      </c>
      <c r="AF39">
        <f>(-M39*44100)</f>
        <v>0</v>
      </c>
      <c r="AG39">
        <f>2*29.3*U39*0.92*(CV39-Z39)</f>
        <v>0</v>
      </c>
      <c r="AH39">
        <f>2*0.95*5.67E-8*(((CV39+$B$7)+273)^4-(Z39+273)^4)</f>
        <v>0</v>
      </c>
      <c r="AI39">
        <f>X39+AH39+AF39+AG39</f>
        <v>0</v>
      </c>
      <c r="AJ39">
        <f>CS39*AX39*(CN39-CM39*(1000-AX39*CP39)/(1000-AX39*CO39))/(100*CG39)</f>
        <v>0</v>
      </c>
      <c r="AK39">
        <f>1000*CS39*AX39*(CO39-CP39)/(100*CG39*(1000-AX39*CO39))</f>
        <v>0</v>
      </c>
      <c r="AL39">
        <f>(AM39 - AN39 - CT39*1E3/(8.314*(CV39+273.15)) * AP39/CS39 * AO39) * CS39/(100*CG39) * (1000 - CP39)/1000</f>
        <v>0</v>
      </c>
      <c r="AM39">
        <v>408.0350392267655</v>
      </c>
      <c r="AN39">
        <v>403.5290121212121</v>
      </c>
      <c r="AO39">
        <v>-0.0263809680195666</v>
      </c>
      <c r="AP39">
        <v>67.20778683259088</v>
      </c>
      <c r="AQ39">
        <f>(AS39 - AR39 + CT39*1E3/(8.314*(CV39+273.15)) * AU39/CS39 * AT39) * CS39/(100*CG39) * 1000/(1000 - AS39)</f>
        <v>0</v>
      </c>
      <c r="AR39">
        <v>19.72247949948053</v>
      </c>
      <c r="AS39">
        <v>19.99187090909091</v>
      </c>
      <c r="AT39">
        <v>0.02399825108225453</v>
      </c>
      <c r="AU39">
        <v>78.55</v>
      </c>
      <c r="AV39">
        <v>20</v>
      </c>
      <c r="AW39">
        <v>3</v>
      </c>
      <c r="AX39">
        <f>IF(AV39*$H$13&gt;=AZ39,1.0,(AZ39/(AZ39-AV39*$H$13)))</f>
        <v>0</v>
      </c>
      <c r="AY39">
        <f>(AX39-1)*100</f>
        <v>0</v>
      </c>
      <c r="AZ39">
        <f>MAX(0,($B$13+$C$13*DA39)/(1+$D$13*DA39)*CT39/(CV39+273)*$E$13)</f>
        <v>0</v>
      </c>
      <c r="BA39" t="s">
        <v>310</v>
      </c>
      <c r="BB39">
        <v>8135.41</v>
      </c>
      <c r="BC39">
        <v>751.3846153846154</v>
      </c>
      <c r="BD39">
        <v>2279.14</v>
      </c>
      <c r="BE39">
        <f>1-BC39/BD39</f>
        <v>0</v>
      </c>
      <c r="BF39">
        <v>-1.208566639533705</v>
      </c>
      <c r="BG39" t="s">
        <v>424</v>
      </c>
      <c r="BH39">
        <v>8252.51</v>
      </c>
      <c r="BI39">
        <v>491.0932</v>
      </c>
      <c r="BJ39">
        <v>528</v>
      </c>
      <c r="BK39">
        <f>1-BI39/BJ39</f>
        <v>0</v>
      </c>
      <c r="BL39">
        <v>0.5</v>
      </c>
      <c r="BM39">
        <f>CD39</f>
        <v>0</v>
      </c>
      <c r="BN39">
        <f>O39</f>
        <v>0</v>
      </c>
      <c r="BO39">
        <f>BK39*BL39*BM39</f>
        <v>0</v>
      </c>
      <c r="BP39">
        <f>(BN39-BF39)/BM39</f>
        <v>0</v>
      </c>
      <c r="BQ39">
        <f>(BD39-BJ39)/BJ39</f>
        <v>0</v>
      </c>
      <c r="BR39">
        <f>BC39/(BE39+BC39/BJ39)</f>
        <v>0</v>
      </c>
      <c r="BS39" t="s">
        <v>425</v>
      </c>
      <c r="BT39">
        <v>381.73</v>
      </c>
      <c r="BU39">
        <f>IF(BT39&lt;&gt;0, BT39, BR39)</f>
        <v>0</v>
      </c>
      <c r="BV39">
        <f>1-BU39/BJ39</f>
        <v>0</v>
      </c>
      <c r="BW39">
        <f>(BJ39-BI39)/(BJ39-BU39)</f>
        <v>0</v>
      </c>
      <c r="BX39">
        <f>(BD39-BJ39)/(BD39-BU39)</f>
        <v>0</v>
      </c>
      <c r="BY39">
        <f>(BJ39-BI39)/(BJ39-BC39)</f>
        <v>0</v>
      </c>
      <c r="BZ39">
        <f>(BD39-BJ39)/(BD39-BC39)</f>
        <v>0</v>
      </c>
      <c r="CA39">
        <f>(BW39*BU39/BI39)</f>
        <v>0</v>
      </c>
      <c r="CB39">
        <f>(1-CA39)</f>
        <v>0</v>
      </c>
      <c r="CC39">
        <f>$B$11*DB39+$C$11*DC39+$F$11*DD39*(1-DG39)</f>
        <v>0</v>
      </c>
      <c r="CD39">
        <f>CC39*CE39</f>
        <v>0</v>
      </c>
      <c r="CE39">
        <f>($B$11*$D$9+$C$11*$D$9+$F$11*((DQ39+DI39)/MAX(DQ39+DI39+DR39, 0.1)*$I$9+DR39/MAX(DQ39+DI39+DR39, 0.1)*$J$9))/($B$11+$C$11+$F$11)</f>
        <v>0</v>
      </c>
      <c r="CF39">
        <f>($B$11*$K$9+$C$11*$K$9+$F$11*((DQ39+DI39)/MAX(DQ39+DI39+DR39, 0.1)*$P$9+DR39/MAX(DQ39+DI39+DR39, 0.1)*$Q$9))/($B$11+$C$11+$F$11)</f>
        <v>0</v>
      </c>
      <c r="CG39">
        <v>6</v>
      </c>
      <c r="CH39">
        <v>0.5</v>
      </c>
      <c r="CI39" t="s">
        <v>313</v>
      </c>
      <c r="CJ39">
        <v>2</v>
      </c>
      <c r="CK39" t="b">
        <v>0</v>
      </c>
      <c r="CL39">
        <v>1694108799.099999</v>
      </c>
      <c r="CM39">
        <v>395.5926129032258</v>
      </c>
      <c r="CN39">
        <v>400.0051612903227</v>
      </c>
      <c r="CO39">
        <v>19.78587419354838</v>
      </c>
      <c r="CP39">
        <v>19.63229032258064</v>
      </c>
      <c r="CQ39">
        <v>394.7976129032258</v>
      </c>
      <c r="CR39">
        <v>19.62387419354839</v>
      </c>
      <c r="CS39">
        <v>600.0021935483869</v>
      </c>
      <c r="CT39">
        <v>101.1258387096774</v>
      </c>
      <c r="CU39">
        <v>0.1000386129032258</v>
      </c>
      <c r="CV39">
        <v>25.57893548387097</v>
      </c>
      <c r="CW39">
        <v>26.03343548387097</v>
      </c>
      <c r="CX39">
        <v>999.9000000000003</v>
      </c>
      <c r="CY39">
        <v>0</v>
      </c>
      <c r="CZ39">
        <v>0</v>
      </c>
      <c r="DA39">
        <v>9998.577419354839</v>
      </c>
      <c r="DB39">
        <v>0</v>
      </c>
      <c r="DC39">
        <v>715.9275483870969</v>
      </c>
      <c r="DD39">
        <v>1500.033870967742</v>
      </c>
      <c r="DE39">
        <v>0.9729994838709678</v>
      </c>
      <c r="DF39">
        <v>0.02700042903225807</v>
      </c>
      <c r="DG39">
        <v>0</v>
      </c>
      <c r="DH39">
        <v>491.0537096774192</v>
      </c>
      <c r="DI39">
        <v>5.000220000000002</v>
      </c>
      <c r="DJ39">
        <v>7721.673548387097</v>
      </c>
      <c r="DK39">
        <v>14099.52580645161</v>
      </c>
      <c r="DL39">
        <v>35.73558064516128</v>
      </c>
      <c r="DM39">
        <v>38.67109677419354</v>
      </c>
      <c r="DN39">
        <v>36.48564516129031</v>
      </c>
      <c r="DO39">
        <v>34.40896774193548</v>
      </c>
      <c r="DP39">
        <v>37.5118064516129</v>
      </c>
      <c r="DQ39">
        <v>1454.666129032258</v>
      </c>
      <c r="DR39">
        <v>40.36774193548385</v>
      </c>
      <c r="DS39">
        <v>0</v>
      </c>
      <c r="DT39">
        <v>96.80000019073486</v>
      </c>
      <c r="DU39">
        <v>0</v>
      </c>
      <c r="DV39">
        <v>491.0932</v>
      </c>
      <c r="DW39">
        <v>3.960769220283689</v>
      </c>
      <c r="DX39">
        <v>1.459230729286003</v>
      </c>
      <c r="DY39">
        <v>7721.779200000001</v>
      </c>
      <c r="DZ39">
        <v>15</v>
      </c>
      <c r="EA39">
        <v>1694108831.6</v>
      </c>
      <c r="EB39" t="s">
        <v>426</v>
      </c>
      <c r="EC39">
        <v>1694108831.6</v>
      </c>
      <c r="ED39">
        <v>1694108825.6</v>
      </c>
      <c r="EE39">
        <v>23</v>
      </c>
      <c r="EF39">
        <v>0.062</v>
      </c>
      <c r="EG39">
        <v>-0.007</v>
      </c>
      <c r="EH39">
        <v>0.795</v>
      </c>
      <c r="EI39">
        <v>0.162</v>
      </c>
      <c r="EJ39">
        <v>400</v>
      </c>
      <c r="EK39">
        <v>20</v>
      </c>
      <c r="EL39">
        <v>1.29</v>
      </c>
      <c r="EM39">
        <v>0.54</v>
      </c>
      <c r="EN39">
        <v>100</v>
      </c>
      <c r="EO39">
        <v>100</v>
      </c>
      <c r="EP39">
        <v>0.795</v>
      </c>
      <c r="EQ39">
        <v>0.162</v>
      </c>
      <c r="ER39">
        <v>-0.2702523919634978</v>
      </c>
      <c r="ES39">
        <v>0.001863200859035997</v>
      </c>
      <c r="ET39">
        <v>1.75183244084333E-06</v>
      </c>
      <c r="EU39">
        <v>-3.106497135790904E-10</v>
      </c>
      <c r="EV39">
        <v>0.1687700000000021</v>
      </c>
      <c r="EW39">
        <v>0</v>
      </c>
      <c r="EX39">
        <v>0</v>
      </c>
      <c r="EY39">
        <v>0</v>
      </c>
      <c r="EZ39">
        <v>-6</v>
      </c>
      <c r="FA39">
        <v>2030</v>
      </c>
      <c r="FB39">
        <v>-1</v>
      </c>
      <c r="FC39">
        <v>-1</v>
      </c>
      <c r="FD39">
        <v>1.3</v>
      </c>
      <c r="FE39">
        <v>1.3</v>
      </c>
      <c r="FF39">
        <v>1.08154</v>
      </c>
      <c r="FG39">
        <v>2.63306</v>
      </c>
      <c r="FH39">
        <v>1.39771</v>
      </c>
      <c r="FI39">
        <v>2.28027</v>
      </c>
      <c r="FJ39">
        <v>1.39526</v>
      </c>
      <c r="FK39">
        <v>2.45728</v>
      </c>
      <c r="FL39">
        <v>33.7381</v>
      </c>
      <c r="FM39">
        <v>15.3316</v>
      </c>
      <c r="FN39">
        <v>18</v>
      </c>
      <c r="FO39">
        <v>582.168</v>
      </c>
      <c r="FP39">
        <v>380.454</v>
      </c>
      <c r="FQ39">
        <v>24.0367</v>
      </c>
      <c r="FR39">
        <v>26.0876</v>
      </c>
      <c r="FS39">
        <v>29.998</v>
      </c>
      <c r="FT39">
        <v>25.8585</v>
      </c>
      <c r="FU39">
        <v>26.2054</v>
      </c>
      <c r="FV39">
        <v>21.6686</v>
      </c>
      <c r="FW39">
        <v>0</v>
      </c>
      <c r="FX39">
        <v>98.7997</v>
      </c>
      <c r="FY39">
        <v>24.1718</v>
      </c>
      <c r="FZ39">
        <v>400</v>
      </c>
      <c r="GA39">
        <v>21.1692</v>
      </c>
      <c r="GB39">
        <v>98.86969999999999</v>
      </c>
      <c r="GC39">
        <v>93.3278</v>
      </c>
    </row>
    <row r="40" spans="1:185">
      <c r="A40">
        <v>24</v>
      </c>
      <c r="B40">
        <v>1694108907.6</v>
      </c>
      <c r="C40">
        <v>2643.5</v>
      </c>
      <c r="D40" t="s">
        <v>427</v>
      </c>
      <c r="E40" t="s">
        <v>428</v>
      </c>
      <c r="F40">
        <v>5</v>
      </c>
      <c r="G40" t="s">
        <v>387</v>
      </c>
      <c r="H40" t="s">
        <v>308</v>
      </c>
      <c r="I40" t="s">
        <v>388</v>
      </c>
      <c r="L40">
        <v>1694108899.599999</v>
      </c>
      <c r="M40">
        <f>(N40)/1000</f>
        <v>0</v>
      </c>
      <c r="N40">
        <f>IF(CK40, AQ40, AK40)</f>
        <v>0</v>
      </c>
      <c r="O40">
        <f>IF(CK40, AL40, AJ40)</f>
        <v>0</v>
      </c>
      <c r="P40">
        <f>CM40 - IF(AX40&gt;1, O40*CG40*100.0/(AZ40*DA40), 0)</f>
        <v>0</v>
      </c>
      <c r="Q40">
        <f>((W40-M40/2)*P40-O40)/(W40+M40/2)</f>
        <v>0</v>
      </c>
      <c r="R40">
        <f>Q40*(CT40+CU40)/1000.0</f>
        <v>0</v>
      </c>
      <c r="S40">
        <f>(CM40 - IF(AX40&gt;1, O40*CG40*100.0/(AZ40*DA40), 0))*(CT40+CU40)/1000.0</f>
        <v>0</v>
      </c>
      <c r="T40">
        <f>2.0/((1/V40-1/U40)+SIGN(V40)*SQRT((1/V40-1/U40)*(1/V40-1/U40) + 4*CH40/((CH40+1)*(CH40+1))*(2*1/V40*1/U40-1/U40*1/U40)))</f>
        <v>0</v>
      </c>
      <c r="U40">
        <f>IF(LEFT(CI40,1)&lt;&gt;"0",IF(LEFT(CI40,1)="1",3.0,CJ40),$D$5+$E$5*(DA40*CT40/($K$5*1000))+$F$5*(DA40*CT40/($K$5*1000))*MAX(MIN(CG40,$J$5),$I$5)*MAX(MIN(CG40,$J$5),$I$5)+$G$5*MAX(MIN(CG40,$J$5),$I$5)*(DA40*CT40/($K$5*1000))+$H$5*(DA40*CT40/($K$5*1000))*(DA40*CT40/($K$5*1000)))</f>
        <v>0</v>
      </c>
      <c r="V40">
        <f>M40*(1000-(1000*0.61365*exp(17.502*Z40/(240.97+Z40))/(CT40+CU40)+CO40)/2)/(1000*0.61365*exp(17.502*Z40/(240.97+Z40))/(CT40+CU40)-CO40)</f>
        <v>0</v>
      </c>
      <c r="W40">
        <f>1/((CH40+1)/(T40/1.6)+1/(U40/1.37)) + CH40/((CH40+1)/(T40/1.6) + CH40/(U40/1.37))</f>
        <v>0</v>
      </c>
      <c r="X40">
        <f>(CC40*CF40)</f>
        <v>0</v>
      </c>
      <c r="Y40">
        <f>(CV40+(X40+2*0.95*5.67E-8*(((CV40+$B$7)+273)^4-(CV40+273)^4)-44100*M40)/(1.84*29.3*U40+8*0.95*5.67E-8*(CV40+273)^3))</f>
        <v>0</v>
      </c>
      <c r="Z40">
        <f>($C$7*CW40+$D$7*CX40+$E$7*Y40)</f>
        <v>0</v>
      </c>
      <c r="AA40">
        <f>0.61365*exp(17.502*Z40/(240.97+Z40))</f>
        <v>0</v>
      </c>
      <c r="AB40">
        <f>(AC40/AD40*100)</f>
        <v>0</v>
      </c>
      <c r="AC40">
        <f>CO40*(CT40+CU40)/1000</f>
        <v>0</v>
      </c>
      <c r="AD40">
        <f>0.61365*exp(17.502*CV40/(240.97+CV40))</f>
        <v>0</v>
      </c>
      <c r="AE40">
        <f>(AA40-CO40*(CT40+CU40)/1000)</f>
        <v>0</v>
      </c>
      <c r="AF40">
        <f>(-M40*44100)</f>
        <v>0</v>
      </c>
      <c r="AG40">
        <f>2*29.3*U40*0.92*(CV40-Z40)</f>
        <v>0</v>
      </c>
      <c r="AH40">
        <f>2*0.95*5.67E-8*(((CV40+$B$7)+273)^4-(Z40+273)^4)</f>
        <v>0</v>
      </c>
      <c r="AI40">
        <f>X40+AH40+AF40+AG40</f>
        <v>0</v>
      </c>
      <c r="AJ40">
        <f>CS40*AX40*(CN40-CM40*(1000-AX40*CP40)/(1000-AX40*CO40))/(100*CG40)</f>
        <v>0</v>
      </c>
      <c r="AK40">
        <f>1000*CS40*AX40*(CO40-CP40)/(100*CG40*(1000-AX40*CO40))</f>
        <v>0</v>
      </c>
      <c r="AL40">
        <f>(AM40 - AN40 - CT40*1E3/(8.314*(CV40+273.15)) * AP40/CS40 * AO40) * CS40/(100*CG40) * (1000 - CP40)/1000</f>
        <v>0</v>
      </c>
      <c r="AM40">
        <v>612.1823534838113</v>
      </c>
      <c r="AN40">
        <v>605.5143818181816</v>
      </c>
      <c r="AO40">
        <v>0.001216500324454832</v>
      </c>
      <c r="AP40">
        <v>67.20723707594024</v>
      </c>
      <c r="AQ40">
        <f>(AS40 - AR40 + CT40*1E3/(8.314*(CV40+273.15)) * AU40/CS40 * AT40) * CS40/(100*CG40) * 1000/(1000 - AS40)</f>
        <v>0</v>
      </c>
      <c r="AR40">
        <v>19.84816918796537</v>
      </c>
      <c r="AS40">
        <v>20.40517636363637</v>
      </c>
      <c r="AT40">
        <v>-0.000172154095063187</v>
      </c>
      <c r="AU40">
        <v>78.55</v>
      </c>
      <c r="AV40">
        <v>18</v>
      </c>
      <c r="AW40">
        <v>3</v>
      </c>
      <c r="AX40">
        <f>IF(AV40*$H$13&gt;=AZ40,1.0,(AZ40/(AZ40-AV40*$H$13)))</f>
        <v>0</v>
      </c>
      <c r="AY40">
        <f>(AX40-1)*100</f>
        <v>0</v>
      </c>
      <c r="AZ40">
        <f>MAX(0,($B$13+$C$13*DA40)/(1+$D$13*DA40)*CT40/(CV40+273)*$E$13)</f>
        <v>0</v>
      </c>
      <c r="BA40" t="s">
        <v>310</v>
      </c>
      <c r="BB40">
        <v>8135.41</v>
      </c>
      <c r="BC40">
        <v>751.3846153846154</v>
      </c>
      <c r="BD40">
        <v>2279.14</v>
      </c>
      <c r="BE40">
        <f>1-BC40/BD40</f>
        <v>0</v>
      </c>
      <c r="BF40">
        <v>-1.208566639533705</v>
      </c>
      <c r="BG40" t="s">
        <v>429</v>
      </c>
      <c r="BH40">
        <v>8241.120000000001</v>
      </c>
      <c r="BI40">
        <v>496.59192</v>
      </c>
      <c r="BJ40">
        <v>540.08</v>
      </c>
      <c r="BK40">
        <f>1-BI40/BJ40</f>
        <v>0</v>
      </c>
      <c r="BL40">
        <v>0.5</v>
      </c>
      <c r="BM40">
        <f>CD40</f>
        <v>0</v>
      </c>
      <c r="BN40">
        <f>O40</f>
        <v>0</v>
      </c>
      <c r="BO40">
        <f>BK40*BL40*BM40</f>
        <v>0</v>
      </c>
      <c r="BP40">
        <f>(BN40-BF40)/BM40</f>
        <v>0</v>
      </c>
      <c r="BQ40">
        <f>(BD40-BJ40)/BJ40</f>
        <v>0</v>
      </c>
      <c r="BR40">
        <f>BC40/(BE40+BC40/BJ40)</f>
        <v>0</v>
      </c>
      <c r="BS40" t="s">
        <v>430</v>
      </c>
      <c r="BT40">
        <v>381.07</v>
      </c>
      <c r="BU40">
        <f>IF(BT40&lt;&gt;0, BT40, BR40)</f>
        <v>0</v>
      </c>
      <c r="BV40">
        <f>1-BU40/BJ40</f>
        <v>0</v>
      </c>
      <c r="BW40">
        <f>(BJ40-BI40)/(BJ40-BU40)</f>
        <v>0</v>
      </c>
      <c r="BX40">
        <f>(BD40-BJ40)/(BD40-BU40)</f>
        <v>0</v>
      </c>
      <c r="BY40">
        <f>(BJ40-BI40)/(BJ40-BC40)</f>
        <v>0</v>
      </c>
      <c r="BZ40">
        <f>(BD40-BJ40)/(BD40-BC40)</f>
        <v>0</v>
      </c>
      <c r="CA40">
        <f>(BW40*BU40/BI40)</f>
        <v>0</v>
      </c>
      <c r="CB40">
        <f>(1-CA40)</f>
        <v>0</v>
      </c>
      <c r="CC40">
        <f>$B$11*DB40+$C$11*DC40+$F$11*DD40*(1-DG40)</f>
        <v>0</v>
      </c>
      <c r="CD40">
        <f>CC40*CE40</f>
        <v>0</v>
      </c>
      <c r="CE40">
        <f>($B$11*$D$9+$C$11*$D$9+$F$11*((DQ40+DI40)/MAX(DQ40+DI40+DR40, 0.1)*$I$9+DR40/MAX(DQ40+DI40+DR40, 0.1)*$J$9))/($B$11+$C$11+$F$11)</f>
        <v>0</v>
      </c>
      <c r="CF40">
        <f>($B$11*$K$9+$C$11*$K$9+$F$11*((DQ40+DI40)/MAX(DQ40+DI40+DR40, 0.1)*$P$9+DR40/MAX(DQ40+DI40+DR40, 0.1)*$Q$9))/($B$11+$C$11+$F$11)</f>
        <v>0</v>
      </c>
      <c r="CG40">
        <v>6</v>
      </c>
      <c r="CH40">
        <v>0.5</v>
      </c>
      <c r="CI40" t="s">
        <v>313</v>
      </c>
      <c r="CJ40">
        <v>2</v>
      </c>
      <c r="CK40" t="b">
        <v>0</v>
      </c>
      <c r="CL40">
        <v>1694108899.599999</v>
      </c>
      <c r="CM40">
        <v>593.1260322580646</v>
      </c>
      <c r="CN40">
        <v>600.0497741935484</v>
      </c>
      <c r="CO40">
        <v>20.42171612903226</v>
      </c>
      <c r="CP40">
        <v>19.86283225806451</v>
      </c>
      <c r="CQ40">
        <v>591.6500322580646</v>
      </c>
      <c r="CR40">
        <v>20.25871612903225</v>
      </c>
      <c r="CS40">
        <v>599.9972903225805</v>
      </c>
      <c r="CT40">
        <v>101.1258387096774</v>
      </c>
      <c r="CU40">
        <v>0.1000634516129032</v>
      </c>
      <c r="CV40">
        <v>25.4392</v>
      </c>
      <c r="CW40">
        <v>25.91178064516129</v>
      </c>
      <c r="CX40">
        <v>999.9000000000003</v>
      </c>
      <c r="CY40">
        <v>0</v>
      </c>
      <c r="CZ40">
        <v>0</v>
      </c>
      <c r="DA40">
        <v>9999.028709677419</v>
      </c>
      <c r="DB40">
        <v>0</v>
      </c>
      <c r="DC40">
        <v>777.7657741935483</v>
      </c>
      <c r="DD40">
        <v>1499.947419354839</v>
      </c>
      <c r="DE40">
        <v>0.9730010322580646</v>
      </c>
      <c r="DF40">
        <v>0.02699900967741935</v>
      </c>
      <c r="DG40">
        <v>0</v>
      </c>
      <c r="DH40">
        <v>496.536064516129</v>
      </c>
      <c r="DI40">
        <v>5.000220000000002</v>
      </c>
      <c r="DJ40">
        <v>7807.532580645162</v>
      </c>
      <c r="DK40">
        <v>14098.73225806452</v>
      </c>
      <c r="DL40">
        <v>35.53799999999999</v>
      </c>
      <c r="DM40">
        <v>38.53199999999998</v>
      </c>
      <c r="DN40">
        <v>35.76780645161289</v>
      </c>
      <c r="DO40">
        <v>35.97758064516128</v>
      </c>
      <c r="DP40">
        <v>37.30999999999999</v>
      </c>
      <c r="DQ40">
        <v>1454.585483870968</v>
      </c>
      <c r="DR40">
        <v>40.36193548387095</v>
      </c>
      <c r="DS40">
        <v>0</v>
      </c>
      <c r="DT40">
        <v>98.70000004768372</v>
      </c>
      <c r="DU40">
        <v>0</v>
      </c>
      <c r="DV40">
        <v>496.59192</v>
      </c>
      <c r="DW40">
        <v>2.80115384144546</v>
      </c>
      <c r="DX40">
        <v>87.51923091250279</v>
      </c>
      <c r="DY40">
        <v>7809.036399999999</v>
      </c>
      <c r="DZ40">
        <v>15</v>
      </c>
      <c r="EA40">
        <v>1694108932.6</v>
      </c>
      <c r="EB40" t="s">
        <v>431</v>
      </c>
      <c r="EC40">
        <v>1694108932.6</v>
      </c>
      <c r="ED40">
        <v>1694108928.1</v>
      </c>
      <c r="EE40">
        <v>24</v>
      </c>
      <c r="EF40">
        <v>0.008</v>
      </c>
      <c r="EG40">
        <v>0.001</v>
      </c>
      <c r="EH40">
        <v>1.476</v>
      </c>
      <c r="EI40">
        <v>0.163</v>
      </c>
      <c r="EJ40">
        <v>600</v>
      </c>
      <c r="EK40">
        <v>20</v>
      </c>
      <c r="EL40">
        <v>0.98</v>
      </c>
      <c r="EM40">
        <v>0.32</v>
      </c>
      <c r="EN40">
        <v>100</v>
      </c>
      <c r="EO40">
        <v>100</v>
      </c>
      <c r="EP40">
        <v>1.476</v>
      </c>
      <c r="EQ40">
        <v>0.163</v>
      </c>
      <c r="ER40">
        <v>-0.2082960874431217</v>
      </c>
      <c r="ES40">
        <v>0.001863200859035997</v>
      </c>
      <c r="ET40">
        <v>1.75183244084333E-06</v>
      </c>
      <c r="EU40">
        <v>-3.106497135790904E-10</v>
      </c>
      <c r="EV40">
        <v>0.1618952380952372</v>
      </c>
      <c r="EW40">
        <v>0</v>
      </c>
      <c r="EX40">
        <v>0</v>
      </c>
      <c r="EY40">
        <v>0</v>
      </c>
      <c r="EZ40">
        <v>-6</v>
      </c>
      <c r="FA40">
        <v>2030</v>
      </c>
      <c r="FB40">
        <v>-1</v>
      </c>
      <c r="FC40">
        <v>-1</v>
      </c>
      <c r="FD40">
        <v>1.3</v>
      </c>
      <c r="FE40">
        <v>1.4</v>
      </c>
      <c r="FF40">
        <v>1.48804</v>
      </c>
      <c r="FG40">
        <v>2.63672</v>
      </c>
      <c r="FH40">
        <v>1.39771</v>
      </c>
      <c r="FI40">
        <v>2.28149</v>
      </c>
      <c r="FJ40">
        <v>1.39526</v>
      </c>
      <c r="FK40">
        <v>2.65259</v>
      </c>
      <c r="FL40">
        <v>33.7381</v>
      </c>
      <c r="FM40">
        <v>15.3316</v>
      </c>
      <c r="FN40">
        <v>18</v>
      </c>
      <c r="FO40">
        <v>584.516</v>
      </c>
      <c r="FP40">
        <v>381.397</v>
      </c>
      <c r="FQ40">
        <v>24.3977</v>
      </c>
      <c r="FR40">
        <v>26.0995</v>
      </c>
      <c r="FS40">
        <v>30.0004</v>
      </c>
      <c r="FT40">
        <v>25.8794</v>
      </c>
      <c r="FU40">
        <v>26.225</v>
      </c>
      <c r="FV40">
        <v>29.7908</v>
      </c>
      <c r="FW40">
        <v>0</v>
      </c>
      <c r="FX40">
        <v>99.2907</v>
      </c>
      <c r="FY40">
        <v>24.4542</v>
      </c>
      <c r="FZ40">
        <v>600</v>
      </c>
      <c r="GA40">
        <v>21.1039</v>
      </c>
      <c r="GB40">
        <v>98.866</v>
      </c>
      <c r="GC40">
        <v>93.3252</v>
      </c>
    </row>
    <row r="41" spans="1:185">
      <c r="A41">
        <v>25</v>
      </c>
      <c r="B41">
        <v>1694109008.6</v>
      </c>
      <c r="C41">
        <v>2744.5</v>
      </c>
      <c r="D41" t="s">
        <v>432</v>
      </c>
      <c r="E41" t="s">
        <v>433</v>
      </c>
      <c r="F41">
        <v>5</v>
      </c>
      <c r="G41" t="s">
        <v>387</v>
      </c>
      <c r="H41" t="s">
        <v>308</v>
      </c>
      <c r="I41" t="s">
        <v>388</v>
      </c>
      <c r="L41">
        <v>1694109000.599999</v>
      </c>
      <c r="M41">
        <f>(N41)/1000</f>
        <v>0</v>
      </c>
      <c r="N41">
        <f>IF(CK41, AQ41, AK41)</f>
        <v>0</v>
      </c>
      <c r="O41">
        <f>IF(CK41, AL41, AJ41)</f>
        <v>0</v>
      </c>
      <c r="P41">
        <f>CM41 - IF(AX41&gt;1, O41*CG41*100.0/(AZ41*DA41), 0)</f>
        <v>0</v>
      </c>
      <c r="Q41">
        <f>((W41-M41/2)*P41-O41)/(W41+M41/2)</f>
        <v>0</v>
      </c>
      <c r="R41">
        <f>Q41*(CT41+CU41)/1000.0</f>
        <v>0</v>
      </c>
      <c r="S41">
        <f>(CM41 - IF(AX41&gt;1, O41*CG41*100.0/(AZ41*DA41), 0))*(CT41+CU41)/1000.0</f>
        <v>0</v>
      </c>
      <c r="T41">
        <f>2.0/((1/V41-1/U41)+SIGN(V41)*SQRT((1/V41-1/U41)*(1/V41-1/U41) + 4*CH41/((CH41+1)*(CH41+1))*(2*1/V41*1/U41-1/U41*1/U41)))</f>
        <v>0</v>
      </c>
      <c r="U41">
        <f>IF(LEFT(CI41,1)&lt;&gt;"0",IF(LEFT(CI41,1)="1",3.0,CJ41),$D$5+$E$5*(DA41*CT41/($K$5*1000))+$F$5*(DA41*CT41/($K$5*1000))*MAX(MIN(CG41,$J$5),$I$5)*MAX(MIN(CG41,$J$5),$I$5)+$G$5*MAX(MIN(CG41,$J$5),$I$5)*(DA41*CT41/($K$5*1000))+$H$5*(DA41*CT41/($K$5*1000))*(DA41*CT41/($K$5*1000)))</f>
        <v>0</v>
      </c>
      <c r="V41">
        <f>M41*(1000-(1000*0.61365*exp(17.502*Z41/(240.97+Z41))/(CT41+CU41)+CO41)/2)/(1000*0.61365*exp(17.502*Z41/(240.97+Z41))/(CT41+CU41)-CO41)</f>
        <v>0</v>
      </c>
      <c r="W41">
        <f>1/((CH41+1)/(T41/1.6)+1/(U41/1.37)) + CH41/((CH41+1)/(T41/1.6) + CH41/(U41/1.37))</f>
        <v>0</v>
      </c>
      <c r="X41">
        <f>(CC41*CF41)</f>
        <v>0</v>
      </c>
      <c r="Y41">
        <f>(CV41+(X41+2*0.95*5.67E-8*(((CV41+$B$7)+273)^4-(CV41+273)^4)-44100*M41)/(1.84*29.3*U41+8*0.95*5.67E-8*(CV41+273)^3))</f>
        <v>0</v>
      </c>
      <c r="Z41">
        <f>($C$7*CW41+$D$7*CX41+$E$7*Y41)</f>
        <v>0</v>
      </c>
      <c r="AA41">
        <f>0.61365*exp(17.502*Z41/(240.97+Z41))</f>
        <v>0</v>
      </c>
      <c r="AB41">
        <f>(AC41/AD41*100)</f>
        <v>0</v>
      </c>
      <c r="AC41">
        <f>CO41*(CT41+CU41)/1000</f>
        <v>0</v>
      </c>
      <c r="AD41">
        <f>0.61365*exp(17.502*CV41/(240.97+CV41))</f>
        <v>0</v>
      </c>
      <c r="AE41">
        <f>(AA41-CO41*(CT41+CU41)/1000)</f>
        <v>0</v>
      </c>
      <c r="AF41">
        <f>(-M41*44100)</f>
        <v>0</v>
      </c>
      <c r="AG41">
        <f>2*29.3*U41*0.92*(CV41-Z41)</f>
        <v>0</v>
      </c>
      <c r="AH41">
        <f>2*0.95*5.67E-8*(((CV41+$B$7)+273)^4-(Z41+273)^4)</f>
        <v>0</v>
      </c>
      <c r="AI41">
        <f>X41+AH41+AF41+AG41</f>
        <v>0</v>
      </c>
      <c r="AJ41">
        <f>CS41*AX41*(CN41-CM41*(1000-AX41*CP41)/(1000-AX41*CO41))/(100*CG41)</f>
        <v>0</v>
      </c>
      <c r="AK41">
        <f>1000*CS41*AX41*(CO41-CP41)/(100*CG41*(1000-AX41*CO41))</f>
        <v>0</v>
      </c>
      <c r="AL41">
        <f>(AM41 - AN41 - CT41*1E3/(8.314*(CV41+273.15)) * AP41/CS41 * AO41) * CS41/(100*CG41) * (1000 - CP41)/1000</f>
        <v>0</v>
      </c>
      <c r="AM41">
        <v>816.1493986970271</v>
      </c>
      <c r="AN41">
        <v>807.4520606060602</v>
      </c>
      <c r="AO41">
        <v>-0.05247045393376855</v>
      </c>
      <c r="AP41">
        <v>67.23683810439387</v>
      </c>
      <c r="AQ41">
        <f>(AS41 - AR41 + CT41*1E3/(8.314*(CV41+273.15)) * AU41/CS41 * AT41) * CS41/(100*CG41) * 1000/(1000 - AS41)</f>
        <v>0</v>
      </c>
      <c r="AR41">
        <v>19.76907388333334</v>
      </c>
      <c r="AS41">
        <v>20.34822848484849</v>
      </c>
      <c r="AT41">
        <v>0.0001966418281172843</v>
      </c>
      <c r="AU41">
        <v>78.55</v>
      </c>
      <c r="AV41">
        <v>20</v>
      </c>
      <c r="AW41">
        <v>3</v>
      </c>
      <c r="AX41">
        <f>IF(AV41*$H$13&gt;=AZ41,1.0,(AZ41/(AZ41-AV41*$H$13)))</f>
        <v>0</v>
      </c>
      <c r="AY41">
        <f>(AX41-1)*100</f>
        <v>0</v>
      </c>
      <c r="AZ41">
        <f>MAX(0,($B$13+$C$13*DA41)/(1+$D$13*DA41)*CT41/(CV41+273)*$E$13)</f>
        <v>0</v>
      </c>
      <c r="BA41" t="s">
        <v>310</v>
      </c>
      <c r="BB41">
        <v>8135.41</v>
      </c>
      <c r="BC41">
        <v>751.3846153846154</v>
      </c>
      <c r="BD41">
        <v>2279.14</v>
      </c>
      <c r="BE41">
        <f>1-BC41/BD41</f>
        <v>0</v>
      </c>
      <c r="BF41">
        <v>-1.208566639533705</v>
      </c>
      <c r="BG41" t="s">
        <v>434</v>
      </c>
      <c r="BH41">
        <v>8242.82</v>
      </c>
      <c r="BI41">
        <v>507.2552000000001</v>
      </c>
      <c r="BJ41">
        <v>556.14</v>
      </c>
      <c r="BK41">
        <f>1-BI41/BJ41</f>
        <v>0</v>
      </c>
      <c r="BL41">
        <v>0.5</v>
      </c>
      <c r="BM41">
        <f>CD41</f>
        <v>0</v>
      </c>
      <c r="BN41">
        <f>O41</f>
        <v>0</v>
      </c>
      <c r="BO41">
        <f>BK41*BL41*BM41</f>
        <v>0</v>
      </c>
      <c r="BP41">
        <f>(BN41-BF41)/BM41</f>
        <v>0</v>
      </c>
      <c r="BQ41">
        <f>(BD41-BJ41)/BJ41</f>
        <v>0</v>
      </c>
      <c r="BR41">
        <f>BC41/(BE41+BC41/BJ41)</f>
        <v>0</v>
      </c>
      <c r="BS41" t="s">
        <v>435</v>
      </c>
      <c r="BT41">
        <v>385.27</v>
      </c>
      <c r="BU41">
        <f>IF(BT41&lt;&gt;0, BT41, BR41)</f>
        <v>0</v>
      </c>
      <c r="BV41">
        <f>1-BU41/BJ41</f>
        <v>0</v>
      </c>
      <c r="BW41">
        <f>(BJ41-BI41)/(BJ41-BU41)</f>
        <v>0</v>
      </c>
      <c r="BX41">
        <f>(BD41-BJ41)/(BD41-BU41)</f>
        <v>0</v>
      </c>
      <c r="BY41">
        <f>(BJ41-BI41)/(BJ41-BC41)</f>
        <v>0</v>
      </c>
      <c r="BZ41">
        <f>(BD41-BJ41)/(BD41-BC41)</f>
        <v>0</v>
      </c>
      <c r="CA41">
        <f>(BW41*BU41/BI41)</f>
        <v>0</v>
      </c>
      <c r="CB41">
        <f>(1-CA41)</f>
        <v>0</v>
      </c>
      <c r="CC41">
        <f>$B$11*DB41+$C$11*DC41+$F$11*DD41*(1-DG41)</f>
        <v>0</v>
      </c>
      <c r="CD41">
        <f>CC41*CE41</f>
        <v>0</v>
      </c>
      <c r="CE41">
        <f>($B$11*$D$9+$C$11*$D$9+$F$11*((DQ41+DI41)/MAX(DQ41+DI41+DR41, 0.1)*$I$9+DR41/MAX(DQ41+DI41+DR41, 0.1)*$J$9))/($B$11+$C$11+$F$11)</f>
        <v>0</v>
      </c>
      <c r="CF41">
        <f>($B$11*$K$9+$C$11*$K$9+$F$11*((DQ41+DI41)/MAX(DQ41+DI41+DR41, 0.1)*$P$9+DR41/MAX(DQ41+DI41+DR41, 0.1)*$Q$9))/($B$11+$C$11+$F$11)</f>
        <v>0</v>
      </c>
      <c r="CG41">
        <v>6</v>
      </c>
      <c r="CH41">
        <v>0.5</v>
      </c>
      <c r="CI41" t="s">
        <v>313</v>
      </c>
      <c r="CJ41">
        <v>2</v>
      </c>
      <c r="CK41" t="b">
        <v>0</v>
      </c>
      <c r="CL41">
        <v>1694109000.599999</v>
      </c>
      <c r="CM41">
        <v>791.3133225806451</v>
      </c>
      <c r="CN41">
        <v>800.0579677419356</v>
      </c>
      <c r="CO41">
        <v>20.33569677419354</v>
      </c>
      <c r="CP41">
        <v>19.76219677419355</v>
      </c>
      <c r="CQ41">
        <v>788.9363225806452</v>
      </c>
      <c r="CR41">
        <v>20.17569677419354</v>
      </c>
      <c r="CS41">
        <v>600.0070000000001</v>
      </c>
      <c r="CT41">
        <v>101.1262903225807</v>
      </c>
      <c r="CU41">
        <v>0.1000014096774193</v>
      </c>
      <c r="CV41">
        <v>25.51097741935484</v>
      </c>
      <c r="CW41">
        <v>25.94547096774194</v>
      </c>
      <c r="CX41">
        <v>999.9000000000003</v>
      </c>
      <c r="CY41">
        <v>0</v>
      </c>
      <c r="CZ41">
        <v>0</v>
      </c>
      <c r="DA41">
        <v>10000.56290322581</v>
      </c>
      <c r="DB41">
        <v>0</v>
      </c>
      <c r="DC41">
        <v>855.7882258064517</v>
      </c>
      <c r="DD41">
        <v>1499.966451612903</v>
      </c>
      <c r="DE41">
        <v>0.9730004516129033</v>
      </c>
      <c r="DF41">
        <v>0.02699981290322581</v>
      </c>
      <c r="DG41">
        <v>0</v>
      </c>
      <c r="DH41">
        <v>507.2196129032259</v>
      </c>
      <c r="DI41">
        <v>5.000220000000002</v>
      </c>
      <c r="DJ41">
        <v>7999.037096774194</v>
      </c>
      <c r="DK41">
        <v>14098.9</v>
      </c>
      <c r="DL41">
        <v>36.36467741935483</v>
      </c>
      <c r="DM41">
        <v>39.375</v>
      </c>
      <c r="DN41">
        <v>36.57825806451612</v>
      </c>
      <c r="DO41">
        <v>35.22558064516129</v>
      </c>
      <c r="DP41">
        <v>37.78196774193547</v>
      </c>
      <c r="DQ41">
        <v>1454.603225806452</v>
      </c>
      <c r="DR41">
        <v>40.3632258064516</v>
      </c>
      <c r="DS41">
        <v>0</v>
      </c>
      <c r="DT41">
        <v>98.79999995231628</v>
      </c>
      <c r="DU41">
        <v>0</v>
      </c>
      <c r="DV41">
        <v>507.2552000000001</v>
      </c>
      <c r="DW41">
        <v>3.006153844420915</v>
      </c>
      <c r="DX41">
        <v>67.75615369317548</v>
      </c>
      <c r="DY41">
        <v>7999.859199999999</v>
      </c>
      <c r="DZ41">
        <v>15</v>
      </c>
      <c r="EA41">
        <v>1694109029.1</v>
      </c>
      <c r="EB41" t="s">
        <v>436</v>
      </c>
      <c r="EC41">
        <v>1694109027.6</v>
      </c>
      <c r="ED41">
        <v>1694109029.1</v>
      </c>
      <c r="EE41">
        <v>25</v>
      </c>
      <c r="EF41">
        <v>0.134</v>
      </c>
      <c r="EG41">
        <v>-0.003</v>
      </c>
      <c r="EH41">
        <v>2.377</v>
      </c>
      <c r="EI41">
        <v>0.16</v>
      </c>
      <c r="EJ41">
        <v>800</v>
      </c>
      <c r="EK41">
        <v>20</v>
      </c>
      <c r="EL41">
        <v>0.66</v>
      </c>
      <c r="EM41">
        <v>0.23</v>
      </c>
      <c r="EN41">
        <v>100</v>
      </c>
      <c r="EO41">
        <v>100</v>
      </c>
      <c r="EP41">
        <v>2.377</v>
      </c>
      <c r="EQ41">
        <v>0.16</v>
      </c>
      <c r="ER41">
        <v>-0.2001084095809373</v>
      </c>
      <c r="ES41">
        <v>0.001863200859035997</v>
      </c>
      <c r="ET41">
        <v>1.75183244084333E-06</v>
      </c>
      <c r="EU41">
        <v>-3.106497135790904E-10</v>
      </c>
      <c r="EV41">
        <v>0.1628761904761902</v>
      </c>
      <c r="EW41">
        <v>0</v>
      </c>
      <c r="EX41">
        <v>0</v>
      </c>
      <c r="EY41">
        <v>0</v>
      </c>
      <c r="EZ41">
        <v>-6</v>
      </c>
      <c r="FA41">
        <v>2030</v>
      </c>
      <c r="FB41">
        <v>-1</v>
      </c>
      <c r="FC41">
        <v>-1</v>
      </c>
      <c r="FD41">
        <v>1.3</v>
      </c>
      <c r="FE41">
        <v>1.3</v>
      </c>
      <c r="FF41">
        <v>1.87012</v>
      </c>
      <c r="FG41">
        <v>2.60864</v>
      </c>
      <c r="FH41">
        <v>1.39771</v>
      </c>
      <c r="FI41">
        <v>2.28149</v>
      </c>
      <c r="FJ41">
        <v>1.39526</v>
      </c>
      <c r="FK41">
        <v>2.48413</v>
      </c>
      <c r="FL41">
        <v>33.8509</v>
      </c>
      <c r="FM41">
        <v>15.3053</v>
      </c>
      <c r="FN41">
        <v>18</v>
      </c>
      <c r="FO41">
        <v>581.9930000000001</v>
      </c>
      <c r="FP41">
        <v>381.511</v>
      </c>
      <c r="FQ41">
        <v>24.9824</v>
      </c>
      <c r="FR41">
        <v>26.1184</v>
      </c>
      <c r="FS41">
        <v>30.0003</v>
      </c>
      <c r="FT41">
        <v>25.9023</v>
      </c>
      <c r="FU41">
        <v>26.2489</v>
      </c>
      <c r="FV41">
        <v>37.4696</v>
      </c>
      <c r="FW41">
        <v>0</v>
      </c>
      <c r="FX41">
        <v>98.91840000000001</v>
      </c>
      <c r="FY41">
        <v>25.0083</v>
      </c>
      <c r="FZ41">
        <v>800</v>
      </c>
      <c r="GA41">
        <v>21.1654</v>
      </c>
      <c r="GB41">
        <v>98.861</v>
      </c>
      <c r="GC41">
        <v>93.31870000000001</v>
      </c>
    </row>
    <row r="42" spans="1:185">
      <c r="A42">
        <v>26</v>
      </c>
      <c r="B42">
        <v>1694109105.1</v>
      </c>
      <c r="C42">
        <v>2841</v>
      </c>
      <c r="D42" t="s">
        <v>437</v>
      </c>
      <c r="E42" t="s">
        <v>438</v>
      </c>
      <c r="F42">
        <v>5</v>
      </c>
      <c r="G42" t="s">
        <v>387</v>
      </c>
      <c r="H42" t="s">
        <v>308</v>
      </c>
      <c r="I42" t="s">
        <v>388</v>
      </c>
      <c r="L42">
        <v>1694109097.099999</v>
      </c>
      <c r="M42">
        <f>(N42)/1000</f>
        <v>0</v>
      </c>
      <c r="N42">
        <f>IF(CK42, AQ42, AK42)</f>
        <v>0</v>
      </c>
      <c r="O42">
        <f>IF(CK42, AL42, AJ42)</f>
        <v>0</v>
      </c>
      <c r="P42">
        <f>CM42 - IF(AX42&gt;1, O42*CG42*100.0/(AZ42*DA42), 0)</f>
        <v>0</v>
      </c>
      <c r="Q42">
        <f>((W42-M42/2)*P42-O42)/(W42+M42/2)</f>
        <v>0</v>
      </c>
      <c r="R42">
        <f>Q42*(CT42+CU42)/1000.0</f>
        <v>0</v>
      </c>
      <c r="S42">
        <f>(CM42 - IF(AX42&gt;1, O42*CG42*100.0/(AZ42*DA42), 0))*(CT42+CU42)/1000.0</f>
        <v>0</v>
      </c>
      <c r="T42">
        <f>2.0/((1/V42-1/U42)+SIGN(V42)*SQRT((1/V42-1/U42)*(1/V42-1/U42) + 4*CH42/((CH42+1)*(CH42+1))*(2*1/V42*1/U42-1/U42*1/U42)))</f>
        <v>0</v>
      </c>
      <c r="U42">
        <f>IF(LEFT(CI42,1)&lt;&gt;"0",IF(LEFT(CI42,1)="1",3.0,CJ42),$D$5+$E$5*(DA42*CT42/($K$5*1000))+$F$5*(DA42*CT42/($K$5*1000))*MAX(MIN(CG42,$J$5),$I$5)*MAX(MIN(CG42,$J$5),$I$5)+$G$5*MAX(MIN(CG42,$J$5),$I$5)*(DA42*CT42/($K$5*1000))+$H$5*(DA42*CT42/($K$5*1000))*(DA42*CT42/($K$5*1000)))</f>
        <v>0</v>
      </c>
      <c r="V42">
        <f>M42*(1000-(1000*0.61365*exp(17.502*Z42/(240.97+Z42))/(CT42+CU42)+CO42)/2)/(1000*0.61365*exp(17.502*Z42/(240.97+Z42))/(CT42+CU42)-CO42)</f>
        <v>0</v>
      </c>
      <c r="W42">
        <f>1/((CH42+1)/(T42/1.6)+1/(U42/1.37)) + CH42/((CH42+1)/(T42/1.6) + CH42/(U42/1.37))</f>
        <v>0</v>
      </c>
      <c r="X42">
        <f>(CC42*CF42)</f>
        <v>0</v>
      </c>
      <c r="Y42">
        <f>(CV42+(X42+2*0.95*5.67E-8*(((CV42+$B$7)+273)^4-(CV42+273)^4)-44100*M42)/(1.84*29.3*U42+8*0.95*5.67E-8*(CV42+273)^3))</f>
        <v>0</v>
      </c>
      <c r="Z42">
        <f>($C$7*CW42+$D$7*CX42+$E$7*Y42)</f>
        <v>0</v>
      </c>
      <c r="AA42">
        <f>0.61365*exp(17.502*Z42/(240.97+Z42))</f>
        <v>0</v>
      </c>
      <c r="AB42">
        <f>(AC42/AD42*100)</f>
        <v>0</v>
      </c>
      <c r="AC42">
        <f>CO42*(CT42+CU42)/1000</f>
        <v>0</v>
      </c>
      <c r="AD42">
        <f>0.61365*exp(17.502*CV42/(240.97+CV42))</f>
        <v>0</v>
      </c>
      <c r="AE42">
        <f>(AA42-CO42*(CT42+CU42)/1000)</f>
        <v>0</v>
      </c>
      <c r="AF42">
        <f>(-M42*44100)</f>
        <v>0</v>
      </c>
      <c r="AG42">
        <f>2*29.3*U42*0.92*(CV42-Z42)</f>
        <v>0</v>
      </c>
      <c r="AH42">
        <f>2*0.95*5.67E-8*(((CV42+$B$7)+273)^4-(Z42+273)^4)</f>
        <v>0</v>
      </c>
      <c r="AI42">
        <f>X42+AH42+AF42+AG42</f>
        <v>0</v>
      </c>
      <c r="AJ42">
        <f>CS42*AX42*(CN42-CM42*(1000-AX42*CP42)/(1000-AX42*CO42))/(100*CG42)</f>
        <v>0</v>
      </c>
      <c r="AK42">
        <f>1000*CS42*AX42*(CO42-CP42)/(100*CG42*(1000-AX42*CO42))</f>
        <v>0</v>
      </c>
      <c r="AL42">
        <f>(AM42 - AN42 - CT42*1E3/(8.314*(CV42+273.15)) * AP42/CS42 * AO42) * CS42/(100*CG42) * (1000 - CP42)/1000</f>
        <v>0</v>
      </c>
      <c r="AM42">
        <v>1020.194447014197</v>
      </c>
      <c r="AN42">
        <v>1010.522787878787</v>
      </c>
      <c r="AO42">
        <v>-0.001238412308352924</v>
      </c>
      <c r="AP42">
        <v>67.23835137697517</v>
      </c>
      <c r="AQ42">
        <f>(AS42 - AR42 + CT42*1E3/(8.314*(CV42+273.15)) * AU42/CS42 * AT42) * CS42/(100*CG42) * 1000/(1000 - AS42)</f>
        <v>0</v>
      </c>
      <c r="AR42">
        <v>19.86393640593075</v>
      </c>
      <c r="AS42">
        <v>20.4785606060606</v>
      </c>
      <c r="AT42">
        <v>-0.0005468536796535432</v>
      </c>
      <c r="AU42">
        <v>78.55</v>
      </c>
      <c r="AV42">
        <v>18</v>
      </c>
      <c r="AW42">
        <v>3</v>
      </c>
      <c r="AX42">
        <f>IF(AV42*$H$13&gt;=AZ42,1.0,(AZ42/(AZ42-AV42*$H$13)))</f>
        <v>0</v>
      </c>
      <c r="AY42">
        <f>(AX42-1)*100</f>
        <v>0</v>
      </c>
      <c r="AZ42">
        <f>MAX(0,($B$13+$C$13*DA42)/(1+$D$13*DA42)*CT42/(CV42+273)*$E$13)</f>
        <v>0</v>
      </c>
      <c r="BA42" t="s">
        <v>310</v>
      </c>
      <c r="BB42">
        <v>8135.41</v>
      </c>
      <c r="BC42">
        <v>751.3846153846154</v>
      </c>
      <c r="BD42">
        <v>2279.14</v>
      </c>
      <c r="BE42">
        <f>1-BC42/BD42</f>
        <v>0</v>
      </c>
      <c r="BF42">
        <v>-1.208566639533705</v>
      </c>
      <c r="BG42" t="s">
        <v>439</v>
      </c>
      <c r="BH42">
        <v>8238.26</v>
      </c>
      <c r="BI42">
        <v>517.9123461538461</v>
      </c>
      <c r="BJ42">
        <v>571.88</v>
      </c>
      <c r="BK42">
        <f>1-BI42/BJ42</f>
        <v>0</v>
      </c>
      <c r="BL42">
        <v>0.5</v>
      </c>
      <c r="BM42">
        <f>CD42</f>
        <v>0</v>
      </c>
      <c r="BN42">
        <f>O42</f>
        <v>0</v>
      </c>
      <c r="BO42">
        <f>BK42*BL42*BM42</f>
        <v>0</v>
      </c>
      <c r="BP42">
        <f>(BN42-BF42)/BM42</f>
        <v>0</v>
      </c>
      <c r="BQ42">
        <f>(BD42-BJ42)/BJ42</f>
        <v>0</v>
      </c>
      <c r="BR42">
        <f>BC42/(BE42+BC42/BJ42)</f>
        <v>0</v>
      </c>
      <c r="BS42" t="s">
        <v>440</v>
      </c>
      <c r="BT42">
        <v>389.53</v>
      </c>
      <c r="BU42">
        <f>IF(BT42&lt;&gt;0, BT42, BR42)</f>
        <v>0</v>
      </c>
      <c r="BV42">
        <f>1-BU42/BJ42</f>
        <v>0</v>
      </c>
      <c r="BW42">
        <f>(BJ42-BI42)/(BJ42-BU42)</f>
        <v>0</v>
      </c>
      <c r="BX42">
        <f>(BD42-BJ42)/(BD42-BU42)</f>
        <v>0</v>
      </c>
      <c r="BY42">
        <f>(BJ42-BI42)/(BJ42-BC42)</f>
        <v>0</v>
      </c>
      <c r="BZ42">
        <f>(BD42-BJ42)/(BD42-BC42)</f>
        <v>0</v>
      </c>
      <c r="CA42">
        <f>(BW42*BU42/BI42)</f>
        <v>0</v>
      </c>
      <c r="CB42">
        <f>(1-CA42)</f>
        <v>0</v>
      </c>
      <c r="CC42">
        <f>$B$11*DB42+$C$11*DC42+$F$11*DD42*(1-DG42)</f>
        <v>0</v>
      </c>
      <c r="CD42">
        <f>CC42*CE42</f>
        <v>0</v>
      </c>
      <c r="CE42">
        <f>($B$11*$D$9+$C$11*$D$9+$F$11*((DQ42+DI42)/MAX(DQ42+DI42+DR42, 0.1)*$I$9+DR42/MAX(DQ42+DI42+DR42, 0.1)*$J$9))/($B$11+$C$11+$F$11)</f>
        <v>0</v>
      </c>
      <c r="CF42">
        <f>($B$11*$K$9+$C$11*$K$9+$F$11*((DQ42+DI42)/MAX(DQ42+DI42+DR42, 0.1)*$P$9+DR42/MAX(DQ42+DI42+DR42, 0.1)*$Q$9))/($B$11+$C$11+$F$11)</f>
        <v>0</v>
      </c>
      <c r="CG42">
        <v>6</v>
      </c>
      <c r="CH42">
        <v>0.5</v>
      </c>
      <c r="CI42" t="s">
        <v>313</v>
      </c>
      <c r="CJ42">
        <v>2</v>
      </c>
      <c r="CK42" t="b">
        <v>0</v>
      </c>
      <c r="CL42">
        <v>1694109097.099999</v>
      </c>
      <c r="CM42">
        <v>989.7166451612903</v>
      </c>
      <c r="CN42">
        <v>999.9450967741934</v>
      </c>
      <c r="CO42">
        <v>20.50028709677419</v>
      </c>
      <c r="CP42">
        <v>19.86965483870968</v>
      </c>
      <c r="CQ42">
        <v>986.7596451612903</v>
      </c>
      <c r="CR42">
        <v>20.33528709677419</v>
      </c>
      <c r="CS42">
        <v>600.0398709677419</v>
      </c>
      <c r="CT42">
        <v>101.1233225806451</v>
      </c>
      <c r="CU42">
        <v>0.1000865258064516</v>
      </c>
      <c r="CV42">
        <v>25.77629677419355</v>
      </c>
      <c r="CW42">
        <v>26.14882580645161</v>
      </c>
      <c r="CX42">
        <v>999.9000000000003</v>
      </c>
      <c r="CY42">
        <v>0</v>
      </c>
      <c r="CZ42">
        <v>0</v>
      </c>
      <c r="DA42">
        <v>9998.141935483871</v>
      </c>
      <c r="DB42">
        <v>0</v>
      </c>
      <c r="DC42">
        <v>978.4222258064515</v>
      </c>
      <c r="DD42">
        <v>1499.929032258065</v>
      </c>
      <c r="DE42">
        <v>0.9730003548387097</v>
      </c>
      <c r="DF42">
        <v>0.02699983548387097</v>
      </c>
      <c r="DG42">
        <v>0</v>
      </c>
      <c r="DH42">
        <v>517.9123225806451</v>
      </c>
      <c r="DI42">
        <v>5.000220000000002</v>
      </c>
      <c r="DJ42">
        <v>8191.510322580645</v>
      </c>
      <c r="DK42">
        <v>14098.55483870968</v>
      </c>
      <c r="DL42">
        <v>37.23358064516128</v>
      </c>
      <c r="DM42">
        <v>39.53999999999998</v>
      </c>
      <c r="DN42">
        <v>37.68699999999998</v>
      </c>
      <c r="DO42">
        <v>34.78609677419355</v>
      </c>
      <c r="DP42">
        <v>38.11670967741934</v>
      </c>
      <c r="DQ42">
        <v>1454.567096774193</v>
      </c>
      <c r="DR42">
        <v>40.36258064516131</v>
      </c>
      <c r="DS42">
        <v>0</v>
      </c>
      <c r="DT42">
        <v>94.39999985694885</v>
      </c>
      <c r="DU42">
        <v>0</v>
      </c>
      <c r="DV42">
        <v>517.9123461538461</v>
      </c>
      <c r="DW42">
        <v>0.6349059900322418</v>
      </c>
      <c r="DX42">
        <v>38.31760686340331</v>
      </c>
      <c r="DY42">
        <v>8191.911153846154</v>
      </c>
      <c r="DZ42">
        <v>15</v>
      </c>
      <c r="EA42">
        <v>1694109141.6</v>
      </c>
      <c r="EB42" t="s">
        <v>441</v>
      </c>
      <c r="EC42">
        <v>1694109141.6</v>
      </c>
      <c r="ED42">
        <v>1694109125.1</v>
      </c>
      <c r="EE42">
        <v>26</v>
      </c>
      <c r="EF42">
        <v>-0.268</v>
      </c>
      <c r="EG42">
        <v>0.005</v>
      </c>
      <c r="EH42">
        <v>2.957</v>
      </c>
      <c r="EI42">
        <v>0.165</v>
      </c>
      <c r="EJ42">
        <v>1000</v>
      </c>
      <c r="EK42">
        <v>20</v>
      </c>
      <c r="EL42">
        <v>0.31</v>
      </c>
      <c r="EM42">
        <v>0.26</v>
      </c>
      <c r="EN42">
        <v>100</v>
      </c>
      <c r="EO42">
        <v>100</v>
      </c>
      <c r="EP42">
        <v>2.957</v>
      </c>
      <c r="EQ42">
        <v>0.165</v>
      </c>
      <c r="ER42">
        <v>-0.06632767696925468</v>
      </c>
      <c r="ES42">
        <v>0.001863200859035997</v>
      </c>
      <c r="ET42">
        <v>1.75183244084333E-06</v>
      </c>
      <c r="EU42">
        <v>-3.106497135790904E-10</v>
      </c>
      <c r="EV42">
        <v>0.160257142857148</v>
      </c>
      <c r="EW42">
        <v>0</v>
      </c>
      <c r="EX42">
        <v>0</v>
      </c>
      <c r="EY42">
        <v>0</v>
      </c>
      <c r="EZ42">
        <v>-6</v>
      </c>
      <c r="FA42">
        <v>2030</v>
      </c>
      <c r="FB42">
        <v>-1</v>
      </c>
      <c r="FC42">
        <v>-1</v>
      </c>
      <c r="FD42">
        <v>1.3</v>
      </c>
      <c r="FE42">
        <v>1.3</v>
      </c>
      <c r="FF42">
        <v>2.23999</v>
      </c>
      <c r="FG42">
        <v>2.61597</v>
      </c>
      <c r="FH42">
        <v>1.39771</v>
      </c>
      <c r="FI42">
        <v>2.28394</v>
      </c>
      <c r="FJ42">
        <v>1.39526</v>
      </c>
      <c r="FK42">
        <v>2.54028</v>
      </c>
      <c r="FL42">
        <v>33.9413</v>
      </c>
      <c r="FM42">
        <v>15.2878</v>
      </c>
      <c r="FN42">
        <v>18</v>
      </c>
      <c r="FO42">
        <v>583.689</v>
      </c>
      <c r="FP42">
        <v>382.458</v>
      </c>
      <c r="FQ42">
        <v>24.9038</v>
      </c>
      <c r="FR42">
        <v>26.1074</v>
      </c>
      <c r="FS42">
        <v>30.0001</v>
      </c>
      <c r="FT42">
        <v>25.902</v>
      </c>
      <c r="FU42">
        <v>26.2489</v>
      </c>
      <c r="FV42">
        <v>44.8666</v>
      </c>
      <c r="FW42">
        <v>0</v>
      </c>
      <c r="FX42">
        <v>100</v>
      </c>
      <c r="FY42">
        <v>24.8178</v>
      </c>
      <c r="FZ42">
        <v>1000</v>
      </c>
      <c r="GA42">
        <v>21.4586</v>
      </c>
      <c r="GB42">
        <v>98.8605</v>
      </c>
      <c r="GC42">
        <v>93.3194</v>
      </c>
    </row>
    <row r="43" spans="1:185">
      <c r="A43">
        <v>27</v>
      </c>
      <c r="B43">
        <v>1694109217.6</v>
      </c>
      <c r="C43">
        <v>2953.5</v>
      </c>
      <c r="D43" t="s">
        <v>442</v>
      </c>
      <c r="E43" t="s">
        <v>443</v>
      </c>
      <c r="F43">
        <v>5</v>
      </c>
      <c r="G43" t="s">
        <v>387</v>
      </c>
      <c r="H43" t="s">
        <v>308</v>
      </c>
      <c r="I43" t="s">
        <v>388</v>
      </c>
      <c r="L43">
        <v>1694109209.599999</v>
      </c>
      <c r="M43">
        <f>(N43)/1000</f>
        <v>0</v>
      </c>
      <c r="N43">
        <f>IF(CK43, AQ43, AK43)</f>
        <v>0</v>
      </c>
      <c r="O43">
        <f>IF(CK43, AL43, AJ43)</f>
        <v>0</v>
      </c>
      <c r="P43">
        <f>CM43 - IF(AX43&gt;1, O43*CG43*100.0/(AZ43*DA43), 0)</f>
        <v>0</v>
      </c>
      <c r="Q43">
        <f>((W43-M43/2)*P43-O43)/(W43+M43/2)</f>
        <v>0</v>
      </c>
      <c r="R43">
        <f>Q43*(CT43+CU43)/1000.0</f>
        <v>0</v>
      </c>
      <c r="S43">
        <f>(CM43 - IF(AX43&gt;1, O43*CG43*100.0/(AZ43*DA43), 0))*(CT43+CU43)/1000.0</f>
        <v>0</v>
      </c>
      <c r="T43">
        <f>2.0/((1/V43-1/U43)+SIGN(V43)*SQRT((1/V43-1/U43)*(1/V43-1/U43) + 4*CH43/((CH43+1)*(CH43+1))*(2*1/V43*1/U43-1/U43*1/U43)))</f>
        <v>0</v>
      </c>
      <c r="U43">
        <f>IF(LEFT(CI43,1)&lt;&gt;"0",IF(LEFT(CI43,1)="1",3.0,CJ43),$D$5+$E$5*(DA43*CT43/($K$5*1000))+$F$5*(DA43*CT43/($K$5*1000))*MAX(MIN(CG43,$J$5),$I$5)*MAX(MIN(CG43,$J$5),$I$5)+$G$5*MAX(MIN(CG43,$J$5),$I$5)*(DA43*CT43/($K$5*1000))+$H$5*(DA43*CT43/($K$5*1000))*(DA43*CT43/($K$5*1000)))</f>
        <v>0</v>
      </c>
      <c r="V43">
        <f>M43*(1000-(1000*0.61365*exp(17.502*Z43/(240.97+Z43))/(CT43+CU43)+CO43)/2)/(1000*0.61365*exp(17.502*Z43/(240.97+Z43))/(CT43+CU43)-CO43)</f>
        <v>0</v>
      </c>
      <c r="W43">
        <f>1/((CH43+1)/(T43/1.6)+1/(U43/1.37)) + CH43/((CH43+1)/(T43/1.6) + CH43/(U43/1.37))</f>
        <v>0</v>
      </c>
      <c r="X43">
        <f>(CC43*CF43)</f>
        <v>0</v>
      </c>
      <c r="Y43">
        <f>(CV43+(X43+2*0.95*5.67E-8*(((CV43+$B$7)+273)^4-(CV43+273)^4)-44100*M43)/(1.84*29.3*U43+8*0.95*5.67E-8*(CV43+273)^3))</f>
        <v>0</v>
      </c>
      <c r="Z43">
        <f>($C$7*CW43+$D$7*CX43+$E$7*Y43)</f>
        <v>0</v>
      </c>
      <c r="AA43">
        <f>0.61365*exp(17.502*Z43/(240.97+Z43))</f>
        <v>0</v>
      </c>
      <c r="AB43">
        <f>(AC43/AD43*100)</f>
        <v>0</v>
      </c>
      <c r="AC43">
        <f>CO43*(CT43+CU43)/1000</f>
        <v>0</v>
      </c>
      <c r="AD43">
        <f>0.61365*exp(17.502*CV43/(240.97+CV43))</f>
        <v>0</v>
      </c>
      <c r="AE43">
        <f>(AA43-CO43*(CT43+CU43)/1000)</f>
        <v>0</v>
      </c>
      <c r="AF43">
        <f>(-M43*44100)</f>
        <v>0</v>
      </c>
      <c r="AG43">
        <f>2*29.3*U43*0.92*(CV43-Z43)</f>
        <v>0</v>
      </c>
      <c r="AH43">
        <f>2*0.95*5.67E-8*(((CV43+$B$7)+273)^4-(Z43+273)^4)</f>
        <v>0</v>
      </c>
      <c r="AI43">
        <f>X43+AH43+AF43+AG43</f>
        <v>0</v>
      </c>
      <c r="AJ43">
        <f>CS43*AX43*(CN43-CM43*(1000-AX43*CP43)/(1000-AX43*CO43))/(100*CG43)</f>
        <v>0</v>
      </c>
      <c r="AK43">
        <f>1000*CS43*AX43*(CO43-CP43)/(100*CG43*(1000-AX43*CO43))</f>
        <v>0</v>
      </c>
      <c r="AL43">
        <f>(AM43 - AN43 - CT43*1E3/(8.314*(CV43+273.15)) * AP43/CS43 * AO43) * CS43/(100*CG43) * (1000 - CP43)/1000</f>
        <v>0</v>
      </c>
      <c r="AM43">
        <v>1224.724566074478</v>
      </c>
      <c r="AN43">
        <v>1213.734727272727</v>
      </c>
      <c r="AO43">
        <v>0.03618074772781561</v>
      </c>
      <c r="AP43">
        <v>67.23921844257555</v>
      </c>
      <c r="AQ43">
        <f>(AS43 - AR43 + CT43*1E3/(8.314*(CV43+273.15)) * AU43/CS43 * AT43) * CS43/(100*CG43) * 1000/(1000 - AS43)</f>
        <v>0</v>
      </c>
      <c r="AR43">
        <v>20.07345663341992</v>
      </c>
      <c r="AS43">
        <v>20.71093333333333</v>
      </c>
      <c r="AT43">
        <v>-0.00124761904761838</v>
      </c>
      <c r="AU43">
        <v>78.55</v>
      </c>
      <c r="AV43">
        <v>19</v>
      </c>
      <c r="AW43">
        <v>3</v>
      </c>
      <c r="AX43">
        <f>IF(AV43*$H$13&gt;=AZ43,1.0,(AZ43/(AZ43-AV43*$H$13)))</f>
        <v>0</v>
      </c>
      <c r="AY43">
        <f>(AX43-1)*100</f>
        <v>0</v>
      </c>
      <c r="AZ43">
        <f>MAX(0,($B$13+$C$13*DA43)/(1+$D$13*DA43)*CT43/(CV43+273)*$E$13)</f>
        <v>0</v>
      </c>
      <c r="BA43" t="s">
        <v>310</v>
      </c>
      <c r="BB43">
        <v>8135.41</v>
      </c>
      <c r="BC43">
        <v>751.3846153846154</v>
      </c>
      <c r="BD43">
        <v>2279.14</v>
      </c>
      <c r="BE43">
        <f>1-BC43/BD43</f>
        <v>0</v>
      </c>
      <c r="BF43">
        <v>-1.208566639533705</v>
      </c>
      <c r="BG43" t="s">
        <v>444</v>
      </c>
      <c r="BH43">
        <v>8235.639999999999</v>
      </c>
      <c r="BI43">
        <v>524.7425599999999</v>
      </c>
      <c r="BJ43">
        <v>580.25</v>
      </c>
      <c r="BK43">
        <f>1-BI43/BJ43</f>
        <v>0</v>
      </c>
      <c r="BL43">
        <v>0.5</v>
      </c>
      <c r="BM43">
        <f>CD43</f>
        <v>0</v>
      </c>
      <c r="BN43">
        <f>O43</f>
        <v>0</v>
      </c>
      <c r="BO43">
        <f>BK43*BL43*BM43</f>
        <v>0</v>
      </c>
      <c r="BP43">
        <f>(BN43-BF43)/BM43</f>
        <v>0</v>
      </c>
      <c r="BQ43">
        <f>(BD43-BJ43)/BJ43</f>
        <v>0</v>
      </c>
      <c r="BR43">
        <f>BC43/(BE43+BC43/BJ43)</f>
        <v>0</v>
      </c>
      <c r="BS43" t="s">
        <v>445</v>
      </c>
      <c r="BT43">
        <v>381.07</v>
      </c>
      <c r="BU43">
        <f>IF(BT43&lt;&gt;0, BT43, BR43)</f>
        <v>0</v>
      </c>
      <c r="BV43">
        <f>1-BU43/BJ43</f>
        <v>0</v>
      </c>
      <c r="BW43">
        <f>(BJ43-BI43)/(BJ43-BU43)</f>
        <v>0</v>
      </c>
      <c r="BX43">
        <f>(BD43-BJ43)/(BD43-BU43)</f>
        <v>0</v>
      </c>
      <c r="BY43">
        <f>(BJ43-BI43)/(BJ43-BC43)</f>
        <v>0</v>
      </c>
      <c r="BZ43">
        <f>(BD43-BJ43)/(BD43-BC43)</f>
        <v>0</v>
      </c>
      <c r="CA43">
        <f>(BW43*BU43/BI43)</f>
        <v>0</v>
      </c>
      <c r="CB43">
        <f>(1-CA43)</f>
        <v>0</v>
      </c>
      <c r="CC43">
        <f>$B$11*DB43+$C$11*DC43+$F$11*DD43*(1-DG43)</f>
        <v>0</v>
      </c>
      <c r="CD43">
        <f>CC43*CE43</f>
        <v>0</v>
      </c>
      <c r="CE43">
        <f>($B$11*$D$9+$C$11*$D$9+$F$11*((DQ43+DI43)/MAX(DQ43+DI43+DR43, 0.1)*$I$9+DR43/MAX(DQ43+DI43+DR43, 0.1)*$J$9))/($B$11+$C$11+$F$11)</f>
        <v>0</v>
      </c>
      <c r="CF43">
        <f>($B$11*$K$9+$C$11*$K$9+$F$11*((DQ43+DI43)/MAX(DQ43+DI43+DR43, 0.1)*$P$9+DR43/MAX(DQ43+DI43+DR43, 0.1)*$Q$9))/($B$11+$C$11+$F$11)</f>
        <v>0</v>
      </c>
      <c r="CG43">
        <v>6</v>
      </c>
      <c r="CH43">
        <v>0.5</v>
      </c>
      <c r="CI43" t="s">
        <v>313</v>
      </c>
      <c r="CJ43">
        <v>2</v>
      </c>
      <c r="CK43" t="b">
        <v>0</v>
      </c>
      <c r="CL43">
        <v>1694109209.599999</v>
      </c>
      <c r="CM43">
        <v>1188.717612903226</v>
      </c>
      <c r="CN43">
        <v>1200.037741935484</v>
      </c>
      <c r="CO43">
        <v>20.70770967741936</v>
      </c>
      <c r="CP43">
        <v>20.06916774193548</v>
      </c>
      <c r="CQ43">
        <v>1184.711612903226</v>
      </c>
      <c r="CR43">
        <v>20.54070967741935</v>
      </c>
      <c r="CS43">
        <v>600.0376129032259</v>
      </c>
      <c r="CT43">
        <v>101.1202580645161</v>
      </c>
      <c r="CU43">
        <v>0.1000659580645161</v>
      </c>
      <c r="CV43">
        <v>25.6323</v>
      </c>
      <c r="CW43">
        <v>25.98510967741936</v>
      </c>
      <c r="CX43">
        <v>999.9000000000003</v>
      </c>
      <c r="CY43">
        <v>0</v>
      </c>
      <c r="CZ43">
        <v>0</v>
      </c>
      <c r="DA43">
        <v>9997.900322580646</v>
      </c>
      <c r="DB43">
        <v>0</v>
      </c>
      <c r="DC43">
        <v>728.8516129032257</v>
      </c>
      <c r="DD43">
        <v>1499.991290322581</v>
      </c>
      <c r="DE43">
        <v>0.9729940967741937</v>
      </c>
      <c r="DF43">
        <v>0.02700598064516129</v>
      </c>
      <c r="DG43">
        <v>0</v>
      </c>
      <c r="DH43">
        <v>524.7775161290323</v>
      </c>
      <c r="DI43">
        <v>5.000220000000002</v>
      </c>
      <c r="DJ43">
        <v>8339.860322580646</v>
      </c>
      <c r="DK43">
        <v>14099.10322580645</v>
      </c>
      <c r="DL43">
        <v>38.92516129032258</v>
      </c>
      <c r="DM43">
        <v>40.54812903225805</v>
      </c>
      <c r="DN43">
        <v>39.14090322580645</v>
      </c>
      <c r="DO43">
        <v>36.8304193548387</v>
      </c>
      <c r="DP43">
        <v>39.79799999999998</v>
      </c>
      <c r="DQ43">
        <v>1454.619677419355</v>
      </c>
      <c r="DR43">
        <v>40.37161290322578</v>
      </c>
      <c r="DS43">
        <v>0</v>
      </c>
      <c r="DT43">
        <v>110.5999999046326</v>
      </c>
      <c r="DU43">
        <v>0</v>
      </c>
      <c r="DV43">
        <v>524.7425599999999</v>
      </c>
      <c r="DW43">
        <v>-2.089076929230524</v>
      </c>
      <c r="DX43">
        <v>-26.99230769229665</v>
      </c>
      <c r="DY43">
        <v>8339.290000000001</v>
      </c>
      <c r="DZ43">
        <v>15</v>
      </c>
      <c r="EA43">
        <v>1694109258.1</v>
      </c>
      <c r="EB43" t="s">
        <v>446</v>
      </c>
      <c r="EC43">
        <v>1694109258.1</v>
      </c>
      <c r="ED43">
        <v>1694109237.6</v>
      </c>
      <c r="EE43">
        <v>27</v>
      </c>
      <c r="EF43">
        <v>0.134</v>
      </c>
      <c r="EG43">
        <v>0.002</v>
      </c>
      <c r="EH43">
        <v>4.006</v>
      </c>
      <c r="EI43">
        <v>0.167</v>
      </c>
      <c r="EJ43">
        <v>1201</v>
      </c>
      <c r="EK43">
        <v>20</v>
      </c>
      <c r="EL43">
        <v>1.23</v>
      </c>
      <c r="EM43">
        <v>0.19</v>
      </c>
      <c r="EN43">
        <v>100</v>
      </c>
      <c r="EO43">
        <v>100</v>
      </c>
      <c r="EP43">
        <v>4.006</v>
      </c>
      <c r="EQ43">
        <v>0.167</v>
      </c>
      <c r="ER43">
        <v>-0.3346966371497877</v>
      </c>
      <c r="ES43">
        <v>0.001863200859035997</v>
      </c>
      <c r="ET43">
        <v>1.75183244084333E-06</v>
      </c>
      <c r="EU43">
        <v>-3.106497135790904E-10</v>
      </c>
      <c r="EV43">
        <v>0.1650300000000051</v>
      </c>
      <c r="EW43">
        <v>0</v>
      </c>
      <c r="EX43">
        <v>0</v>
      </c>
      <c r="EY43">
        <v>0</v>
      </c>
      <c r="EZ43">
        <v>-6</v>
      </c>
      <c r="FA43">
        <v>2030</v>
      </c>
      <c r="FB43">
        <v>-1</v>
      </c>
      <c r="FC43">
        <v>-1</v>
      </c>
      <c r="FD43">
        <v>1.3</v>
      </c>
      <c r="FE43">
        <v>1.5</v>
      </c>
      <c r="FF43">
        <v>2.59521</v>
      </c>
      <c r="FG43">
        <v>2.61719</v>
      </c>
      <c r="FH43">
        <v>1.39771</v>
      </c>
      <c r="FI43">
        <v>2.28271</v>
      </c>
      <c r="FJ43">
        <v>1.39526</v>
      </c>
      <c r="FK43">
        <v>2.38892</v>
      </c>
      <c r="FL43">
        <v>33.9865</v>
      </c>
      <c r="FM43">
        <v>15.2703</v>
      </c>
      <c r="FN43">
        <v>18</v>
      </c>
      <c r="FO43">
        <v>583.127</v>
      </c>
      <c r="FP43">
        <v>382.636</v>
      </c>
      <c r="FQ43">
        <v>23.7957</v>
      </c>
      <c r="FR43">
        <v>26.1375</v>
      </c>
      <c r="FS43">
        <v>30.0003</v>
      </c>
      <c r="FT43">
        <v>25.9234</v>
      </c>
      <c r="FU43">
        <v>26.2718</v>
      </c>
      <c r="FV43">
        <v>51.9804</v>
      </c>
      <c r="FW43">
        <v>1.23024</v>
      </c>
      <c r="FX43">
        <v>99.6217</v>
      </c>
      <c r="FY43">
        <v>23.7442</v>
      </c>
      <c r="FZ43">
        <v>1200</v>
      </c>
      <c r="GA43">
        <v>19.7763</v>
      </c>
      <c r="GB43">
        <v>98.86190000000001</v>
      </c>
      <c r="GC43">
        <v>93.3206</v>
      </c>
    </row>
    <row r="44" spans="1:185">
      <c r="A44">
        <v>28</v>
      </c>
      <c r="B44">
        <v>1694109334.1</v>
      </c>
      <c r="C44">
        <v>3070</v>
      </c>
      <c r="D44" t="s">
        <v>447</v>
      </c>
      <c r="E44" t="s">
        <v>448</v>
      </c>
      <c r="F44">
        <v>5</v>
      </c>
      <c r="G44" t="s">
        <v>387</v>
      </c>
      <c r="H44" t="s">
        <v>308</v>
      </c>
      <c r="I44" t="s">
        <v>388</v>
      </c>
      <c r="L44">
        <v>1694109326.099999</v>
      </c>
      <c r="M44">
        <f>(N44)/1000</f>
        <v>0</v>
      </c>
      <c r="N44">
        <f>IF(CK44, AQ44, AK44)</f>
        <v>0</v>
      </c>
      <c r="O44">
        <f>IF(CK44, AL44, AJ44)</f>
        <v>0</v>
      </c>
      <c r="P44">
        <f>CM44 - IF(AX44&gt;1, O44*CG44*100.0/(AZ44*DA44), 0)</f>
        <v>0</v>
      </c>
      <c r="Q44">
        <f>((W44-M44/2)*P44-O44)/(W44+M44/2)</f>
        <v>0</v>
      </c>
      <c r="R44">
        <f>Q44*(CT44+CU44)/1000.0</f>
        <v>0</v>
      </c>
      <c r="S44">
        <f>(CM44 - IF(AX44&gt;1, O44*CG44*100.0/(AZ44*DA44), 0))*(CT44+CU44)/1000.0</f>
        <v>0</v>
      </c>
      <c r="T44">
        <f>2.0/((1/V44-1/U44)+SIGN(V44)*SQRT((1/V44-1/U44)*(1/V44-1/U44) + 4*CH44/((CH44+1)*(CH44+1))*(2*1/V44*1/U44-1/U44*1/U44)))</f>
        <v>0</v>
      </c>
      <c r="U44">
        <f>IF(LEFT(CI44,1)&lt;&gt;"0",IF(LEFT(CI44,1)="1",3.0,CJ44),$D$5+$E$5*(DA44*CT44/($K$5*1000))+$F$5*(DA44*CT44/($K$5*1000))*MAX(MIN(CG44,$J$5),$I$5)*MAX(MIN(CG44,$J$5),$I$5)+$G$5*MAX(MIN(CG44,$J$5),$I$5)*(DA44*CT44/($K$5*1000))+$H$5*(DA44*CT44/($K$5*1000))*(DA44*CT44/($K$5*1000)))</f>
        <v>0</v>
      </c>
      <c r="V44">
        <f>M44*(1000-(1000*0.61365*exp(17.502*Z44/(240.97+Z44))/(CT44+CU44)+CO44)/2)/(1000*0.61365*exp(17.502*Z44/(240.97+Z44))/(CT44+CU44)-CO44)</f>
        <v>0</v>
      </c>
      <c r="W44">
        <f>1/((CH44+1)/(T44/1.6)+1/(U44/1.37)) + CH44/((CH44+1)/(T44/1.6) + CH44/(U44/1.37))</f>
        <v>0</v>
      </c>
      <c r="X44">
        <f>(CC44*CF44)</f>
        <v>0</v>
      </c>
      <c r="Y44">
        <f>(CV44+(X44+2*0.95*5.67E-8*(((CV44+$B$7)+273)^4-(CV44+273)^4)-44100*M44)/(1.84*29.3*U44+8*0.95*5.67E-8*(CV44+273)^3))</f>
        <v>0</v>
      </c>
      <c r="Z44">
        <f>($C$7*CW44+$D$7*CX44+$E$7*Y44)</f>
        <v>0</v>
      </c>
      <c r="AA44">
        <f>0.61365*exp(17.502*Z44/(240.97+Z44))</f>
        <v>0</v>
      </c>
      <c r="AB44">
        <f>(AC44/AD44*100)</f>
        <v>0</v>
      </c>
      <c r="AC44">
        <f>CO44*(CT44+CU44)/1000</f>
        <v>0</v>
      </c>
      <c r="AD44">
        <f>0.61365*exp(17.502*CV44/(240.97+CV44))</f>
        <v>0</v>
      </c>
      <c r="AE44">
        <f>(AA44-CO44*(CT44+CU44)/1000)</f>
        <v>0</v>
      </c>
      <c r="AF44">
        <f>(-M44*44100)</f>
        <v>0</v>
      </c>
      <c r="AG44">
        <f>2*29.3*U44*0.92*(CV44-Z44)</f>
        <v>0</v>
      </c>
      <c r="AH44">
        <f>2*0.95*5.67E-8*(((CV44+$B$7)+273)^4-(Z44+273)^4)</f>
        <v>0</v>
      </c>
      <c r="AI44">
        <f>X44+AH44+AF44+AG44</f>
        <v>0</v>
      </c>
      <c r="AJ44">
        <f>CS44*AX44*(CN44-CM44*(1000-AX44*CP44)/(1000-AX44*CO44))/(100*CG44)</f>
        <v>0</v>
      </c>
      <c r="AK44">
        <f>1000*CS44*AX44*(CO44-CP44)/(100*CG44*(1000-AX44*CO44))</f>
        <v>0</v>
      </c>
      <c r="AL44">
        <f>(AM44 - AN44 - CT44*1E3/(8.314*(CV44+273.15)) * AP44/CS44 * AO44) * CS44/(100*CG44) * (1000 - CP44)/1000</f>
        <v>0</v>
      </c>
      <c r="AM44">
        <v>1530.048634580188</v>
      </c>
      <c r="AN44">
        <v>1518.542787878788</v>
      </c>
      <c r="AO44">
        <v>0.09101711613112159</v>
      </c>
      <c r="AP44">
        <v>67.23894152000231</v>
      </c>
      <c r="AQ44">
        <f>(AS44 - AR44 + CT44*1E3/(8.314*(CV44+273.15)) * AU44/CS44 * AT44) * CS44/(100*CG44) * 1000/(1000 - AS44)</f>
        <v>0</v>
      </c>
      <c r="AR44">
        <v>19.66617919021645</v>
      </c>
      <c r="AS44">
        <v>20.29855757575757</v>
      </c>
      <c r="AT44">
        <v>0.0002300086580098978</v>
      </c>
      <c r="AU44">
        <v>78.55</v>
      </c>
      <c r="AV44">
        <v>19</v>
      </c>
      <c r="AW44">
        <v>3</v>
      </c>
      <c r="AX44">
        <f>IF(AV44*$H$13&gt;=AZ44,1.0,(AZ44/(AZ44-AV44*$H$13)))</f>
        <v>0</v>
      </c>
      <c r="AY44">
        <f>(AX44-1)*100</f>
        <v>0</v>
      </c>
      <c r="AZ44">
        <f>MAX(0,($B$13+$C$13*DA44)/(1+$D$13*DA44)*CT44/(CV44+273)*$E$13)</f>
        <v>0</v>
      </c>
      <c r="BA44" t="s">
        <v>310</v>
      </c>
      <c r="BB44">
        <v>8135.41</v>
      </c>
      <c r="BC44">
        <v>751.3846153846154</v>
      </c>
      <c r="BD44">
        <v>2279.14</v>
      </c>
      <c r="BE44">
        <f>1-BC44/BD44</f>
        <v>0</v>
      </c>
      <c r="BF44">
        <v>-1.208566639533705</v>
      </c>
      <c r="BG44" t="s">
        <v>449</v>
      </c>
      <c r="BH44">
        <v>8229.99</v>
      </c>
      <c r="BI44">
        <v>531.7177307692308</v>
      </c>
      <c r="BJ44">
        <v>587.6799999999999</v>
      </c>
      <c r="BK44">
        <f>1-BI44/BJ44</f>
        <v>0</v>
      </c>
      <c r="BL44">
        <v>0.5</v>
      </c>
      <c r="BM44">
        <f>CD44</f>
        <v>0</v>
      </c>
      <c r="BN44">
        <f>O44</f>
        <v>0</v>
      </c>
      <c r="BO44">
        <f>BK44*BL44*BM44</f>
        <v>0</v>
      </c>
      <c r="BP44">
        <f>(BN44-BF44)/BM44</f>
        <v>0</v>
      </c>
      <c r="BQ44">
        <f>(BD44-BJ44)/BJ44</f>
        <v>0</v>
      </c>
      <c r="BR44">
        <f>BC44/(BE44+BC44/BJ44)</f>
        <v>0</v>
      </c>
      <c r="BS44" t="s">
        <v>450</v>
      </c>
      <c r="BT44">
        <v>384.6</v>
      </c>
      <c r="BU44">
        <f>IF(BT44&lt;&gt;0, BT44, BR44)</f>
        <v>0</v>
      </c>
      <c r="BV44">
        <f>1-BU44/BJ44</f>
        <v>0</v>
      </c>
      <c r="BW44">
        <f>(BJ44-BI44)/(BJ44-BU44)</f>
        <v>0</v>
      </c>
      <c r="BX44">
        <f>(BD44-BJ44)/(BD44-BU44)</f>
        <v>0</v>
      </c>
      <c r="BY44">
        <f>(BJ44-BI44)/(BJ44-BC44)</f>
        <v>0</v>
      </c>
      <c r="BZ44">
        <f>(BD44-BJ44)/(BD44-BC44)</f>
        <v>0</v>
      </c>
      <c r="CA44">
        <f>(BW44*BU44/BI44)</f>
        <v>0</v>
      </c>
      <c r="CB44">
        <f>(1-CA44)</f>
        <v>0</v>
      </c>
      <c r="CC44">
        <f>$B$11*DB44+$C$11*DC44+$F$11*DD44*(1-DG44)</f>
        <v>0</v>
      </c>
      <c r="CD44">
        <f>CC44*CE44</f>
        <v>0</v>
      </c>
      <c r="CE44">
        <f>($B$11*$D$9+$C$11*$D$9+$F$11*((DQ44+DI44)/MAX(DQ44+DI44+DR44, 0.1)*$I$9+DR44/MAX(DQ44+DI44+DR44, 0.1)*$J$9))/($B$11+$C$11+$F$11)</f>
        <v>0</v>
      </c>
      <c r="CF44">
        <f>($B$11*$K$9+$C$11*$K$9+$F$11*((DQ44+DI44)/MAX(DQ44+DI44+DR44, 0.1)*$P$9+DR44/MAX(DQ44+DI44+DR44, 0.1)*$Q$9))/($B$11+$C$11+$F$11)</f>
        <v>0</v>
      </c>
      <c r="CG44">
        <v>6</v>
      </c>
      <c r="CH44">
        <v>0.5</v>
      </c>
      <c r="CI44" t="s">
        <v>313</v>
      </c>
      <c r="CJ44">
        <v>2</v>
      </c>
      <c r="CK44" t="b">
        <v>0</v>
      </c>
      <c r="CL44">
        <v>1694109326.099999</v>
      </c>
      <c r="CM44">
        <v>1487.985774193548</v>
      </c>
      <c r="CN44">
        <v>1499.963225806452</v>
      </c>
      <c r="CO44">
        <v>20.28850967741936</v>
      </c>
      <c r="CP44">
        <v>19.63302903225807</v>
      </c>
      <c r="CQ44">
        <v>1482.316774193548</v>
      </c>
      <c r="CR44">
        <v>20.12450967741935</v>
      </c>
      <c r="CS44">
        <v>599.9995483870969</v>
      </c>
      <c r="CT44">
        <v>101.1215483870968</v>
      </c>
      <c r="CU44">
        <v>0.09999804838709679</v>
      </c>
      <c r="CV44">
        <v>25.6038064516129</v>
      </c>
      <c r="CW44">
        <v>25.96225483870967</v>
      </c>
      <c r="CX44">
        <v>999.9000000000003</v>
      </c>
      <c r="CY44">
        <v>0</v>
      </c>
      <c r="CZ44">
        <v>0</v>
      </c>
      <c r="DA44">
        <v>10000.96290322581</v>
      </c>
      <c r="DB44">
        <v>0</v>
      </c>
      <c r="DC44">
        <v>877.7418387096774</v>
      </c>
      <c r="DD44">
        <v>1499.996451612903</v>
      </c>
      <c r="DE44">
        <v>0.9730027096774194</v>
      </c>
      <c r="DF44">
        <v>0.02699695483870967</v>
      </c>
      <c r="DG44">
        <v>0</v>
      </c>
      <c r="DH44">
        <v>531.7559032258065</v>
      </c>
      <c r="DI44">
        <v>5.000220000000002</v>
      </c>
      <c r="DJ44">
        <v>8462.072580645163</v>
      </c>
      <c r="DK44">
        <v>14099.1935483871</v>
      </c>
      <c r="DL44">
        <v>39.10264516129033</v>
      </c>
      <c r="DM44">
        <v>40.99187096774194</v>
      </c>
      <c r="DN44">
        <v>38.84251612903225</v>
      </c>
      <c r="DO44">
        <v>36.51590322580645</v>
      </c>
      <c r="DP44">
        <v>40.13890322580644</v>
      </c>
      <c r="DQ44">
        <v>1454.634193548387</v>
      </c>
      <c r="DR44">
        <v>40.36000000000001</v>
      </c>
      <c r="DS44">
        <v>0</v>
      </c>
      <c r="DT44">
        <v>114.3999998569489</v>
      </c>
      <c r="DU44">
        <v>0</v>
      </c>
      <c r="DV44">
        <v>531.7177307692308</v>
      </c>
      <c r="DW44">
        <v>-3.419726506648306</v>
      </c>
      <c r="DX44">
        <v>-35.11897433063992</v>
      </c>
      <c r="DY44">
        <v>8461.587307692309</v>
      </c>
      <c r="DZ44">
        <v>15</v>
      </c>
      <c r="EA44">
        <v>1694109356.1</v>
      </c>
      <c r="EB44" t="s">
        <v>451</v>
      </c>
      <c r="EC44">
        <v>1694109354.1</v>
      </c>
      <c r="ED44">
        <v>1694109356.1</v>
      </c>
      <c r="EE44">
        <v>28</v>
      </c>
      <c r="EF44">
        <v>0.205</v>
      </c>
      <c r="EG44">
        <v>-0.003</v>
      </c>
      <c r="EH44">
        <v>5.669</v>
      </c>
      <c r="EI44">
        <v>0.164</v>
      </c>
      <c r="EJ44">
        <v>1500</v>
      </c>
      <c r="EK44">
        <v>20</v>
      </c>
      <c r="EL44">
        <v>0.8100000000000001</v>
      </c>
      <c r="EM44">
        <v>0.27</v>
      </c>
      <c r="EN44">
        <v>100</v>
      </c>
      <c r="EO44">
        <v>100</v>
      </c>
      <c r="EP44">
        <v>5.669</v>
      </c>
      <c r="EQ44">
        <v>0.164</v>
      </c>
      <c r="ER44">
        <v>-0.1996894975143446</v>
      </c>
      <c r="ES44">
        <v>0.001863200859035997</v>
      </c>
      <c r="ET44">
        <v>1.75183244084333E-06</v>
      </c>
      <c r="EU44">
        <v>-3.106497135790904E-10</v>
      </c>
      <c r="EV44">
        <v>0.1671000000000014</v>
      </c>
      <c r="EW44">
        <v>0</v>
      </c>
      <c r="EX44">
        <v>0</v>
      </c>
      <c r="EY44">
        <v>0</v>
      </c>
      <c r="EZ44">
        <v>-6</v>
      </c>
      <c r="FA44">
        <v>2030</v>
      </c>
      <c r="FB44">
        <v>-1</v>
      </c>
      <c r="FC44">
        <v>-1</v>
      </c>
      <c r="FD44">
        <v>1.3</v>
      </c>
      <c r="FE44">
        <v>1.6</v>
      </c>
      <c r="FF44">
        <v>3.10547</v>
      </c>
      <c r="FG44">
        <v>2.61108</v>
      </c>
      <c r="FH44">
        <v>1.39771</v>
      </c>
      <c r="FI44">
        <v>2.28027</v>
      </c>
      <c r="FJ44">
        <v>1.39526</v>
      </c>
      <c r="FK44">
        <v>2.63184</v>
      </c>
      <c r="FL44">
        <v>34.0318</v>
      </c>
      <c r="FM44">
        <v>15.2528</v>
      </c>
      <c r="FN44">
        <v>18</v>
      </c>
      <c r="FO44">
        <v>582.553</v>
      </c>
      <c r="FP44">
        <v>382.27</v>
      </c>
      <c r="FQ44">
        <v>25.3142</v>
      </c>
      <c r="FR44">
        <v>26.1724</v>
      </c>
      <c r="FS44">
        <v>30</v>
      </c>
      <c r="FT44">
        <v>25.9587</v>
      </c>
      <c r="FU44">
        <v>26.3019</v>
      </c>
      <c r="FV44">
        <v>62.1777</v>
      </c>
      <c r="FW44">
        <v>0</v>
      </c>
      <c r="FX44">
        <v>98.869</v>
      </c>
      <c r="FY44">
        <v>25.3228</v>
      </c>
      <c r="FZ44">
        <v>1500</v>
      </c>
      <c r="GA44">
        <v>19.831</v>
      </c>
      <c r="GB44">
        <v>98.8544</v>
      </c>
      <c r="GC44">
        <v>93.31480000000001</v>
      </c>
    </row>
    <row r="45" spans="1:185">
      <c r="A45">
        <v>29</v>
      </c>
      <c r="B45">
        <v>1694109432.1</v>
      </c>
      <c r="C45">
        <v>3168</v>
      </c>
      <c r="D45" t="s">
        <v>452</v>
      </c>
      <c r="E45" t="s">
        <v>453</v>
      </c>
      <c r="F45">
        <v>5</v>
      </c>
      <c r="G45" t="s">
        <v>387</v>
      </c>
      <c r="H45" t="s">
        <v>308</v>
      </c>
      <c r="I45" t="s">
        <v>388</v>
      </c>
      <c r="L45">
        <v>1694109424.099999</v>
      </c>
      <c r="M45">
        <f>(N45)/1000</f>
        <v>0</v>
      </c>
      <c r="N45">
        <f>IF(CK45, AQ45, AK45)</f>
        <v>0</v>
      </c>
      <c r="O45">
        <f>IF(CK45, AL45, AJ45)</f>
        <v>0</v>
      </c>
      <c r="P45">
        <f>CM45 - IF(AX45&gt;1, O45*CG45*100.0/(AZ45*DA45), 0)</f>
        <v>0</v>
      </c>
      <c r="Q45">
        <f>((W45-M45/2)*P45-O45)/(W45+M45/2)</f>
        <v>0</v>
      </c>
      <c r="R45">
        <f>Q45*(CT45+CU45)/1000.0</f>
        <v>0</v>
      </c>
      <c r="S45">
        <f>(CM45 - IF(AX45&gt;1, O45*CG45*100.0/(AZ45*DA45), 0))*(CT45+CU45)/1000.0</f>
        <v>0</v>
      </c>
      <c r="T45">
        <f>2.0/((1/V45-1/U45)+SIGN(V45)*SQRT((1/V45-1/U45)*(1/V45-1/U45) + 4*CH45/((CH45+1)*(CH45+1))*(2*1/V45*1/U45-1/U45*1/U45)))</f>
        <v>0</v>
      </c>
      <c r="U45">
        <f>IF(LEFT(CI45,1)&lt;&gt;"0",IF(LEFT(CI45,1)="1",3.0,CJ45),$D$5+$E$5*(DA45*CT45/($K$5*1000))+$F$5*(DA45*CT45/($K$5*1000))*MAX(MIN(CG45,$J$5),$I$5)*MAX(MIN(CG45,$J$5),$I$5)+$G$5*MAX(MIN(CG45,$J$5),$I$5)*(DA45*CT45/($K$5*1000))+$H$5*(DA45*CT45/($K$5*1000))*(DA45*CT45/($K$5*1000)))</f>
        <v>0</v>
      </c>
      <c r="V45">
        <f>M45*(1000-(1000*0.61365*exp(17.502*Z45/(240.97+Z45))/(CT45+CU45)+CO45)/2)/(1000*0.61365*exp(17.502*Z45/(240.97+Z45))/(CT45+CU45)-CO45)</f>
        <v>0</v>
      </c>
      <c r="W45">
        <f>1/((CH45+1)/(T45/1.6)+1/(U45/1.37)) + CH45/((CH45+1)/(T45/1.6) + CH45/(U45/1.37))</f>
        <v>0</v>
      </c>
      <c r="X45">
        <f>(CC45*CF45)</f>
        <v>0</v>
      </c>
      <c r="Y45">
        <f>(CV45+(X45+2*0.95*5.67E-8*(((CV45+$B$7)+273)^4-(CV45+273)^4)-44100*M45)/(1.84*29.3*U45+8*0.95*5.67E-8*(CV45+273)^3))</f>
        <v>0</v>
      </c>
      <c r="Z45">
        <f>($C$7*CW45+$D$7*CX45+$E$7*Y45)</f>
        <v>0</v>
      </c>
      <c r="AA45">
        <f>0.61365*exp(17.502*Z45/(240.97+Z45))</f>
        <v>0</v>
      </c>
      <c r="AB45">
        <f>(AC45/AD45*100)</f>
        <v>0</v>
      </c>
      <c r="AC45">
        <f>CO45*(CT45+CU45)/1000</f>
        <v>0</v>
      </c>
      <c r="AD45">
        <f>0.61365*exp(17.502*CV45/(240.97+CV45))</f>
        <v>0</v>
      </c>
      <c r="AE45">
        <f>(AA45-CO45*(CT45+CU45)/1000)</f>
        <v>0</v>
      </c>
      <c r="AF45">
        <f>(-M45*44100)</f>
        <v>0</v>
      </c>
      <c r="AG45">
        <f>2*29.3*U45*0.92*(CV45-Z45)</f>
        <v>0</v>
      </c>
      <c r="AH45">
        <f>2*0.95*5.67E-8*(((CV45+$B$7)+273)^4-(Z45+273)^4)</f>
        <v>0</v>
      </c>
      <c r="AI45">
        <f>X45+AH45+AF45+AG45</f>
        <v>0</v>
      </c>
      <c r="AJ45">
        <f>CS45*AX45*(CN45-CM45*(1000-AX45*CP45)/(1000-AX45*CO45))/(100*CG45)</f>
        <v>0</v>
      </c>
      <c r="AK45">
        <f>1000*CS45*AX45*(CO45-CP45)/(100*CG45*(1000-AX45*CO45))</f>
        <v>0</v>
      </c>
      <c r="AL45">
        <f>(AM45 - AN45 - CT45*1E3/(8.314*(CV45+273.15)) * AP45/CS45 * AO45) * CS45/(100*CG45) * (1000 - CP45)/1000</f>
        <v>0</v>
      </c>
      <c r="AM45">
        <v>2040.518466460328</v>
      </c>
      <c r="AN45">
        <v>2028.92806060606</v>
      </c>
      <c r="AO45">
        <v>0.137526214590659</v>
      </c>
      <c r="AP45">
        <v>67.23886691238279</v>
      </c>
      <c r="AQ45">
        <f>(AS45 - AR45 + CT45*1E3/(8.314*(CV45+273.15)) * AU45/CS45 * AT45) * CS45/(100*CG45) * 1000/(1000 - AS45)</f>
        <v>0</v>
      </c>
      <c r="AR45">
        <v>19.89489516320347</v>
      </c>
      <c r="AS45">
        <v>20.28880424242425</v>
      </c>
      <c r="AT45">
        <v>-5.410185892534742E-05</v>
      </c>
      <c r="AU45">
        <v>78.55</v>
      </c>
      <c r="AV45">
        <v>19</v>
      </c>
      <c r="AW45">
        <v>3</v>
      </c>
      <c r="AX45">
        <f>IF(AV45*$H$13&gt;=AZ45,1.0,(AZ45/(AZ45-AV45*$H$13)))</f>
        <v>0</v>
      </c>
      <c r="AY45">
        <f>(AX45-1)*100</f>
        <v>0</v>
      </c>
      <c r="AZ45">
        <f>MAX(0,($B$13+$C$13*DA45)/(1+$D$13*DA45)*CT45/(CV45+273)*$E$13)</f>
        <v>0</v>
      </c>
      <c r="BA45" t="s">
        <v>310</v>
      </c>
      <c r="BB45">
        <v>8135.41</v>
      </c>
      <c r="BC45">
        <v>751.3846153846154</v>
      </c>
      <c r="BD45">
        <v>2279.14</v>
      </c>
      <c r="BE45">
        <f>1-BC45/BD45</f>
        <v>0</v>
      </c>
      <c r="BF45">
        <v>-1.208566639533705</v>
      </c>
      <c r="BG45" t="s">
        <v>454</v>
      </c>
      <c r="BH45">
        <v>8219.99</v>
      </c>
      <c r="BI45">
        <v>535.1192692307692</v>
      </c>
      <c r="BJ45">
        <v>590.58</v>
      </c>
      <c r="BK45">
        <f>1-BI45/BJ45</f>
        <v>0</v>
      </c>
      <c r="BL45">
        <v>0.5</v>
      </c>
      <c r="BM45">
        <f>CD45</f>
        <v>0</v>
      </c>
      <c r="BN45">
        <f>O45</f>
        <v>0</v>
      </c>
      <c r="BO45">
        <f>BK45*BL45*BM45</f>
        <v>0</v>
      </c>
      <c r="BP45">
        <f>(BN45-BF45)/BM45</f>
        <v>0</v>
      </c>
      <c r="BQ45">
        <f>(BD45-BJ45)/BJ45</f>
        <v>0</v>
      </c>
      <c r="BR45">
        <f>BC45/(BE45+BC45/BJ45)</f>
        <v>0</v>
      </c>
      <c r="BS45" t="s">
        <v>455</v>
      </c>
      <c r="BT45">
        <v>393.07</v>
      </c>
      <c r="BU45">
        <f>IF(BT45&lt;&gt;0, BT45, BR45)</f>
        <v>0</v>
      </c>
      <c r="BV45">
        <f>1-BU45/BJ45</f>
        <v>0</v>
      </c>
      <c r="BW45">
        <f>(BJ45-BI45)/(BJ45-BU45)</f>
        <v>0</v>
      </c>
      <c r="BX45">
        <f>(BD45-BJ45)/(BD45-BU45)</f>
        <v>0</v>
      </c>
      <c r="BY45">
        <f>(BJ45-BI45)/(BJ45-BC45)</f>
        <v>0</v>
      </c>
      <c r="BZ45">
        <f>(BD45-BJ45)/(BD45-BC45)</f>
        <v>0</v>
      </c>
      <c r="CA45">
        <f>(BW45*BU45/BI45)</f>
        <v>0</v>
      </c>
      <c r="CB45">
        <f>(1-CA45)</f>
        <v>0</v>
      </c>
      <c r="CC45">
        <f>$B$11*DB45+$C$11*DC45+$F$11*DD45*(1-DG45)</f>
        <v>0</v>
      </c>
      <c r="CD45">
        <f>CC45*CE45</f>
        <v>0</v>
      </c>
      <c r="CE45">
        <f>($B$11*$D$9+$C$11*$D$9+$F$11*((DQ45+DI45)/MAX(DQ45+DI45+DR45, 0.1)*$I$9+DR45/MAX(DQ45+DI45+DR45, 0.1)*$J$9))/($B$11+$C$11+$F$11)</f>
        <v>0</v>
      </c>
      <c r="CF45">
        <f>($B$11*$K$9+$C$11*$K$9+$F$11*((DQ45+DI45)/MAX(DQ45+DI45+DR45, 0.1)*$P$9+DR45/MAX(DQ45+DI45+DR45, 0.1)*$Q$9))/($B$11+$C$11+$F$11)</f>
        <v>0</v>
      </c>
      <c r="CG45">
        <v>6</v>
      </c>
      <c r="CH45">
        <v>0.5</v>
      </c>
      <c r="CI45" t="s">
        <v>313</v>
      </c>
      <c r="CJ45">
        <v>2</v>
      </c>
      <c r="CK45" t="b">
        <v>0</v>
      </c>
      <c r="CL45">
        <v>1694109424.099999</v>
      </c>
      <c r="CM45">
        <v>1987.510032258065</v>
      </c>
      <c r="CN45">
        <v>2000.001935483871</v>
      </c>
      <c r="CO45">
        <v>20.30674193548387</v>
      </c>
      <c r="CP45">
        <v>19.89043870967742</v>
      </c>
      <c r="CQ45">
        <v>1979.299032258065</v>
      </c>
      <c r="CR45">
        <v>20.13874193548387</v>
      </c>
      <c r="CS45">
        <v>600.0382258064517</v>
      </c>
      <c r="CT45">
        <v>101.1206129032258</v>
      </c>
      <c r="CU45">
        <v>0.1000957935483871</v>
      </c>
      <c r="CV45">
        <v>25.72774838709677</v>
      </c>
      <c r="CW45">
        <v>26.12752258064516</v>
      </c>
      <c r="CX45">
        <v>999.9000000000003</v>
      </c>
      <c r="CY45">
        <v>0</v>
      </c>
      <c r="CZ45">
        <v>0</v>
      </c>
      <c r="DA45">
        <v>9998.787096774195</v>
      </c>
      <c r="DB45">
        <v>0</v>
      </c>
      <c r="DC45">
        <v>825.9907419354837</v>
      </c>
      <c r="DD45">
        <v>1499.984516129032</v>
      </c>
      <c r="DE45">
        <v>0.9729938064516127</v>
      </c>
      <c r="DF45">
        <v>0.02700581935483871</v>
      </c>
      <c r="DG45">
        <v>0</v>
      </c>
      <c r="DH45">
        <v>535.1698709677419</v>
      </c>
      <c r="DI45">
        <v>5.000220000000002</v>
      </c>
      <c r="DJ45">
        <v>8539.012903225806</v>
      </c>
      <c r="DK45">
        <v>14099.04193548387</v>
      </c>
      <c r="DL45">
        <v>39.93929032258065</v>
      </c>
      <c r="DM45">
        <v>41.46748387096774</v>
      </c>
      <c r="DN45">
        <v>40.03796774193547</v>
      </c>
      <c r="DO45">
        <v>37.0642258064516</v>
      </c>
      <c r="DP45">
        <v>40.74787096774192</v>
      </c>
      <c r="DQ45">
        <v>1454.614516129032</v>
      </c>
      <c r="DR45">
        <v>40.36999999999998</v>
      </c>
      <c r="DS45">
        <v>0</v>
      </c>
      <c r="DT45">
        <v>95.59999990463257</v>
      </c>
      <c r="DU45">
        <v>0</v>
      </c>
      <c r="DV45">
        <v>535.1192692307692</v>
      </c>
      <c r="DW45">
        <v>-5.592581212705357</v>
      </c>
      <c r="DX45">
        <v>-83.73470092054002</v>
      </c>
      <c r="DY45">
        <v>8538.684615384615</v>
      </c>
      <c r="DZ45">
        <v>15</v>
      </c>
      <c r="EA45">
        <v>1694109453.1</v>
      </c>
      <c r="EB45" t="s">
        <v>456</v>
      </c>
      <c r="EC45">
        <v>1694109453.1</v>
      </c>
      <c r="ED45">
        <v>1694109450.1</v>
      </c>
      <c r="EE45">
        <v>29</v>
      </c>
      <c r="EF45">
        <v>-0.004</v>
      </c>
      <c r="EG45">
        <v>0.004</v>
      </c>
      <c r="EH45">
        <v>8.211</v>
      </c>
      <c r="EI45">
        <v>0.168</v>
      </c>
      <c r="EJ45">
        <v>2000</v>
      </c>
      <c r="EK45">
        <v>20</v>
      </c>
      <c r="EL45">
        <v>1.05</v>
      </c>
      <c r="EM45">
        <v>0.24</v>
      </c>
      <c r="EN45">
        <v>100</v>
      </c>
      <c r="EO45">
        <v>100</v>
      </c>
      <c r="EP45">
        <v>8.211</v>
      </c>
      <c r="EQ45">
        <v>0.168</v>
      </c>
      <c r="ER45">
        <v>0.007834879029591679</v>
      </c>
      <c r="ES45">
        <v>0.001863200859035997</v>
      </c>
      <c r="ET45">
        <v>1.75183244084333E-06</v>
      </c>
      <c r="EU45">
        <v>-3.106497135790904E-10</v>
      </c>
      <c r="EV45">
        <v>0.1637150000000034</v>
      </c>
      <c r="EW45">
        <v>0</v>
      </c>
      <c r="EX45">
        <v>0</v>
      </c>
      <c r="EY45">
        <v>0</v>
      </c>
      <c r="EZ45">
        <v>-6</v>
      </c>
      <c r="FA45">
        <v>2030</v>
      </c>
      <c r="FB45">
        <v>-1</v>
      </c>
      <c r="FC45">
        <v>-1</v>
      </c>
      <c r="FD45">
        <v>1.3</v>
      </c>
      <c r="FE45">
        <v>1.3</v>
      </c>
      <c r="FF45">
        <v>3.89893</v>
      </c>
      <c r="FG45">
        <v>2.60864</v>
      </c>
      <c r="FH45">
        <v>1.39771</v>
      </c>
      <c r="FI45">
        <v>2.28394</v>
      </c>
      <c r="FJ45">
        <v>1.39526</v>
      </c>
      <c r="FK45">
        <v>2.52441</v>
      </c>
      <c r="FL45">
        <v>33.9413</v>
      </c>
      <c r="FM45">
        <v>15.2353</v>
      </c>
      <c r="FN45">
        <v>18</v>
      </c>
      <c r="FO45">
        <v>582.885</v>
      </c>
      <c r="FP45">
        <v>384.064</v>
      </c>
      <c r="FQ45">
        <v>22.4307</v>
      </c>
      <c r="FR45">
        <v>26.1581</v>
      </c>
      <c r="FS45">
        <v>30</v>
      </c>
      <c r="FT45">
        <v>25.9522</v>
      </c>
      <c r="FU45">
        <v>26.299</v>
      </c>
      <c r="FV45">
        <v>78.0733</v>
      </c>
      <c r="FW45">
        <v>0</v>
      </c>
      <c r="FX45">
        <v>100</v>
      </c>
      <c r="FY45">
        <v>22.3806</v>
      </c>
      <c r="FZ45">
        <v>2000</v>
      </c>
      <c r="GA45">
        <v>21.6607</v>
      </c>
      <c r="GB45">
        <v>98.855</v>
      </c>
      <c r="GC45">
        <v>93.3181</v>
      </c>
    </row>
    <row r="46" spans="1:185">
      <c r="A46">
        <v>30</v>
      </c>
      <c r="B46">
        <v>1694109820.6</v>
      </c>
      <c r="C46">
        <v>3556.5</v>
      </c>
      <c r="D46" t="s">
        <v>457</v>
      </c>
      <c r="E46" t="s">
        <v>458</v>
      </c>
      <c r="F46">
        <v>5</v>
      </c>
      <c r="G46" t="s">
        <v>459</v>
      </c>
      <c r="H46" t="s">
        <v>308</v>
      </c>
      <c r="I46" t="s">
        <v>388</v>
      </c>
      <c r="L46">
        <v>1694109812.849999</v>
      </c>
      <c r="M46">
        <f>(N46)/1000</f>
        <v>0</v>
      </c>
      <c r="N46">
        <f>IF(CK46, AQ46, AK46)</f>
        <v>0</v>
      </c>
      <c r="O46">
        <f>IF(CK46, AL46, AJ46)</f>
        <v>0</v>
      </c>
      <c r="P46">
        <f>CM46 - IF(AX46&gt;1, O46*CG46*100.0/(AZ46*DA46), 0)</f>
        <v>0</v>
      </c>
      <c r="Q46">
        <f>((W46-M46/2)*P46-O46)/(W46+M46/2)</f>
        <v>0</v>
      </c>
      <c r="R46">
        <f>Q46*(CT46+CU46)/1000.0</f>
        <v>0</v>
      </c>
      <c r="S46">
        <f>(CM46 - IF(AX46&gt;1, O46*CG46*100.0/(AZ46*DA46), 0))*(CT46+CU46)/1000.0</f>
        <v>0</v>
      </c>
      <c r="T46">
        <f>2.0/((1/V46-1/U46)+SIGN(V46)*SQRT((1/V46-1/U46)*(1/V46-1/U46) + 4*CH46/((CH46+1)*(CH46+1))*(2*1/V46*1/U46-1/U46*1/U46)))</f>
        <v>0</v>
      </c>
      <c r="U46">
        <f>IF(LEFT(CI46,1)&lt;&gt;"0",IF(LEFT(CI46,1)="1",3.0,CJ46),$D$5+$E$5*(DA46*CT46/($K$5*1000))+$F$5*(DA46*CT46/($K$5*1000))*MAX(MIN(CG46,$J$5),$I$5)*MAX(MIN(CG46,$J$5),$I$5)+$G$5*MAX(MIN(CG46,$J$5),$I$5)*(DA46*CT46/($K$5*1000))+$H$5*(DA46*CT46/($K$5*1000))*(DA46*CT46/($K$5*1000)))</f>
        <v>0</v>
      </c>
      <c r="V46">
        <f>M46*(1000-(1000*0.61365*exp(17.502*Z46/(240.97+Z46))/(CT46+CU46)+CO46)/2)/(1000*0.61365*exp(17.502*Z46/(240.97+Z46))/(CT46+CU46)-CO46)</f>
        <v>0</v>
      </c>
      <c r="W46">
        <f>1/((CH46+1)/(T46/1.6)+1/(U46/1.37)) + CH46/((CH46+1)/(T46/1.6) + CH46/(U46/1.37))</f>
        <v>0</v>
      </c>
      <c r="X46">
        <f>(CC46*CF46)</f>
        <v>0</v>
      </c>
      <c r="Y46">
        <f>(CV46+(X46+2*0.95*5.67E-8*(((CV46+$B$7)+273)^4-(CV46+273)^4)-44100*M46)/(1.84*29.3*U46+8*0.95*5.67E-8*(CV46+273)^3))</f>
        <v>0</v>
      </c>
      <c r="Z46">
        <f>($C$7*CW46+$D$7*CX46+$E$7*Y46)</f>
        <v>0</v>
      </c>
      <c r="AA46">
        <f>0.61365*exp(17.502*Z46/(240.97+Z46))</f>
        <v>0</v>
      </c>
      <c r="AB46">
        <f>(AC46/AD46*100)</f>
        <v>0</v>
      </c>
      <c r="AC46">
        <f>CO46*(CT46+CU46)/1000</f>
        <v>0</v>
      </c>
      <c r="AD46">
        <f>0.61365*exp(17.502*CV46/(240.97+CV46))</f>
        <v>0</v>
      </c>
      <c r="AE46">
        <f>(AA46-CO46*(CT46+CU46)/1000)</f>
        <v>0</v>
      </c>
      <c r="AF46">
        <f>(-M46*44100)</f>
        <v>0</v>
      </c>
      <c r="AG46">
        <f>2*29.3*U46*0.92*(CV46-Z46)</f>
        <v>0</v>
      </c>
      <c r="AH46">
        <f>2*0.95*5.67E-8*(((CV46+$B$7)+273)^4-(Z46+273)^4)</f>
        <v>0</v>
      </c>
      <c r="AI46">
        <f>X46+AH46+AF46+AG46</f>
        <v>0</v>
      </c>
      <c r="AJ46">
        <f>CS46*AX46*(CN46-CM46*(1000-AX46*CP46)/(1000-AX46*CO46))/(100*CG46)</f>
        <v>0</v>
      </c>
      <c r="AK46">
        <f>1000*CS46*AX46*(CO46-CP46)/(100*CG46*(1000-AX46*CO46))</f>
        <v>0</v>
      </c>
      <c r="AL46">
        <f>(AM46 - AN46 - CT46*1E3/(8.314*(CV46+273.15)) * AP46/CS46 * AO46) * CS46/(100*CG46) * (1000 - CP46)/1000</f>
        <v>0</v>
      </c>
      <c r="AM46">
        <v>407.1490867452292</v>
      </c>
      <c r="AN46">
        <v>390.3436545454545</v>
      </c>
      <c r="AO46">
        <v>-0.07753879731495461</v>
      </c>
      <c r="AP46">
        <v>67.24742232718251</v>
      </c>
      <c r="AQ46">
        <f>(AS46 - AR46 + CT46*1E3/(8.314*(CV46+273.15)) * AU46/CS46 * AT46) * CS46/(100*CG46) * 1000/(1000 - AS46)</f>
        <v>0</v>
      </c>
      <c r="AR46">
        <v>17.57797629627706</v>
      </c>
      <c r="AS46">
        <v>20.37262</v>
      </c>
      <c r="AT46">
        <v>0.0002243129251699523</v>
      </c>
      <c r="AU46">
        <v>78.55</v>
      </c>
      <c r="AV46">
        <v>19</v>
      </c>
      <c r="AW46">
        <v>3</v>
      </c>
      <c r="AX46">
        <f>IF(AV46*$H$13&gt;=AZ46,1.0,(AZ46/(AZ46-AV46*$H$13)))</f>
        <v>0</v>
      </c>
      <c r="AY46">
        <f>(AX46-1)*100</f>
        <v>0</v>
      </c>
      <c r="AZ46">
        <f>MAX(0,($B$13+$C$13*DA46)/(1+$D$13*DA46)*CT46/(CV46+273)*$E$13)</f>
        <v>0</v>
      </c>
      <c r="BA46" t="s">
        <v>310</v>
      </c>
      <c r="BB46">
        <v>8135.41</v>
      </c>
      <c r="BC46">
        <v>751.3846153846154</v>
      </c>
      <c r="BD46">
        <v>2279.14</v>
      </c>
      <c r="BE46">
        <f>1-BC46/BD46</f>
        <v>0</v>
      </c>
      <c r="BF46">
        <v>-1.208566639533705</v>
      </c>
      <c r="BG46" t="s">
        <v>460</v>
      </c>
      <c r="BH46">
        <v>8158.72</v>
      </c>
      <c r="BI46">
        <v>872.1922000000002</v>
      </c>
      <c r="BJ46">
        <v>1063.48</v>
      </c>
      <c r="BK46">
        <f>1-BI46/BJ46</f>
        <v>0</v>
      </c>
      <c r="BL46">
        <v>0.5</v>
      </c>
      <c r="BM46">
        <f>CD46</f>
        <v>0</v>
      </c>
      <c r="BN46">
        <f>O46</f>
        <v>0</v>
      </c>
      <c r="BO46">
        <f>BK46*BL46*BM46</f>
        <v>0</v>
      </c>
      <c r="BP46">
        <f>(BN46-BF46)/BM46</f>
        <v>0</v>
      </c>
      <c r="BQ46">
        <f>(BD46-BJ46)/BJ46</f>
        <v>0</v>
      </c>
      <c r="BR46">
        <f>BC46/(BE46+BC46/BJ46)</f>
        <v>0</v>
      </c>
      <c r="BS46" t="s">
        <v>461</v>
      </c>
      <c r="BT46">
        <v>596.0700000000001</v>
      </c>
      <c r="BU46">
        <f>IF(BT46&lt;&gt;0, BT46, BR46)</f>
        <v>0</v>
      </c>
      <c r="BV46">
        <f>1-BU46/BJ46</f>
        <v>0</v>
      </c>
      <c r="BW46">
        <f>(BJ46-BI46)/(BJ46-BU46)</f>
        <v>0</v>
      </c>
      <c r="BX46">
        <f>(BD46-BJ46)/(BD46-BU46)</f>
        <v>0</v>
      </c>
      <c r="BY46">
        <f>(BJ46-BI46)/(BJ46-BC46)</f>
        <v>0</v>
      </c>
      <c r="BZ46">
        <f>(BD46-BJ46)/(BD46-BC46)</f>
        <v>0</v>
      </c>
      <c r="CA46">
        <f>(BW46*BU46/BI46)</f>
        <v>0</v>
      </c>
      <c r="CB46">
        <f>(1-CA46)</f>
        <v>0</v>
      </c>
      <c r="CC46">
        <f>$B$11*DB46+$C$11*DC46+$F$11*DD46*(1-DG46)</f>
        <v>0</v>
      </c>
      <c r="CD46">
        <f>CC46*CE46</f>
        <v>0</v>
      </c>
      <c r="CE46">
        <f>($B$11*$D$9+$C$11*$D$9+$F$11*((DQ46+DI46)/MAX(DQ46+DI46+DR46, 0.1)*$I$9+DR46/MAX(DQ46+DI46+DR46, 0.1)*$J$9))/($B$11+$C$11+$F$11)</f>
        <v>0</v>
      </c>
      <c r="CF46">
        <f>($B$11*$K$9+$C$11*$K$9+$F$11*((DQ46+DI46)/MAX(DQ46+DI46+DR46, 0.1)*$P$9+DR46/MAX(DQ46+DI46+DR46, 0.1)*$Q$9))/($B$11+$C$11+$F$11)</f>
        <v>0</v>
      </c>
      <c r="CG46">
        <v>6</v>
      </c>
      <c r="CH46">
        <v>0.5</v>
      </c>
      <c r="CI46" t="s">
        <v>313</v>
      </c>
      <c r="CJ46">
        <v>2</v>
      </c>
      <c r="CK46" t="b">
        <v>0</v>
      </c>
      <c r="CL46">
        <v>1694109812.849999</v>
      </c>
      <c r="CM46">
        <v>382.4060666666666</v>
      </c>
      <c r="CN46">
        <v>399.9724666666667</v>
      </c>
      <c r="CO46">
        <v>20.28683333333333</v>
      </c>
      <c r="CP46">
        <v>17.52433</v>
      </c>
      <c r="CQ46">
        <v>381.5400666666666</v>
      </c>
      <c r="CR46">
        <v>20.18683333333333</v>
      </c>
      <c r="CS46">
        <v>600.0349333333332</v>
      </c>
      <c r="CT46">
        <v>101.1231666666666</v>
      </c>
      <c r="CU46">
        <v>0.1000883966666666</v>
      </c>
      <c r="CV46">
        <v>25.71309</v>
      </c>
      <c r="CW46">
        <v>26.05123333333334</v>
      </c>
      <c r="CX46">
        <v>999.9000000000002</v>
      </c>
      <c r="CY46">
        <v>0</v>
      </c>
      <c r="CZ46">
        <v>0</v>
      </c>
      <c r="DA46">
        <v>10003.835</v>
      </c>
      <c r="DB46">
        <v>0</v>
      </c>
      <c r="DC46">
        <v>1269.364</v>
      </c>
      <c r="DD46">
        <v>1499.983666666667</v>
      </c>
      <c r="DE46">
        <v>0.9730018333333333</v>
      </c>
      <c r="DF46">
        <v>0.02699840333333333</v>
      </c>
      <c r="DG46">
        <v>0</v>
      </c>
      <c r="DH46">
        <v>872.9845333333332</v>
      </c>
      <c r="DI46">
        <v>5.000220000000001</v>
      </c>
      <c r="DJ46">
        <v>13525.19333333333</v>
      </c>
      <c r="DK46">
        <v>14099.04333333333</v>
      </c>
      <c r="DL46">
        <v>36.6748</v>
      </c>
      <c r="DM46">
        <v>39.37053333333332</v>
      </c>
      <c r="DN46">
        <v>37.3914</v>
      </c>
      <c r="DO46">
        <v>34.81226666666667</v>
      </c>
      <c r="DP46">
        <v>37.74146666666666</v>
      </c>
      <c r="DQ46">
        <v>1454.623666666667</v>
      </c>
      <c r="DR46">
        <v>40.35999999999999</v>
      </c>
      <c r="DS46">
        <v>0</v>
      </c>
      <c r="DT46">
        <v>386.5999999046326</v>
      </c>
      <c r="DU46">
        <v>0</v>
      </c>
      <c r="DV46">
        <v>872.1922000000002</v>
      </c>
      <c r="DW46">
        <v>-59.56900007920034</v>
      </c>
      <c r="DX46">
        <v>-883.1076937073341</v>
      </c>
      <c r="DY46">
        <v>13513.364</v>
      </c>
      <c r="DZ46">
        <v>15</v>
      </c>
      <c r="EA46">
        <v>1694109846.6</v>
      </c>
      <c r="EB46" t="s">
        <v>462</v>
      </c>
      <c r="EC46">
        <v>1694109840.6</v>
      </c>
      <c r="ED46">
        <v>1694109846.6</v>
      </c>
      <c r="EE46">
        <v>30</v>
      </c>
      <c r="EF46">
        <v>-0.14</v>
      </c>
      <c r="EG46">
        <v>-0.067</v>
      </c>
      <c r="EH46">
        <v>0.866</v>
      </c>
      <c r="EI46">
        <v>0.1</v>
      </c>
      <c r="EJ46">
        <v>400</v>
      </c>
      <c r="EK46">
        <v>18</v>
      </c>
      <c r="EL46">
        <v>0.42</v>
      </c>
      <c r="EM46">
        <v>0.11</v>
      </c>
      <c r="EN46">
        <v>100</v>
      </c>
      <c r="EO46">
        <v>100</v>
      </c>
      <c r="EP46">
        <v>0.866</v>
      </c>
      <c r="EQ46">
        <v>0.1</v>
      </c>
      <c r="ER46">
        <v>0.003368178626834695</v>
      </c>
      <c r="ES46">
        <v>0.001863200859035997</v>
      </c>
      <c r="ET46">
        <v>1.75183244084333E-06</v>
      </c>
      <c r="EU46">
        <v>-3.106497135790904E-10</v>
      </c>
      <c r="EV46">
        <v>0.1676350000000006</v>
      </c>
      <c r="EW46">
        <v>0</v>
      </c>
      <c r="EX46">
        <v>0</v>
      </c>
      <c r="EY46">
        <v>0</v>
      </c>
      <c r="EZ46">
        <v>-6</v>
      </c>
      <c r="FA46">
        <v>2030</v>
      </c>
      <c r="FB46">
        <v>-1</v>
      </c>
      <c r="FC46">
        <v>-1</v>
      </c>
      <c r="FD46">
        <v>6.1</v>
      </c>
      <c r="FE46">
        <v>6.2</v>
      </c>
      <c r="FF46">
        <v>1.07544</v>
      </c>
      <c r="FG46">
        <v>2.6123</v>
      </c>
      <c r="FH46">
        <v>1.39771</v>
      </c>
      <c r="FI46">
        <v>2.27539</v>
      </c>
      <c r="FJ46">
        <v>1.39526</v>
      </c>
      <c r="FK46">
        <v>2.63794</v>
      </c>
      <c r="FL46">
        <v>33.9639</v>
      </c>
      <c r="FM46">
        <v>15.1915</v>
      </c>
      <c r="FN46">
        <v>18</v>
      </c>
      <c r="FO46">
        <v>583.391</v>
      </c>
      <c r="FP46">
        <v>377.642</v>
      </c>
      <c r="FQ46">
        <v>24.1281</v>
      </c>
      <c r="FR46">
        <v>26.3277</v>
      </c>
      <c r="FS46">
        <v>30.0003</v>
      </c>
      <c r="FT46">
        <v>26.0799</v>
      </c>
      <c r="FU46">
        <v>26.4267</v>
      </c>
      <c r="FV46">
        <v>21.5486</v>
      </c>
      <c r="FW46">
        <v>11.6674</v>
      </c>
      <c r="FX46">
        <v>93.0558</v>
      </c>
      <c r="FY46">
        <v>24.1089</v>
      </c>
      <c r="FZ46">
        <v>400</v>
      </c>
      <c r="GA46">
        <v>17.8077</v>
      </c>
      <c r="GB46">
        <v>98.8329</v>
      </c>
      <c r="GC46">
        <v>93.3248</v>
      </c>
    </row>
    <row r="47" spans="1:185">
      <c r="A47">
        <v>31</v>
      </c>
      <c r="B47">
        <v>1694109922.6</v>
      </c>
      <c r="C47">
        <v>3658.5</v>
      </c>
      <c r="D47" t="s">
        <v>463</v>
      </c>
      <c r="E47" t="s">
        <v>464</v>
      </c>
      <c r="F47">
        <v>5</v>
      </c>
      <c r="G47" t="s">
        <v>459</v>
      </c>
      <c r="H47" t="s">
        <v>308</v>
      </c>
      <c r="I47" t="s">
        <v>388</v>
      </c>
      <c r="L47">
        <v>1694109914.599999</v>
      </c>
      <c r="M47">
        <f>(N47)/1000</f>
        <v>0</v>
      </c>
      <c r="N47">
        <f>IF(CK47, AQ47, AK47)</f>
        <v>0</v>
      </c>
      <c r="O47">
        <f>IF(CK47, AL47, AJ47)</f>
        <v>0</v>
      </c>
      <c r="P47">
        <f>CM47 - IF(AX47&gt;1, O47*CG47*100.0/(AZ47*DA47), 0)</f>
        <v>0</v>
      </c>
      <c r="Q47">
        <f>((W47-M47/2)*P47-O47)/(W47+M47/2)</f>
        <v>0</v>
      </c>
      <c r="R47">
        <f>Q47*(CT47+CU47)/1000.0</f>
        <v>0</v>
      </c>
      <c r="S47">
        <f>(CM47 - IF(AX47&gt;1, O47*CG47*100.0/(AZ47*DA47), 0))*(CT47+CU47)/1000.0</f>
        <v>0</v>
      </c>
      <c r="T47">
        <f>2.0/((1/V47-1/U47)+SIGN(V47)*SQRT((1/V47-1/U47)*(1/V47-1/U47) + 4*CH47/((CH47+1)*(CH47+1))*(2*1/V47*1/U47-1/U47*1/U47)))</f>
        <v>0</v>
      </c>
      <c r="U47">
        <f>IF(LEFT(CI47,1)&lt;&gt;"0",IF(LEFT(CI47,1)="1",3.0,CJ47),$D$5+$E$5*(DA47*CT47/($K$5*1000))+$F$5*(DA47*CT47/($K$5*1000))*MAX(MIN(CG47,$J$5),$I$5)*MAX(MIN(CG47,$J$5),$I$5)+$G$5*MAX(MIN(CG47,$J$5),$I$5)*(DA47*CT47/($K$5*1000))+$H$5*(DA47*CT47/($K$5*1000))*(DA47*CT47/($K$5*1000)))</f>
        <v>0</v>
      </c>
      <c r="V47">
        <f>M47*(1000-(1000*0.61365*exp(17.502*Z47/(240.97+Z47))/(CT47+CU47)+CO47)/2)/(1000*0.61365*exp(17.502*Z47/(240.97+Z47))/(CT47+CU47)-CO47)</f>
        <v>0</v>
      </c>
      <c r="W47">
        <f>1/((CH47+1)/(T47/1.6)+1/(U47/1.37)) + CH47/((CH47+1)/(T47/1.6) + CH47/(U47/1.37))</f>
        <v>0</v>
      </c>
      <c r="X47">
        <f>(CC47*CF47)</f>
        <v>0</v>
      </c>
      <c r="Y47">
        <f>(CV47+(X47+2*0.95*5.67E-8*(((CV47+$B$7)+273)^4-(CV47+273)^4)-44100*M47)/(1.84*29.3*U47+8*0.95*5.67E-8*(CV47+273)^3))</f>
        <v>0</v>
      </c>
      <c r="Z47">
        <f>($C$7*CW47+$D$7*CX47+$E$7*Y47)</f>
        <v>0</v>
      </c>
      <c r="AA47">
        <f>0.61365*exp(17.502*Z47/(240.97+Z47))</f>
        <v>0</v>
      </c>
      <c r="AB47">
        <f>(AC47/AD47*100)</f>
        <v>0</v>
      </c>
      <c r="AC47">
        <f>CO47*(CT47+CU47)/1000</f>
        <v>0</v>
      </c>
      <c r="AD47">
        <f>0.61365*exp(17.502*CV47/(240.97+CV47))</f>
        <v>0</v>
      </c>
      <c r="AE47">
        <f>(AA47-CO47*(CT47+CU47)/1000)</f>
        <v>0</v>
      </c>
      <c r="AF47">
        <f>(-M47*44100)</f>
        <v>0</v>
      </c>
      <c r="AG47">
        <f>2*29.3*U47*0.92*(CV47-Z47)</f>
        <v>0</v>
      </c>
      <c r="AH47">
        <f>2*0.95*5.67E-8*(((CV47+$B$7)+273)^4-(Z47+273)^4)</f>
        <v>0</v>
      </c>
      <c r="AI47">
        <f>X47+AH47+AF47+AG47</f>
        <v>0</v>
      </c>
      <c r="AJ47">
        <f>CS47*AX47*(CN47-CM47*(1000-AX47*CP47)/(1000-AX47*CO47))/(100*CG47)</f>
        <v>0</v>
      </c>
      <c r="AK47">
        <f>1000*CS47*AX47*(CO47-CP47)/(100*CG47*(1000-AX47*CO47))</f>
        <v>0</v>
      </c>
      <c r="AL47">
        <f>(AM47 - AN47 - CT47*1E3/(8.314*(CV47+273.15)) * AP47/CS47 * AO47) * CS47/(100*CG47) * (1000 - CP47)/1000</f>
        <v>0</v>
      </c>
      <c r="AM47">
        <v>305.3909986202141</v>
      </c>
      <c r="AN47">
        <v>292.8570363636363</v>
      </c>
      <c r="AO47">
        <v>-0.03746823285868159</v>
      </c>
      <c r="AP47">
        <v>67.13392784541574</v>
      </c>
      <c r="AQ47">
        <f>(AS47 - AR47 + CT47*1E3/(8.314*(CV47+273.15)) * AU47/CS47 * AT47) * CS47/(100*CG47) * 1000/(1000 - AS47)</f>
        <v>0</v>
      </c>
      <c r="AR47">
        <v>17.66598263883117</v>
      </c>
      <c r="AS47">
        <v>20.38087636363636</v>
      </c>
      <c r="AT47">
        <v>-0.0001718160173162846</v>
      </c>
      <c r="AU47">
        <v>78.55000000000001</v>
      </c>
      <c r="AV47">
        <v>19</v>
      </c>
      <c r="AW47">
        <v>3</v>
      </c>
      <c r="AX47">
        <f>IF(AV47*$H$13&gt;=AZ47,1.0,(AZ47/(AZ47-AV47*$H$13)))</f>
        <v>0</v>
      </c>
      <c r="AY47">
        <f>(AX47-1)*100</f>
        <v>0</v>
      </c>
      <c r="AZ47">
        <f>MAX(0,($B$13+$C$13*DA47)/(1+$D$13*DA47)*CT47/(CV47+273)*$E$13)</f>
        <v>0</v>
      </c>
      <c r="BA47" t="s">
        <v>310</v>
      </c>
      <c r="BB47">
        <v>8135.41</v>
      </c>
      <c r="BC47">
        <v>751.3846153846154</v>
      </c>
      <c r="BD47">
        <v>2279.14</v>
      </c>
      <c r="BE47">
        <f>1-BC47/BD47</f>
        <v>0</v>
      </c>
      <c r="BF47">
        <v>-1.208566639533705</v>
      </c>
      <c r="BG47" t="s">
        <v>465</v>
      </c>
      <c r="BH47">
        <v>8152.77</v>
      </c>
      <c r="BI47">
        <v>803.96892</v>
      </c>
      <c r="BJ47">
        <v>961.27</v>
      </c>
      <c r="BK47">
        <f>1-BI47/BJ47</f>
        <v>0</v>
      </c>
      <c r="BL47">
        <v>0.5</v>
      </c>
      <c r="BM47">
        <f>CD47</f>
        <v>0</v>
      </c>
      <c r="BN47">
        <f>O47</f>
        <v>0</v>
      </c>
      <c r="BO47">
        <f>BK47*BL47*BM47</f>
        <v>0</v>
      </c>
      <c r="BP47">
        <f>(BN47-BF47)/BM47</f>
        <v>0</v>
      </c>
      <c r="BQ47">
        <f>(BD47-BJ47)/BJ47</f>
        <v>0</v>
      </c>
      <c r="BR47">
        <f>BC47/(BE47+BC47/BJ47)</f>
        <v>0</v>
      </c>
      <c r="BS47" t="s">
        <v>466</v>
      </c>
      <c r="BT47">
        <v>571.0700000000001</v>
      </c>
      <c r="BU47">
        <f>IF(BT47&lt;&gt;0, BT47, BR47)</f>
        <v>0</v>
      </c>
      <c r="BV47">
        <f>1-BU47/BJ47</f>
        <v>0</v>
      </c>
      <c r="BW47">
        <f>(BJ47-BI47)/(BJ47-BU47)</f>
        <v>0</v>
      </c>
      <c r="BX47">
        <f>(BD47-BJ47)/(BD47-BU47)</f>
        <v>0</v>
      </c>
      <c r="BY47">
        <f>(BJ47-BI47)/(BJ47-BC47)</f>
        <v>0</v>
      </c>
      <c r="BZ47">
        <f>(BD47-BJ47)/(BD47-BC47)</f>
        <v>0</v>
      </c>
      <c r="CA47">
        <f>(BW47*BU47/BI47)</f>
        <v>0</v>
      </c>
      <c r="CB47">
        <f>(1-CA47)</f>
        <v>0</v>
      </c>
      <c r="CC47">
        <f>$B$11*DB47+$C$11*DC47+$F$11*DD47*(1-DG47)</f>
        <v>0</v>
      </c>
      <c r="CD47">
        <f>CC47*CE47</f>
        <v>0</v>
      </c>
      <c r="CE47">
        <f>($B$11*$D$9+$C$11*$D$9+$F$11*((DQ47+DI47)/MAX(DQ47+DI47+DR47, 0.1)*$I$9+DR47/MAX(DQ47+DI47+DR47, 0.1)*$J$9))/($B$11+$C$11+$F$11)</f>
        <v>0</v>
      </c>
      <c r="CF47">
        <f>($B$11*$K$9+$C$11*$K$9+$F$11*((DQ47+DI47)/MAX(DQ47+DI47+DR47, 0.1)*$P$9+DR47/MAX(DQ47+DI47+DR47, 0.1)*$Q$9))/($B$11+$C$11+$F$11)</f>
        <v>0</v>
      </c>
      <c r="CG47">
        <v>6</v>
      </c>
      <c r="CH47">
        <v>0.5</v>
      </c>
      <c r="CI47" t="s">
        <v>313</v>
      </c>
      <c r="CJ47">
        <v>2</v>
      </c>
      <c r="CK47" t="b">
        <v>0</v>
      </c>
      <c r="CL47">
        <v>1694109914.599999</v>
      </c>
      <c r="CM47">
        <v>287.1575161290323</v>
      </c>
      <c r="CN47">
        <v>299.9951935483871</v>
      </c>
      <c r="CO47">
        <v>20.38282258064516</v>
      </c>
      <c r="CP47">
        <v>17.66420967741935</v>
      </c>
      <c r="CQ47">
        <v>286.4565161290323</v>
      </c>
      <c r="CR47">
        <v>20.28482258064516</v>
      </c>
      <c r="CS47">
        <v>599.9990967741935</v>
      </c>
      <c r="CT47">
        <v>101.1236129032258</v>
      </c>
      <c r="CU47">
        <v>0.09997854838709679</v>
      </c>
      <c r="CV47">
        <v>25.58439677419355</v>
      </c>
      <c r="CW47">
        <v>25.92985161290323</v>
      </c>
      <c r="CX47">
        <v>999.9000000000003</v>
      </c>
      <c r="CY47">
        <v>0</v>
      </c>
      <c r="CZ47">
        <v>0</v>
      </c>
      <c r="DA47">
        <v>10000.32096774194</v>
      </c>
      <c r="DB47">
        <v>0</v>
      </c>
      <c r="DC47">
        <v>1139.366451612903</v>
      </c>
      <c r="DD47">
        <v>1499.933548387097</v>
      </c>
      <c r="DE47">
        <v>0.9729996129032261</v>
      </c>
      <c r="DF47">
        <v>0.02700028709677418</v>
      </c>
      <c r="DG47">
        <v>0</v>
      </c>
      <c r="DH47">
        <v>804.3436774193549</v>
      </c>
      <c r="DI47">
        <v>5.000220000000002</v>
      </c>
      <c r="DJ47">
        <v>12520.28709677419</v>
      </c>
      <c r="DK47">
        <v>14098.59032258065</v>
      </c>
      <c r="DL47">
        <v>37.60467741935484</v>
      </c>
      <c r="DM47">
        <v>39.8140322580645</v>
      </c>
      <c r="DN47">
        <v>38.23951612903224</v>
      </c>
      <c r="DO47">
        <v>32.73970967741936</v>
      </c>
      <c r="DP47">
        <v>37.91699999999999</v>
      </c>
      <c r="DQ47">
        <v>1454.57</v>
      </c>
      <c r="DR47">
        <v>40.36290322580643</v>
      </c>
      <c r="DS47">
        <v>0</v>
      </c>
      <c r="DT47">
        <v>100</v>
      </c>
      <c r="DU47">
        <v>0</v>
      </c>
      <c r="DV47">
        <v>803.96892</v>
      </c>
      <c r="DW47">
        <v>-22.64292308214271</v>
      </c>
      <c r="DX47">
        <v>-326.0923076776197</v>
      </c>
      <c r="DY47">
        <v>12515.1</v>
      </c>
      <c r="DZ47">
        <v>15</v>
      </c>
      <c r="EA47">
        <v>1694109953.1</v>
      </c>
      <c r="EB47" t="s">
        <v>467</v>
      </c>
      <c r="EC47">
        <v>1694109948.6</v>
      </c>
      <c r="ED47">
        <v>1694109953.1</v>
      </c>
      <c r="EE47">
        <v>31</v>
      </c>
      <c r="EF47">
        <v>0.132</v>
      </c>
      <c r="EG47">
        <v>-0.003</v>
      </c>
      <c r="EH47">
        <v>0.701</v>
      </c>
      <c r="EI47">
        <v>0.098</v>
      </c>
      <c r="EJ47">
        <v>300</v>
      </c>
      <c r="EK47">
        <v>18</v>
      </c>
      <c r="EL47">
        <v>0.22</v>
      </c>
      <c r="EM47">
        <v>0.08</v>
      </c>
      <c r="EN47">
        <v>100</v>
      </c>
      <c r="EO47">
        <v>100</v>
      </c>
      <c r="EP47">
        <v>0.701</v>
      </c>
      <c r="EQ47">
        <v>0.098</v>
      </c>
      <c r="ER47">
        <v>-0.1368019549005683</v>
      </c>
      <c r="ES47">
        <v>0.001863200859035997</v>
      </c>
      <c r="ET47">
        <v>1.75183244084333E-06</v>
      </c>
      <c r="EU47">
        <v>-3.106497135790904E-10</v>
      </c>
      <c r="EV47">
        <v>0.1001849999999926</v>
      </c>
      <c r="EW47">
        <v>0</v>
      </c>
      <c r="EX47">
        <v>0</v>
      </c>
      <c r="EY47">
        <v>0</v>
      </c>
      <c r="EZ47">
        <v>-6</v>
      </c>
      <c r="FA47">
        <v>2030</v>
      </c>
      <c r="FB47">
        <v>-1</v>
      </c>
      <c r="FC47">
        <v>-1</v>
      </c>
      <c r="FD47">
        <v>1.4</v>
      </c>
      <c r="FE47">
        <v>1.3</v>
      </c>
      <c r="FF47">
        <v>0.859375</v>
      </c>
      <c r="FG47">
        <v>2.60864</v>
      </c>
      <c r="FH47">
        <v>1.39771</v>
      </c>
      <c r="FI47">
        <v>2.27539</v>
      </c>
      <c r="FJ47">
        <v>1.39526</v>
      </c>
      <c r="FK47">
        <v>2.48413</v>
      </c>
      <c r="FL47">
        <v>33.8961</v>
      </c>
      <c r="FM47">
        <v>15.174</v>
      </c>
      <c r="FN47">
        <v>18</v>
      </c>
      <c r="FO47">
        <v>583.196</v>
      </c>
      <c r="FP47">
        <v>376.989</v>
      </c>
      <c r="FQ47">
        <v>24.5358</v>
      </c>
      <c r="FR47">
        <v>26.3961</v>
      </c>
      <c r="FS47">
        <v>30.0005</v>
      </c>
      <c r="FT47">
        <v>26.1458</v>
      </c>
      <c r="FU47">
        <v>26.4897</v>
      </c>
      <c r="FV47">
        <v>17.2365</v>
      </c>
      <c r="FW47">
        <v>11.9145</v>
      </c>
      <c r="FX47">
        <v>90.79689999999999</v>
      </c>
      <c r="FY47">
        <v>24.5564</v>
      </c>
      <c r="FZ47">
        <v>300</v>
      </c>
      <c r="GA47">
        <v>17.7879</v>
      </c>
      <c r="GB47">
        <v>98.8169</v>
      </c>
      <c r="GC47">
        <v>93.31399999999999</v>
      </c>
    </row>
    <row r="48" spans="1:185">
      <c r="A48">
        <v>32</v>
      </c>
      <c r="B48">
        <v>1694110029.1</v>
      </c>
      <c r="C48">
        <v>3765</v>
      </c>
      <c r="D48" t="s">
        <v>468</v>
      </c>
      <c r="E48" t="s">
        <v>469</v>
      </c>
      <c r="F48">
        <v>5</v>
      </c>
      <c r="G48" t="s">
        <v>459</v>
      </c>
      <c r="H48" t="s">
        <v>308</v>
      </c>
      <c r="I48" t="s">
        <v>388</v>
      </c>
      <c r="L48">
        <v>1694110021.099999</v>
      </c>
      <c r="M48">
        <f>(N48)/1000</f>
        <v>0</v>
      </c>
      <c r="N48">
        <f>IF(CK48, AQ48, AK48)</f>
        <v>0</v>
      </c>
      <c r="O48">
        <f>IF(CK48, AL48, AJ48)</f>
        <v>0</v>
      </c>
      <c r="P48">
        <f>CM48 - IF(AX48&gt;1, O48*CG48*100.0/(AZ48*DA48), 0)</f>
        <v>0</v>
      </c>
      <c r="Q48">
        <f>((W48-M48/2)*P48-O48)/(W48+M48/2)</f>
        <v>0</v>
      </c>
      <c r="R48">
        <f>Q48*(CT48+CU48)/1000.0</f>
        <v>0</v>
      </c>
      <c r="S48">
        <f>(CM48 - IF(AX48&gt;1, O48*CG48*100.0/(AZ48*DA48), 0))*(CT48+CU48)/1000.0</f>
        <v>0</v>
      </c>
      <c r="T48">
        <f>2.0/((1/V48-1/U48)+SIGN(V48)*SQRT((1/V48-1/U48)*(1/V48-1/U48) + 4*CH48/((CH48+1)*(CH48+1))*(2*1/V48*1/U48-1/U48*1/U48)))</f>
        <v>0</v>
      </c>
      <c r="U48">
        <f>IF(LEFT(CI48,1)&lt;&gt;"0",IF(LEFT(CI48,1)="1",3.0,CJ48),$D$5+$E$5*(DA48*CT48/($K$5*1000))+$F$5*(DA48*CT48/($K$5*1000))*MAX(MIN(CG48,$J$5),$I$5)*MAX(MIN(CG48,$J$5),$I$5)+$G$5*MAX(MIN(CG48,$J$5),$I$5)*(DA48*CT48/($K$5*1000))+$H$5*(DA48*CT48/($K$5*1000))*(DA48*CT48/($K$5*1000)))</f>
        <v>0</v>
      </c>
      <c r="V48">
        <f>M48*(1000-(1000*0.61365*exp(17.502*Z48/(240.97+Z48))/(CT48+CU48)+CO48)/2)/(1000*0.61365*exp(17.502*Z48/(240.97+Z48))/(CT48+CU48)-CO48)</f>
        <v>0</v>
      </c>
      <c r="W48">
        <f>1/((CH48+1)/(T48/1.6)+1/(U48/1.37)) + CH48/((CH48+1)/(T48/1.6) + CH48/(U48/1.37))</f>
        <v>0</v>
      </c>
      <c r="X48">
        <f>(CC48*CF48)</f>
        <v>0</v>
      </c>
      <c r="Y48">
        <f>(CV48+(X48+2*0.95*5.67E-8*(((CV48+$B$7)+273)^4-(CV48+273)^4)-44100*M48)/(1.84*29.3*U48+8*0.95*5.67E-8*(CV48+273)^3))</f>
        <v>0</v>
      </c>
      <c r="Z48">
        <f>($C$7*CW48+$D$7*CX48+$E$7*Y48)</f>
        <v>0</v>
      </c>
      <c r="AA48">
        <f>0.61365*exp(17.502*Z48/(240.97+Z48))</f>
        <v>0</v>
      </c>
      <c r="AB48">
        <f>(AC48/AD48*100)</f>
        <v>0</v>
      </c>
      <c r="AC48">
        <f>CO48*(CT48+CU48)/1000</f>
        <v>0</v>
      </c>
      <c r="AD48">
        <f>0.61365*exp(17.502*CV48/(240.97+CV48))</f>
        <v>0</v>
      </c>
      <c r="AE48">
        <f>(AA48-CO48*(CT48+CU48)/1000)</f>
        <v>0</v>
      </c>
      <c r="AF48">
        <f>(-M48*44100)</f>
        <v>0</v>
      </c>
      <c r="AG48">
        <f>2*29.3*U48*0.92*(CV48-Z48)</f>
        <v>0</v>
      </c>
      <c r="AH48">
        <f>2*0.95*5.67E-8*(((CV48+$B$7)+273)^4-(Z48+273)^4)</f>
        <v>0</v>
      </c>
      <c r="AI48">
        <f>X48+AH48+AF48+AG48</f>
        <v>0</v>
      </c>
      <c r="AJ48">
        <f>CS48*AX48*(CN48-CM48*(1000-AX48*CP48)/(1000-AX48*CO48))/(100*CG48)</f>
        <v>0</v>
      </c>
      <c r="AK48">
        <f>1000*CS48*AX48*(CO48-CP48)/(100*CG48*(1000-AX48*CO48))</f>
        <v>0</v>
      </c>
      <c r="AL48">
        <f>(AM48 - AN48 - CT48*1E3/(8.314*(CV48+273.15)) * AP48/CS48 * AO48) * CS48/(100*CG48) * (1000 - CP48)/1000</f>
        <v>0</v>
      </c>
      <c r="AM48">
        <v>203.6185834850648</v>
      </c>
      <c r="AN48">
        <v>196.3211333333332</v>
      </c>
      <c r="AO48">
        <v>0.02310614500049164</v>
      </c>
      <c r="AP48">
        <v>67.13507726370963</v>
      </c>
      <c r="AQ48">
        <f>(AS48 - AR48 + CT48*1E3/(8.314*(CV48+273.15)) * AU48/CS48 * AT48) * CS48/(100*CG48) * 1000/(1000 - AS48)</f>
        <v>0</v>
      </c>
      <c r="AR48">
        <v>17.74845191064935</v>
      </c>
      <c r="AS48">
        <v>20.45125454545454</v>
      </c>
      <c r="AT48">
        <v>-0.000157169168494024</v>
      </c>
      <c r="AU48">
        <v>78.55000000000001</v>
      </c>
      <c r="AV48">
        <v>18</v>
      </c>
      <c r="AW48">
        <v>3</v>
      </c>
      <c r="AX48">
        <f>IF(AV48*$H$13&gt;=AZ48,1.0,(AZ48/(AZ48-AV48*$H$13)))</f>
        <v>0</v>
      </c>
      <c r="AY48">
        <f>(AX48-1)*100</f>
        <v>0</v>
      </c>
      <c r="AZ48">
        <f>MAX(0,($B$13+$C$13*DA48)/(1+$D$13*DA48)*CT48/(CV48+273)*$E$13)</f>
        <v>0</v>
      </c>
      <c r="BA48" t="s">
        <v>310</v>
      </c>
      <c r="BB48">
        <v>8135.41</v>
      </c>
      <c r="BC48">
        <v>751.3846153846154</v>
      </c>
      <c r="BD48">
        <v>2279.14</v>
      </c>
      <c r="BE48">
        <f>1-BC48/BD48</f>
        <v>0</v>
      </c>
      <c r="BF48">
        <v>-1.208566639533705</v>
      </c>
      <c r="BG48" t="s">
        <v>470</v>
      </c>
      <c r="BH48">
        <v>8149.79</v>
      </c>
      <c r="BI48">
        <v>774.7575000000002</v>
      </c>
      <c r="BJ48">
        <v>903.92</v>
      </c>
      <c r="BK48">
        <f>1-BI48/BJ48</f>
        <v>0</v>
      </c>
      <c r="BL48">
        <v>0.5</v>
      </c>
      <c r="BM48">
        <f>CD48</f>
        <v>0</v>
      </c>
      <c r="BN48">
        <f>O48</f>
        <v>0</v>
      </c>
      <c r="BO48">
        <f>BK48*BL48*BM48</f>
        <v>0</v>
      </c>
      <c r="BP48">
        <f>(BN48-BF48)/BM48</f>
        <v>0</v>
      </c>
      <c r="BQ48">
        <f>(BD48-BJ48)/BJ48</f>
        <v>0</v>
      </c>
      <c r="BR48">
        <f>BC48/(BE48+BC48/BJ48)</f>
        <v>0</v>
      </c>
      <c r="BS48" t="s">
        <v>471</v>
      </c>
      <c r="BT48">
        <v>568.9299999999999</v>
      </c>
      <c r="BU48">
        <f>IF(BT48&lt;&gt;0, BT48, BR48)</f>
        <v>0</v>
      </c>
      <c r="BV48">
        <f>1-BU48/BJ48</f>
        <v>0</v>
      </c>
      <c r="BW48">
        <f>(BJ48-BI48)/(BJ48-BU48)</f>
        <v>0</v>
      </c>
      <c r="BX48">
        <f>(BD48-BJ48)/(BD48-BU48)</f>
        <v>0</v>
      </c>
      <c r="BY48">
        <f>(BJ48-BI48)/(BJ48-BC48)</f>
        <v>0</v>
      </c>
      <c r="BZ48">
        <f>(BD48-BJ48)/(BD48-BC48)</f>
        <v>0</v>
      </c>
      <c r="CA48">
        <f>(BW48*BU48/BI48)</f>
        <v>0</v>
      </c>
      <c r="CB48">
        <f>(1-CA48)</f>
        <v>0</v>
      </c>
      <c r="CC48">
        <f>$B$11*DB48+$C$11*DC48+$F$11*DD48*(1-DG48)</f>
        <v>0</v>
      </c>
      <c r="CD48">
        <f>CC48*CE48</f>
        <v>0</v>
      </c>
      <c r="CE48">
        <f>($B$11*$D$9+$C$11*$D$9+$F$11*((DQ48+DI48)/MAX(DQ48+DI48+DR48, 0.1)*$I$9+DR48/MAX(DQ48+DI48+DR48, 0.1)*$J$9))/($B$11+$C$11+$F$11)</f>
        <v>0</v>
      </c>
      <c r="CF48">
        <f>($B$11*$K$9+$C$11*$K$9+$F$11*((DQ48+DI48)/MAX(DQ48+DI48+DR48, 0.1)*$P$9+DR48/MAX(DQ48+DI48+DR48, 0.1)*$Q$9))/($B$11+$C$11+$F$11)</f>
        <v>0</v>
      </c>
      <c r="CG48">
        <v>6</v>
      </c>
      <c r="CH48">
        <v>0.5</v>
      </c>
      <c r="CI48" t="s">
        <v>313</v>
      </c>
      <c r="CJ48">
        <v>2</v>
      </c>
      <c r="CK48" t="b">
        <v>0</v>
      </c>
      <c r="CL48">
        <v>1694110021.099999</v>
      </c>
      <c r="CM48">
        <v>192.1972903225807</v>
      </c>
      <c r="CN48">
        <v>200.0002258064516</v>
      </c>
      <c r="CO48">
        <v>20.48168064516129</v>
      </c>
      <c r="CP48">
        <v>17.75482580645162</v>
      </c>
      <c r="CQ48">
        <v>191.8992903225807</v>
      </c>
      <c r="CR48">
        <v>20.38268064516129</v>
      </c>
      <c r="CS48">
        <v>600.014064516129</v>
      </c>
      <c r="CT48">
        <v>101.1246129032258</v>
      </c>
      <c r="CU48">
        <v>0.1000295032258065</v>
      </c>
      <c r="CV48">
        <v>25.76567419354839</v>
      </c>
      <c r="CW48">
        <v>26.04431935483872</v>
      </c>
      <c r="CX48">
        <v>999.9000000000003</v>
      </c>
      <c r="CY48">
        <v>0</v>
      </c>
      <c r="CZ48">
        <v>0</v>
      </c>
      <c r="DA48">
        <v>9998.26129032258</v>
      </c>
      <c r="DB48">
        <v>0</v>
      </c>
      <c r="DC48">
        <v>916.0823548387095</v>
      </c>
      <c r="DD48">
        <v>1499.968387096774</v>
      </c>
      <c r="DE48">
        <v>0.9730053870967742</v>
      </c>
      <c r="DF48">
        <v>0.0269947</v>
      </c>
      <c r="DG48">
        <v>0</v>
      </c>
      <c r="DH48">
        <v>774.8072258064515</v>
      </c>
      <c r="DI48">
        <v>5.000220000000002</v>
      </c>
      <c r="DJ48">
        <v>12085.5</v>
      </c>
      <c r="DK48">
        <v>14098.93870967742</v>
      </c>
      <c r="DL48">
        <v>38.1128064516129</v>
      </c>
      <c r="DM48">
        <v>40.28799999999998</v>
      </c>
      <c r="DN48">
        <v>37.99383870967741</v>
      </c>
      <c r="DO48">
        <v>34.9716129032258</v>
      </c>
      <c r="DP48">
        <v>39.02587096774192</v>
      </c>
      <c r="DQ48">
        <v>1454.612258064516</v>
      </c>
      <c r="DR48">
        <v>40.35612903225805</v>
      </c>
      <c r="DS48">
        <v>0</v>
      </c>
      <c r="DT48">
        <v>104.2000000476837</v>
      </c>
      <c r="DU48">
        <v>0</v>
      </c>
      <c r="DV48">
        <v>774.7575000000002</v>
      </c>
      <c r="DW48">
        <v>-9.093572635838587</v>
      </c>
      <c r="DX48">
        <v>-122.3555555458633</v>
      </c>
      <c r="DY48">
        <v>12084.65769230769</v>
      </c>
      <c r="DZ48">
        <v>15</v>
      </c>
      <c r="EA48">
        <v>1694110053.1</v>
      </c>
      <c r="EB48" t="s">
        <v>472</v>
      </c>
      <c r="EC48">
        <v>1694110046.1</v>
      </c>
      <c r="ED48">
        <v>1694110053.1</v>
      </c>
      <c r="EE48">
        <v>32</v>
      </c>
      <c r="EF48">
        <v>-0.137</v>
      </c>
      <c r="EG48">
        <v>0.001</v>
      </c>
      <c r="EH48">
        <v>0.298</v>
      </c>
      <c r="EI48">
        <v>0.099</v>
      </c>
      <c r="EJ48">
        <v>200</v>
      </c>
      <c r="EK48">
        <v>18</v>
      </c>
      <c r="EL48">
        <v>0.46</v>
      </c>
      <c r="EM48">
        <v>0.05</v>
      </c>
      <c r="EN48">
        <v>100</v>
      </c>
      <c r="EO48">
        <v>100</v>
      </c>
      <c r="EP48">
        <v>0.298</v>
      </c>
      <c r="EQ48">
        <v>0.099</v>
      </c>
      <c r="ER48">
        <v>-0.00511075513489867</v>
      </c>
      <c r="ES48">
        <v>0.001863200859035997</v>
      </c>
      <c r="ET48">
        <v>1.75183244084333E-06</v>
      </c>
      <c r="EU48">
        <v>-3.106497135790904E-10</v>
      </c>
      <c r="EV48">
        <v>0.09759523809523785</v>
      </c>
      <c r="EW48">
        <v>0</v>
      </c>
      <c r="EX48">
        <v>0</v>
      </c>
      <c r="EY48">
        <v>0</v>
      </c>
      <c r="EZ48">
        <v>-6</v>
      </c>
      <c r="FA48">
        <v>2030</v>
      </c>
      <c r="FB48">
        <v>-1</v>
      </c>
      <c r="FC48">
        <v>-1</v>
      </c>
      <c r="FD48">
        <v>1.3</v>
      </c>
      <c r="FE48">
        <v>1.3</v>
      </c>
      <c r="FF48">
        <v>0.6347660000000001</v>
      </c>
      <c r="FG48">
        <v>2.63062</v>
      </c>
      <c r="FH48">
        <v>1.39771</v>
      </c>
      <c r="FI48">
        <v>2.27539</v>
      </c>
      <c r="FJ48">
        <v>1.39526</v>
      </c>
      <c r="FK48">
        <v>2.49878</v>
      </c>
      <c r="FL48">
        <v>33.7832</v>
      </c>
      <c r="FM48">
        <v>15.1565</v>
      </c>
      <c r="FN48">
        <v>18</v>
      </c>
      <c r="FO48">
        <v>583.605</v>
      </c>
      <c r="FP48">
        <v>376.879</v>
      </c>
      <c r="FQ48">
        <v>24.4561</v>
      </c>
      <c r="FR48">
        <v>26.4655</v>
      </c>
      <c r="FS48">
        <v>30.0004</v>
      </c>
      <c r="FT48">
        <v>26.2167</v>
      </c>
      <c r="FU48">
        <v>26.5604</v>
      </c>
      <c r="FV48">
        <v>12.7214</v>
      </c>
      <c r="FW48">
        <v>11.11</v>
      </c>
      <c r="FX48">
        <v>88.87479999999999</v>
      </c>
      <c r="FY48">
        <v>24.4383</v>
      </c>
      <c r="FZ48">
        <v>200</v>
      </c>
      <c r="GA48">
        <v>17.8708</v>
      </c>
      <c r="GB48">
        <v>98.7931</v>
      </c>
      <c r="GC48">
        <v>93.2979</v>
      </c>
    </row>
    <row r="49" spans="1:185">
      <c r="A49">
        <v>33</v>
      </c>
      <c r="B49">
        <v>1694110129.1</v>
      </c>
      <c r="C49">
        <v>3865</v>
      </c>
      <c r="D49" t="s">
        <v>473</v>
      </c>
      <c r="E49" t="s">
        <v>474</v>
      </c>
      <c r="F49">
        <v>5</v>
      </c>
      <c r="G49" t="s">
        <v>459</v>
      </c>
      <c r="H49" t="s">
        <v>308</v>
      </c>
      <c r="I49" t="s">
        <v>388</v>
      </c>
      <c r="L49">
        <v>1694110121.099999</v>
      </c>
      <c r="M49">
        <f>(N49)/1000</f>
        <v>0</v>
      </c>
      <c r="N49">
        <f>IF(CK49, AQ49, AK49)</f>
        <v>0</v>
      </c>
      <c r="O49">
        <f>IF(CK49, AL49, AJ49)</f>
        <v>0</v>
      </c>
      <c r="P49">
        <f>CM49 - IF(AX49&gt;1, O49*CG49*100.0/(AZ49*DA49), 0)</f>
        <v>0</v>
      </c>
      <c r="Q49">
        <f>((W49-M49/2)*P49-O49)/(W49+M49/2)</f>
        <v>0</v>
      </c>
      <c r="R49">
        <f>Q49*(CT49+CU49)/1000.0</f>
        <v>0</v>
      </c>
      <c r="S49">
        <f>(CM49 - IF(AX49&gt;1, O49*CG49*100.0/(AZ49*DA49), 0))*(CT49+CU49)/1000.0</f>
        <v>0</v>
      </c>
      <c r="T49">
        <f>2.0/((1/V49-1/U49)+SIGN(V49)*SQRT((1/V49-1/U49)*(1/V49-1/U49) + 4*CH49/((CH49+1)*(CH49+1))*(2*1/V49*1/U49-1/U49*1/U49)))</f>
        <v>0</v>
      </c>
      <c r="U49">
        <f>IF(LEFT(CI49,1)&lt;&gt;"0",IF(LEFT(CI49,1)="1",3.0,CJ49),$D$5+$E$5*(DA49*CT49/($K$5*1000))+$F$5*(DA49*CT49/($K$5*1000))*MAX(MIN(CG49,$J$5),$I$5)*MAX(MIN(CG49,$J$5),$I$5)+$G$5*MAX(MIN(CG49,$J$5),$I$5)*(DA49*CT49/($K$5*1000))+$H$5*(DA49*CT49/($K$5*1000))*(DA49*CT49/($K$5*1000)))</f>
        <v>0</v>
      </c>
      <c r="V49">
        <f>M49*(1000-(1000*0.61365*exp(17.502*Z49/(240.97+Z49))/(CT49+CU49)+CO49)/2)/(1000*0.61365*exp(17.502*Z49/(240.97+Z49))/(CT49+CU49)-CO49)</f>
        <v>0</v>
      </c>
      <c r="W49">
        <f>1/((CH49+1)/(T49/1.6)+1/(U49/1.37)) + CH49/((CH49+1)/(T49/1.6) + CH49/(U49/1.37))</f>
        <v>0</v>
      </c>
      <c r="X49">
        <f>(CC49*CF49)</f>
        <v>0</v>
      </c>
      <c r="Y49">
        <f>(CV49+(X49+2*0.95*5.67E-8*(((CV49+$B$7)+273)^4-(CV49+273)^4)-44100*M49)/(1.84*29.3*U49+8*0.95*5.67E-8*(CV49+273)^3))</f>
        <v>0</v>
      </c>
      <c r="Z49">
        <f>($C$7*CW49+$D$7*CX49+$E$7*Y49)</f>
        <v>0</v>
      </c>
      <c r="AA49">
        <f>0.61365*exp(17.502*Z49/(240.97+Z49))</f>
        <v>0</v>
      </c>
      <c r="AB49">
        <f>(AC49/AD49*100)</f>
        <v>0</v>
      </c>
      <c r="AC49">
        <f>CO49*(CT49+CU49)/1000</f>
        <v>0</v>
      </c>
      <c r="AD49">
        <f>0.61365*exp(17.502*CV49/(240.97+CV49))</f>
        <v>0</v>
      </c>
      <c r="AE49">
        <f>(AA49-CO49*(CT49+CU49)/1000)</f>
        <v>0</v>
      </c>
      <c r="AF49">
        <f>(-M49*44100)</f>
        <v>0</v>
      </c>
      <c r="AG49">
        <f>2*29.3*U49*0.92*(CV49-Z49)</f>
        <v>0</v>
      </c>
      <c r="AH49">
        <f>2*0.95*5.67E-8*(((CV49+$B$7)+273)^4-(Z49+273)^4)</f>
        <v>0</v>
      </c>
      <c r="AI49">
        <f>X49+AH49+AF49+AG49</f>
        <v>0</v>
      </c>
      <c r="AJ49">
        <f>CS49*AX49*(CN49-CM49*(1000-AX49*CP49)/(1000-AX49*CO49))/(100*CG49)</f>
        <v>0</v>
      </c>
      <c r="AK49">
        <f>1000*CS49*AX49*(CO49-CP49)/(100*CG49*(1000-AX49*CO49))</f>
        <v>0</v>
      </c>
      <c r="AL49">
        <f>(AM49 - AN49 - CT49*1E3/(8.314*(CV49+273.15)) * AP49/CS49 * AO49) * CS49/(100*CG49) * (1000 - CP49)/1000</f>
        <v>0</v>
      </c>
      <c r="AM49">
        <v>101.7625518067567</v>
      </c>
      <c r="AN49">
        <v>99.45514181818181</v>
      </c>
      <c r="AO49">
        <v>-0.002403397242915313</v>
      </c>
      <c r="AP49">
        <v>67.19595924246464</v>
      </c>
      <c r="AQ49">
        <f>(AS49 - AR49 + CT49*1E3/(8.314*(CV49+273.15)) * AU49/CS49 * AT49) * CS49/(100*CG49) * 1000/(1000 - AS49)</f>
        <v>0</v>
      </c>
      <c r="AR49">
        <v>17.73217866112554</v>
      </c>
      <c r="AS49">
        <v>20.43605333333332</v>
      </c>
      <c r="AT49">
        <v>-5.98518518507001E-05</v>
      </c>
      <c r="AU49">
        <v>78.55</v>
      </c>
      <c r="AV49">
        <v>18</v>
      </c>
      <c r="AW49">
        <v>3</v>
      </c>
      <c r="AX49">
        <f>IF(AV49*$H$13&gt;=AZ49,1.0,(AZ49/(AZ49-AV49*$H$13)))</f>
        <v>0</v>
      </c>
      <c r="AY49">
        <f>(AX49-1)*100</f>
        <v>0</v>
      </c>
      <c r="AZ49">
        <f>MAX(0,($B$13+$C$13*DA49)/(1+$D$13*DA49)*CT49/(CV49+273)*$E$13)</f>
        <v>0</v>
      </c>
      <c r="BA49" t="s">
        <v>310</v>
      </c>
      <c r="BB49">
        <v>8135.41</v>
      </c>
      <c r="BC49">
        <v>751.3846153846154</v>
      </c>
      <c r="BD49">
        <v>2279.14</v>
      </c>
      <c r="BE49">
        <f>1-BC49/BD49</f>
        <v>0</v>
      </c>
      <c r="BF49">
        <v>-1.208566639533705</v>
      </c>
      <c r="BG49" t="s">
        <v>475</v>
      </c>
      <c r="BH49">
        <v>8143.34</v>
      </c>
      <c r="BI49">
        <v>764.4838461538461</v>
      </c>
      <c r="BJ49">
        <v>866.4</v>
      </c>
      <c r="BK49">
        <f>1-BI49/BJ49</f>
        <v>0</v>
      </c>
      <c r="BL49">
        <v>0.5</v>
      </c>
      <c r="BM49">
        <f>CD49</f>
        <v>0</v>
      </c>
      <c r="BN49">
        <f>O49</f>
        <v>0</v>
      </c>
      <c r="BO49">
        <f>BK49*BL49*BM49</f>
        <v>0</v>
      </c>
      <c r="BP49">
        <f>(BN49-BF49)/BM49</f>
        <v>0</v>
      </c>
      <c r="BQ49">
        <f>(BD49-BJ49)/BJ49</f>
        <v>0</v>
      </c>
      <c r="BR49">
        <f>BC49/(BE49+BC49/BJ49)</f>
        <v>0</v>
      </c>
      <c r="BS49" t="s">
        <v>476</v>
      </c>
      <c r="BT49">
        <v>564.47</v>
      </c>
      <c r="BU49">
        <f>IF(BT49&lt;&gt;0, BT49, BR49)</f>
        <v>0</v>
      </c>
      <c r="BV49">
        <f>1-BU49/BJ49</f>
        <v>0</v>
      </c>
      <c r="BW49">
        <f>(BJ49-BI49)/(BJ49-BU49)</f>
        <v>0</v>
      </c>
      <c r="BX49">
        <f>(BD49-BJ49)/(BD49-BU49)</f>
        <v>0</v>
      </c>
      <c r="BY49">
        <f>(BJ49-BI49)/(BJ49-BC49)</f>
        <v>0</v>
      </c>
      <c r="BZ49">
        <f>(BD49-BJ49)/(BD49-BC49)</f>
        <v>0</v>
      </c>
      <c r="CA49">
        <f>(BW49*BU49/BI49)</f>
        <v>0</v>
      </c>
      <c r="CB49">
        <f>(1-CA49)</f>
        <v>0</v>
      </c>
      <c r="CC49">
        <f>$B$11*DB49+$C$11*DC49+$F$11*DD49*(1-DG49)</f>
        <v>0</v>
      </c>
      <c r="CD49">
        <f>CC49*CE49</f>
        <v>0</v>
      </c>
      <c r="CE49">
        <f>($B$11*$D$9+$C$11*$D$9+$F$11*((DQ49+DI49)/MAX(DQ49+DI49+DR49, 0.1)*$I$9+DR49/MAX(DQ49+DI49+DR49, 0.1)*$J$9))/($B$11+$C$11+$F$11)</f>
        <v>0</v>
      </c>
      <c r="CF49">
        <f>($B$11*$K$9+$C$11*$K$9+$F$11*((DQ49+DI49)/MAX(DQ49+DI49+DR49, 0.1)*$P$9+DR49/MAX(DQ49+DI49+DR49, 0.1)*$Q$9))/($B$11+$C$11+$F$11)</f>
        <v>0</v>
      </c>
      <c r="CG49">
        <v>6</v>
      </c>
      <c r="CH49">
        <v>0.5</v>
      </c>
      <c r="CI49" t="s">
        <v>313</v>
      </c>
      <c r="CJ49">
        <v>2</v>
      </c>
      <c r="CK49" t="b">
        <v>0</v>
      </c>
      <c r="CL49">
        <v>1694110121.099999</v>
      </c>
      <c r="CM49">
        <v>97.2302741935484</v>
      </c>
      <c r="CN49">
        <v>99.99097741935483</v>
      </c>
      <c r="CO49">
        <v>20.43458064516129</v>
      </c>
      <c r="CP49">
        <v>17.73869677419355</v>
      </c>
      <c r="CQ49">
        <v>97.29527419354839</v>
      </c>
      <c r="CR49">
        <v>20.33958064516129</v>
      </c>
      <c r="CS49">
        <v>599.9872903225806</v>
      </c>
      <c r="CT49">
        <v>101.129</v>
      </c>
      <c r="CU49">
        <v>0.09990497741935481</v>
      </c>
      <c r="CV49">
        <v>25.71111935483871</v>
      </c>
      <c r="CW49">
        <v>25.9265193548387</v>
      </c>
      <c r="CX49">
        <v>999.9000000000003</v>
      </c>
      <c r="CY49">
        <v>0</v>
      </c>
      <c r="CZ49">
        <v>0</v>
      </c>
      <c r="DA49">
        <v>10001.57580645161</v>
      </c>
      <c r="DB49">
        <v>0</v>
      </c>
      <c r="DC49">
        <v>865.2072580645164</v>
      </c>
      <c r="DD49">
        <v>1500.00870967742</v>
      </c>
      <c r="DE49">
        <v>0.9730016129032255</v>
      </c>
      <c r="DF49">
        <v>0.02699824838709678</v>
      </c>
      <c r="DG49">
        <v>0</v>
      </c>
      <c r="DH49">
        <v>764.5551612903226</v>
      </c>
      <c r="DI49">
        <v>5.000220000000002</v>
      </c>
      <c r="DJ49">
        <v>11950.97096774193</v>
      </c>
      <c r="DK49">
        <v>14099.3</v>
      </c>
      <c r="DL49">
        <v>38.59248387096774</v>
      </c>
      <c r="DM49">
        <v>40.80616129032258</v>
      </c>
      <c r="DN49">
        <v>38.26799999999999</v>
      </c>
      <c r="DO49">
        <v>36.26187096774193</v>
      </c>
      <c r="DP49">
        <v>39.5320322580645</v>
      </c>
      <c r="DQ49">
        <v>1454.647741935484</v>
      </c>
      <c r="DR49">
        <v>40.3606451612903</v>
      </c>
      <c r="DS49">
        <v>0</v>
      </c>
      <c r="DT49">
        <v>98</v>
      </c>
      <c r="DU49">
        <v>0</v>
      </c>
      <c r="DV49">
        <v>764.4838461538461</v>
      </c>
      <c r="DW49">
        <v>-5.926358984138487</v>
      </c>
      <c r="DX49">
        <v>-90.25299155218303</v>
      </c>
      <c r="DY49">
        <v>11949.89615384615</v>
      </c>
      <c r="DZ49">
        <v>15</v>
      </c>
      <c r="EA49">
        <v>1694110153.1</v>
      </c>
      <c r="EB49" t="s">
        <v>477</v>
      </c>
      <c r="EC49">
        <v>1694110153.1</v>
      </c>
      <c r="ED49">
        <v>1694110150.1</v>
      </c>
      <c r="EE49">
        <v>33</v>
      </c>
      <c r="EF49">
        <v>-0.127</v>
      </c>
      <c r="EG49">
        <v>-0.004</v>
      </c>
      <c r="EH49">
        <v>-0.065</v>
      </c>
      <c r="EI49">
        <v>0.095</v>
      </c>
      <c r="EJ49">
        <v>100</v>
      </c>
      <c r="EK49">
        <v>18</v>
      </c>
      <c r="EL49">
        <v>0.79</v>
      </c>
      <c r="EM49">
        <v>0.06</v>
      </c>
      <c r="EN49">
        <v>100</v>
      </c>
      <c r="EO49">
        <v>100</v>
      </c>
      <c r="EP49">
        <v>-0.065</v>
      </c>
      <c r="EQ49">
        <v>0.095</v>
      </c>
      <c r="ER49">
        <v>-0.1418512205144929</v>
      </c>
      <c r="ES49">
        <v>0.001863200859035997</v>
      </c>
      <c r="ET49">
        <v>1.75183244084333E-06</v>
      </c>
      <c r="EU49">
        <v>-3.106497135790904E-10</v>
      </c>
      <c r="EV49">
        <v>0.09902500000000103</v>
      </c>
      <c r="EW49">
        <v>0</v>
      </c>
      <c r="EX49">
        <v>0</v>
      </c>
      <c r="EY49">
        <v>0</v>
      </c>
      <c r="EZ49">
        <v>-6</v>
      </c>
      <c r="FA49">
        <v>2030</v>
      </c>
      <c r="FB49">
        <v>-1</v>
      </c>
      <c r="FC49">
        <v>-1</v>
      </c>
      <c r="FD49">
        <v>1.4</v>
      </c>
      <c r="FE49">
        <v>1.3</v>
      </c>
      <c r="FF49">
        <v>0.400391</v>
      </c>
      <c r="FG49">
        <v>2.60864</v>
      </c>
      <c r="FH49">
        <v>1.39771</v>
      </c>
      <c r="FI49">
        <v>2.27417</v>
      </c>
      <c r="FJ49">
        <v>1.39526</v>
      </c>
      <c r="FK49">
        <v>2.44629</v>
      </c>
      <c r="FL49">
        <v>33.6479</v>
      </c>
      <c r="FM49">
        <v>15.139</v>
      </c>
      <c r="FN49">
        <v>18</v>
      </c>
      <c r="FO49">
        <v>583.72</v>
      </c>
      <c r="FP49">
        <v>376.873</v>
      </c>
      <c r="FQ49">
        <v>24.7452</v>
      </c>
      <c r="FR49">
        <v>26.5343</v>
      </c>
      <c r="FS49">
        <v>30.0003</v>
      </c>
      <c r="FT49">
        <v>26.2792</v>
      </c>
      <c r="FU49">
        <v>26.6199</v>
      </c>
      <c r="FV49">
        <v>8.03694</v>
      </c>
      <c r="FW49">
        <v>10.044</v>
      </c>
      <c r="FX49">
        <v>87.46250000000001</v>
      </c>
      <c r="FY49">
        <v>24.7895</v>
      </c>
      <c r="FZ49">
        <v>100</v>
      </c>
      <c r="GA49">
        <v>17.7425</v>
      </c>
      <c r="GB49">
        <v>98.7748</v>
      </c>
      <c r="GC49">
        <v>93.2822</v>
      </c>
    </row>
    <row r="50" spans="1:185">
      <c r="A50">
        <v>34</v>
      </c>
      <c r="B50">
        <v>1694110229.1</v>
      </c>
      <c r="C50">
        <v>3965</v>
      </c>
      <c r="D50" t="s">
        <v>478</v>
      </c>
      <c r="E50" t="s">
        <v>479</v>
      </c>
      <c r="F50">
        <v>5</v>
      </c>
      <c r="G50" t="s">
        <v>459</v>
      </c>
      <c r="H50" t="s">
        <v>308</v>
      </c>
      <c r="I50" t="s">
        <v>388</v>
      </c>
      <c r="L50">
        <v>1694110221.099999</v>
      </c>
      <c r="M50">
        <f>(N50)/1000</f>
        <v>0</v>
      </c>
      <c r="N50">
        <f>IF(CK50, AQ50, AK50)</f>
        <v>0</v>
      </c>
      <c r="O50">
        <f>IF(CK50, AL50, AJ50)</f>
        <v>0</v>
      </c>
      <c r="P50">
        <f>CM50 - IF(AX50&gt;1, O50*CG50*100.0/(AZ50*DA50), 0)</f>
        <v>0</v>
      </c>
      <c r="Q50">
        <f>((W50-M50/2)*P50-O50)/(W50+M50/2)</f>
        <v>0</v>
      </c>
      <c r="R50">
        <f>Q50*(CT50+CU50)/1000.0</f>
        <v>0</v>
      </c>
      <c r="S50">
        <f>(CM50 - IF(AX50&gt;1, O50*CG50*100.0/(AZ50*DA50), 0))*(CT50+CU50)/1000.0</f>
        <v>0</v>
      </c>
      <c r="T50">
        <f>2.0/((1/V50-1/U50)+SIGN(V50)*SQRT((1/V50-1/U50)*(1/V50-1/U50) + 4*CH50/((CH50+1)*(CH50+1))*(2*1/V50*1/U50-1/U50*1/U50)))</f>
        <v>0</v>
      </c>
      <c r="U50">
        <f>IF(LEFT(CI50,1)&lt;&gt;"0",IF(LEFT(CI50,1)="1",3.0,CJ50),$D$5+$E$5*(DA50*CT50/($K$5*1000))+$F$5*(DA50*CT50/($K$5*1000))*MAX(MIN(CG50,$J$5),$I$5)*MAX(MIN(CG50,$J$5),$I$5)+$G$5*MAX(MIN(CG50,$J$5),$I$5)*(DA50*CT50/($K$5*1000))+$H$5*(DA50*CT50/($K$5*1000))*(DA50*CT50/($K$5*1000)))</f>
        <v>0</v>
      </c>
      <c r="V50">
        <f>M50*(1000-(1000*0.61365*exp(17.502*Z50/(240.97+Z50))/(CT50+CU50)+CO50)/2)/(1000*0.61365*exp(17.502*Z50/(240.97+Z50))/(CT50+CU50)-CO50)</f>
        <v>0</v>
      </c>
      <c r="W50">
        <f>1/((CH50+1)/(T50/1.6)+1/(U50/1.37)) + CH50/((CH50+1)/(T50/1.6) + CH50/(U50/1.37))</f>
        <v>0</v>
      </c>
      <c r="X50">
        <f>(CC50*CF50)</f>
        <v>0</v>
      </c>
      <c r="Y50">
        <f>(CV50+(X50+2*0.95*5.67E-8*(((CV50+$B$7)+273)^4-(CV50+273)^4)-44100*M50)/(1.84*29.3*U50+8*0.95*5.67E-8*(CV50+273)^3))</f>
        <v>0</v>
      </c>
      <c r="Z50">
        <f>($C$7*CW50+$D$7*CX50+$E$7*Y50)</f>
        <v>0</v>
      </c>
      <c r="AA50">
        <f>0.61365*exp(17.502*Z50/(240.97+Z50))</f>
        <v>0</v>
      </c>
      <c r="AB50">
        <f>(AC50/AD50*100)</f>
        <v>0</v>
      </c>
      <c r="AC50">
        <f>CO50*(CT50+CU50)/1000</f>
        <v>0</v>
      </c>
      <c r="AD50">
        <f>0.61365*exp(17.502*CV50/(240.97+CV50))</f>
        <v>0</v>
      </c>
      <c r="AE50">
        <f>(AA50-CO50*(CT50+CU50)/1000)</f>
        <v>0</v>
      </c>
      <c r="AF50">
        <f>(-M50*44100)</f>
        <v>0</v>
      </c>
      <c r="AG50">
        <f>2*29.3*U50*0.92*(CV50-Z50)</f>
        <v>0</v>
      </c>
      <c r="AH50">
        <f>2*0.95*5.67E-8*(((CV50+$B$7)+273)^4-(Z50+273)^4)</f>
        <v>0</v>
      </c>
      <c r="AI50">
        <f>X50+AH50+AF50+AG50</f>
        <v>0</v>
      </c>
      <c r="AJ50">
        <f>CS50*AX50*(CN50-CM50*(1000-AX50*CP50)/(1000-AX50*CO50))/(100*CG50)</f>
        <v>0</v>
      </c>
      <c r="AK50">
        <f>1000*CS50*AX50*(CO50-CP50)/(100*CG50*(1000-AX50*CO50))</f>
        <v>0</v>
      </c>
      <c r="AL50">
        <f>(AM50 - AN50 - CT50*1E3/(8.314*(CV50+273.15)) * AP50/CS50 * AO50) * CS50/(100*CG50) * (1000 - CP50)/1000</f>
        <v>0</v>
      </c>
      <c r="AM50">
        <v>50.93926633135693</v>
      </c>
      <c r="AN50">
        <v>50.85545515151514</v>
      </c>
      <c r="AO50">
        <v>0.009011739394589456</v>
      </c>
      <c r="AP50">
        <v>67.22747682967237</v>
      </c>
      <c r="AQ50">
        <f>(AS50 - AR50 + CT50*1E3/(8.314*(CV50+273.15)) * AU50/CS50 * AT50) * CS50/(100*CG50) * 1000/(1000 - AS50)</f>
        <v>0</v>
      </c>
      <c r="AR50">
        <v>18.3593749587013</v>
      </c>
      <c r="AS50">
        <v>20.76116848484848</v>
      </c>
      <c r="AT50">
        <v>8.830891774853095E-05</v>
      </c>
      <c r="AU50">
        <v>78.55</v>
      </c>
      <c r="AV50">
        <v>18</v>
      </c>
      <c r="AW50">
        <v>3</v>
      </c>
      <c r="AX50">
        <f>IF(AV50*$H$13&gt;=AZ50,1.0,(AZ50/(AZ50-AV50*$H$13)))</f>
        <v>0</v>
      </c>
      <c r="AY50">
        <f>(AX50-1)*100</f>
        <v>0</v>
      </c>
      <c r="AZ50">
        <f>MAX(0,($B$13+$C$13*DA50)/(1+$D$13*DA50)*CT50/(CV50+273)*$E$13)</f>
        <v>0</v>
      </c>
      <c r="BA50" t="s">
        <v>310</v>
      </c>
      <c r="BB50">
        <v>8135.41</v>
      </c>
      <c r="BC50">
        <v>751.3846153846154</v>
      </c>
      <c r="BD50">
        <v>2279.14</v>
      </c>
      <c r="BE50">
        <f>1-BC50/BD50</f>
        <v>0</v>
      </c>
      <c r="BF50">
        <v>-1.208566639533705</v>
      </c>
      <c r="BG50" t="s">
        <v>480</v>
      </c>
      <c r="BH50">
        <v>8140.73</v>
      </c>
      <c r="BI50">
        <v>756.4667599999999</v>
      </c>
      <c r="BJ50">
        <v>844.29</v>
      </c>
      <c r="BK50">
        <f>1-BI50/BJ50</f>
        <v>0</v>
      </c>
      <c r="BL50">
        <v>0.5</v>
      </c>
      <c r="BM50">
        <f>CD50</f>
        <v>0</v>
      </c>
      <c r="BN50">
        <f>O50</f>
        <v>0</v>
      </c>
      <c r="BO50">
        <f>BK50*BL50*BM50</f>
        <v>0</v>
      </c>
      <c r="BP50">
        <f>(BN50-BF50)/BM50</f>
        <v>0</v>
      </c>
      <c r="BQ50">
        <f>(BD50-BJ50)/BJ50</f>
        <v>0</v>
      </c>
      <c r="BR50">
        <f>BC50/(BE50+BC50/BJ50)</f>
        <v>0</v>
      </c>
      <c r="BS50" t="s">
        <v>481</v>
      </c>
      <c r="BT50">
        <v>556.2</v>
      </c>
      <c r="BU50">
        <f>IF(BT50&lt;&gt;0, BT50, BR50)</f>
        <v>0</v>
      </c>
      <c r="BV50">
        <f>1-BU50/BJ50</f>
        <v>0</v>
      </c>
      <c r="BW50">
        <f>(BJ50-BI50)/(BJ50-BU50)</f>
        <v>0</v>
      </c>
      <c r="BX50">
        <f>(BD50-BJ50)/(BD50-BU50)</f>
        <v>0</v>
      </c>
      <c r="BY50">
        <f>(BJ50-BI50)/(BJ50-BC50)</f>
        <v>0</v>
      </c>
      <c r="BZ50">
        <f>(BD50-BJ50)/(BD50-BC50)</f>
        <v>0</v>
      </c>
      <c r="CA50">
        <f>(BW50*BU50/BI50)</f>
        <v>0</v>
      </c>
      <c r="CB50">
        <f>(1-CA50)</f>
        <v>0</v>
      </c>
      <c r="CC50">
        <f>$B$11*DB50+$C$11*DC50+$F$11*DD50*(1-DG50)</f>
        <v>0</v>
      </c>
      <c r="CD50">
        <f>CC50*CE50</f>
        <v>0</v>
      </c>
      <c r="CE50">
        <f>($B$11*$D$9+$C$11*$D$9+$F$11*((DQ50+DI50)/MAX(DQ50+DI50+DR50, 0.1)*$I$9+DR50/MAX(DQ50+DI50+DR50, 0.1)*$J$9))/($B$11+$C$11+$F$11)</f>
        <v>0</v>
      </c>
      <c r="CF50">
        <f>($B$11*$K$9+$C$11*$K$9+$F$11*((DQ50+DI50)/MAX(DQ50+DI50+DR50, 0.1)*$P$9+DR50/MAX(DQ50+DI50+DR50, 0.1)*$Q$9))/($B$11+$C$11+$F$11)</f>
        <v>0</v>
      </c>
      <c r="CG50">
        <v>6</v>
      </c>
      <c r="CH50">
        <v>0.5</v>
      </c>
      <c r="CI50" t="s">
        <v>313</v>
      </c>
      <c r="CJ50">
        <v>2</v>
      </c>
      <c r="CK50" t="b">
        <v>0</v>
      </c>
      <c r="CL50">
        <v>1694110221.099999</v>
      </c>
      <c r="CM50">
        <v>49.88688387096774</v>
      </c>
      <c r="CN50">
        <v>50.01060322580644</v>
      </c>
      <c r="CO50">
        <v>20.76629032258064</v>
      </c>
      <c r="CP50">
        <v>18.34875806451613</v>
      </c>
      <c r="CQ50">
        <v>49.89888387096774</v>
      </c>
      <c r="CR50">
        <v>20.65529032258064</v>
      </c>
      <c r="CS50">
        <v>600.0044516129032</v>
      </c>
      <c r="CT50">
        <v>101.1242258064516</v>
      </c>
      <c r="CU50">
        <v>0.0999928387096774</v>
      </c>
      <c r="CV50">
        <v>25.84524516129033</v>
      </c>
      <c r="CW50">
        <v>26.12018064516129</v>
      </c>
      <c r="CX50">
        <v>999.9000000000003</v>
      </c>
      <c r="CY50">
        <v>0</v>
      </c>
      <c r="CZ50">
        <v>0</v>
      </c>
      <c r="DA50">
        <v>10000.23225806452</v>
      </c>
      <c r="DB50">
        <v>0</v>
      </c>
      <c r="DC50">
        <v>884.0863225806452</v>
      </c>
      <c r="DD50">
        <v>1499.954838709677</v>
      </c>
      <c r="DE50">
        <v>0.9729957096774192</v>
      </c>
      <c r="DF50">
        <v>0.02700434838709676</v>
      </c>
      <c r="DG50">
        <v>0</v>
      </c>
      <c r="DH50">
        <v>756.5008387096774</v>
      </c>
      <c r="DI50">
        <v>5.000220000000002</v>
      </c>
      <c r="DJ50">
        <v>11869.35806451613</v>
      </c>
      <c r="DK50">
        <v>14098.77096774194</v>
      </c>
      <c r="DL50">
        <v>39.64290322580643</v>
      </c>
      <c r="DM50">
        <v>41.4896451612903</v>
      </c>
      <c r="DN50">
        <v>39.31199999999998</v>
      </c>
      <c r="DO50">
        <v>38.81029032258064</v>
      </c>
      <c r="DP50">
        <v>40.63070967741935</v>
      </c>
      <c r="DQ50">
        <v>1454.584838709677</v>
      </c>
      <c r="DR50">
        <v>40.36999999999998</v>
      </c>
      <c r="DS50">
        <v>0</v>
      </c>
      <c r="DT50">
        <v>97.59999990463257</v>
      </c>
      <c r="DU50">
        <v>0</v>
      </c>
      <c r="DV50">
        <v>756.4667599999999</v>
      </c>
      <c r="DW50">
        <v>-2.583461545215571</v>
      </c>
      <c r="DX50">
        <v>-18.76923082906712</v>
      </c>
      <c r="DY50">
        <v>11869.268</v>
      </c>
      <c r="DZ50">
        <v>15</v>
      </c>
      <c r="EA50">
        <v>1694110259.1</v>
      </c>
      <c r="EB50" t="s">
        <v>482</v>
      </c>
      <c r="EC50">
        <v>1694110245.1</v>
      </c>
      <c r="ED50">
        <v>1694110259.1</v>
      </c>
      <c r="EE50">
        <v>34</v>
      </c>
      <c r="EF50">
        <v>0.158</v>
      </c>
      <c r="EG50">
        <v>0.016</v>
      </c>
      <c r="EH50">
        <v>-0.012</v>
      </c>
      <c r="EI50">
        <v>0.111</v>
      </c>
      <c r="EJ50">
        <v>50</v>
      </c>
      <c r="EK50">
        <v>18</v>
      </c>
      <c r="EL50">
        <v>0.55</v>
      </c>
      <c r="EM50">
        <v>0.05</v>
      </c>
      <c r="EN50">
        <v>100</v>
      </c>
      <c r="EO50">
        <v>100</v>
      </c>
      <c r="EP50">
        <v>-0.012</v>
      </c>
      <c r="EQ50">
        <v>0.111</v>
      </c>
      <c r="ER50">
        <v>-0.2683186645362378</v>
      </c>
      <c r="ES50">
        <v>0.001863200859035997</v>
      </c>
      <c r="ET50">
        <v>1.75183244084333E-06</v>
      </c>
      <c r="EU50">
        <v>-3.106497135790904E-10</v>
      </c>
      <c r="EV50">
        <v>0.09517500000000112</v>
      </c>
      <c r="EW50">
        <v>0</v>
      </c>
      <c r="EX50">
        <v>0</v>
      </c>
      <c r="EY50">
        <v>0</v>
      </c>
      <c r="EZ50">
        <v>-6</v>
      </c>
      <c r="FA50">
        <v>2030</v>
      </c>
      <c r="FB50">
        <v>-1</v>
      </c>
      <c r="FC50">
        <v>-1</v>
      </c>
      <c r="FD50">
        <v>1.3</v>
      </c>
      <c r="FE50">
        <v>1.3</v>
      </c>
      <c r="FF50">
        <v>0.284424</v>
      </c>
      <c r="FG50">
        <v>2.65747</v>
      </c>
      <c r="FH50">
        <v>1.39771</v>
      </c>
      <c r="FI50">
        <v>2.27417</v>
      </c>
      <c r="FJ50">
        <v>1.39526</v>
      </c>
      <c r="FK50">
        <v>2.44019</v>
      </c>
      <c r="FL50">
        <v>33.5355</v>
      </c>
      <c r="FM50">
        <v>15.1215</v>
      </c>
      <c r="FN50">
        <v>18</v>
      </c>
      <c r="FO50">
        <v>584.016</v>
      </c>
      <c r="FP50">
        <v>377.281</v>
      </c>
      <c r="FQ50">
        <v>23.0021</v>
      </c>
      <c r="FR50">
        <v>26.6027</v>
      </c>
      <c r="FS50">
        <v>30.0002</v>
      </c>
      <c r="FT50">
        <v>26.339</v>
      </c>
      <c r="FU50">
        <v>26.6825</v>
      </c>
      <c r="FV50">
        <v>5.71456</v>
      </c>
      <c r="FW50">
        <v>7.23929</v>
      </c>
      <c r="FX50">
        <v>85.9649</v>
      </c>
      <c r="FY50">
        <v>22.9543</v>
      </c>
      <c r="FZ50">
        <v>50</v>
      </c>
      <c r="GA50">
        <v>18.3157</v>
      </c>
      <c r="GB50">
        <v>98.7647</v>
      </c>
      <c r="GC50">
        <v>93.2724</v>
      </c>
    </row>
    <row r="51" spans="1:185">
      <c r="A51">
        <v>35</v>
      </c>
      <c r="B51">
        <v>1694110335.1</v>
      </c>
      <c r="C51">
        <v>4071</v>
      </c>
      <c r="D51" t="s">
        <v>483</v>
      </c>
      <c r="E51" t="s">
        <v>484</v>
      </c>
      <c r="F51">
        <v>5</v>
      </c>
      <c r="G51" t="s">
        <v>459</v>
      </c>
      <c r="H51" t="s">
        <v>308</v>
      </c>
      <c r="I51" t="s">
        <v>388</v>
      </c>
      <c r="L51">
        <v>1694110327.099999</v>
      </c>
      <c r="M51">
        <f>(N51)/1000</f>
        <v>0</v>
      </c>
      <c r="N51">
        <f>IF(CK51, AQ51, AK51)</f>
        <v>0</v>
      </c>
      <c r="O51">
        <f>IF(CK51, AL51, AJ51)</f>
        <v>0</v>
      </c>
      <c r="P51">
        <f>CM51 - IF(AX51&gt;1, O51*CG51*100.0/(AZ51*DA51), 0)</f>
        <v>0</v>
      </c>
      <c r="Q51">
        <f>((W51-M51/2)*P51-O51)/(W51+M51/2)</f>
        <v>0</v>
      </c>
      <c r="R51">
        <f>Q51*(CT51+CU51)/1000.0</f>
        <v>0</v>
      </c>
      <c r="S51">
        <f>(CM51 - IF(AX51&gt;1, O51*CG51*100.0/(AZ51*DA51), 0))*(CT51+CU51)/1000.0</f>
        <v>0</v>
      </c>
      <c r="T51">
        <f>2.0/((1/V51-1/U51)+SIGN(V51)*SQRT((1/V51-1/U51)*(1/V51-1/U51) + 4*CH51/((CH51+1)*(CH51+1))*(2*1/V51*1/U51-1/U51*1/U51)))</f>
        <v>0</v>
      </c>
      <c r="U51">
        <f>IF(LEFT(CI51,1)&lt;&gt;"0",IF(LEFT(CI51,1)="1",3.0,CJ51),$D$5+$E$5*(DA51*CT51/($K$5*1000))+$F$5*(DA51*CT51/($K$5*1000))*MAX(MIN(CG51,$J$5),$I$5)*MAX(MIN(CG51,$J$5),$I$5)+$G$5*MAX(MIN(CG51,$J$5),$I$5)*(DA51*CT51/($K$5*1000))+$H$5*(DA51*CT51/($K$5*1000))*(DA51*CT51/($K$5*1000)))</f>
        <v>0</v>
      </c>
      <c r="V51">
        <f>M51*(1000-(1000*0.61365*exp(17.502*Z51/(240.97+Z51))/(CT51+CU51)+CO51)/2)/(1000*0.61365*exp(17.502*Z51/(240.97+Z51))/(CT51+CU51)-CO51)</f>
        <v>0</v>
      </c>
      <c r="W51">
        <f>1/((CH51+1)/(T51/1.6)+1/(U51/1.37)) + CH51/((CH51+1)/(T51/1.6) + CH51/(U51/1.37))</f>
        <v>0</v>
      </c>
      <c r="X51">
        <f>(CC51*CF51)</f>
        <v>0</v>
      </c>
      <c r="Y51">
        <f>(CV51+(X51+2*0.95*5.67E-8*(((CV51+$B$7)+273)^4-(CV51+273)^4)-44100*M51)/(1.84*29.3*U51+8*0.95*5.67E-8*(CV51+273)^3))</f>
        <v>0</v>
      </c>
      <c r="Z51">
        <f>($C$7*CW51+$D$7*CX51+$E$7*Y51)</f>
        <v>0</v>
      </c>
      <c r="AA51">
        <f>0.61365*exp(17.502*Z51/(240.97+Z51))</f>
        <v>0</v>
      </c>
      <c r="AB51">
        <f>(AC51/AD51*100)</f>
        <v>0</v>
      </c>
      <c r="AC51">
        <f>CO51*(CT51+CU51)/1000</f>
        <v>0</v>
      </c>
      <c r="AD51">
        <f>0.61365*exp(17.502*CV51/(240.97+CV51))</f>
        <v>0</v>
      </c>
      <c r="AE51">
        <f>(AA51-CO51*(CT51+CU51)/1000)</f>
        <v>0</v>
      </c>
      <c r="AF51">
        <f>(-M51*44100)</f>
        <v>0</v>
      </c>
      <c r="AG51">
        <f>2*29.3*U51*0.92*(CV51-Z51)</f>
        <v>0</v>
      </c>
      <c r="AH51">
        <f>2*0.95*5.67E-8*(((CV51+$B$7)+273)^4-(Z51+273)^4)</f>
        <v>0</v>
      </c>
      <c r="AI51">
        <f>X51+AH51+AF51+AG51</f>
        <v>0</v>
      </c>
      <c r="AJ51">
        <f>CS51*AX51*(CN51-CM51*(1000-AX51*CP51)/(1000-AX51*CO51))/(100*CG51)</f>
        <v>0</v>
      </c>
      <c r="AK51">
        <f>1000*CS51*AX51*(CO51-CP51)/(100*CG51*(1000-AX51*CO51))</f>
        <v>0</v>
      </c>
      <c r="AL51">
        <f>(AM51 - AN51 - CT51*1E3/(8.314*(CV51+273.15)) * AP51/CS51 * AO51) * CS51/(100*CG51) * (1000 - CP51)/1000</f>
        <v>0</v>
      </c>
      <c r="AM51">
        <v>-6.920688998493493</v>
      </c>
      <c r="AN51">
        <v>-4.028944666666667</v>
      </c>
      <c r="AO51">
        <v>0.06282495658082135</v>
      </c>
      <c r="AP51">
        <v>67.22078238283093</v>
      </c>
      <c r="AQ51">
        <f>(AS51 - AR51 + CT51*1E3/(8.314*(CV51+273.15)) * AU51/CS51 * AT51) * CS51/(100*CG51) * 1000/(1000 - AS51)</f>
        <v>0</v>
      </c>
      <c r="AR51">
        <v>17.54248118987013</v>
      </c>
      <c r="AS51">
        <v>20.21791151515152</v>
      </c>
      <c r="AT51">
        <v>0.01063225974026312</v>
      </c>
      <c r="AU51">
        <v>78.55</v>
      </c>
      <c r="AV51">
        <v>19</v>
      </c>
      <c r="AW51">
        <v>3</v>
      </c>
      <c r="AX51">
        <f>IF(AV51*$H$13&gt;=AZ51,1.0,(AZ51/(AZ51-AV51*$H$13)))</f>
        <v>0</v>
      </c>
      <c r="AY51">
        <f>(AX51-1)*100</f>
        <v>0</v>
      </c>
      <c r="AZ51">
        <f>MAX(0,($B$13+$C$13*DA51)/(1+$D$13*DA51)*CT51/(CV51+273)*$E$13)</f>
        <v>0</v>
      </c>
      <c r="BA51" t="s">
        <v>310</v>
      </c>
      <c r="BB51">
        <v>8135.41</v>
      </c>
      <c r="BC51">
        <v>751.3846153846154</v>
      </c>
      <c r="BD51">
        <v>2279.14</v>
      </c>
      <c r="BE51">
        <f>1-BC51/BD51</f>
        <v>0</v>
      </c>
      <c r="BF51">
        <v>-1.208566639533705</v>
      </c>
      <c r="BG51" t="s">
        <v>485</v>
      </c>
      <c r="BH51">
        <v>8138.07</v>
      </c>
      <c r="BI51">
        <v>756.1142692307692</v>
      </c>
      <c r="BJ51">
        <v>829.55</v>
      </c>
      <c r="BK51">
        <f>1-BI51/BJ51</f>
        <v>0</v>
      </c>
      <c r="BL51">
        <v>0.5</v>
      </c>
      <c r="BM51">
        <f>CD51</f>
        <v>0</v>
      </c>
      <c r="BN51">
        <f>O51</f>
        <v>0</v>
      </c>
      <c r="BO51">
        <f>BK51*BL51*BM51</f>
        <v>0</v>
      </c>
      <c r="BP51">
        <f>(BN51-BF51)/BM51</f>
        <v>0</v>
      </c>
      <c r="BQ51">
        <f>(BD51-BJ51)/BJ51</f>
        <v>0</v>
      </c>
      <c r="BR51">
        <f>BC51/(BE51+BC51/BJ51)</f>
        <v>0</v>
      </c>
      <c r="BS51" t="s">
        <v>486</v>
      </c>
      <c r="BT51">
        <v>550.0700000000001</v>
      </c>
      <c r="BU51">
        <f>IF(BT51&lt;&gt;0, BT51, BR51)</f>
        <v>0</v>
      </c>
      <c r="BV51">
        <f>1-BU51/BJ51</f>
        <v>0</v>
      </c>
      <c r="BW51">
        <f>(BJ51-BI51)/(BJ51-BU51)</f>
        <v>0</v>
      </c>
      <c r="BX51">
        <f>(BD51-BJ51)/(BD51-BU51)</f>
        <v>0</v>
      </c>
      <c r="BY51">
        <f>(BJ51-BI51)/(BJ51-BC51)</f>
        <v>0</v>
      </c>
      <c r="BZ51">
        <f>(BD51-BJ51)/(BD51-BC51)</f>
        <v>0</v>
      </c>
      <c r="CA51">
        <f>(BW51*BU51/BI51)</f>
        <v>0</v>
      </c>
      <c r="CB51">
        <f>(1-CA51)</f>
        <v>0</v>
      </c>
      <c r="CC51">
        <f>$B$11*DB51+$C$11*DC51+$F$11*DD51*(1-DG51)</f>
        <v>0</v>
      </c>
      <c r="CD51">
        <f>CC51*CE51</f>
        <v>0</v>
      </c>
      <c r="CE51">
        <f>($B$11*$D$9+$C$11*$D$9+$F$11*((DQ51+DI51)/MAX(DQ51+DI51+DR51, 0.1)*$I$9+DR51/MAX(DQ51+DI51+DR51, 0.1)*$J$9))/($B$11+$C$11+$F$11)</f>
        <v>0</v>
      </c>
      <c r="CF51">
        <f>($B$11*$K$9+$C$11*$K$9+$F$11*((DQ51+DI51)/MAX(DQ51+DI51+DR51, 0.1)*$P$9+DR51/MAX(DQ51+DI51+DR51, 0.1)*$Q$9))/($B$11+$C$11+$F$11)</f>
        <v>0</v>
      </c>
      <c r="CG51">
        <v>6</v>
      </c>
      <c r="CH51">
        <v>0.5</v>
      </c>
      <c r="CI51" t="s">
        <v>313</v>
      </c>
      <c r="CJ51">
        <v>2</v>
      </c>
      <c r="CK51" t="b">
        <v>0</v>
      </c>
      <c r="CL51">
        <v>1694110327.099999</v>
      </c>
      <c r="CM51">
        <v>-3.886343225806452</v>
      </c>
      <c r="CN51">
        <v>-6.789711290322581</v>
      </c>
      <c r="CO51">
        <v>20.11553870967742</v>
      </c>
      <c r="CP51">
        <v>17.38392258064516</v>
      </c>
      <c r="CQ51">
        <v>-3.922343225806452</v>
      </c>
      <c r="CR51">
        <v>20.01153870967742</v>
      </c>
      <c r="CS51">
        <v>600.0175483870967</v>
      </c>
      <c r="CT51">
        <v>101.1269032258065</v>
      </c>
      <c r="CU51">
        <v>0.1000553677419355</v>
      </c>
      <c r="CV51">
        <v>25.82806451612904</v>
      </c>
      <c r="CW51">
        <v>26.03557096774194</v>
      </c>
      <c r="CX51">
        <v>999.9000000000003</v>
      </c>
      <c r="CY51">
        <v>0</v>
      </c>
      <c r="CZ51">
        <v>0</v>
      </c>
      <c r="DA51">
        <v>9999.469354838709</v>
      </c>
      <c r="DB51">
        <v>0</v>
      </c>
      <c r="DC51">
        <v>805.2395161290323</v>
      </c>
      <c r="DD51">
        <v>1500.073225806452</v>
      </c>
      <c r="DE51">
        <v>0.9729951935483873</v>
      </c>
      <c r="DF51">
        <v>0.02700478709677419</v>
      </c>
      <c r="DG51">
        <v>0</v>
      </c>
      <c r="DH51">
        <v>756.1150967741934</v>
      </c>
      <c r="DI51">
        <v>5.000220000000002</v>
      </c>
      <c r="DJ51">
        <v>11879.38709677419</v>
      </c>
      <c r="DK51">
        <v>14099.8870967742</v>
      </c>
      <c r="DL51">
        <v>40.14893548387096</v>
      </c>
      <c r="DM51">
        <v>42.02599999999998</v>
      </c>
      <c r="DN51">
        <v>40.08038709677418</v>
      </c>
      <c r="DO51">
        <v>39.50980645161289</v>
      </c>
      <c r="DP51">
        <v>41.16099999999999</v>
      </c>
      <c r="DQ51">
        <v>1454.701290322581</v>
      </c>
      <c r="DR51">
        <v>40.37193548387096</v>
      </c>
      <c r="DS51">
        <v>0</v>
      </c>
      <c r="DT51">
        <v>104</v>
      </c>
      <c r="DU51">
        <v>0</v>
      </c>
      <c r="DV51">
        <v>756.1142692307692</v>
      </c>
      <c r="DW51">
        <v>-1.505059825048365</v>
      </c>
      <c r="DX51">
        <v>-10.64615377987369</v>
      </c>
      <c r="DY51">
        <v>11879.13846153846</v>
      </c>
      <c r="DZ51">
        <v>15</v>
      </c>
      <c r="EA51">
        <v>1694110366.1</v>
      </c>
      <c r="EB51" t="s">
        <v>487</v>
      </c>
      <c r="EC51">
        <v>1694110355.6</v>
      </c>
      <c r="ED51">
        <v>1694110366.1</v>
      </c>
      <c r="EE51">
        <v>35</v>
      </c>
      <c r="EF51">
        <v>0.159</v>
      </c>
      <c r="EG51">
        <v>-0.007</v>
      </c>
      <c r="EH51">
        <v>0.036</v>
      </c>
      <c r="EI51">
        <v>0.104</v>
      </c>
      <c r="EJ51">
        <v>-7</v>
      </c>
      <c r="EK51">
        <v>18</v>
      </c>
      <c r="EL51">
        <v>0.51</v>
      </c>
      <c r="EM51">
        <v>0.05</v>
      </c>
      <c r="EN51">
        <v>100</v>
      </c>
      <c r="EO51">
        <v>100</v>
      </c>
      <c r="EP51">
        <v>0.036</v>
      </c>
      <c r="EQ51">
        <v>0.104</v>
      </c>
      <c r="ER51">
        <v>-0.1100035367091907</v>
      </c>
      <c r="ES51">
        <v>0.001863200859035997</v>
      </c>
      <c r="ET51">
        <v>1.75183244084333E-06</v>
      </c>
      <c r="EU51">
        <v>-3.106497135790904E-10</v>
      </c>
      <c r="EV51">
        <v>0.1114350000000002</v>
      </c>
      <c r="EW51">
        <v>0</v>
      </c>
      <c r="EX51">
        <v>0</v>
      </c>
      <c r="EY51">
        <v>0</v>
      </c>
      <c r="EZ51">
        <v>-6</v>
      </c>
      <c r="FA51">
        <v>2030</v>
      </c>
      <c r="FB51">
        <v>-1</v>
      </c>
      <c r="FC51">
        <v>-1</v>
      </c>
      <c r="FD51">
        <v>1.5</v>
      </c>
      <c r="FE51">
        <v>1.3</v>
      </c>
      <c r="FF51">
        <v>0.0317383</v>
      </c>
      <c r="FG51">
        <v>4.99756</v>
      </c>
      <c r="FH51">
        <v>1.39893</v>
      </c>
      <c r="FI51">
        <v>2.27173</v>
      </c>
      <c r="FJ51">
        <v>1.39526</v>
      </c>
      <c r="FK51">
        <v>2.46704</v>
      </c>
      <c r="FL51">
        <v>33.4681</v>
      </c>
      <c r="FM51">
        <v>15.0864</v>
      </c>
      <c r="FN51">
        <v>18</v>
      </c>
      <c r="FO51">
        <v>583.292</v>
      </c>
      <c r="FP51">
        <v>376.564</v>
      </c>
      <c r="FQ51">
        <v>24.1158</v>
      </c>
      <c r="FR51">
        <v>26.6634</v>
      </c>
      <c r="FS51">
        <v>30.0032</v>
      </c>
      <c r="FT51">
        <v>26.3962</v>
      </c>
      <c r="FU51">
        <v>26.7387</v>
      </c>
      <c r="FV51">
        <v>0</v>
      </c>
      <c r="FW51">
        <v>9.198829999999999</v>
      </c>
      <c r="FX51">
        <v>83.7071</v>
      </c>
      <c r="FY51">
        <v>24.0561</v>
      </c>
      <c r="FZ51">
        <v>0</v>
      </c>
      <c r="GA51">
        <v>17.8261</v>
      </c>
      <c r="GB51">
        <v>98.75579999999999</v>
      </c>
      <c r="GC51">
        <v>93.2704</v>
      </c>
    </row>
    <row r="52" spans="1:185">
      <c r="A52">
        <v>36</v>
      </c>
      <c r="B52">
        <v>1694110442.1</v>
      </c>
      <c r="C52">
        <v>4178</v>
      </c>
      <c r="D52" t="s">
        <v>488</v>
      </c>
      <c r="E52" t="s">
        <v>489</v>
      </c>
      <c r="F52">
        <v>5</v>
      </c>
      <c r="G52" t="s">
        <v>459</v>
      </c>
      <c r="H52" t="s">
        <v>308</v>
      </c>
      <c r="I52" t="s">
        <v>388</v>
      </c>
      <c r="L52">
        <v>1694110434.099999</v>
      </c>
      <c r="M52">
        <f>(N52)/1000</f>
        <v>0</v>
      </c>
      <c r="N52">
        <f>IF(CK52, AQ52, AK52)</f>
        <v>0</v>
      </c>
      <c r="O52">
        <f>IF(CK52, AL52, AJ52)</f>
        <v>0</v>
      </c>
      <c r="P52">
        <f>CM52 - IF(AX52&gt;1, O52*CG52*100.0/(AZ52*DA52), 0)</f>
        <v>0</v>
      </c>
      <c r="Q52">
        <f>((W52-M52/2)*P52-O52)/(W52+M52/2)</f>
        <v>0</v>
      </c>
      <c r="R52">
        <f>Q52*(CT52+CU52)/1000.0</f>
        <v>0</v>
      </c>
      <c r="S52">
        <f>(CM52 - IF(AX52&gt;1, O52*CG52*100.0/(AZ52*DA52), 0))*(CT52+CU52)/1000.0</f>
        <v>0</v>
      </c>
      <c r="T52">
        <f>2.0/((1/V52-1/U52)+SIGN(V52)*SQRT((1/V52-1/U52)*(1/V52-1/U52) + 4*CH52/((CH52+1)*(CH52+1))*(2*1/V52*1/U52-1/U52*1/U52)))</f>
        <v>0</v>
      </c>
      <c r="U52">
        <f>IF(LEFT(CI52,1)&lt;&gt;"0",IF(LEFT(CI52,1)="1",3.0,CJ52),$D$5+$E$5*(DA52*CT52/($K$5*1000))+$F$5*(DA52*CT52/($K$5*1000))*MAX(MIN(CG52,$J$5),$I$5)*MAX(MIN(CG52,$J$5),$I$5)+$G$5*MAX(MIN(CG52,$J$5),$I$5)*(DA52*CT52/($K$5*1000))+$H$5*(DA52*CT52/($K$5*1000))*(DA52*CT52/($K$5*1000)))</f>
        <v>0</v>
      </c>
      <c r="V52">
        <f>M52*(1000-(1000*0.61365*exp(17.502*Z52/(240.97+Z52))/(CT52+CU52)+CO52)/2)/(1000*0.61365*exp(17.502*Z52/(240.97+Z52))/(CT52+CU52)-CO52)</f>
        <v>0</v>
      </c>
      <c r="W52">
        <f>1/((CH52+1)/(T52/1.6)+1/(U52/1.37)) + CH52/((CH52+1)/(T52/1.6) + CH52/(U52/1.37))</f>
        <v>0</v>
      </c>
      <c r="X52">
        <f>(CC52*CF52)</f>
        <v>0</v>
      </c>
      <c r="Y52">
        <f>(CV52+(X52+2*0.95*5.67E-8*(((CV52+$B$7)+273)^4-(CV52+273)^4)-44100*M52)/(1.84*29.3*U52+8*0.95*5.67E-8*(CV52+273)^3))</f>
        <v>0</v>
      </c>
      <c r="Z52">
        <f>($C$7*CW52+$D$7*CX52+$E$7*Y52)</f>
        <v>0</v>
      </c>
      <c r="AA52">
        <f>0.61365*exp(17.502*Z52/(240.97+Z52))</f>
        <v>0</v>
      </c>
      <c r="AB52">
        <f>(AC52/AD52*100)</f>
        <v>0</v>
      </c>
      <c r="AC52">
        <f>CO52*(CT52+CU52)/1000</f>
        <v>0</v>
      </c>
      <c r="AD52">
        <f>0.61365*exp(17.502*CV52/(240.97+CV52))</f>
        <v>0</v>
      </c>
      <c r="AE52">
        <f>(AA52-CO52*(CT52+CU52)/1000)</f>
        <v>0</v>
      </c>
      <c r="AF52">
        <f>(-M52*44100)</f>
        <v>0</v>
      </c>
      <c r="AG52">
        <f>2*29.3*U52*0.92*(CV52-Z52)</f>
        <v>0</v>
      </c>
      <c r="AH52">
        <f>2*0.95*5.67E-8*(((CV52+$B$7)+273)^4-(Z52+273)^4)</f>
        <v>0</v>
      </c>
      <c r="AI52">
        <f>X52+AH52+AF52+AG52</f>
        <v>0</v>
      </c>
      <c r="AJ52">
        <f>CS52*AX52*(CN52-CM52*(1000-AX52*CP52)/(1000-AX52*CO52))/(100*CG52)</f>
        <v>0</v>
      </c>
      <c r="AK52">
        <f>1000*CS52*AX52*(CO52-CP52)/(100*CG52*(1000-AX52*CO52))</f>
        <v>0</v>
      </c>
      <c r="AL52">
        <f>(AM52 - AN52 - CT52*1E3/(8.314*(CV52+273.15)) * AP52/CS52 * AO52) * CS52/(100*CG52) * (1000 - CP52)/1000</f>
        <v>0</v>
      </c>
      <c r="AM52">
        <v>407.5373313609278</v>
      </c>
      <c r="AN52">
        <v>391.3652060606061</v>
      </c>
      <c r="AO52">
        <v>-0.05853091935641327</v>
      </c>
      <c r="AP52">
        <v>67.23001362332204</v>
      </c>
      <c r="AQ52">
        <f>(AS52 - AR52 + CT52*1E3/(8.314*(CV52+273.15)) * AU52/CS52 * AT52) * CS52/(100*CG52) * 1000/(1000 - AS52)</f>
        <v>0</v>
      </c>
      <c r="AR52">
        <v>18.04316746619049</v>
      </c>
      <c r="AS52">
        <v>20.60679636363637</v>
      </c>
      <c r="AT52">
        <v>0.001759317254175203</v>
      </c>
      <c r="AU52">
        <v>78.55</v>
      </c>
      <c r="AV52">
        <v>17</v>
      </c>
      <c r="AW52">
        <v>3</v>
      </c>
      <c r="AX52">
        <f>IF(AV52*$H$13&gt;=AZ52,1.0,(AZ52/(AZ52-AV52*$H$13)))</f>
        <v>0</v>
      </c>
      <c r="AY52">
        <f>(AX52-1)*100</f>
        <v>0</v>
      </c>
      <c r="AZ52">
        <f>MAX(0,($B$13+$C$13*DA52)/(1+$D$13*DA52)*CT52/(CV52+273)*$E$13)</f>
        <v>0</v>
      </c>
      <c r="BA52" t="s">
        <v>310</v>
      </c>
      <c r="BB52">
        <v>8135.41</v>
      </c>
      <c r="BC52">
        <v>751.3846153846154</v>
      </c>
      <c r="BD52">
        <v>2279.14</v>
      </c>
      <c r="BE52">
        <f>1-BC52/BD52</f>
        <v>0</v>
      </c>
      <c r="BF52">
        <v>-1.208566639533705</v>
      </c>
      <c r="BG52" t="s">
        <v>490</v>
      </c>
      <c r="BH52">
        <v>8159.71</v>
      </c>
      <c r="BI52">
        <v>728.8882307692306</v>
      </c>
      <c r="BJ52">
        <v>873.1</v>
      </c>
      <c r="BK52">
        <f>1-BI52/BJ52</f>
        <v>0</v>
      </c>
      <c r="BL52">
        <v>0.5</v>
      </c>
      <c r="BM52">
        <f>CD52</f>
        <v>0</v>
      </c>
      <c r="BN52">
        <f>O52</f>
        <v>0</v>
      </c>
      <c r="BO52">
        <f>BK52*BL52*BM52</f>
        <v>0</v>
      </c>
      <c r="BP52">
        <f>(BN52-BF52)/BM52</f>
        <v>0</v>
      </c>
      <c r="BQ52">
        <f>(BD52-BJ52)/BJ52</f>
        <v>0</v>
      </c>
      <c r="BR52">
        <f>BC52/(BE52+BC52/BJ52)</f>
        <v>0</v>
      </c>
      <c r="BS52" t="s">
        <v>491</v>
      </c>
      <c r="BT52">
        <v>542.13</v>
      </c>
      <c r="BU52">
        <f>IF(BT52&lt;&gt;0, BT52, BR52)</f>
        <v>0</v>
      </c>
      <c r="BV52">
        <f>1-BU52/BJ52</f>
        <v>0</v>
      </c>
      <c r="BW52">
        <f>(BJ52-BI52)/(BJ52-BU52)</f>
        <v>0</v>
      </c>
      <c r="BX52">
        <f>(BD52-BJ52)/(BD52-BU52)</f>
        <v>0</v>
      </c>
      <c r="BY52">
        <f>(BJ52-BI52)/(BJ52-BC52)</f>
        <v>0</v>
      </c>
      <c r="BZ52">
        <f>(BD52-BJ52)/(BD52-BC52)</f>
        <v>0</v>
      </c>
      <c r="CA52">
        <f>(BW52*BU52/BI52)</f>
        <v>0</v>
      </c>
      <c r="CB52">
        <f>(1-CA52)</f>
        <v>0</v>
      </c>
      <c r="CC52">
        <f>$B$11*DB52+$C$11*DC52+$F$11*DD52*(1-DG52)</f>
        <v>0</v>
      </c>
      <c r="CD52">
        <f>CC52*CE52</f>
        <v>0</v>
      </c>
      <c r="CE52">
        <f>($B$11*$D$9+$C$11*$D$9+$F$11*((DQ52+DI52)/MAX(DQ52+DI52+DR52, 0.1)*$I$9+DR52/MAX(DQ52+DI52+DR52, 0.1)*$J$9))/($B$11+$C$11+$F$11)</f>
        <v>0</v>
      </c>
      <c r="CF52">
        <f>($B$11*$K$9+$C$11*$K$9+$F$11*((DQ52+DI52)/MAX(DQ52+DI52+DR52, 0.1)*$P$9+DR52/MAX(DQ52+DI52+DR52, 0.1)*$Q$9))/($B$11+$C$11+$F$11)</f>
        <v>0</v>
      </c>
      <c r="CG52">
        <v>6</v>
      </c>
      <c r="CH52">
        <v>0.5</v>
      </c>
      <c r="CI52" t="s">
        <v>313</v>
      </c>
      <c r="CJ52">
        <v>2</v>
      </c>
      <c r="CK52" t="b">
        <v>0</v>
      </c>
      <c r="CL52">
        <v>1694110434.099999</v>
      </c>
      <c r="CM52">
        <v>383.6141290322582</v>
      </c>
      <c r="CN52">
        <v>400.2694193548387</v>
      </c>
      <c r="CO52">
        <v>20.57267096774194</v>
      </c>
      <c r="CP52">
        <v>18.02825483870968</v>
      </c>
      <c r="CQ52">
        <v>382.7241290322582</v>
      </c>
      <c r="CR52">
        <v>20.47167096774194</v>
      </c>
      <c r="CS52">
        <v>600.0235483870968</v>
      </c>
      <c r="CT52">
        <v>101.1286129032258</v>
      </c>
      <c r="CU52">
        <v>0.1000146161290322</v>
      </c>
      <c r="CV52">
        <v>25.75221290322581</v>
      </c>
      <c r="CW52">
        <v>26.04590967741936</v>
      </c>
      <c r="CX52">
        <v>999.9000000000003</v>
      </c>
      <c r="CY52">
        <v>0</v>
      </c>
      <c r="CZ52">
        <v>0</v>
      </c>
      <c r="DA52">
        <v>9998.346451612902</v>
      </c>
      <c r="DB52">
        <v>0</v>
      </c>
      <c r="DC52">
        <v>917.1570967741935</v>
      </c>
      <c r="DD52">
        <v>1500.050322580645</v>
      </c>
      <c r="DE52">
        <v>0.972999483870968</v>
      </c>
      <c r="DF52">
        <v>0.02700028709677419</v>
      </c>
      <c r="DG52">
        <v>0</v>
      </c>
      <c r="DH52">
        <v>728.9885483870969</v>
      </c>
      <c r="DI52">
        <v>5.000220000000002</v>
      </c>
      <c r="DJ52">
        <v>11327.94516129032</v>
      </c>
      <c r="DK52">
        <v>14099.68387096774</v>
      </c>
      <c r="DL52">
        <v>36.6348387096774</v>
      </c>
      <c r="DM52">
        <v>39.42109677419354</v>
      </c>
      <c r="DN52">
        <v>37.08238709677419</v>
      </c>
      <c r="DO52">
        <v>35.83451612903226</v>
      </c>
      <c r="DP52">
        <v>38.46545161290322</v>
      </c>
      <c r="DQ52">
        <v>1454.683225806451</v>
      </c>
      <c r="DR52">
        <v>40.36677419354837</v>
      </c>
      <c r="DS52">
        <v>0</v>
      </c>
      <c r="DT52">
        <v>104.8000001907349</v>
      </c>
      <c r="DU52">
        <v>0</v>
      </c>
      <c r="DV52">
        <v>728.8882307692306</v>
      </c>
      <c r="DW52">
        <v>-14.0830769342083</v>
      </c>
      <c r="DX52">
        <v>-288.3726495489336</v>
      </c>
      <c r="DY52">
        <v>11325.71923076923</v>
      </c>
      <c r="DZ52">
        <v>15</v>
      </c>
      <c r="EA52">
        <v>1694110468</v>
      </c>
      <c r="EB52" t="s">
        <v>492</v>
      </c>
      <c r="EC52">
        <v>1694110468</v>
      </c>
      <c r="ED52">
        <v>1694110465.5</v>
      </c>
      <c r="EE52">
        <v>36</v>
      </c>
      <c r="EF52">
        <v>-0.163</v>
      </c>
      <c r="EG52">
        <v>-0.003</v>
      </c>
      <c r="EH52">
        <v>0.89</v>
      </c>
      <c r="EI52">
        <v>0.101</v>
      </c>
      <c r="EJ52">
        <v>401</v>
      </c>
      <c r="EK52">
        <v>18</v>
      </c>
      <c r="EL52">
        <v>0.19</v>
      </c>
      <c r="EM52">
        <v>0.04</v>
      </c>
      <c r="EN52">
        <v>100</v>
      </c>
      <c r="EO52">
        <v>100</v>
      </c>
      <c r="EP52">
        <v>0.89</v>
      </c>
      <c r="EQ52">
        <v>0.101</v>
      </c>
      <c r="ER52">
        <v>0.04861427024493192</v>
      </c>
      <c r="ES52">
        <v>0.001863200859035997</v>
      </c>
      <c r="ET52">
        <v>1.75183244084333E-06</v>
      </c>
      <c r="EU52">
        <v>-3.106497135790904E-10</v>
      </c>
      <c r="EV52">
        <v>0.104140000000001</v>
      </c>
      <c r="EW52">
        <v>0</v>
      </c>
      <c r="EX52">
        <v>0</v>
      </c>
      <c r="EY52">
        <v>0</v>
      </c>
      <c r="EZ52">
        <v>-6</v>
      </c>
      <c r="FA52">
        <v>2030</v>
      </c>
      <c r="FB52">
        <v>-1</v>
      </c>
      <c r="FC52">
        <v>-1</v>
      </c>
      <c r="FD52">
        <v>1.4</v>
      </c>
      <c r="FE52">
        <v>1.3</v>
      </c>
      <c r="FF52">
        <v>1.08276</v>
      </c>
      <c r="FG52">
        <v>2.62939</v>
      </c>
      <c r="FH52">
        <v>1.39771</v>
      </c>
      <c r="FI52">
        <v>2.27295</v>
      </c>
      <c r="FJ52">
        <v>1.39526</v>
      </c>
      <c r="FK52">
        <v>2.5647</v>
      </c>
      <c r="FL52">
        <v>33.4681</v>
      </c>
      <c r="FM52">
        <v>15.1039</v>
      </c>
      <c r="FN52">
        <v>18</v>
      </c>
      <c r="FO52">
        <v>584.519</v>
      </c>
      <c r="FP52">
        <v>377.816</v>
      </c>
      <c r="FQ52">
        <v>23.2129</v>
      </c>
      <c r="FR52">
        <v>26.7101</v>
      </c>
      <c r="FS52">
        <v>30.0004</v>
      </c>
      <c r="FT52">
        <v>26.4501</v>
      </c>
      <c r="FU52">
        <v>26.7936</v>
      </c>
      <c r="FV52">
        <v>21.6956</v>
      </c>
      <c r="FW52">
        <v>8.13556</v>
      </c>
      <c r="FX52">
        <v>82.20529999999999</v>
      </c>
      <c r="FY52">
        <v>23.2096</v>
      </c>
      <c r="FZ52">
        <v>400</v>
      </c>
      <c r="GA52">
        <v>18.0355</v>
      </c>
      <c r="GB52">
        <v>98.75879999999999</v>
      </c>
      <c r="GC52">
        <v>93.2692</v>
      </c>
    </row>
    <row r="53" spans="1:185">
      <c r="A53">
        <v>37</v>
      </c>
      <c r="B53">
        <v>1694110544</v>
      </c>
      <c r="C53">
        <v>4279.900000095367</v>
      </c>
      <c r="D53" t="s">
        <v>493</v>
      </c>
      <c r="E53" t="s">
        <v>494</v>
      </c>
      <c r="F53">
        <v>5</v>
      </c>
      <c r="G53" t="s">
        <v>459</v>
      </c>
      <c r="H53" t="s">
        <v>308</v>
      </c>
      <c r="I53" t="s">
        <v>388</v>
      </c>
      <c r="L53">
        <v>1694110536</v>
      </c>
      <c r="M53">
        <f>(N53)/1000</f>
        <v>0</v>
      </c>
      <c r="N53">
        <f>IF(CK53, AQ53, AK53)</f>
        <v>0</v>
      </c>
      <c r="O53">
        <f>IF(CK53, AL53, AJ53)</f>
        <v>0</v>
      </c>
      <c r="P53">
        <f>CM53 - IF(AX53&gt;1, O53*CG53*100.0/(AZ53*DA53), 0)</f>
        <v>0</v>
      </c>
      <c r="Q53">
        <f>((W53-M53/2)*P53-O53)/(W53+M53/2)</f>
        <v>0</v>
      </c>
      <c r="R53">
        <f>Q53*(CT53+CU53)/1000.0</f>
        <v>0</v>
      </c>
      <c r="S53">
        <f>(CM53 - IF(AX53&gt;1, O53*CG53*100.0/(AZ53*DA53), 0))*(CT53+CU53)/1000.0</f>
        <v>0</v>
      </c>
      <c r="T53">
        <f>2.0/((1/V53-1/U53)+SIGN(V53)*SQRT((1/V53-1/U53)*(1/V53-1/U53) + 4*CH53/((CH53+1)*(CH53+1))*(2*1/V53*1/U53-1/U53*1/U53)))</f>
        <v>0</v>
      </c>
      <c r="U53">
        <f>IF(LEFT(CI53,1)&lt;&gt;"0",IF(LEFT(CI53,1)="1",3.0,CJ53),$D$5+$E$5*(DA53*CT53/($K$5*1000))+$F$5*(DA53*CT53/($K$5*1000))*MAX(MIN(CG53,$J$5),$I$5)*MAX(MIN(CG53,$J$5),$I$5)+$G$5*MAX(MIN(CG53,$J$5),$I$5)*(DA53*CT53/($K$5*1000))+$H$5*(DA53*CT53/($K$5*1000))*(DA53*CT53/($K$5*1000)))</f>
        <v>0</v>
      </c>
      <c r="V53">
        <f>M53*(1000-(1000*0.61365*exp(17.502*Z53/(240.97+Z53))/(CT53+CU53)+CO53)/2)/(1000*0.61365*exp(17.502*Z53/(240.97+Z53))/(CT53+CU53)-CO53)</f>
        <v>0</v>
      </c>
      <c r="W53">
        <f>1/((CH53+1)/(T53/1.6)+1/(U53/1.37)) + CH53/((CH53+1)/(T53/1.6) + CH53/(U53/1.37))</f>
        <v>0</v>
      </c>
      <c r="X53">
        <f>(CC53*CF53)</f>
        <v>0</v>
      </c>
      <c r="Y53">
        <f>(CV53+(X53+2*0.95*5.67E-8*(((CV53+$B$7)+273)^4-(CV53+273)^4)-44100*M53)/(1.84*29.3*U53+8*0.95*5.67E-8*(CV53+273)^3))</f>
        <v>0</v>
      </c>
      <c r="Z53">
        <f>($C$7*CW53+$D$7*CX53+$E$7*Y53)</f>
        <v>0</v>
      </c>
      <c r="AA53">
        <f>0.61365*exp(17.502*Z53/(240.97+Z53))</f>
        <v>0</v>
      </c>
      <c r="AB53">
        <f>(AC53/AD53*100)</f>
        <v>0</v>
      </c>
      <c r="AC53">
        <f>CO53*(CT53+CU53)/1000</f>
        <v>0</v>
      </c>
      <c r="AD53">
        <f>0.61365*exp(17.502*CV53/(240.97+CV53))</f>
        <v>0</v>
      </c>
      <c r="AE53">
        <f>(AA53-CO53*(CT53+CU53)/1000)</f>
        <v>0</v>
      </c>
      <c r="AF53">
        <f>(-M53*44100)</f>
        <v>0</v>
      </c>
      <c r="AG53">
        <f>2*29.3*U53*0.92*(CV53-Z53)</f>
        <v>0</v>
      </c>
      <c r="AH53">
        <f>2*0.95*5.67E-8*(((CV53+$B$7)+273)^4-(Z53+273)^4)</f>
        <v>0</v>
      </c>
      <c r="AI53">
        <f>X53+AH53+AF53+AG53</f>
        <v>0</v>
      </c>
      <c r="AJ53">
        <f>CS53*AX53*(CN53-CM53*(1000-AX53*CP53)/(1000-AX53*CO53))/(100*CG53)</f>
        <v>0</v>
      </c>
      <c r="AK53">
        <f>1000*CS53*AX53*(CO53-CP53)/(100*CG53*(1000-AX53*CO53))</f>
        <v>0</v>
      </c>
      <c r="AL53">
        <f>(AM53 - AN53 - CT53*1E3/(8.314*(CV53+273.15)) * AP53/CS53 * AO53) * CS53/(100*CG53) * (1000 - CP53)/1000</f>
        <v>0</v>
      </c>
      <c r="AM53">
        <v>407.1906453767845</v>
      </c>
      <c r="AN53">
        <v>390.6623878787876</v>
      </c>
      <c r="AO53">
        <v>0.07450912916269911</v>
      </c>
      <c r="AP53">
        <v>67.21437089086251</v>
      </c>
      <c r="AQ53">
        <f>(AS53 - AR53 + CT53*1E3/(8.314*(CV53+273.15)) * AU53/CS53 * AT53) * CS53/(100*CG53) * 1000/(1000 - AS53)</f>
        <v>0</v>
      </c>
      <c r="AR53">
        <v>17.48539703155844</v>
      </c>
      <c r="AS53">
        <v>20.28133575757576</v>
      </c>
      <c r="AT53">
        <v>0.0002507463203464827</v>
      </c>
      <c r="AU53">
        <v>78.55</v>
      </c>
      <c r="AV53">
        <v>17</v>
      </c>
      <c r="AW53">
        <v>3</v>
      </c>
      <c r="AX53">
        <f>IF(AV53*$H$13&gt;=AZ53,1.0,(AZ53/(AZ53-AV53*$H$13)))</f>
        <v>0</v>
      </c>
      <c r="AY53">
        <f>(AX53-1)*100</f>
        <v>0</v>
      </c>
      <c r="AZ53">
        <f>MAX(0,($B$13+$C$13*DA53)/(1+$D$13*DA53)*CT53/(CV53+273)*$E$13)</f>
        <v>0</v>
      </c>
      <c r="BA53" t="s">
        <v>310</v>
      </c>
      <c r="BB53">
        <v>8135.41</v>
      </c>
      <c r="BC53">
        <v>751.3846153846154</v>
      </c>
      <c r="BD53">
        <v>2279.14</v>
      </c>
      <c r="BE53">
        <f>1-BC53/BD53</f>
        <v>0</v>
      </c>
      <c r="BF53">
        <v>-1.208566639533705</v>
      </c>
      <c r="BG53" t="s">
        <v>495</v>
      </c>
      <c r="BH53">
        <v>8157.49</v>
      </c>
      <c r="BI53">
        <v>736.1048</v>
      </c>
      <c r="BJ53">
        <v>891.0599999999999</v>
      </c>
      <c r="BK53">
        <f>1-BI53/BJ53</f>
        <v>0</v>
      </c>
      <c r="BL53">
        <v>0.5</v>
      </c>
      <c r="BM53">
        <f>CD53</f>
        <v>0</v>
      </c>
      <c r="BN53">
        <f>O53</f>
        <v>0</v>
      </c>
      <c r="BO53">
        <f>BK53*BL53*BM53</f>
        <v>0</v>
      </c>
      <c r="BP53">
        <f>(BN53-BF53)/BM53</f>
        <v>0</v>
      </c>
      <c r="BQ53">
        <f>(BD53-BJ53)/BJ53</f>
        <v>0</v>
      </c>
      <c r="BR53">
        <f>BC53/(BE53+BC53/BJ53)</f>
        <v>0</v>
      </c>
      <c r="BS53" t="s">
        <v>496</v>
      </c>
      <c r="BT53">
        <v>534.87</v>
      </c>
      <c r="BU53">
        <f>IF(BT53&lt;&gt;0, BT53, BR53)</f>
        <v>0</v>
      </c>
      <c r="BV53">
        <f>1-BU53/BJ53</f>
        <v>0</v>
      </c>
      <c r="BW53">
        <f>(BJ53-BI53)/(BJ53-BU53)</f>
        <v>0</v>
      </c>
      <c r="BX53">
        <f>(BD53-BJ53)/(BD53-BU53)</f>
        <v>0</v>
      </c>
      <c r="BY53">
        <f>(BJ53-BI53)/(BJ53-BC53)</f>
        <v>0</v>
      </c>
      <c r="BZ53">
        <f>(BD53-BJ53)/(BD53-BC53)</f>
        <v>0</v>
      </c>
      <c r="CA53">
        <f>(BW53*BU53/BI53)</f>
        <v>0</v>
      </c>
      <c r="CB53">
        <f>(1-CA53)</f>
        <v>0</v>
      </c>
      <c r="CC53">
        <f>$B$11*DB53+$C$11*DC53+$F$11*DD53*(1-DG53)</f>
        <v>0</v>
      </c>
      <c r="CD53">
        <f>CC53*CE53</f>
        <v>0</v>
      </c>
      <c r="CE53">
        <f>($B$11*$D$9+$C$11*$D$9+$F$11*((DQ53+DI53)/MAX(DQ53+DI53+DR53, 0.1)*$I$9+DR53/MAX(DQ53+DI53+DR53, 0.1)*$J$9))/($B$11+$C$11+$F$11)</f>
        <v>0</v>
      </c>
      <c r="CF53">
        <f>($B$11*$K$9+$C$11*$K$9+$F$11*((DQ53+DI53)/MAX(DQ53+DI53+DR53, 0.1)*$P$9+DR53/MAX(DQ53+DI53+DR53, 0.1)*$Q$9))/($B$11+$C$11+$F$11)</f>
        <v>0</v>
      </c>
      <c r="CG53">
        <v>6</v>
      </c>
      <c r="CH53">
        <v>0.5</v>
      </c>
      <c r="CI53" t="s">
        <v>313</v>
      </c>
      <c r="CJ53">
        <v>2</v>
      </c>
      <c r="CK53" t="b">
        <v>0</v>
      </c>
      <c r="CL53">
        <v>1694110536</v>
      </c>
      <c r="CM53">
        <v>382.8014516129032</v>
      </c>
      <c r="CN53">
        <v>400.0513870967741</v>
      </c>
      <c r="CO53">
        <v>20.25220967741935</v>
      </c>
      <c r="CP53">
        <v>17.48389354838709</v>
      </c>
      <c r="CQ53">
        <v>381.8554516129032</v>
      </c>
      <c r="CR53">
        <v>20.16420967741935</v>
      </c>
      <c r="CS53">
        <v>600.0096451612903</v>
      </c>
      <c r="CT53">
        <v>101.1247741935484</v>
      </c>
      <c r="CU53">
        <v>0.09999069032258065</v>
      </c>
      <c r="CV53">
        <v>25.46063870967742</v>
      </c>
      <c r="CW53">
        <v>25.81739677419355</v>
      </c>
      <c r="CX53">
        <v>999.9000000000003</v>
      </c>
      <c r="CY53">
        <v>0</v>
      </c>
      <c r="CZ53">
        <v>0</v>
      </c>
      <c r="DA53">
        <v>9998.220967741934</v>
      </c>
      <c r="DB53">
        <v>0</v>
      </c>
      <c r="DC53">
        <v>872.4980645161291</v>
      </c>
      <c r="DD53">
        <v>1499.995483870968</v>
      </c>
      <c r="DE53">
        <v>0.9730009032258067</v>
      </c>
      <c r="DF53">
        <v>0.02699906451612904</v>
      </c>
      <c r="DG53">
        <v>0</v>
      </c>
      <c r="DH53">
        <v>736.0560967741936</v>
      </c>
      <c r="DI53">
        <v>5.000220000000002</v>
      </c>
      <c r="DJ53">
        <v>11378.1935483871</v>
      </c>
      <c r="DK53">
        <v>14099.16774193549</v>
      </c>
      <c r="DL53">
        <v>35.17722580645161</v>
      </c>
      <c r="DM53">
        <v>38.14690322580645</v>
      </c>
      <c r="DN53">
        <v>35.56229032258064</v>
      </c>
      <c r="DO53">
        <v>35.09454838709677</v>
      </c>
      <c r="DP53">
        <v>36.95735483870968</v>
      </c>
      <c r="DQ53">
        <v>1454.631935483871</v>
      </c>
      <c r="DR53">
        <v>40.36354838709678</v>
      </c>
      <c r="DS53">
        <v>0</v>
      </c>
      <c r="DT53">
        <v>99.79999995231628</v>
      </c>
      <c r="DU53">
        <v>0</v>
      </c>
      <c r="DV53">
        <v>736.1048</v>
      </c>
      <c r="DW53">
        <v>4.239769228726248</v>
      </c>
      <c r="DX53">
        <v>85.07692295008377</v>
      </c>
      <c r="DY53">
        <v>11379.348</v>
      </c>
      <c r="DZ53">
        <v>15</v>
      </c>
      <c r="EA53">
        <v>1694110571</v>
      </c>
      <c r="EB53" t="s">
        <v>497</v>
      </c>
      <c r="EC53">
        <v>1694110562</v>
      </c>
      <c r="ED53">
        <v>1694110571</v>
      </c>
      <c r="EE53">
        <v>37</v>
      </c>
      <c r="EF53">
        <v>0.057</v>
      </c>
      <c r="EG53">
        <v>-0.013</v>
      </c>
      <c r="EH53">
        <v>0.946</v>
      </c>
      <c r="EI53">
        <v>0.08799999999999999</v>
      </c>
      <c r="EJ53">
        <v>400</v>
      </c>
      <c r="EK53">
        <v>17</v>
      </c>
      <c r="EL53">
        <v>0.47</v>
      </c>
      <c r="EM53">
        <v>0.04</v>
      </c>
      <c r="EN53">
        <v>100</v>
      </c>
      <c r="EO53">
        <v>100</v>
      </c>
      <c r="EP53">
        <v>0.946</v>
      </c>
      <c r="EQ53">
        <v>0.08799999999999999</v>
      </c>
      <c r="ER53">
        <v>-0.1146496908883079</v>
      </c>
      <c r="ES53">
        <v>0.001863200859035997</v>
      </c>
      <c r="ET53">
        <v>1.75183244084333E-06</v>
      </c>
      <c r="EU53">
        <v>-3.106497135790904E-10</v>
      </c>
      <c r="EV53">
        <v>0.1014049999999997</v>
      </c>
      <c r="EW53">
        <v>0</v>
      </c>
      <c r="EX53">
        <v>0</v>
      </c>
      <c r="EY53">
        <v>0</v>
      </c>
      <c r="EZ53">
        <v>-6</v>
      </c>
      <c r="FA53">
        <v>2030</v>
      </c>
      <c r="FB53">
        <v>-1</v>
      </c>
      <c r="FC53">
        <v>-1</v>
      </c>
      <c r="FD53">
        <v>1.3</v>
      </c>
      <c r="FE53">
        <v>1.3</v>
      </c>
      <c r="FF53">
        <v>1.0791</v>
      </c>
      <c r="FG53">
        <v>2.6123</v>
      </c>
      <c r="FH53">
        <v>1.39771</v>
      </c>
      <c r="FI53">
        <v>2.27295</v>
      </c>
      <c r="FJ53">
        <v>1.39526</v>
      </c>
      <c r="FK53">
        <v>2.65015</v>
      </c>
      <c r="FL53">
        <v>33.6479</v>
      </c>
      <c r="FM53">
        <v>15.0952</v>
      </c>
      <c r="FN53">
        <v>18</v>
      </c>
      <c r="FO53">
        <v>584.549</v>
      </c>
      <c r="FP53">
        <v>377.416</v>
      </c>
      <c r="FQ53">
        <v>24.612</v>
      </c>
      <c r="FR53">
        <v>26.7647</v>
      </c>
      <c r="FS53">
        <v>30.0005</v>
      </c>
      <c r="FT53">
        <v>26.508</v>
      </c>
      <c r="FU53">
        <v>26.8514</v>
      </c>
      <c r="FV53">
        <v>21.6086</v>
      </c>
      <c r="FW53">
        <v>10.4127</v>
      </c>
      <c r="FX53">
        <v>80.30880000000001</v>
      </c>
      <c r="FY53">
        <v>24.6513</v>
      </c>
      <c r="FZ53">
        <v>400</v>
      </c>
      <c r="GA53">
        <v>17.5285</v>
      </c>
      <c r="GB53">
        <v>98.74979999999999</v>
      </c>
      <c r="GC53">
        <v>93.264</v>
      </c>
    </row>
    <row r="54" spans="1:185">
      <c r="A54">
        <v>38</v>
      </c>
      <c r="B54">
        <v>1694110647</v>
      </c>
      <c r="C54">
        <v>4382.900000095367</v>
      </c>
      <c r="D54" t="s">
        <v>498</v>
      </c>
      <c r="E54" t="s">
        <v>499</v>
      </c>
      <c r="F54">
        <v>5</v>
      </c>
      <c r="G54" t="s">
        <v>459</v>
      </c>
      <c r="H54" t="s">
        <v>308</v>
      </c>
      <c r="I54" t="s">
        <v>388</v>
      </c>
      <c r="L54">
        <v>1694110639</v>
      </c>
      <c r="M54">
        <f>(N54)/1000</f>
        <v>0</v>
      </c>
      <c r="N54">
        <f>IF(CK54, AQ54, AK54)</f>
        <v>0</v>
      </c>
      <c r="O54">
        <f>IF(CK54, AL54, AJ54)</f>
        <v>0</v>
      </c>
      <c r="P54">
        <f>CM54 - IF(AX54&gt;1, O54*CG54*100.0/(AZ54*DA54), 0)</f>
        <v>0</v>
      </c>
      <c r="Q54">
        <f>((W54-M54/2)*P54-O54)/(W54+M54/2)</f>
        <v>0</v>
      </c>
      <c r="R54">
        <f>Q54*(CT54+CU54)/1000.0</f>
        <v>0</v>
      </c>
      <c r="S54">
        <f>(CM54 - IF(AX54&gt;1, O54*CG54*100.0/(AZ54*DA54), 0))*(CT54+CU54)/1000.0</f>
        <v>0</v>
      </c>
      <c r="T54">
        <f>2.0/((1/V54-1/U54)+SIGN(V54)*SQRT((1/V54-1/U54)*(1/V54-1/U54) + 4*CH54/((CH54+1)*(CH54+1))*(2*1/V54*1/U54-1/U54*1/U54)))</f>
        <v>0</v>
      </c>
      <c r="U54">
        <f>IF(LEFT(CI54,1)&lt;&gt;"0",IF(LEFT(CI54,1)="1",3.0,CJ54),$D$5+$E$5*(DA54*CT54/($K$5*1000))+$F$5*(DA54*CT54/($K$5*1000))*MAX(MIN(CG54,$J$5),$I$5)*MAX(MIN(CG54,$J$5),$I$5)+$G$5*MAX(MIN(CG54,$J$5),$I$5)*(DA54*CT54/($K$5*1000))+$H$5*(DA54*CT54/($K$5*1000))*(DA54*CT54/($K$5*1000)))</f>
        <v>0</v>
      </c>
      <c r="V54">
        <f>M54*(1000-(1000*0.61365*exp(17.502*Z54/(240.97+Z54))/(CT54+CU54)+CO54)/2)/(1000*0.61365*exp(17.502*Z54/(240.97+Z54))/(CT54+CU54)-CO54)</f>
        <v>0</v>
      </c>
      <c r="W54">
        <f>1/((CH54+1)/(T54/1.6)+1/(U54/1.37)) + CH54/((CH54+1)/(T54/1.6) + CH54/(U54/1.37))</f>
        <v>0</v>
      </c>
      <c r="X54">
        <f>(CC54*CF54)</f>
        <v>0</v>
      </c>
      <c r="Y54">
        <f>(CV54+(X54+2*0.95*5.67E-8*(((CV54+$B$7)+273)^4-(CV54+273)^4)-44100*M54)/(1.84*29.3*U54+8*0.95*5.67E-8*(CV54+273)^3))</f>
        <v>0</v>
      </c>
      <c r="Z54">
        <f>($C$7*CW54+$D$7*CX54+$E$7*Y54)</f>
        <v>0</v>
      </c>
      <c r="AA54">
        <f>0.61365*exp(17.502*Z54/(240.97+Z54))</f>
        <v>0</v>
      </c>
      <c r="AB54">
        <f>(AC54/AD54*100)</f>
        <v>0</v>
      </c>
      <c r="AC54">
        <f>CO54*(CT54+CU54)/1000</f>
        <v>0</v>
      </c>
      <c r="AD54">
        <f>0.61365*exp(17.502*CV54/(240.97+CV54))</f>
        <v>0</v>
      </c>
      <c r="AE54">
        <f>(AA54-CO54*(CT54+CU54)/1000)</f>
        <v>0</v>
      </c>
      <c r="AF54">
        <f>(-M54*44100)</f>
        <v>0</v>
      </c>
      <c r="AG54">
        <f>2*29.3*U54*0.92*(CV54-Z54)</f>
        <v>0</v>
      </c>
      <c r="AH54">
        <f>2*0.95*5.67E-8*(((CV54+$B$7)+273)^4-(Z54+273)^4)</f>
        <v>0</v>
      </c>
      <c r="AI54">
        <f>X54+AH54+AF54+AG54</f>
        <v>0</v>
      </c>
      <c r="AJ54">
        <f>CS54*AX54*(CN54-CM54*(1000-AX54*CP54)/(1000-AX54*CO54))/(100*CG54)</f>
        <v>0</v>
      </c>
      <c r="AK54">
        <f>1000*CS54*AX54*(CO54-CP54)/(100*CG54*(1000-AX54*CO54))</f>
        <v>0</v>
      </c>
      <c r="AL54">
        <f>(AM54 - AN54 - CT54*1E3/(8.314*(CV54+273.15)) * AP54/CS54 * AO54) * CS54/(100*CG54) * (1000 - CP54)/1000</f>
        <v>0</v>
      </c>
      <c r="AM54">
        <v>611.1732520624248</v>
      </c>
      <c r="AN54">
        <v>587.0276969696971</v>
      </c>
      <c r="AO54">
        <v>-0.0004540032908410827</v>
      </c>
      <c r="AP54">
        <v>67.20226284750962</v>
      </c>
      <c r="AQ54">
        <f>(AS54 - AR54 + CT54*1E3/(8.314*(CV54+273.15)) * AU54/CS54 * AT54) * CS54/(100*CG54) * 1000/(1000 - AS54)</f>
        <v>0</v>
      </c>
      <c r="AR54">
        <v>18.26163016203464</v>
      </c>
      <c r="AS54">
        <v>20.73096727272726</v>
      </c>
      <c r="AT54">
        <v>0.008307341991336942</v>
      </c>
      <c r="AU54">
        <v>78.55</v>
      </c>
      <c r="AV54">
        <v>17</v>
      </c>
      <c r="AW54">
        <v>3</v>
      </c>
      <c r="AX54">
        <f>IF(AV54*$H$13&gt;=AZ54,1.0,(AZ54/(AZ54-AV54*$H$13)))</f>
        <v>0</v>
      </c>
      <c r="AY54">
        <f>(AX54-1)*100</f>
        <v>0</v>
      </c>
      <c r="AZ54">
        <f>MAX(0,($B$13+$C$13*DA54)/(1+$D$13*DA54)*CT54/(CV54+273)*$E$13)</f>
        <v>0</v>
      </c>
      <c r="BA54" t="s">
        <v>310</v>
      </c>
      <c r="BB54">
        <v>8135.41</v>
      </c>
      <c r="BC54">
        <v>751.3846153846154</v>
      </c>
      <c r="BD54">
        <v>2279.14</v>
      </c>
      <c r="BE54">
        <f>1-BC54/BD54</f>
        <v>0</v>
      </c>
      <c r="BF54">
        <v>-1.208566639533705</v>
      </c>
      <c r="BG54" t="s">
        <v>500</v>
      </c>
      <c r="BH54">
        <v>8146.85</v>
      </c>
      <c r="BI54">
        <v>743.4496800000001</v>
      </c>
      <c r="BJ54">
        <v>938.6900000000001</v>
      </c>
      <c r="BK54">
        <f>1-BI54/BJ54</f>
        <v>0</v>
      </c>
      <c r="BL54">
        <v>0.5</v>
      </c>
      <c r="BM54">
        <f>CD54</f>
        <v>0</v>
      </c>
      <c r="BN54">
        <f>O54</f>
        <v>0</v>
      </c>
      <c r="BO54">
        <f>BK54*BL54*BM54</f>
        <v>0</v>
      </c>
      <c r="BP54">
        <f>(BN54-BF54)/BM54</f>
        <v>0</v>
      </c>
      <c r="BQ54">
        <f>(BD54-BJ54)/BJ54</f>
        <v>0</v>
      </c>
      <c r="BR54">
        <f>BC54/(BE54+BC54/BJ54)</f>
        <v>0</v>
      </c>
      <c r="BS54" t="s">
        <v>501</v>
      </c>
      <c r="BT54">
        <v>522.6</v>
      </c>
      <c r="BU54">
        <f>IF(BT54&lt;&gt;0, BT54, BR54)</f>
        <v>0</v>
      </c>
      <c r="BV54">
        <f>1-BU54/BJ54</f>
        <v>0</v>
      </c>
      <c r="BW54">
        <f>(BJ54-BI54)/(BJ54-BU54)</f>
        <v>0</v>
      </c>
      <c r="BX54">
        <f>(BD54-BJ54)/(BD54-BU54)</f>
        <v>0</v>
      </c>
      <c r="BY54">
        <f>(BJ54-BI54)/(BJ54-BC54)</f>
        <v>0</v>
      </c>
      <c r="BZ54">
        <f>(BD54-BJ54)/(BD54-BC54)</f>
        <v>0</v>
      </c>
      <c r="CA54">
        <f>(BW54*BU54/BI54)</f>
        <v>0</v>
      </c>
      <c r="CB54">
        <f>(1-CA54)</f>
        <v>0</v>
      </c>
      <c r="CC54">
        <f>$B$11*DB54+$C$11*DC54+$F$11*DD54*(1-DG54)</f>
        <v>0</v>
      </c>
      <c r="CD54">
        <f>CC54*CE54</f>
        <v>0</v>
      </c>
      <c r="CE54">
        <f>($B$11*$D$9+$C$11*$D$9+$F$11*((DQ54+DI54)/MAX(DQ54+DI54+DR54, 0.1)*$I$9+DR54/MAX(DQ54+DI54+DR54, 0.1)*$J$9))/($B$11+$C$11+$F$11)</f>
        <v>0</v>
      </c>
      <c r="CF54">
        <f>($B$11*$K$9+$C$11*$K$9+$F$11*((DQ54+DI54)/MAX(DQ54+DI54+DR54, 0.1)*$P$9+DR54/MAX(DQ54+DI54+DR54, 0.1)*$Q$9))/($B$11+$C$11+$F$11)</f>
        <v>0</v>
      </c>
      <c r="CG54">
        <v>6</v>
      </c>
      <c r="CH54">
        <v>0.5</v>
      </c>
      <c r="CI54" t="s">
        <v>313</v>
      </c>
      <c r="CJ54">
        <v>2</v>
      </c>
      <c r="CK54" t="b">
        <v>0</v>
      </c>
      <c r="CL54">
        <v>1694110639</v>
      </c>
      <c r="CM54">
        <v>575.1203870967742</v>
      </c>
      <c r="CN54">
        <v>600.0057419354839</v>
      </c>
      <c r="CO54">
        <v>20.68418387096774</v>
      </c>
      <c r="CP54">
        <v>18.18427096774193</v>
      </c>
      <c r="CQ54">
        <v>573.2673870967742</v>
      </c>
      <c r="CR54">
        <v>20.57818387096774</v>
      </c>
      <c r="CS54">
        <v>599.993064516129</v>
      </c>
      <c r="CT54">
        <v>101.1231935483871</v>
      </c>
      <c r="CU54">
        <v>0.1000019451612903</v>
      </c>
      <c r="CV54">
        <v>25.75010322580645</v>
      </c>
      <c r="CW54">
        <v>26.07872580645162</v>
      </c>
      <c r="CX54">
        <v>999.9000000000003</v>
      </c>
      <c r="CY54">
        <v>0</v>
      </c>
      <c r="CZ54">
        <v>0</v>
      </c>
      <c r="DA54">
        <v>9998.466129032258</v>
      </c>
      <c r="DB54">
        <v>0</v>
      </c>
      <c r="DC54">
        <v>837.9989677419355</v>
      </c>
      <c r="DD54">
        <v>1499.985161290323</v>
      </c>
      <c r="DE54">
        <v>0.972997806451613</v>
      </c>
      <c r="DF54">
        <v>0.02700183225806451</v>
      </c>
      <c r="DG54">
        <v>0</v>
      </c>
      <c r="DH54">
        <v>743.2342258064518</v>
      </c>
      <c r="DI54">
        <v>5.000220000000002</v>
      </c>
      <c r="DJ54">
        <v>11572.90967741935</v>
      </c>
      <c r="DK54">
        <v>14099.05483870968</v>
      </c>
      <c r="DL54">
        <v>37.14090322580645</v>
      </c>
      <c r="DM54">
        <v>39.68122580645161</v>
      </c>
      <c r="DN54">
        <v>37.46338709677418</v>
      </c>
      <c r="DO54">
        <v>37.74567741935484</v>
      </c>
      <c r="DP54">
        <v>38.46548387096773</v>
      </c>
      <c r="DQ54">
        <v>1454.616129032258</v>
      </c>
      <c r="DR54">
        <v>40.36838709677417</v>
      </c>
      <c r="DS54">
        <v>0</v>
      </c>
      <c r="DT54">
        <v>101</v>
      </c>
      <c r="DU54">
        <v>0</v>
      </c>
      <c r="DV54">
        <v>743.4496800000001</v>
      </c>
      <c r="DW54">
        <v>12.66407691377983</v>
      </c>
      <c r="DX54">
        <v>242.5538461208539</v>
      </c>
      <c r="DY54">
        <v>11576.768</v>
      </c>
      <c r="DZ54">
        <v>15</v>
      </c>
      <c r="EA54">
        <v>1694110671</v>
      </c>
      <c r="EB54" t="s">
        <v>502</v>
      </c>
      <c r="EC54">
        <v>1694110669</v>
      </c>
      <c r="ED54">
        <v>1694110671</v>
      </c>
      <c r="EE54">
        <v>38</v>
      </c>
      <c r="EF54">
        <v>0.235</v>
      </c>
      <c r="EG54">
        <v>0.018</v>
      </c>
      <c r="EH54">
        <v>1.853</v>
      </c>
      <c r="EI54">
        <v>0.106</v>
      </c>
      <c r="EJ54">
        <v>600</v>
      </c>
      <c r="EK54">
        <v>18</v>
      </c>
      <c r="EL54">
        <v>0.17</v>
      </c>
      <c r="EM54">
        <v>0.04</v>
      </c>
      <c r="EN54">
        <v>100</v>
      </c>
      <c r="EO54">
        <v>100</v>
      </c>
      <c r="EP54">
        <v>1.853</v>
      </c>
      <c r="EQ54">
        <v>0.106</v>
      </c>
      <c r="ER54">
        <v>-0.05759669334192119</v>
      </c>
      <c r="ES54">
        <v>0.001863200859035997</v>
      </c>
      <c r="ET54">
        <v>1.75183244084333E-06</v>
      </c>
      <c r="EU54">
        <v>-3.106497135790904E-10</v>
      </c>
      <c r="EV54">
        <v>0.08847499999999897</v>
      </c>
      <c r="EW54">
        <v>0</v>
      </c>
      <c r="EX54">
        <v>0</v>
      </c>
      <c r="EY54">
        <v>0</v>
      </c>
      <c r="EZ54">
        <v>-6</v>
      </c>
      <c r="FA54">
        <v>2030</v>
      </c>
      <c r="FB54">
        <v>-1</v>
      </c>
      <c r="FC54">
        <v>-1</v>
      </c>
      <c r="FD54">
        <v>1.4</v>
      </c>
      <c r="FE54">
        <v>1.3</v>
      </c>
      <c r="FF54">
        <v>1.48315</v>
      </c>
      <c r="FG54">
        <v>2.58423</v>
      </c>
      <c r="FH54">
        <v>1.39771</v>
      </c>
      <c r="FI54">
        <v>2.27295</v>
      </c>
      <c r="FJ54">
        <v>1.39526</v>
      </c>
      <c r="FK54">
        <v>2.43408</v>
      </c>
      <c r="FL54">
        <v>33.8509</v>
      </c>
      <c r="FM54">
        <v>15.0777</v>
      </c>
      <c r="FN54">
        <v>18</v>
      </c>
      <c r="FO54">
        <v>584.784</v>
      </c>
      <c r="FP54">
        <v>378.096</v>
      </c>
      <c r="FQ54">
        <v>23.5399</v>
      </c>
      <c r="FR54">
        <v>26.7749</v>
      </c>
      <c r="FS54">
        <v>29.9998</v>
      </c>
      <c r="FT54">
        <v>26.5294</v>
      </c>
      <c r="FU54">
        <v>26.8722</v>
      </c>
      <c r="FV54">
        <v>29.7089</v>
      </c>
      <c r="FW54">
        <v>6.18385</v>
      </c>
      <c r="FX54">
        <v>78.8176</v>
      </c>
      <c r="FY54">
        <v>23.4836</v>
      </c>
      <c r="FZ54">
        <v>600</v>
      </c>
      <c r="GA54">
        <v>18.1429</v>
      </c>
      <c r="GB54">
        <v>98.75409999999999</v>
      </c>
      <c r="GC54">
        <v>93.2713</v>
      </c>
    </row>
    <row r="55" spans="1:185">
      <c r="A55">
        <v>39</v>
      </c>
      <c r="B55">
        <v>1694110747</v>
      </c>
      <c r="C55">
        <v>4482.900000095367</v>
      </c>
      <c r="D55" t="s">
        <v>503</v>
      </c>
      <c r="E55" t="s">
        <v>504</v>
      </c>
      <c r="F55">
        <v>5</v>
      </c>
      <c r="G55" t="s">
        <v>459</v>
      </c>
      <c r="H55" t="s">
        <v>308</v>
      </c>
      <c r="I55" t="s">
        <v>388</v>
      </c>
      <c r="L55">
        <v>1694110739</v>
      </c>
      <c r="M55">
        <f>(N55)/1000</f>
        <v>0</v>
      </c>
      <c r="N55">
        <f>IF(CK55, AQ55, AK55)</f>
        <v>0</v>
      </c>
      <c r="O55">
        <f>IF(CK55, AL55, AJ55)</f>
        <v>0</v>
      </c>
      <c r="P55">
        <f>CM55 - IF(AX55&gt;1, O55*CG55*100.0/(AZ55*DA55), 0)</f>
        <v>0</v>
      </c>
      <c r="Q55">
        <f>((W55-M55/2)*P55-O55)/(W55+M55/2)</f>
        <v>0</v>
      </c>
      <c r="R55">
        <f>Q55*(CT55+CU55)/1000.0</f>
        <v>0</v>
      </c>
      <c r="S55">
        <f>(CM55 - IF(AX55&gt;1, O55*CG55*100.0/(AZ55*DA55), 0))*(CT55+CU55)/1000.0</f>
        <v>0</v>
      </c>
      <c r="T55">
        <f>2.0/((1/V55-1/U55)+SIGN(V55)*SQRT((1/V55-1/U55)*(1/V55-1/U55) + 4*CH55/((CH55+1)*(CH55+1))*(2*1/V55*1/U55-1/U55*1/U55)))</f>
        <v>0</v>
      </c>
      <c r="U55">
        <f>IF(LEFT(CI55,1)&lt;&gt;"0",IF(LEFT(CI55,1)="1",3.0,CJ55),$D$5+$E$5*(DA55*CT55/($K$5*1000))+$F$5*(DA55*CT55/($K$5*1000))*MAX(MIN(CG55,$J$5),$I$5)*MAX(MIN(CG55,$J$5),$I$5)+$G$5*MAX(MIN(CG55,$J$5),$I$5)*(DA55*CT55/($K$5*1000))+$H$5*(DA55*CT55/($K$5*1000))*(DA55*CT55/($K$5*1000)))</f>
        <v>0</v>
      </c>
      <c r="V55">
        <f>M55*(1000-(1000*0.61365*exp(17.502*Z55/(240.97+Z55))/(CT55+CU55)+CO55)/2)/(1000*0.61365*exp(17.502*Z55/(240.97+Z55))/(CT55+CU55)-CO55)</f>
        <v>0</v>
      </c>
      <c r="W55">
        <f>1/((CH55+1)/(T55/1.6)+1/(U55/1.37)) + CH55/((CH55+1)/(T55/1.6) + CH55/(U55/1.37))</f>
        <v>0</v>
      </c>
      <c r="X55">
        <f>(CC55*CF55)</f>
        <v>0</v>
      </c>
      <c r="Y55">
        <f>(CV55+(X55+2*0.95*5.67E-8*(((CV55+$B$7)+273)^4-(CV55+273)^4)-44100*M55)/(1.84*29.3*U55+8*0.95*5.67E-8*(CV55+273)^3))</f>
        <v>0</v>
      </c>
      <c r="Z55">
        <f>($C$7*CW55+$D$7*CX55+$E$7*Y55)</f>
        <v>0</v>
      </c>
      <c r="AA55">
        <f>0.61365*exp(17.502*Z55/(240.97+Z55))</f>
        <v>0</v>
      </c>
      <c r="AB55">
        <f>(AC55/AD55*100)</f>
        <v>0</v>
      </c>
      <c r="AC55">
        <f>CO55*(CT55+CU55)/1000</f>
        <v>0</v>
      </c>
      <c r="AD55">
        <f>0.61365*exp(17.502*CV55/(240.97+CV55))</f>
        <v>0</v>
      </c>
      <c r="AE55">
        <f>(AA55-CO55*(CT55+CU55)/1000)</f>
        <v>0</v>
      </c>
      <c r="AF55">
        <f>(-M55*44100)</f>
        <v>0</v>
      </c>
      <c r="AG55">
        <f>2*29.3*U55*0.92*(CV55-Z55)</f>
        <v>0</v>
      </c>
      <c r="AH55">
        <f>2*0.95*5.67E-8*(((CV55+$B$7)+273)^4-(Z55+273)^4)</f>
        <v>0</v>
      </c>
      <c r="AI55">
        <f>X55+AH55+AF55+AG55</f>
        <v>0</v>
      </c>
      <c r="AJ55">
        <f>CS55*AX55*(CN55-CM55*(1000-AX55*CP55)/(1000-AX55*CO55))/(100*CG55)</f>
        <v>0</v>
      </c>
      <c r="AK55">
        <f>1000*CS55*AX55*(CO55-CP55)/(100*CG55*(1000-AX55*CO55))</f>
        <v>0</v>
      </c>
      <c r="AL55">
        <f>(AM55 - AN55 - CT55*1E3/(8.314*(CV55+273.15)) * AP55/CS55 * AO55) * CS55/(100*CG55) * (1000 - CP55)/1000</f>
        <v>0</v>
      </c>
      <c r="AM55">
        <v>814.4282148373313</v>
      </c>
      <c r="AN55">
        <v>787.4278121212124</v>
      </c>
      <c r="AO55">
        <v>0.04511382973608775</v>
      </c>
      <c r="AP55">
        <v>67.22454637419665</v>
      </c>
      <c r="AQ55">
        <f>(AS55 - AR55 + CT55*1E3/(8.314*(CV55+273.15)) * AU55/CS55 * AT55) * CS55/(100*CG55) * 1000/(1000 - AS55)</f>
        <v>0</v>
      </c>
      <c r="AR55">
        <v>17.64996753943724</v>
      </c>
      <c r="AS55">
        <v>20.44878969696969</v>
      </c>
      <c r="AT55">
        <v>-0.0001827622254281115</v>
      </c>
      <c r="AU55">
        <v>78.55</v>
      </c>
      <c r="AV55">
        <v>17</v>
      </c>
      <c r="AW55">
        <v>3</v>
      </c>
      <c r="AX55">
        <f>IF(AV55*$H$13&gt;=AZ55,1.0,(AZ55/(AZ55-AV55*$H$13)))</f>
        <v>0</v>
      </c>
      <c r="AY55">
        <f>(AX55-1)*100</f>
        <v>0</v>
      </c>
      <c r="AZ55">
        <f>MAX(0,($B$13+$C$13*DA55)/(1+$D$13*DA55)*CT55/(CV55+273)*$E$13)</f>
        <v>0</v>
      </c>
      <c r="BA55" t="s">
        <v>310</v>
      </c>
      <c r="BB55">
        <v>8135.41</v>
      </c>
      <c r="BC55">
        <v>751.3846153846154</v>
      </c>
      <c r="BD55">
        <v>2279.14</v>
      </c>
      <c r="BE55">
        <f>1-BC55/BD55</f>
        <v>0</v>
      </c>
      <c r="BF55">
        <v>-1.208566639533705</v>
      </c>
      <c r="BG55" t="s">
        <v>505</v>
      </c>
      <c r="BH55">
        <v>8142.53</v>
      </c>
      <c r="BI55">
        <v>770.0928800000002</v>
      </c>
      <c r="BJ55">
        <v>972.99</v>
      </c>
      <c r="BK55">
        <f>1-BI55/BJ55</f>
        <v>0</v>
      </c>
      <c r="BL55">
        <v>0.5</v>
      </c>
      <c r="BM55">
        <f>CD55</f>
        <v>0</v>
      </c>
      <c r="BN55">
        <f>O55</f>
        <v>0</v>
      </c>
      <c r="BO55">
        <f>BK55*BL55*BM55</f>
        <v>0</v>
      </c>
      <c r="BP55">
        <f>(BN55-BF55)/BM55</f>
        <v>0</v>
      </c>
      <c r="BQ55">
        <f>(BD55-BJ55)/BJ55</f>
        <v>0</v>
      </c>
      <c r="BR55">
        <f>BC55/(BE55+BC55/BJ55)</f>
        <v>0</v>
      </c>
      <c r="BS55" t="s">
        <v>506</v>
      </c>
      <c r="BT55">
        <v>523.53</v>
      </c>
      <c r="BU55">
        <f>IF(BT55&lt;&gt;0, BT55, BR55)</f>
        <v>0</v>
      </c>
      <c r="BV55">
        <f>1-BU55/BJ55</f>
        <v>0</v>
      </c>
      <c r="BW55">
        <f>(BJ55-BI55)/(BJ55-BU55)</f>
        <v>0</v>
      </c>
      <c r="BX55">
        <f>(BD55-BJ55)/(BD55-BU55)</f>
        <v>0</v>
      </c>
      <c r="BY55">
        <f>(BJ55-BI55)/(BJ55-BC55)</f>
        <v>0</v>
      </c>
      <c r="BZ55">
        <f>(BD55-BJ55)/(BD55-BC55)</f>
        <v>0</v>
      </c>
      <c r="CA55">
        <f>(BW55*BU55/BI55)</f>
        <v>0</v>
      </c>
      <c r="CB55">
        <f>(1-CA55)</f>
        <v>0</v>
      </c>
      <c r="CC55">
        <f>$B$11*DB55+$C$11*DC55+$F$11*DD55*(1-DG55)</f>
        <v>0</v>
      </c>
      <c r="CD55">
        <f>CC55*CE55</f>
        <v>0</v>
      </c>
      <c r="CE55">
        <f>($B$11*$D$9+$C$11*$D$9+$F$11*((DQ55+DI55)/MAX(DQ55+DI55+DR55, 0.1)*$I$9+DR55/MAX(DQ55+DI55+DR55, 0.1)*$J$9))/($B$11+$C$11+$F$11)</f>
        <v>0</v>
      </c>
      <c r="CF55">
        <f>($B$11*$K$9+$C$11*$K$9+$F$11*((DQ55+DI55)/MAX(DQ55+DI55+DR55, 0.1)*$P$9+DR55/MAX(DQ55+DI55+DR55, 0.1)*$Q$9))/($B$11+$C$11+$F$11)</f>
        <v>0</v>
      </c>
      <c r="CG55">
        <v>6</v>
      </c>
      <c r="CH55">
        <v>0.5</v>
      </c>
      <c r="CI55" t="s">
        <v>313</v>
      </c>
      <c r="CJ55">
        <v>2</v>
      </c>
      <c r="CK55" t="b">
        <v>0</v>
      </c>
      <c r="CL55">
        <v>1694110739</v>
      </c>
      <c r="CM55">
        <v>771.2514516129032</v>
      </c>
      <c r="CN55">
        <v>800.0345161290321</v>
      </c>
      <c r="CO55">
        <v>20.46374193548387</v>
      </c>
      <c r="CP55">
        <v>17.65984838709678</v>
      </c>
      <c r="CQ55">
        <v>768.5744516129032</v>
      </c>
      <c r="CR55">
        <v>20.36374193548387</v>
      </c>
      <c r="CS55">
        <v>600.0220967741933</v>
      </c>
      <c r="CT55">
        <v>101.1210322580645</v>
      </c>
      <c r="CU55">
        <v>0.1000149548387097</v>
      </c>
      <c r="CV55">
        <v>25.62760645161291</v>
      </c>
      <c r="CW55">
        <v>25.96138064516129</v>
      </c>
      <c r="CX55">
        <v>999.9000000000003</v>
      </c>
      <c r="CY55">
        <v>0</v>
      </c>
      <c r="CZ55">
        <v>0</v>
      </c>
      <c r="DA55">
        <v>9999.182258064517</v>
      </c>
      <c r="DB55">
        <v>0</v>
      </c>
      <c r="DC55">
        <v>896.5061612903227</v>
      </c>
      <c r="DD55">
        <v>1499.954838709677</v>
      </c>
      <c r="DE55">
        <v>0.9729967419354841</v>
      </c>
      <c r="DF55">
        <v>0.02700294193548387</v>
      </c>
      <c r="DG55">
        <v>0</v>
      </c>
      <c r="DH55">
        <v>770.0218064516127</v>
      </c>
      <c r="DI55">
        <v>5.000220000000002</v>
      </c>
      <c r="DJ55">
        <v>12058.82903225807</v>
      </c>
      <c r="DK55">
        <v>14098.78064516129</v>
      </c>
      <c r="DL55">
        <v>38.6931935483871</v>
      </c>
      <c r="DM55">
        <v>40.79412903225806</v>
      </c>
      <c r="DN55">
        <v>38.7012258064516</v>
      </c>
      <c r="DO55">
        <v>38.44529032258064</v>
      </c>
      <c r="DP55">
        <v>39.8968387096774</v>
      </c>
      <c r="DQ55">
        <v>1454.587741935484</v>
      </c>
      <c r="DR55">
        <v>40.36709677419353</v>
      </c>
      <c r="DS55">
        <v>0</v>
      </c>
      <c r="DT55">
        <v>97.70000004768372</v>
      </c>
      <c r="DU55">
        <v>0</v>
      </c>
      <c r="DV55">
        <v>770.0928800000002</v>
      </c>
      <c r="DW55">
        <v>9.215692327413375</v>
      </c>
      <c r="DX55">
        <v>144.1846155410772</v>
      </c>
      <c r="DY55">
        <v>12060.164</v>
      </c>
      <c r="DZ55">
        <v>15</v>
      </c>
      <c r="EA55">
        <v>1694110784</v>
      </c>
      <c r="EB55" t="s">
        <v>507</v>
      </c>
      <c r="EC55">
        <v>1694110784</v>
      </c>
      <c r="ED55">
        <v>1694110779.5</v>
      </c>
      <c r="EE55">
        <v>39</v>
      </c>
      <c r="EF55">
        <v>0.057</v>
      </c>
      <c r="EG55">
        <v>-0.006</v>
      </c>
      <c r="EH55">
        <v>2.677</v>
      </c>
      <c r="EI55">
        <v>0.1</v>
      </c>
      <c r="EJ55">
        <v>800</v>
      </c>
      <c r="EK55">
        <v>18</v>
      </c>
      <c r="EL55">
        <v>0.27</v>
      </c>
      <c r="EM55">
        <v>0.04</v>
      </c>
      <c r="EN55">
        <v>100</v>
      </c>
      <c r="EO55">
        <v>100</v>
      </c>
      <c r="EP55">
        <v>2.677</v>
      </c>
      <c r="EQ55">
        <v>0.1</v>
      </c>
      <c r="ER55">
        <v>0.1775038705739005</v>
      </c>
      <c r="ES55">
        <v>0.001863200859035997</v>
      </c>
      <c r="ET55">
        <v>1.75183244084333E-06</v>
      </c>
      <c r="EU55">
        <v>-3.106497135790904E-10</v>
      </c>
      <c r="EV55">
        <v>0.1064850000000028</v>
      </c>
      <c r="EW55">
        <v>0</v>
      </c>
      <c r="EX55">
        <v>0</v>
      </c>
      <c r="EY55">
        <v>0</v>
      </c>
      <c r="EZ55">
        <v>-6</v>
      </c>
      <c r="FA55">
        <v>2030</v>
      </c>
      <c r="FB55">
        <v>-1</v>
      </c>
      <c r="FC55">
        <v>-1</v>
      </c>
      <c r="FD55">
        <v>1.3</v>
      </c>
      <c r="FE55">
        <v>1.3</v>
      </c>
      <c r="FF55">
        <v>1.86401</v>
      </c>
      <c r="FG55">
        <v>2.57568</v>
      </c>
      <c r="FH55">
        <v>1.39771</v>
      </c>
      <c r="FI55">
        <v>2.27295</v>
      </c>
      <c r="FJ55">
        <v>1.39526</v>
      </c>
      <c r="FK55">
        <v>2.42188</v>
      </c>
      <c r="FL55">
        <v>33.9187</v>
      </c>
      <c r="FM55">
        <v>15.0689</v>
      </c>
      <c r="FN55">
        <v>18</v>
      </c>
      <c r="FO55">
        <v>585.434</v>
      </c>
      <c r="FP55">
        <v>378</v>
      </c>
      <c r="FQ55">
        <v>23.7502</v>
      </c>
      <c r="FR55">
        <v>26.7772</v>
      </c>
      <c r="FS55">
        <v>30</v>
      </c>
      <c r="FT55">
        <v>26.542</v>
      </c>
      <c r="FU55">
        <v>26.8869</v>
      </c>
      <c r="FV55">
        <v>37.3485</v>
      </c>
      <c r="FW55">
        <v>10.1487</v>
      </c>
      <c r="FX55">
        <v>76.9348</v>
      </c>
      <c r="FY55">
        <v>23.7722</v>
      </c>
      <c r="FZ55">
        <v>800</v>
      </c>
      <c r="GA55">
        <v>17.5993</v>
      </c>
      <c r="GB55">
        <v>98.7604</v>
      </c>
      <c r="GC55">
        <v>93.2787</v>
      </c>
    </row>
    <row r="56" spans="1:185">
      <c r="A56">
        <v>40</v>
      </c>
      <c r="B56">
        <v>1694110860</v>
      </c>
      <c r="C56">
        <v>4595.900000095367</v>
      </c>
      <c r="D56" t="s">
        <v>508</v>
      </c>
      <c r="E56" t="s">
        <v>509</v>
      </c>
      <c r="F56">
        <v>5</v>
      </c>
      <c r="G56" t="s">
        <v>459</v>
      </c>
      <c r="H56" t="s">
        <v>308</v>
      </c>
      <c r="I56" t="s">
        <v>388</v>
      </c>
      <c r="L56">
        <v>1694110852</v>
      </c>
      <c r="M56">
        <f>(N56)/1000</f>
        <v>0</v>
      </c>
      <c r="N56">
        <f>IF(CK56, AQ56, AK56)</f>
        <v>0</v>
      </c>
      <c r="O56">
        <f>IF(CK56, AL56, AJ56)</f>
        <v>0</v>
      </c>
      <c r="P56">
        <f>CM56 - IF(AX56&gt;1, O56*CG56*100.0/(AZ56*DA56), 0)</f>
        <v>0</v>
      </c>
      <c r="Q56">
        <f>((W56-M56/2)*P56-O56)/(W56+M56/2)</f>
        <v>0</v>
      </c>
      <c r="R56">
        <f>Q56*(CT56+CU56)/1000.0</f>
        <v>0</v>
      </c>
      <c r="S56">
        <f>(CM56 - IF(AX56&gt;1, O56*CG56*100.0/(AZ56*DA56), 0))*(CT56+CU56)/1000.0</f>
        <v>0</v>
      </c>
      <c r="T56">
        <f>2.0/((1/V56-1/U56)+SIGN(V56)*SQRT((1/V56-1/U56)*(1/V56-1/U56) + 4*CH56/((CH56+1)*(CH56+1))*(2*1/V56*1/U56-1/U56*1/U56)))</f>
        <v>0</v>
      </c>
      <c r="U56">
        <f>IF(LEFT(CI56,1)&lt;&gt;"0",IF(LEFT(CI56,1)="1",3.0,CJ56),$D$5+$E$5*(DA56*CT56/($K$5*1000))+$F$5*(DA56*CT56/($K$5*1000))*MAX(MIN(CG56,$J$5),$I$5)*MAX(MIN(CG56,$J$5),$I$5)+$G$5*MAX(MIN(CG56,$J$5),$I$5)*(DA56*CT56/($K$5*1000))+$H$5*(DA56*CT56/($K$5*1000))*(DA56*CT56/($K$5*1000)))</f>
        <v>0</v>
      </c>
      <c r="V56">
        <f>M56*(1000-(1000*0.61365*exp(17.502*Z56/(240.97+Z56))/(CT56+CU56)+CO56)/2)/(1000*0.61365*exp(17.502*Z56/(240.97+Z56))/(CT56+CU56)-CO56)</f>
        <v>0</v>
      </c>
      <c r="W56">
        <f>1/((CH56+1)/(T56/1.6)+1/(U56/1.37)) + CH56/((CH56+1)/(T56/1.6) + CH56/(U56/1.37))</f>
        <v>0</v>
      </c>
      <c r="X56">
        <f>(CC56*CF56)</f>
        <v>0</v>
      </c>
      <c r="Y56">
        <f>(CV56+(X56+2*0.95*5.67E-8*(((CV56+$B$7)+273)^4-(CV56+273)^4)-44100*M56)/(1.84*29.3*U56+8*0.95*5.67E-8*(CV56+273)^3))</f>
        <v>0</v>
      </c>
      <c r="Z56">
        <f>($C$7*CW56+$D$7*CX56+$E$7*Y56)</f>
        <v>0</v>
      </c>
      <c r="AA56">
        <f>0.61365*exp(17.502*Z56/(240.97+Z56))</f>
        <v>0</v>
      </c>
      <c r="AB56">
        <f>(AC56/AD56*100)</f>
        <v>0</v>
      </c>
      <c r="AC56">
        <f>CO56*(CT56+CU56)/1000</f>
        <v>0</v>
      </c>
      <c r="AD56">
        <f>0.61365*exp(17.502*CV56/(240.97+CV56))</f>
        <v>0</v>
      </c>
      <c r="AE56">
        <f>(AA56-CO56*(CT56+CU56)/1000)</f>
        <v>0</v>
      </c>
      <c r="AF56">
        <f>(-M56*44100)</f>
        <v>0</v>
      </c>
      <c r="AG56">
        <f>2*29.3*U56*0.92*(CV56-Z56)</f>
        <v>0</v>
      </c>
      <c r="AH56">
        <f>2*0.95*5.67E-8*(((CV56+$B$7)+273)^4-(Z56+273)^4)</f>
        <v>0</v>
      </c>
      <c r="AI56">
        <f>X56+AH56+AF56+AG56</f>
        <v>0</v>
      </c>
      <c r="AJ56">
        <f>CS56*AX56*(CN56-CM56*(1000-AX56*CP56)/(1000-AX56*CO56))/(100*CG56)</f>
        <v>0</v>
      </c>
      <c r="AK56">
        <f>1000*CS56*AX56*(CO56-CP56)/(100*CG56*(1000-AX56*CO56))</f>
        <v>0</v>
      </c>
      <c r="AL56">
        <f>(AM56 - AN56 - CT56*1E3/(8.314*(CV56+273.15)) * AP56/CS56 * AO56) * CS56/(100*CG56) * (1000 - CP56)/1000</f>
        <v>0</v>
      </c>
      <c r="AM56">
        <v>1018.318063929874</v>
      </c>
      <c r="AN56">
        <v>991.3089333333329</v>
      </c>
      <c r="AO56">
        <v>0.03152972487997018</v>
      </c>
      <c r="AP56">
        <v>67.23211154240651</v>
      </c>
      <c r="AQ56">
        <f>(AS56 - AR56 + CT56*1E3/(8.314*(CV56+273.15)) * AU56/CS56 * AT56) * CS56/(100*CG56) * 1000/(1000 - AS56)</f>
        <v>0</v>
      </c>
      <c r="AR56">
        <v>17.86030202329005</v>
      </c>
      <c r="AS56">
        <v>20.5983303030303</v>
      </c>
      <c r="AT56">
        <v>0.0008224935064950265</v>
      </c>
      <c r="AU56">
        <v>78.55</v>
      </c>
      <c r="AV56">
        <v>17</v>
      </c>
      <c r="AW56">
        <v>3</v>
      </c>
      <c r="AX56">
        <f>IF(AV56*$H$13&gt;=AZ56,1.0,(AZ56/(AZ56-AV56*$H$13)))</f>
        <v>0</v>
      </c>
      <c r="AY56">
        <f>(AX56-1)*100</f>
        <v>0</v>
      </c>
      <c r="AZ56">
        <f>MAX(0,($B$13+$C$13*DA56)/(1+$D$13*DA56)*CT56/(CV56+273)*$E$13)</f>
        <v>0</v>
      </c>
      <c r="BA56" t="s">
        <v>310</v>
      </c>
      <c r="BB56">
        <v>8135.41</v>
      </c>
      <c r="BC56">
        <v>751.3846153846154</v>
      </c>
      <c r="BD56">
        <v>2279.14</v>
      </c>
      <c r="BE56">
        <f>1-BC56/BD56</f>
        <v>0</v>
      </c>
      <c r="BF56">
        <v>-1.208566639533705</v>
      </c>
      <c r="BG56" t="s">
        <v>510</v>
      </c>
      <c r="BH56">
        <v>8143.74</v>
      </c>
      <c r="BI56">
        <v>781.48416</v>
      </c>
      <c r="BJ56">
        <v>975.98</v>
      </c>
      <c r="BK56">
        <f>1-BI56/BJ56</f>
        <v>0</v>
      </c>
      <c r="BL56">
        <v>0.5</v>
      </c>
      <c r="BM56">
        <f>CD56</f>
        <v>0</v>
      </c>
      <c r="BN56">
        <f>O56</f>
        <v>0</v>
      </c>
      <c r="BO56">
        <f>BK56*BL56*BM56</f>
        <v>0</v>
      </c>
      <c r="BP56">
        <f>(BN56-BF56)/BM56</f>
        <v>0</v>
      </c>
      <c r="BQ56">
        <f>(BD56-BJ56)/BJ56</f>
        <v>0</v>
      </c>
      <c r="BR56">
        <f>BC56/(BE56+BC56/BJ56)</f>
        <v>0</v>
      </c>
      <c r="BS56" t="s">
        <v>511</v>
      </c>
      <c r="BT56">
        <v>533.73</v>
      </c>
      <c r="BU56">
        <f>IF(BT56&lt;&gt;0, BT56, BR56)</f>
        <v>0</v>
      </c>
      <c r="BV56">
        <f>1-BU56/BJ56</f>
        <v>0</v>
      </c>
      <c r="BW56">
        <f>(BJ56-BI56)/(BJ56-BU56)</f>
        <v>0</v>
      </c>
      <c r="BX56">
        <f>(BD56-BJ56)/(BD56-BU56)</f>
        <v>0</v>
      </c>
      <c r="BY56">
        <f>(BJ56-BI56)/(BJ56-BC56)</f>
        <v>0</v>
      </c>
      <c r="BZ56">
        <f>(BD56-BJ56)/(BD56-BC56)</f>
        <v>0</v>
      </c>
      <c r="CA56">
        <f>(BW56*BU56/BI56)</f>
        <v>0</v>
      </c>
      <c r="CB56">
        <f>(1-CA56)</f>
        <v>0</v>
      </c>
      <c r="CC56">
        <f>$B$11*DB56+$C$11*DC56+$F$11*DD56*(1-DG56)</f>
        <v>0</v>
      </c>
      <c r="CD56">
        <f>CC56*CE56</f>
        <v>0</v>
      </c>
      <c r="CE56">
        <f>($B$11*$D$9+$C$11*$D$9+$F$11*((DQ56+DI56)/MAX(DQ56+DI56+DR56, 0.1)*$I$9+DR56/MAX(DQ56+DI56+DR56, 0.1)*$J$9))/($B$11+$C$11+$F$11)</f>
        <v>0</v>
      </c>
      <c r="CF56">
        <f>($B$11*$K$9+$C$11*$K$9+$F$11*((DQ56+DI56)/MAX(DQ56+DI56+DR56, 0.1)*$P$9+DR56/MAX(DQ56+DI56+DR56, 0.1)*$Q$9))/($B$11+$C$11+$F$11)</f>
        <v>0</v>
      </c>
      <c r="CG56">
        <v>6</v>
      </c>
      <c r="CH56">
        <v>0.5</v>
      </c>
      <c r="CI56" t="s">
        <v>313</v>
      </c>
      <c r="CJ56">
        <v>2</v>
      </c>
      <c r="CK56" t="b">
        <v>0</v>
      </c>
      <c r="CL56">
        <v>1694110852</v>
      </c>
      <c r="CM56">
        <v>970.3517741935485</v>
      </c>
      <c r="CN56">
        <v>1000.025677419355</v>
      </c>
      <c r="CO56">
        <v>20.58469032258065</v>
      </c>
      <c r="CP56">
        <v>17.8574935483871</v>
      </c>
      <c r="CQ56">
        <v>967.0397741935485</v>
      </c>
      <c r="CR56">
        <v>20.47969032258064</v>
      </c>
      <c r="CS56">
        <v>600.0204516129031</v>
      </c>
      <c r="CT56">
        <v>101.118064516129</v>
      </c>
      <c r="CU56">
        <v>0.1000726419354839</v>
      </c>
      <c r="CV56">
        <v>25.71631612903226</v>
      </c>
      <c r="CW56">
        <v>25.98741612903226</v>
      </c>
      <c r="CX56">
        <v>999.9000000000003</v>
      </c>
      <c r="CY56">
        <v>0</v>
      </c>
      <c r="CZ56">
        <v>0</v>
      </c>
      <c r="DA56">
        <v>9998.866129032258</v>
      </c>
      <c r="DB56">
        <v>0</v>
      </c>
      <c r="DC56">
        <v>1070.963806451613</v>
      </c>
      <c r="DD56">
        <v>1499.979677419355</v>
      </c>
      <c r="DE56">
        <v>0.9730028064516132</v>
      </c>
      <c r="DF56">
        <v>0.02699730967741934</v>
      </c>
      <c r="DG56">
        <v>0</v>
      </c>
      <c r="DH56">
        <v>781.4870967741934</v>
      </c>
      <c r="DI56">
        <v>5.000220000000002</v>
      </c>
      <c r="DJ56">
        <v>12307.6</v>
      </c>
      <c r="DK56">
        <v>14099.01935483871</v>
      </c>
      <c r="DL56">
        <v>40.03799999999998</v>
      </c>
      <c r="DM56">
        <v>41.80222580645161</v>
      </c>
      <c r="DN56">
        <v>39.74377419354838</v>
      </c>
      <c r="DO56">
        <v>39.45341935483869</v>
      </c>
      <c r="DP56">
        <v>40.9776129032258</v>
      </c>
      <c r="DQ56">
        <v>1454.618387096774</v>
      </c>
      <c r="DR56">
        <v>40.36129032258062</v>
      </c>
      <c r="DS56">
        <v>0</v>
      </c>
      <c r="DT56">
        <v>110.5999999046326</v>
      </c>
      <c r="DU56">
        <v>0</v>
      </c>
      <c r="DV56">
        <v>781.48416</v>
      </c>
      <c r="DW56">
        <v>-0.5427692181893219</v>
      </c>
      <c r="DX56">
        <v>28.08461542768456</v>
      </c>
      <c r="DY56">
        <v>12307.656</v>
      </c>
      <c r="DZ56">
        <v>15</v>
      </c>
      <c r="EA56">
        <v>1694110898</v>
      </c>
      <c r="EB56" t="s">
        <v>512</v>
      </c>
      <c r="EC56">
        <v>1694110898</v>
      </c>
      <c r="ED56">
        <v>1694110893</v>
      </c>
      <c r="EE56">
        <v>40</v>
      </c>
      <c r="EF56">
        <v>-0.213</v>
      </c>
      <c r="EG56">
        <v>0.004</v>
      </c>
      <c r="EH56">
        <v>3.312</v>
      </c>
      <c r="EI56">
        <v>0.105</v>
      </c>
      <c r="EJ56">
        <v>1000</v>
      </c>
      <c r="EK56">
        <v>18</v>
      </c>
      <c r="EL56">
        <v>0.33</v>
      </c>
      <c r="EM56">
        <v>0.04</v>
      </c>
      <c r="EN56">
        <v>100</v>
      </c>
      <c r="EO56">
        <v>100</v>
      </c>
      <c r="EP56">
        <v>3.312</v>
      </c>
      <c r="EQ56">
        <v>0.105</v>
      </c>
      <c r="ER56">
        <v>0.2341277745125421</v>
      </c>
      <c r="ES56">
        <v>0.001863200859035997</v>
      </c>
      <c r="ET56">
        <v>1.75183244084333E-06</v>
      </c>
      <c r="EU56">
        <v>-3.106497135790904E-10</v>
      </c>
      <c r="EV56">
        <v>0.1004190476190487</v>
      </c>
      <c r="EW56">
        <v>0</v>
      </c>
      <c r="EX56">
        <v>0</v>
      </c>
      <c r="EY56">
        <v>0</v>
      </c>
      <c r="EZ56">
        <v>-6</v>
      </c>
      <c r="FA56">
        <v>2030</v>
      </c>
      <c r="FB56">
        <v>-1</v>
      </c>
      <c r="FC56">
        <v>-1</v>
      </c>
      <c r="FD56">
        <v>1.3</v>
      </c>
      <c r="FE56">
        <v>1.3</v>
      </c>
      <c r="FF56">
        <v>2.23022</v>
      </c>
      <c r="FG56">
        <v>2.62329</v>
      </c>
      <c r="FH56">
        <v>1.39771</v>
      </c>
      <c r="FI56">
        <v>2.27295</v>
      </c>
      <c r="FJ56">
        <v>1.39526</v>
      </c>
      <c r="FK56">
        <v>2.42554</v>
      </c>
      <c r="FL56">
        <v>33.9413</v>
      </c>
      <c r="FM56">
        <v>15.0514</v>
      </c>
      <c r="FN56">
        <v>18</v>
      </c>
      <c r="FO56">
        <v>585.486</v>
      </c>
      <c r="FP56">
        <v>378.092</v>
      </c>
      <c r="FQ56">
        <v>23.9106</v>
      </c>
      <c r="FR56">
        <v>26.7956</v>
      </c>
      <c r="FS56">
        <v>29.9999</v>
      </c>
      <c r="FT56">
        <v>26.5643</v>
      </c>
      <c r="FU56">
        <v>26.9102</v>
      </c>
      <c r="FV56">
        <v>44.6953</v>
      </c>
      <c r="FW56">
        <v>9.282909999999999</v>
      </c>
      <c r="FX56">
        <v>75.4256</v>
      </c>
      <c r="FY56">
        <v>23.8973</v>
      </c>
      <c r="FZ56">
        <v>1000</v>
      </c>
      <c r="GA56">
        <v>17.7685</v>
      </c>
      <c r="GB56">
        <v>98.75839999999999</v>
      </c>
      <c r="GC56">
        <v>93.27589999999999</v>
      </c>
    </row>
    <row r="57" spans="1:185">
      <c r="A57">
        <v>41</v>
      </c>
      <c r="B57">
        <v>1694110974</v>
      </c>
      <c r="C57">
        <v>4709.900000095367</v>
      </c>
      <c r="D57" t="s">
        <v>513</v>
      </c>
      <c r="E57" t="s">
        <v>514</v>
      </c>
      <c r="F57">
        <v>5</v>
      </c>
      <c r="G57" t="s">
        <v>459</v>
      </c>
      <c r="H57" t="s">
        <v>308</v>
      </c>
      <c r="I57" t="s">
        <v>388</v>
      </c>
      <c r="L57">
        <v>1694110966</v>
      </c>
      <c r="M57">
        <f>(N57)/1000</f>
        <v>0</v>
      </c>
      <c r="N57">
        <f>IF(CK57, AQ57, AK57)</f>
        <v>0</v>
      </c>
      <c r="O57">
        <f>IF(CK57, AL57, AJ57)</f>
        <v>0</v>
      </c>
      <c r="P57">
        <f>CM57 - IF(AX57&gt;1, O57*CG57*100.0/(AZ57*DA57), 0)</f>
        <v>0</v>
      </c>
      <c r="Q57">
        <f>((W57-M57/2)*P57-O57)/(W57+M57/2)</f>
        <v>0</v>
      </c>
      <c r="R57">
        <f>Q57*(CT57+CU57)/1000.0</f>
        <v>0</v>
      </c>
      <c r="S57">
        <f>(CM57 - IF(AX57&gt;1, O57*CG57*100.0/(AZ57*DA57), 0))*(CT57+CU57)/1000.0</f>
        <v>0</v>
      </c>
      <c r="T57">
        <f>2.0/((1/V57-1/U57)+SIGN(V57)*SQRT((1/V57-1/U57)*(1/V57-1/U57) + 4*CH57/((CH57+1)*(CH57+1))*(2*1/V57*1/U57-1/U57*1/U57)))</f>
        <v>0</v>
      </c>
      <c r="U57">
        <f>IF(LEFT(CI57,1)&lt;&gt;"0",IF(LEFT(CI57,1)="1",3.0,CJ57),$D$5+$E$5*(DA57*CT57/($K$5*1000))+$F$5*(DA57*CT57/($K$5*1000))*MAX(MIN(CG57,$J$5),$I$5)*MAX(MIN(CG57,$J$5),$I$5)+$G$5*MAX(MIN(CG57,$J$5),$I$5)*(DA57*CT57/($K$5*1000))+$H$5*(DA57*CT57/($K$5*1000))*(DA57*CT57/($K$5*1000)))</f>
        <v>0</v>
      </c>
      <c r="V57">
        <f>M57*(1000-(1000*0.61365*exp(17.502*Z57/(240.97+Z57))/(CT57+CU57)+CO57)/2)/(1000*0.61365*exp(17.502*Z57/(240.97+Z57))/(CT57+CU57)-CO57)</f>
        <v>0</v>
      </c>
      <c r="W57">
        <f>1/((CH57+1)/(T57/1.6)+1/(U57/1.37)) + CH57/((CH57+1)/(T57/1.6) + CH57/(U57/1.37))</f>
        <v>0</v>
      </c>
      <c r="X57">
        <f>(CC57*CF57)</f>
        <v>0</v>
      </c>
      <c r="Y57">
        <f>(CV57+(X57+2*0.95*5.67E-8*(((CV57+$B$7)+273)^4-(CV57+273)^4)-44100*M57)/(1.84*29.3*U57+8*0.95*5.67E-8*(CV57+273)^3))</f>
        <v>0</v>
      </c>
      <c r="Z57">
        <f>($C$7*CW57+$D$7*CX57+$E$7*Y57)</f>
        <v>0</v>
      </c>
      <c r="AA57">
        <f>0.61365*exp(17.502*Z57/(240.97+Z57))</f>
        <v>0</v>
      </c>
      <c r="AB57">
        <f>(AC57/AD57*100)</f>
        <v>0</v>
      </c>
      <c r="AC57">
        <f>CO57*(CT57+CU57)/1000</f>
        <v>0</v>
      </c>
      <c r="AD57">
        <f>0.61365*exp(17.502*CV57/(240.97+CV57))</f>
        <v>0</v>
      </c>
      <c r="AE57">
        <f>(AA57-CO57*(CT57+CU57)/1000)</f>
        <v>0</v>
      </c>
      <c r="AF57">
        <f>(-M57*44100)</f>
        <v>0</v>
      </c>
      <c r="AG57">
        <f>2*29.3*U57*0.92*(CV57-Z57)</f>
        <v>0</v>
      </c>
      <c r="AH57">
        <f>2*0.95*5.67E-8*(((CV57+$B$7)+273)^4-(Z57+273)^4)</f>
        <v>0</v>
      </c>
      <c r="AI57">
        <f>X57+AH57+AF57+AG57</f>
        <v>0</v>
      </c>
      <c r="AJ57">
        <f>CS57*AX57*(CN57-CM57*(1000-AX57*CP57)/(1000-AX57*CO57))/(100*CG57)</f>
        <v>0</v>
      </c>
      <c r="AK57">
        <f>1000*CS57*AX57*(CO57-CP57)/(100*CG57*(1000-AX57*CO57))</f>
        <v>0</v>
      </c>
      <c r="AL57">
        <f>(AM57 - AN57 - CT57*1E3/(8.314*(CV57+273.15)) * AP57/CS57 * AO57) * CS57/(100*CG57) * (1000 - CP57)/1000</f>
        <v>0</v>
      </c>
      <c r="AM57">
        <v>1221.679275318794</v>
      </c>
      <c r="AN57">
        <v>1193.618424242424</v>
      </c>
      <c r="AO57">
        <v>-0.1745861957894643</v>
      </c>
      <c r="AP57">
        <v>67.2226033360709</v>
      </c>
      <c r="AQ57">
        <f>(AS57 - AR57 + CT57*1E3/(8.314*(CV57+273.15)) * AU57/CS57 * AT57) * CS57/(100*CG57) * 1000/(1000 - AS57)</f>
        <v>0</v>
      </c>
      <c r="AR57">
        <v>17.77267605450216</v>
      </c>
      <c r="AS57">
        <v>20.5314896969697</v>
      </c>
      <c r="AT57">
        <v>1.639376148991251E-05</v>
      </c>
      <c r="AU57">
        <v>78.55</v>
      </c>
      <c r="AV57">
        <v>16</v>
      </c>
      <c r="AW57">
        <v>3</v>
      </c>
      <c r="AX57">
        <f>IF(AV57*$H$13&gt;=AZ57,1.0,(AZ57/(AZ57-AV57*$H$13)))</f>
        <v>0</v>
      </c>
      <c r="AY57">
        <f>(AX57-1)*100</f>
        <v>0</v>
      </c>
      <c r="AZ57">
        <f>MAX(0,($B$13+$C$13*DA57)/(1+$D$13*DA57)*CT57/(CV57+273)*$E$13)</f>
        <v>0</v>
      </c>
      <c r="BA57" t="s">
        <v>310</v>
      </c>
      <c r="BB57">
        <v>8135.41</v>
      </c>
      <c r="BC57">
        <v>751.3846153846154</v>
      </c>
      <c r="BD57">
        <v>2279.14</v>
      </c>
      <c r="BE57">
        <f>1-BC57/BD57</f>
        <v>0</v>
      </c>
      <c r="BF57">
        <v>-1.208566639533705</v>
      </c>
      <c r="BG57" t="s">
        <v>515</v>
      </c>
      <c r="BH57">
        <v>8160.77</v>
      </c>
      <c r="BI57">
        <v>785.5319999999999</v>
      </c>
      <c r="BJ57">
        <v>978.79</v>
      </c>
      <c r="BK57">
        <f>1-BI57/BJ57</f>
        <v>0</v>
      </c>
      <c r="BL57">
        <v>0.5</v>
      </c>
      <c r="BM57">
        <f>CD57</f>
        <v>0</v>
      </c>
      <c r="BN57">
        <f>O57</f>
        <v>0</v>
      </c>
      <c r="BO57">
        <f>BK57*BL57*BM57</f>
        <v>0</v>
      </c>
      <c r="BP57">
        <f>(BN57-BF57)/BM57</f>
        <v>0</v>
      </c>
      <c r="BQ57">
        <f>(BD57-BJ57)/BJ57</f>
        <v>0</v>
      </c>
      <c r="BR57">
        <f>BC57/(BE57+BC57/BJ57)</f>
        <v>0</v>
      </c>
      <c r="BS57" t="s">
        <v>516</v>
      </c>
      <c r="BT57">
        <v>532.73</v>
      </c>
      <c r="BU57">
        <f>IF(BT57&lt;&gt;0, BT57, BR57)</f>
        <v>0</v>
      </c>
      <c r="BV57">
        <f>1-BU57/BJ57</f>
        <v>0</v>
      </c>
      <c r="BW57">
        <f>(BJ57-BI57)/(BJ57-BU57)</f>
        <v>0</v>
      </c>
      <c r="BX57">
        <f>(BD57-BJ57)/(BD57-BU57)</f>
        <v>0</v>
      </c>
      <c r="BY57">
        <f>(BJ57-BI57)/(BJ57-BC57)</f>
        <v>0</v>
      </c>
      <c r="BZ57">
        <f>(BD57-BJ57)/(BD57-BC57)</f>
        <v>0</v>
      </c>
      <c r="CA57">
        <f>(BW57*BU57/BI57)</f>
        <v>0</v>
      </c>
      <c r="CB57">
        <f>(1-CA57)</f>
        <v>0</v>
      </c>
      <c r="CC57">
        <f>$B$11*DB57+$C$11*DC57+$F$11*DD57*(1-DG57)</f>
        <v>0</v>
      </c>
      <c r="CD57">
        <f>CC57*CE57</f>
        <v>0</v>
      </c>
      <c r="CE57">
        <f>($B$11*$D$9+$C$11*$D$9+$F$11*((DQ57+DI57)/MAX(DQ57+DI57+DR57, 0.1)*$I$9+DR57/MAX(DQ57+DI57+DR57, 0.1)*$J$9))/($B$11+$C$11+$F$11)</f>
        <v>0</v>
      </c>
      <c r="CF57">
        <f>($B$11*$K$9+$C$11*$K$9+$F$11*((DQ57+DI57)/MAX(DQ57+DI57+DR57, 0.1)*$P$9+DR57/MAX(DQ57+DI57+DR57, 0.1)*$Q$9))/($B$11+$C$11+$F$11)</f>
        <v>0</v>
      </c>
      <c r="CG57">
        <v>6</v>
      </c>
      <c r="CH57">
        <v>0.5</v>
      </c>
      <c r="CI57" t="s">
        <v>313</v>
      </c>
      <c r="CJ57">
        <v>2</v>
      </c>
      <c r="CK57" t="b">
        <v>0</v>
      </c>
      <c r="CL57">
        <v>1694110966</v>
      </c>
      <c r="CM57">
        <v>1170.013064516129</v>
      </c>
      <c r="CN57">
        <v>1200.018709677419</v>
      </c>
      <c r="CO57">
        <v>20.5403</v>
      </c>
      <c r="CP57">
        <v>17.7662064516129</v>
      </c>
      <c r="CQ57">
        <v>1165.398064516129</v>
      </c>
      <c r="CR57">
        <v>20.4363</v>
      </c>
      <c r="CS57">
        <v>600.0131612903226</v>
      </c>
      <c r="CT57">
        <v>101.121064516129</v>
      </c>
      <c r="CU57">
        <v>0.1000121258064516</v>
      </c>
      <c r="CV57">
        <v>25.7923129032258</v>
      </c>
      <c r="CW57">
        <v>26.07964838709677</v>
      </c>
      <c r="CX57">
        <v>999.9000000000003</v>
      </c>
      <c r="CY57">
        <v>0</v>
      </c>
      <c r="CZ57">
        <v>0</v>
      </c>
      <c r="DA57">
        <v>9999.553225806452</v>
      </c>
      <c r="DB57">
        <v>0</v>
      </c>
      <c r="DC57">
        <v>1151.188064516129</v>
      </c>
      <c r="DD57">
        <v>1500.02064516129</v>
      </c>
      <c r="DE57">
        <v>0.9729927741935485</v>
      </c>
      <c r="DF57">
        <v>0.02700708387096773</v>
      </c>
      <c r="DG57">
        <v>0</v>
      </c>
      <c r="DH57">
        <v>785.4481612903226</v>
      </c>
      <c r="DI57">
        <v>5.000220000000002</v>
      </c>
      <c r="DJ57">
        <v>12250.05483870968</v>
      </c>
      <c r="DK57">
        <v>14099.36129032258</v>
      </c>
      <c r="DL57">
        <v>37.47154838709677</v>
      </c>
      <c r="DM57">
        <v>40.21548387096772</v>
      </c>
      <c r="DN57">
        <v>37.87274193548386</v>
      </c>
      <c r="DO57">
        <v>37.1952258064516</v>
      </c>
      <c r="DP57">
        <v>39.18929032258065</v>
      </c>
      <c r="DQ57">
        <v>1454.643870967742</v>
      </c>
      <c r="DR57">
        <v>40.37677419354841</v>
      </c>
      <c r="DS57">
        <v>0</v>
      </c>
      <c r="DT57">
        <v>111.7999999523163</v>
      </c>
      <c r="DU57">
        <v>0</v>
      </c>
      <c r="DV57">
        <v>785.5319999999999</v>
      </c>
      <c r="DW57">
        <v>5.185846153292164</v>
      </c>
      <c r="DX57">
        <v>-0.669230754390973</v>
      </c>
      <c r="DY57">
        <v>12249.712</v>
      </c>
      <c r="DZ57">
        <v>15</v>
      </c>
      <c r="EA57">
        <v>1694111003</v>
      </c>
      <c r="EB57" t="s">
        <v>517</v>
      </c>
      <c r="EC57">
        <v>1694110995.5</v>
      </c>
      <c r="ED57">
        <v>1694111003</v>
      </c>
      <c r="EE57">
        <v>41</v>
      </c>
      <c r="EF57">
        <v>0.394</v>
      </c>
      <c r="EG57">
        <v>-0</v>
      </c>
      <c r="EH57">
        <v>4.615</v>
      </c>
      <c r="EI57">
        <v>0.104</v>
      </c>
      <c r="EJ57">
        <v>1200</v>
      </c>
      <c r="EK57">
        <v>18</v>
      </c>
      <c r="EL57">
        <v>0.29</v>
      </c>
      <c r="EM57">
        <v>0.04</v>
      </c>
      <c r="EN57">
        <v>100</v>
      </c>
      <c r="EO57">
        <v>100</v>
      </c>
      <c r="EP57">
        <v>4.615</v>
      </c>
      <c r="EQ57">
        <v>0.104</v>
      </c>
      <c r="ER57">
        <v>0.02113902707262483</v>
      </c>
      <c r="ES57">
        <v>0.001863200859035997</v>
      </c>
      <c r="ET57">
        <v>1.75183244084333E-06</v>
      </c>
      <c r="EU57">
        <v>-3.106497135790904E-10</v>
      </c>
      <c r="EV57">
        <v>0.1045500000000033</v>
      </c>
      <c r="EW57">
        <v>0</v>
      </c>
      <c r="EX57">
        <v>0</v>
      </c>
      <c r="EY57">
        <v>0</v>
      </c>
      <c r="EZ57">
        <v>-6</v>
      </c>
      <c r="FA57">
        <v>2030</v>
      </c>
      <c r="FB57">
        <v>-1</v>
      </c>
      <c r="FC57">
        <v>-1</v>
      </c>
      <c r="FD57">
        <v>1.3</v>
      </c>
      <c r="FE57">
        <v>1.4</v>
      </c>
      <c r="FF57">
        <v>2.58545</v>
      </c>
      <c r="FG57">
        <v>2.62329</v>
      </c>
      <c r="FH57">
        <v>1.39771</v>
      </c>
      <c r="FI57">
        <v>2.27295</v>
      </c>
      <c r="FJ57">
        <v>1.39526</v>
      </c>
      <c r="FK57">
        <v>2.39258</v>
      </c>
      <c r="FL57">
        <v>34.0998</v>
      </c>
      <c r="FM57">
        <v>15.0251</v>
      </c>
      <c r="FN57">
        <v>18</v>
      </c>
      <c r="FO57">
        <v>585.716</v>
      </c>
      <c r="FP57">
        <v>377.901</v>
      </c>
      <c r="FQ57">
        <v>23.3964</v>
      </c>
      <c r="FR57">
        <v>26.8867</v>
      </c>
      <c r="FS57">
        <v>30.0006</v>
      </c>
      <c r="FT57">
        <v>26.6369</v>
      </c>
      <c r="FU57">
        <v>26.9841</v>
      </c>
      <c r="FV57">
        <v>51.7648</v>
      </c>
      <c r="FW57">
        <v>10.2021</v>
      </c>
      <c r="FX57">
        <v>73.1994</v>
      </c>
      <c r="FY57">
        <v>23.3268</v>
      </c>
      <c r="FZ57">
        <v>1200</v>
      </c>
      <c r="GA57">
        <v>17.7598</v>
      </c>
      <c r="GB57">
        <v>98.7334</v>
      </c>
      <c r="GC57">
        <v>93.2542</v>
      </c>
    </row>
    <row r="58" spans="1:185">
      <c r="A58">
        <v>42</v>
      </c>
      <c r="B58">
        <v>1694111079</v>
      </c>
      <c r="C58">
        <v>4814.900000095367</v>
      </c>
      <c r="D58" t="s">
        <v>518</v>
      </c>
      <c r="E58" t="s">
        <v>519</v>
      </c>
      <c r="F58">
        <v>5</v>
      </c>
      <c r="G58" t="s">
        <v>459</v>
      </c>
      <c r="H58" t="s">
        <v>308</v>
      </c>
      <c r="I58" t="s">
        <v>388</v>
      </c>
      <c r="L58">
        <v>1694111071</v>
      </c>
      <c r="M58">
        <f>(N58)/1000</f>
        <v>0</v>
      </c>
      <c r="N58">
        <f>IF(CK58, AQ58, AK58)</f>
        <v>0</v>
      </c>
      <c r="O58">
        <f>IF(CK58, AL58, AJ58)</f>
        <v>0</v>
      </c>
      <c r="P58">
        <f>CM58 - IF(AX58&gt;1, O58*CG58*100.0/(AZ58*DA58), 0)</f>
        <v>0</v>
      </c>
      <c r="Q58">
        <f>((W58-M58/2)*P58-O58)/(W58+M58/2)</f>
        <v>0</v>
      </c>
      <c r="R58">
        <f>Q58*(CT58+CU58)/1000.0</f>
        <v>0</v>
      </c>
      <c r="S58">
        <f>(CM58 - IF(AX58&gt;1, O58*CG58*100.0/(AZ58*DA58), 0))*(CT58+CU58)/1000.0</f>
        <v>0</v>
      </c>
      <c r="T58">
        <f>2.0/((1/V58-1/U58)+SIGN(V58)*SQRT((1/V58-1/U58)*(1/V58-1/U58) + 4*CH58/((CH58+1)*(CH58+1))*(2*1/V58*1/U58-1/U58*1/U58)))</f>
        <v>0</v>
      </c>
      <c r="U58">
        <f>IF(LEFT(CI58,1)&lt;&gt;"0",IF(LEFT(CI58,1)="1",3.0,CJ58),$D$5+$E$5*(DA58*CT58/($K$5*1000))+$F$5*(DA58*CT58/($K$5*1000))*MAX(MIN(CG58,$J$5),$I$5)*MAX(MIN(CG58,$J$5),$I$5)+$G$5*MAX(MIN(CG58,$J$5),$I$5)*(DA58*CT58/($K$5*1000))+$H$5*(DA58*CT58/($K$5*1000))*(DA58*CT58/($K$5*1000)))</f>
        <v>0</v>
      </c>
      <c r="V58">
        <f>M58*(1000-(1000*0.61365*exp(17.502*Z58/(240.97+Z58))/(CT58+CU58)+CO58)/2)/(1000*0.61365*exp(17.502*Z58/(240.97+Z58))/(CT58+CU58)-CO58)</f>
        <v>0</v>
      </c>
      <c r="W58">
        <f>1/((CH58+1)/(T58/1.6)+1/(U58/1.37)) + CH58/((CH58+1)/(T58/1.6) + CH58/(U58/1.37))</f>
        <v>0</v>
      </c>
      <c r="X58">
        <f>(CC58*CF58)</f>
        <v>0</v>
      </c>
      <c r="Y58">
        <f>(CV58+(X58+2*0.95*5.67E-8*(((CV58+$B$7)+273)^4-(CV58+273)^4)-44100*M58)/(1.84*29.3*U58+8*0.95*5.67E-8*(CV58+273)^3))</f>
        <v>0</v>
      </c>
      <c r="Z58">
        <f>($C$7*CW58+$D$7*CX58+$E$7*Y58)</f>
        <v>0</v>
      </c>
      <c r="AA58">
        <f>0.61365*exp(17.502*Z58/(240.97+Z58))</f>
        <v>0</v>
      </c>
      <c r="AB58">
        <f>(AC58/AD58*100)</f>
        <v>0</v>
      </c>
      <c r="AC58">
        <f>CO58*(CT58+CU58)/1000</f>
        <v>0</v>
      </c>
      <c r="AD58">
        <f>0.61365*exp(17.502*CV58/(240.97+CV58))</f>
        <v>0</v>
      </c>
      <c r="AE58">
        <f>(AA58-CO58*(CT58+CU58)/1000)</f>
        <v>0</v>
      </c>
      <c r="AF58">
        <f>(-M58*44100)</f>
        <v>0</v>
      </c>
      <c r="AG58">
        <f>2*29.3*U58*0.92*(CV58-Z58)</f>
        <v>0</v>
      </c>
      <c r="AH58">
        <f>2*0.95*5.67E-8*(((CV58+$B$7)+273)^4-(Z58+273)^4)</f>
        <v>0</v>
      </c>
      <c r="AI58">
        <f>X58+AH58+AF58+AG58</f>
        <v>0</v>
      </c>
      <c r="AJ58">
        <f>CS58*AX58*(CN58-CM58*(1000-AX58*CP58)/(1000-AX58*CO58))/(100*CG58)</f>
        <v>0</v>
      </c>
      <c r="AK58">
        <f>1000*CS58*AX58*(CO58-CP58)/(100*CG58*(1000-AX58*CO58))</f>
        <v>0</v>
      </c>
      <c r="AL58">
        <f>(AM58 - AN58 - CT58*1E3/(8.314*(CV58+273.15)) * AP58/CS58 * AO58) * CS58/(100*CG58) * (1000 - CP58)/1000</f>
        <v>0</v>
      </c>
      <c r="AM58">
        <v>1526.922757041406</v>
      </c>
      <c r="AN58">
        <v>1500.397757575757</v>
      </c>
      <c r="AO58">
        <v>-0.04610610061330715</v>
      </c>
      <c r="AP58">
        <v>67.20004381370789</v>
      </c>
      <c r="AQ58">
        <f>(AS58 - AR58 + CT58*1E3/(8.314*(CV58+273.15)) * AU58/CS58 * AT58) * CS58/(100*CG58) * 1000/(1000 - AS58)</f>
        <v>0</v>
      </c>
      <c r="AR58">
        <v>17.6439293108658</v>
      </c>
      <c r="AS58">
        <v>20.54808181818182</v>
      </c>
      <c r="AT58">
        <v>-0.008526354978345665</v>
      </c>
      <c r="AU58">
        <v>78.55</v>
      </c>
      <c r="AV58">
        <v>16</v>
      </c>
      <c r="AW58">
        <v>3</v>
      </c>
      <c r="AX58">
        <f>IF(AV58*$H$13&gt;=AZ58,1.0,(AZ58/(AZ58-AV58*$H$13)))</f>
        <v>0</v>
      </c>
      <c r="AY58">
        <f>(AX58-1)*100</f>
        <v>0</v>
      </c>
      <c r="AZ58">
        <f>MAX(0,($B$13+$C$13*DA58)/(1+$D$13*DA58)*CT58/(CV58+273)*$E$13)</f>
        <v>0</v>
      </c>
      <c r="BA58" t="s">
        <v>310</v>
      </c>
      <c r="BB58">
        <v>8135.41</v>
      </c>
      <c r="BC58">
        <v>751.3846153846154</v>
      </c>
      <c r="BD58">
        <v>2279.14</v>
      </c>
      <c r="BE58">
        <f>1-BC58/BD58</f>
        <v>0</v>
      </c>
      <c r="BF58">
        <v>-1.208566639533705</v>
      </c>
      <c r="BG58" t="s">
        <v>520</v>
      </c>
      <c r="BH58">
        <v>8164.35</v>
      </c>
      <c r="BI58">
        <v>791.25596</v>
      </c>
      <c r="BJ58">
        <v>971.72</v>
      </c>
      <c r="BK58">
        <f>1-BI58/BJ58</f>
        <v>0</v>
      </c>
      <c r="BL58">
        <v>0.5</v>
      </c>
      <c r="BM58">
        <f>CD58</f>
        <v>0</v>
      </c>
      <c r="BN58">
        <f>O58</f>
        <v>0</v>
      </c>
      <c r="BO58">
        <f>BK58*BL58*BM58</f>
        <v>0</v>
      </c>
      <c r="BP58">
        <f>(BN58-BF58)/BM58</f>
        <v>0</v>
      </c>
      <c r="BQ58">
        <f>(BD58-BJ58)/BJ58</f>
        <v>0</v>
      </c>
      <c r="BR58">
        <f>BC58/(BE58+BC58/BJ58)</f>
        <v>0</v>
      </c>
      <c r="BS58" t="s">
        <v>521</v>
      </c>
      <c r="BT58">
        <v>532.0700000000001</v>
      </c>
      <c r="BU58">
        <f>IF(BT58&lt;&gt;0, BT58, BR58)</f>
        <v>0</v>
      </c>
      <c r="BV58">
        <f>1-BU58/BJ58</f>
        <v>0</v>
      </c>
      <c r="BW58">
        <f>(BJ58-BI58)/(BJ58-BU58)</f>
        <v>0</v>
      </c>
      <c r="BX58">
        <f>(BD58-BJ58)/(BD58-BU58)</f>
        <v>0</v>
      </c>
      <c r="BY58">
        <f>(BJ58-BI58)/(BJ58-BC58)</f>
        <v>0</v>
      </c>
      <c r="BZ58">
        <f>(BD58-BJ58)/(BD58-BC58)</f>
        <v>0</v>
      </c>
      <c r="CA58">
        <f>(BW58*BU58/BI58)</f>
        <v>0</v>
      </c>
      <c r="CB58">
        <f>(1-CA58)</f>
        <v>0</v>
      </c>
      <c r="CC58">
        <f>$B$11*DB58+$C$11*DC58+$F$11*DD58*(1-DG58)</f>
        <v>0</v>
      </c>
      <c r="CD58">
        <f>CC58*CE58</f>
        <v>0</v>
      </c>
      <c r="CE58">
        <f>($B$11*$D$9+$C$11*$D$9+$F$11*((DQ58+DI58)/MAX(DQ58+DI58+DR58, 0.1)*$I$9+DR58/MAX(DQ58+DI58+DR58, 0.1)*$J$9))/($B$11+$C$11+$F$11)</f>
        <v>0</v>
      </c>
      <c r="CF58">
        <f>($B$11*$K$9+$C$11*$K$9+$F$11*((DQ58+DI58)/MAX(DQ58+DI58+DR58, 0.1)*$P$9+DR58/MAX(DQ58+DI58+DR58, 0.1)*$Q$9))/($B$11+$C$11+$F$11)</f>
        <v>0</v>
      </c>
      <c r="CG58">
        <v>6</v>
      </c>
      <c r="CH58">
        <v>0.5</v>
      </c>
      <c r="CI58" t="s">
        <v>313</v>
      </c>
      <c r="CJ58">
        <v>2</v>
      </c>
      <c r="CK58" t="b">
        <v>0</v>
      </c>
      <c r="CL58">
        <v>1694111071</v>
      </c>
      <c r="CM58">
        <v>1469.623548387097</v>
      </c>
      <c r="CN58">
        <v>1500.062903225807</v>
      </c>
      <c r="CO58">
        <v>20.61287096774194</v>
      </c>
      <c r="CP58">
        <v>17.71152903225806</v>
      </c>
      <c r="CQ58">
        <v>1463.693548387097</v>
      </c>
      <c r="CR58">
        <v>20.50987096774194</v>
      </c>
      <c r="CS58">
        <v>600.0160967741936</v>
      </c>
      <c r="CT58">
        <v>101.1243548387097</v>
      </c>
      <c r="CU58">
        <v>0.09999184193548386</v>
      </c>
      <c r="CV58">
        <v>25.57258709677419</v>
      </c>
      <c r="CW58">
        <v>25.98357741935484</v>
      </c>
      <c r="CX58">
        <v>999.9000000000003</v>
      </c>
      <c r="CY58">
        <v>0</v>
      </c>
      <c r="CZ58">
        <v>0</v>
      </c>
      <c r="DA58">
        <v>10000.00677419355</v>
      </c>
      <c r="DB58">
        <v>0</v>
      </c>
      <c r="DC58">
        <v>1147.24</v>
      </c>
      <c r="DD58">
        <v>1500.025483870968</v>
      </c>
      <c r="DE58">
        <v>0.972994451612903</v>
      </c>
      <c r="DF58">
        <v>0.02700537096774194</v>
      </c>
      <c r="DG58">
        <v>0</v>
      </c>
      <c r="DH58">
        <v>791.3834516129033</v>
      </c>
      <c r="DI58">
        <v>5.000220000000002</v>
      </c>
      <c r="DJ58">
        <v>12231.14838709677</v>
      </c>
      <c r="DK58">
        <v>14099.44193548387</v>
      </c>
      <c r="DL58">
        <v>35.11670967741935</v>
      </c>
      <c r="DM58">
        <v>38.35254838709677</v>
      </c>
      <c r="DN58">
        <v>35.72964516129033</v>
      </c>
      <c r="DO58">
        <v>35.21948387096774</v>
      </c>
      <c r="DP58">
        <v>36.98764516129032</v>
      </c>
      <c r="DQ58">
        <v>1454.651612903226</v>
      </c>
      <c r="DR58">
        <v>40.37322580645162</v>
      </c>
      <c r="DS58">
        <v>0</v>
      </c>
      <c r="DT58">
        <v>102.8000001907349</v>
      </c>
      <c r="DU58">
        <v>0</v>
      </c>
      <c r="DV58">
        <v>791.25596</v>
      </c>
      <c r="DW58">
        <v>-12.45584612303878</v>
      </c>
      <c r="DX58">
        <v>-206.3153843239939</v>
      </c>
      <c r="DY58">
        <v>12228.252</v>
      </c>
      <c r="DZ58">
        <v>15</v>
      </c>
      <c r="EA58">
        <v>1694111119.5</v>
      </c>
      <c r="EB58" t="s">
        <v>522</v>
      </c>
      <c r="EC58">
        <v>1694111100</v>
      </c>
      <c r="ED58">
        <v>1694111119.5</v>
      </c>
      <c r="EE58">
        <v>42</v>
      </c>
      <c r="EF58">
        <v>-0.143</v>
      </c>
      <c r="EG58">
        <v>-0.001</v>
      </c>
      <c r="EH58">
        <v>5.93</v>
      </c>
      <c r="EI58">
        <v>0.103</v>
      </c>
      <c r="EJ58">
        <v>1500</v>
      </c>
      <c r="EK58">
        <v>18</v>
      </c>
      <c r="EL58">
        <v>0.16</v>
      </c>
      <c r="EM58">
        <v>0.08</v>
      </c>
      <c r="EN58">
        <v>100</v>
      </c>
      <c r="EO58">
        <v>100</v>
      </c>
      <c r="EP58">
        <v>5.93</v>
      </c>
      <c r="EQ58">
        <v>0.103</v>
      </c>
      <c r="ER58">
        <v>0.4147931338563584</v>
      </c>
      <c r="ES58">
        <v>0.001863200859035997</v>
      </c>
      <c r="ET58">
        <v>1.75183244084333E-06</v>
      </c>
      <c r="EU58">
        <v>-3.106497135790904E-10</v>
      </c>
      <c r="EV58">
        <v>0.104140000000001</v>
      </c>
      <c r="EW58">
        <v>0</v>
      </c>
      <c r="EX58">
        <v>0</v>
      </c>
      <c r="EY58">
        <v>0</v>
      </c>
      <c r="EZ58">
        <v>-6</v>
      </c>
      <c r="FA58">
        <v>2030</v>
      </c>
      <c r="FB58">
        <v>-1</v>
      </c>
      <c r="FC58">
        <v>-1</v>
      </c>
      <c r="FD58">
        <v>1.4</v>
      </c>
      <c r="FE58">
        <v>1.3</v>
      </c>
      <c r="FF58">
        <v>3.09326</v>
      </c>
      <c r="FG58">
        <v>2.62451</v>
      </c>
      <c r="FH58">
        <v>1.39771</v>
      </c>
      <c r="FI58">
        <v>2.27417</v>
      </c>
      <c r="FJ58">
        <v>1.39526</v>
      </c>
      <c r="FK58">
        <v>2.56348</v>
      </c>
      <c r="FL58">
        <v>34.2133</v>
      </c>
      <c r="FM58">
        <v>15.0251</v>
      </c>
      <c r="FN58">
        <v>18</v>
      </c>
      <c r="FO58">
        <v>586.027</v>
      </c>
      <c r="FP58">
        <v>377.514</v>
      </c>
      <c r="FQ58">
        <v>23.3812</v>
      </c>
      <c r="FR58">
        <v>27.0517</v>
      </c>
      <c r="FS58">
        <v>30.0009</v>
      </c>
      <c r="FT58">
        <v>26.7727</v>
      </c>
      <c r="FU58">
        <v>27.1195</v>
      </c>
      <c r="FV58">
        <v>61.952</v>
      </c>
      <c r="FW58">
        <v>11.3419</v>
      </c>
      <c r="FX58">
        <v>71.34439999999999</v>
      </c>
      <c r="FY58">
        <v>23.3825</v>
      </c>
      <c r="FZ58">
        <v>1500</v>
      </c>
      <c r="GA58">
        <v>17.6449</v>
      </c>
      <c r="GB58">
        <v>98.7003</v>
      </c>
      <c r="GC58">
        <v>93.2244</v>
      </c>
    </row>
    <row r="59" spans="1:185">
      <c r="A59">
        <v>43</v>
      </c>
      <c r="B59">
        <v>1694111195.5</v>
      </c>
      <c r="C59">
        <v>4931.400000095367</v>
      </c>
      <c r="D59" t="s">
        <v>523</v>
      </c>
      <c r="E59" t="s">
        <v>524</v>
      </c>
      <c r="F59">
        <v>5</v>
      </c>
      <c r="G59" t="s">
        <v>459</v>
      </c>
      <c r="H59" t="s">
        <v>308</v>
      </c>
      <c r="I59" t="s">
        <v>388</v>
      </c>
      <c r="L59">
        <v>1694111187.5</v>
      </c>
      <c r="M59">
        <f>(N59)/1000</f>
        <v>0</v>
      </c>
      <c r="N59">
        <f>IF(CK59, AQ59, AK59)</f>
        <v>0</v>
      </c>
      <c r="O59">
        <f>IF(CK59, AL59, AJ59)</f>
        <v>0</v>
      </c>
      <c r="P59">
        <f>CM59 - IF(AX59&gt;1, O59*CG59*100.0/(AZ59*DA59), 0)</f>
        <v>0</v>
      </c>
      <c r="Q59">
        <f>((W59-M59/2)*P59-O59)/(W59+M59/2)</f>
        <v>0</v>
      </c>
      <c r="R59">
        <f>Q59*(CT59+CU59)/1000.0</f>
        <v>0</v>
      </c>
      <c r="S59">
        <f>(CM59 - IF(AX59&gt;1, O59*CG59*100.0/(AZ59*DA59), 0))*(CT59+CU59)/1000.0</f>
        <v>0</v>
      </c>
      <c r="T59">
        <f>2.0/((1/V59-1/U59)+SIGN(V59)*SQRT((1/V59-1/U59)*(1/V59-1/U59) + 4*CH59/((CH59+1)*(CH59+1))*(2*1/V59*1/U59-1/U59*1/U59)))</f>
        <v>0</v>
      </c>
      <c r="U59">
        <f>IF(LEFT(CI59,1)&lt;&gt;"0",IF(LEFT(CI59,1)="1",3.0,CJ59),$D$5+$E$5*(DA59*CT59/($K$5*1000))+$F$5*(DA59*CT59/($K$5*1000))*MAX(MIN(CG59,$J$5),$I$5)*MAX(MIN(CG59,$J$5),$I$5)+$G$5*MAX(MIN(CG59,$J$5),$I$5)*(DA59*CT59/($K$5*1000))+$H$5*(DA59*CT59/($K$5*1000))*(DA59*CT59/($K$5*1000)))</f>
        <v>0</v>
      </c>
      <c r="V59">
        <f>M59*(1000-(1000*0.61365*exp(17.502*Z59/(240.97+Z59))/(CT59+CU59)+CO59)/2)/(1000*0.61365*exp(17.502*Z59/(240.97+Z59))/(CT59+CU59)-CO59)</f>
        <v>0</v>
      </c>
      <c r="W59">
        <f>1/((CH59+1)/(T59/1.6)+1/(U59/1.37)) + CH59/((CH59+1)/(T59/1.6) + CH59/(U59/1.37))</f>
        <v>0</v>
      </c>
      <c r="X59">
        <f>(CC59*CF59)</f>
        <v>0</v>
      </c>
      <c r="Y59">
        <f>(CV59+(X59+2*0.95*5.67E-8*(((CV59+$B$7)+273)^4-(CV59+273)^4)-44100*M59)/(1.84*29.3*U59+8*0.95*5.67E-8*(CV59+273)^3))</f>
        <v>0</v>
      </c>
      <c r="Z59">
        <f>($C$7*CW59+$D$7*CX59+$E$7*Y59)</f>
        <v>0</v>
      </c>
      <c r="AA59">
        <f>0.61365*exp(17.502*Z59/(240.97+Z59))</f>
        <v>0</v>
      </c>
      <c r="AB59">
        <f>(AC59/AD59*100)</f>
        <v>0</v>
      </c>
      <c r="AC59">
        <f>CO59*(CT59+CU59)/1000</f>
        <v>0</v>
      </c>
      <c r="AD59">
        <f>0.61365*exp(17.502*CV59/(240.97+CV59))</f>
        <v>0</v>
      </c>
      <c r="AE59">
        <f>(AA59-CO59*(CT59+CU59)/1000)</f>
        <v>0</v>
      </c>
      <c r="AF59">
        <f>(-M59*44100)</f>
        <v>0</v>
      </c>
      <c r="AG59">
        <f>2*29.3*U59*0.92*(CV59-Z59)</f>
        <v>0</v>
      </c>
      <c r="AH59">
        <f>2*0.95*5.67E-8*(((CV59+$B$7)+273)^4-(Z59+273)^4)</f>
        <v>0</v>
      </c>
      <c r="AI59">
        <f>X59+AH59+AF59+AG59</f>
        <v>0</v>
      </c>
      <c r="AJ59">
        <f>CS59*AX59*(CN59-CM59*(1000-AX59*CP59)/(1000-AX59*CO59))/(100*CG59)</f>
        <v>0</v>
      </c>
      <c r="AK59">
        <f>1000*CS59*AX59*(CO59-CP59)/(100*CG59*(1000-AX59*CO59))</f>
        <v>0</v>
      </c>
      <c r="AL59">
        <f>(AM59 - AN59 - CT59*1E3/(8.314*(CV59+273.15)) * AP59/CS59 * AO59) * CS59/(100*CG59) * (1000 - CP59)/1000</f>
        <v>0</v>
      </c>
      <c r="AM59">
        <v>2036.153151174683</v>
      </c>
      <c r="AN59">
        <v>2008.864303030303</v>
      </c>
      <c r="AO59">
        <v>-0.2153319826584175</v>
      </c>
      <c r="AP59">
        <v>67.23007699290022</v>
      </c>
      <c r="AQ59">
        <f>(AS59 - AR59 + CT59*1E3/(8.314*(CV59+273.15)) * AU59/CS59 * AT59) * CS59/(100*CG59) * 1000/(1000 - AS59)</f>
        <v>0</v>
      </c>
      <c r="AR59">
        <v>17.71391186069265</v>
      </c>
      <c r="AS59">
        <v>20.50672909090909</v>
      </c>
      <c r="AT59">
        <v>0.000303371846544024</v>
      </c>
      <c r="AU59">
        <v>78.55</v>
      </c>
      <c r="AV59">
        <v>16</v>
      </c>
      <c r="AW59">
        <v>3</v>
      </c>
      <c r="AX59">
        <f>IF(AV59*$H$13&gt;=AZ59,1.0,(AZ59/(AZ59-AV59*$H$13)))</f>
        <v>0</v>
      </c>
      <c r="AY59">
        <f>(AX59-1)*100</f>
        <v>0</v>
      </c>
      <c r="AZ59">
        <f>MAX(0,($B$13+$C$13*DA59)/(1+$D$13*DA59)*CT59/(CV59+273)*$E$13)</f>
        <v>0</v>
      </c>
      <c r="BA59" t="s">
        <v>310</v>
      </c>
      <c r="BB59">
        <v>8135.41</v>
      </c>
      <c r="BC59">
        <v>751.3846153846154</v>
      </c>
      <c r="BD59">
        <v>2279.14</v>
      </c>
      <c r="BE59">
        <f>1-BC59/BD59</f>
        <v>0</v>
      </c>
      <c r="BF59">
        <v>-1.208566639533705</v>
      </c>
      <c r="BG59" t="s">
        <v>525</v>
      </c>
      <c r="BH59">
        <v>8150.01</v>
      </c>
      <c r="BI59">
        <v>787.1217199999999</v>
      </c>
      <c r="BJ59">
        <v>958.63</v>
      </c>
      <c r="BK59">
        <f>1-BI59/BJ59</f>
        <v>0</v>
      </c>
      <c r="BL59">
        <v>0.5</v>
      </c>
      <c r="BM59">
        <f>CD59</f>
        <v>0</v>
      </c>
      <c r="BN59">
        <f>O59</f>
        <v>0</v>
      </c>
      <c r="BO59">
        <f>BK59*BL59*BM59</f>
        <v>0</v>
      </c>
      <c r="BP59">
        <f>(BN59-BF59)/BM59</f>
        <v>0</v>
      </c>
      <c r="BQ59">
        <f>(BD59-BJ59)/BJ59</f>
        <v>0</v>
      </c>
      <c r="BR59">
        <f>BC59/(BE59+BC59/BJ59)</f>
        <v>0</v>
      </c>
      <c r="BS59" t="s">
        <v>526</v>
      </c>
      <c r="BT59">
        <v>527.4</v>
      </c>
      <c r="BU59">
        <f>IF(BT59&lt;&gt;0, BT59, BR59)</f>
        <v>0</v>
      </c>
      <c r="BV59">
        <f>1-BU59/BJ59</f>
        <v>0</v>
      </c>
      <c r="BW59">
        <f>(BJ59-BI59)/(BJ59-BU59)</f>
        <v>0</v>
      </c>
      <c r="BX59">
        <f>(BD59-BJ59)/(BD59-BU59)</f>
        <v>0</v>
      </c>
      <c r="BY59">
        <f>(BJ59-BI59)/(BJ59-BC59)</f>
        <v>0</v>
      </c>
      <c r="BZ59">
        <f>(BD59-BJ59)/(BD59-BC59)</f>
        <v>0</v>
      </c>
      <c r="CA59">
        <f>(BW59*BU59/BI59)</f>
        <v>0</v>
      </c>
      <c r="CB59">
        <f>(1-CA59)</f>
        <v>0</v>
      </c>
      <c r="CC59">
        <f>$B$11*DB59+$C$11*DC59+$F$11*DD59*(1-DG59)</f>
        <v>0</v>
      </c>
      <c r="CD59">
        <f>CC59*CE59</f>
        <v>0</v>
      </c>
      <c r="CE59">
        <f>($B$11*$D$9+$C$11*$D$9+$F$11*((DQ59+DI59)/MAX(DQ59+DI59+DR59, 0.1)*$I$9+DR59/MAX(DQ59+DI59+DR59, 0.1)*$J$9))/($B$11+$C$11+$F$11)</f>
        <v>0</v>
      </c>
      <c r="CF59">
        <f>($B$11*$K$9+$C$11*$K$9+$F$11*((DQ59+DI59)/MAX(DQ59+DI59+DR59, 0.1)*$P$9+DR59/MAX(DQ59+DI59+DR59, 0.1)*$Q$9))/($B$11+$C$11+$F$11)</f>
        <v>0</v>
      </c>
      <c r="CG59">
        <v>6</v>
      </c>
      <c r="CH59">
        <v>0.5</v>
      </c>
      <c r="CI59" t="s">
        <v>313</v>
      </c>
      <c r="CJ59">
        <v>2</v>
      </c>
      <c r="CK59" t="b">
        <v>0</v>
      </c>
      <c r="CL59">
        <v>1694111187.5</v>
      </c>
      <c r="CM59">
        <v>1968.397774193548</v>
      </c>
      <c r="CN59">
        <v>2000.011935483871</v>
      </c>
      <c r="CO59">
        <v>20.47412903225807</v>
      </c>
      <c r="CP59">
        <v>17.71013870967742</v>
      </c>
      <c r="CQ59">
        <v>1960.016774193548</v>
      </c>
      <c r="CR59">
        <v>20.38412903225807</v>
      </c>
      <c r="CS59">
        <v>599.9962580645162</v>
      </c>
      <c r="CT59">
        <v>101.1133870967742</v>
      </c>
      <c r="CU59">
        <v>0.09996082258064516</v>
      </c>
      <c r="CV59">
        <v>25.49474193548387</v>
      </c>
      <c r="CW59">
        <v>25.94008387096774</v>
      </c>
      <c r="CX59">
        <v>999.9000000000003</v>
      </c>
      <c r="CY59">
        <v>0</v>
      </c>
      <c r="CZ59">
        <v>0</v>
      </c>
      <c r="DA59">
        <v>9998.066451612904</v>
      </c>
      <c r="DB59">
        <v>0</v>
      </c>
      <c r="DC59">
        <v>1262.790322580645</v>
      </c>
      <c r="DD59">
        <v>1500.002903225807</v>
      </c>
      <c r="DE59">
        <v>0.9730006774193549</v>
      </c>
      <c r="DF59">
        <v>0.02699952258064516</v>
      </c>
      <c r="DG59">
        <v>0</v>
      </c>
      <c r="DH59">
        <v>787.4071612903225</v>
      </c>
      <c r="DI59">
        <v>5.000220000000002</v>
      </c>
      <c r="DJ59">
        <v>12227.77096774194</v>
      </c>
      <c r="DK59">
        <v>14099.24838709678</v>
      </c>
      <c r="DL59">
        <v>36.29403225806451</v>
      </c>
      <c r="DM59">
        <v>39.44535483870966</v>
      </c>
      <c r="DN59">
        <v>36.89090322580644</v>
      </c>
      <c r="DO59">
        <v>36.59851612903225</v>
      </c>
      <c r="DP59">
        <v>37.79616129032258</v>
      </c>
      <c r="DQ59">
        <v>1454.638387096774</v>
      </c>
      <c r="DR59">
        <v>40.36451612903224</v>
      </c>
      <c r="DS59">
        <v>0</v>
      </c>
      <c r="DT59">
        <v>114.2000000476837</v>
      </c>
      <c r="DU59">
        <v>0</v>
      </c>
      <c r="DV59">
        <v>787.1217199999999</v>
      </c>
      <c r="DW59">
        <v>-19.36223074904157</v>
      </c>
      <c r="DX59">
        <v>-269.4384610792137</v>
      </c>
      <c r="DY59">
        <v>12224.4</v>
      </c>
      <c r="DZ59">
        <v>15</v>
      </c>
      <c r="EA59">
        <v>1694111233.5</v>
      </c>
      <c r="EB59" t="s">
        <v>527</v>
      </c>
      <c r="EC59">
        <v>1694111233.5</v>
      </c>
      <c r="ED59">
        <v>1694111221.5</v>
      </c>
      <c r="EE59">
        <v>43</v>
      </c>
      <c r="EF59">
        <v>-0.099</v>
      </c>
      <c r="EG59">
        <v>-0.013</v>
      </c>
      <c r="EH59">
        <v>8.381</v>
      </c>
      <c r="EI59">
        <v>0.09</v>
      </c>
      <c r="EJ59">
        <v>2001</v>
      </c>
      <c r="EK59">
        <v>18</v>
      </c>
      <c r="EL59">
        <v>0.47</v>
      </c>
      <c r="EM59">
        <v>0.04</v>
      </c>
      <c r="EN59">
        <v>100</v>
      </c>
      <c r="EO59">
        <v>100</v>
      </c>
      <c r="EP59">
        <v>8.381</v>
      </c>
      <c r="EQ59">
        <v>0.09</v>
      </c>
      <c r="ER59">
        <v>0.2705484858218594</v>
      </c>
      <c r="ES59">
        <v>0.001863200859035997</v>
      </c>
      <c r="ET59">
        <v>1.75183244084333E-06</v>
      </c>
      <c r="EU59">
        <v>-3.106497135790904E-10</v>
      </c>
      <c r="EV59">
        <v>0.1029142857142844</v>
      </c>
      <c r="EW59">
        <v>0</v>
      </c>
      <c r="EX59">
        <v>0</v>
      </c>
      <c r="EY59">
        <v>0</v>
      </c>
      <c r="EZ59">
        <v>-6</v>
      </c>
      <c r="FA59">
        <v>2030</v>
      </c>
      <c r="FB59">
        <v>-1</v>
      </c>
      <c r="FC59">
        <v>-1</v>
      </c>
      <c r="FD59">
        <v>1.6</v>
      </c>
      <c r="FE59">
        <v>1.3</v>
      </c>
      <c r="FF59">
        <v>3.88306</v>
      </c>
      <c r="FG59">
        <v>2.6062</v>
      </c>
      <c r="FH59">
        <v>1.39771</v>
      </c>
      <c r="FI59">
        <v>2.27539</v>
      </c>
      <c r="FJ59">
        <v>1.39526</v>
      </c>
      <c r="FK59">
        <v>2.53052</v>
      </c>
      <c r="FL59">
        <v>34.3269</v>
      </c>
      <c r="FM59">
        <v>15.0076</v>
      </c>
      <c r="FN59">
        <v>18</v>
      </c>
      <c r="FO59">
        <v>586.5</v>
      </c>
      <c r="FP59">
        <v>377.735</v>
      </c>
      <c r="FQ59">
        <v>23.3629</v>
      </c>
      <c r="FR59">
        <v>27.2382</v>
      </c>
      <c r="FS59">
        <v>29.9999</v>
      </c>
      <c r="FT59">
        <v>26.937</v>
      </c>
      <c r="FU59">
        <v>27.2824</v>
      </c>
      <c r="FV59">
        <v>77.7358</v>
      </c>
      <c r="FW59">
        <v>12.0423</v>
      </c>
      <c r="FX59">
        <v>69.4753</v>
      </c>
      <c r="FY59">
        <v>23.4059</v>
      </c>
      <c r="FZ59">
        <v>2000</v>
      </c>
      <c r="GA59">
        <v>17.5092</v>
      </c>
      <c r="GB59">
        <v>98.673</v>
      </c>
      <c r="GC59">
        <v>93.20269999999999</v>
      </c>
    </row>
    <row r="60" spans="1:185">
      <c r="A60">
        <v>44</v>
      </c>
      <c r="B60">
        <v>1694111783.5</v>
      </c>
      <c r="C60">
        <v>5519.400000095367</v>
      </c>
      <c r="D60" t="s">
        <v>528</v>
      </c>
      <c r="E60" t="s">
        <v>529</v>
      </c>
      <c r="F60">
        <v>5</v>
      </c>
      <c r="G60" t="s">
        <v>530</v>
      </c>
      <c r="H60" t="s">
        <v>308</v>
      </c>
      <c r="I60" t="s">
        <v>531</v>
      </c>
      <c r="L60">
        <v>1694111775.5</v>
      </c>
      <c r="M60">
        <f>(N60)/1000</f>
        <v>0</v>
      </c>
      <c r="N60">
        <f>IF(CK60, AQ60, AK60)</f>
        <v>0</v>
      </c>
      <c r="O60">
        <f>IF(CK60, AL60, AJ60)</f>
        <v>0</v>
      </c>
      <c r="P60">
        <f>CM60 - IF(AX60&gt;1, O60*CG60*100.0/(AZ60*DA60), 0)</f>
        <v>0</v>
      </c>
      <c r="Q60">
        <f>((W60-M60/2)*P60-O60)/(W60+M60/2)</f>
        <v>0</v>
      </c>
      <c r="R60">
        <f>Q60*(CT60+CU60)/1000.0</f>
        <v>0</v>
      </c>
      <c r="S60">
        <f>(CM60 - IF(AX60&gt;1, O60*CG60*100.0/(AZ60*DA60), 0))*(CT60+CU60)/1000.0</f>
        <v>0</v>
      </c>
      <c r="T60">
        <f>2.0/((1/V60-1/U60)+SIGN(V60)*SQRT((1/V60-1/U60)*(1/V60-1/U60) + 4*CH60/((CH60+1)*(CH60+1))*(2*1/V60*1/U60-1/U60*1/U60)))</f>
        <v>0</v>
      </c>
      <c r="U60">
        <f>IF(LEFT(CI60,1)&lt;&gt;"0",IF(LEFT(CI60,1)="1",3.0,CJ60),$D$5+$E$5*(DA60*CT60/($K$5*1000))+$F$5*(DA60*CT60/($K$5*1000))*MAX(MIN(CG60,$J$5),$I$5)*MAX(MIN(CG60,$J$5),$I$5)+$G$5*MAX(MIN(CG60,$J$5),$I$5)*(DA60*CT60/($K$5*1000))+$H$5*(DA60*CT60/($K$5*1000))*(DA60*CT60/($K$5*1000)))</f>
        <v>0</v>
      </c>
      <c r="V60">
        <f>M60*(1000-(1000*0.61365*exp(17.502*Z60/(240.97+Z60))/(CT60+CU60)+CO60)/2)/(1000*0.61365*exp(17.502*Z60/(240.97+Z60))/(CT60+CU60)-CO60)</f>
        <v>0</v>
      </c>
      <c r="W60">
        <f>1/((CH60+1)/(T60/1.6)+1/(U60/1.37)) + CH60/((CH60+1)/(T60/1.6) + CH60/(U60/1.37))</f>
        <v>0</v>
      </c>
      <c r="X60">
        <f>(CC60*CF60)</f>
        <v>0</v>
      </c>
      <c r="Y60">
        <f>(CV60+(X60+2*0.95*5.67E-8*(((CV60+$B$7)+273)^4-(CV60+273)^4)-44100*M60)/(1.84*29.3*U60+8*0.95*5.67E-8*(CV60+273)^3))</f>
        <v>0</v>
      </c>
      <c r="Z60">
        <f>($C$7*CW60+$D$7*CX60+$E$7*Y60)</f>
        <v>0</v>
      </c>
      <c r="AA60">
        <f>0.61365*exp(17.502*Z60/(240.97+Z60))</f>
        <v>0</v>
      </c>
      <c r="AB60">
        <f>(AC60/AD60*100)</f>
        <v>0</v>
      </c>
      <c r="AC60">
        <f>CO60*(CT60+CU60)/1000</f>
        <v>0</v>
      </c>
      <c r="AD60">
        <f>0.61365*exp(17.502*CV60/(240.97+CV60))</f>
        <v>0</v>
      </c>
      <c r="AE60">
        <f>(AA60-CO60*(CT60+CU60)/1000)</f>
        <v>0</v>
      </c>
      <c r="AF60">
        <f>(-M60*44100)</f>
        <v>0</v>
      </c>
      <c r="AG60">
        <f>2*29.3*U60*0.92*(CV60-Z60)</f>
        <v>0</v>
      </c>
      <c r="AH60">
        <f>2*0.95*5.67E-8*(((CV60+$B$7)+273)^4-(Z60+273)^4)</f>
        <v>0</v>
      </c>
      <c r="AI60">
        <f>X60+AH60+AF60+AG60</f>
        <v>0</v>
      </c>
      <c r="AJ60">
        <f>CS60*AX60*(CN60-CM60*(1000-AX60*CP60)/(1000-AX60*CO60))/(100*CG60)</f>
        <v>0</v>
      </c>
      <c r="AK60">
        <f>1000*CS60*AX60*(CO60-CP60)/(100*CG60*(1000-AX60*CO60))</f>
        <v>0</v>
      </c>
      <c r="AL60">
        <f>(AM60 - AN60 - CT60*1E3/(8.314*(CV60+273.15)) * AP60/CS60 * AO60) * CS60/(100*CG60) * (1000 - CP60)/1000</f>
        <v>0</v>
      </c>
      <c r="AM60">
        <v>407.7759833620732</v>
      </c>
      <c r="AN60">
        <v>391.952890909091</v>
      </c>
      <c r="AO60">
        <v>-0.07038893234421457</v>
      </c>
      <c r="AP60">
        <v>67.23421026577046</v>
      </c>
      <c r="AQ60">
        <f>(AS60 - AR60 + CT60*1E3/(8.314*(CV60+273.15)) * AU60/CS60 * AT60) * CS60/(100*CG60) * 1000/(1000 - AS60)</f>
        <v>0</v>
      </c>
      <c r="AR60">
        <v>19.01616575748918</v>
      </c>
      <c r="AS60">
        <v>20.81298242424242</v>
      </c>
      <c r="AT60">
        <v>-0.005438822510827545</v>
      </c>
      <c r="AU60">
        <v>78.55</v>
      </c>
      <c r="AV60">
        <v>15</v>
      </c>
      <c r="AW60">
        <v>2</v>
      </c>
      <c r="AX60">
        <f>IF(AV60*$H$13&gt;=AZ60,1.0,(AZ60/(AZ60-AV60*$H$13)))</f>
        <v>0</v>
      </c>
      <c r="AY60">
        <f>(AX60-1)*100</f>
        <v>0</v>
      </c>
      <c r="AZ60">
        <f>MAX(0,($B$13+$C$13*DA60)/(1+$D$13*DA60)*CT60/(CV60+273)*$E$13)</f>
        <v>0</v>
      </c>
      <c r="BA60" t="s">
        <v>310</v>
      </c>
      <c r="BB60">
        <v>8135.41</v>
      </c>
      <c r="BC60">
        <v>751.3846153846154</v>
      </c>
      <c r="BD60">
        <v>2279.14</v>
      </c>
      <c r="BE60">
        <f>1-BC60/BD60</f>
        <v>0</v>
      </c>
      <c r="BF60">
        <v>-1.208566639533705</v>
      </c>
      <c r="BG60" t="s">
        <v>532</v>
      </c>
      <c r="BH60">
        <v>8164.58</v>
      </c>
      <c r="BI60">
        <v>993.3789999999999</v>
      </c>
      <c r="BJ60">
        <v>1203.36</v>
      </c>
      <c r="BK60">
        <f>1-BI60/BJ60</f>
        <v>0</v>
      </c>
      <c r="BL60">
        <v>0.5</v>
      </c>
      <c r="BM60">
        <f>CD60</f>
        <v>0</v>
      </c>
      <c r="BN60">
        <f>O60</f>
        <v>0</v>
      </c>
      <c r="BO60">
        <f>BK60*BL60*BM60</f>
        <v>0</v>
      </c>
      <c r="BP60">
        <f>(BN60-BF60)/BM60</f>
        <v>0</v>
      </c>
      <c r="BQ60">
        <f>(BD60-BJ60)/BJ60</f>
        <v>0</v>
      </c>
      <c r="BR60">
        <f>BC60/(BE60+BC60/BJ60)</f>
        <v>0</v>
      </c>
      <c r="BS60" t="s">
        <v>533</v>
      </c>
      <c r="BT60">
        <v>605.33</v>
      </c>
      <c r="BU60">
        <f>IF(BT60&lt;&gt;0, BT60, BR60)</f>
        <v>0</v>
      </c>
      <c r="BV60">
        <f>1-BU60/BJ60</f>
        <v>0</v>
      </c>
      <c r="BW60">
        <f>(BJ60-BI60)/(BJ60-BU60)</f>
        <v>0</v>
      </c>
      <c r="BX60">
        <f>(BD60-BJ60)/(BD60-BU60)</f>
        <v>0</v>
      </c>
      <c r="BY60">
        <f>(BJ60-BI60)/(BJ60-BC60)</f>
        <v>0</v>
      </c>
      <c r="BZ60">
        <f>(BD60-BJ60)/(BD60-BC60)</f>
        <v>0</v>
      </c>
      <c r="CA60">
        <f>(BW60*BU60/BI60)</f>
        <v>0</v>
      </c>
      <c r="CB60">
        <f>(1-CA60)</f>
        <v>0</v>
      </c>
      <c r="CC60">
        <f>$B$11*DB60+$C$11*DC60+$F$11*DD60*(1-DG60)</f>
        <v>0</v>
      </c>
      <c r="CD60">
        <f>CC60*CE60</f>
        <v>0</v>
      </c>
      <c r="CE60">
        <f>($B$11*$D$9+$C$11*$D$9+$F$11*((DQ60+DI60)/MAX(DQ60+DI60+DR60, 0.1)*$I$9+DR60/MAX(DQ60+DI60+DR60, 0.1)*$J$9))/($B$11+$C$11+$F$11)</f>
        <v>0</v>
      </c>
      <c r="CF60">
        <f>($B$11*$K$9+$C$11*$K$9+$F$11*((DQ60+DI60)/MAX(DQ60+DI60+DR60, 0.1)*$P$9+DR60/MAX(DQ60+DI60+DR60, 0.1)*$Q$9))/($B$11+$C$11+$F$11)</f>
        <v>0</v>
      </c>
      <c r="CG60">
        <v>6</v>
      </c>
      <c r="CH60">
        <v>0.5</v>
      </c>
      <c r="CI60" t="s">
        <v>313</v>
      </c>
      <c r="CJ60">
        <v>2</v>
      </c>
      <c r="CK60" t="b">
        <v>0</v>
      </c>
      <c r="CL60">
        <v>1694111775.5</v>
      </c>
      <c r="CM60">
        <v>383.7535161290323</v>
      </c>
      <c r="CN60">
        <v>399.9793548387097</v>
      </c>
      <c r="CO60">
        <v>20.87048709677419</v>
      </c>
      <c r="CP60">
        <v>19.02840322580645</v>
      </c>
      <c r="CQ60">
        <v>382.6775161290323</v>
      </c>
      <c r="CR60">
        <v>20.7584870967742</v>
      </c>
      <c r="CS60">
        <v>600.0012258064514</v>
      </c>
      <c r="CT60">
        <v>101.1122903225806</v>
      </c>
      <c r="CU60">
        <v>0.09996581612903227</v>
      </c>
      <c r="CV60">
        <v>26.20327096774193</v>
      </c>
      <c r="CW60">
        <v>26.10128387096774</v>
      </c>
      <c r="CX60">
        <v>999.9000000000003</v>
      </c>
      <c r="CY60">
        <v>0</v>
      </c>
      <c r="CZ60">
        <v>0</v>
      </c>
      <c r="DA60">
        <v>10000.24838709678</v>
      </c>
      <c r="DB60">
        <v>0</v>
      </c>
      <c r="DC60">
        <v>1541.734516129032</v>
      </c>
      <c r="DD60">
        <v>1500.033225806452</v>
      </c>
      <c r="DE60">
        <v>0.9729979354838707</v>
      </c>
      <c r="DF60">
        <v>0.02700213225806452</v>
      </c>
      <c r="DG60">
        <v>0</v>
      </c>
      <c r="DH60">
        <v>995.0632258064517</v>
      </c>
      <c r="DI60">
        <v>5.000220000000002</v>
      </c>
      <c r="DJ60">
        <v>15384.00322580645</v>
      </c>
      <c r="DK60">
        <v>14099.51935483871</v>
      </c>
      <c r="DL60">
        <v>35.96345161290322</v>
      </c>
      <c r="DM60">
        <v>40.14077419354838</v>
      </c>
      <c r="DN60">
        <v>36.26987096774193</v>
      </c>
      <c r="DO60">
        <v>38.3202258064516</v>
      </c>
      <c r="DP60">
        <v>37.94735483870968</v>
      </c>
      <c r="DQ60">
        <v>1454.663548387097</v>
      </c>
      <c r="DR60">
        <v>40.36967741935482</v>
      </c>
      <c r="DS60">
        <v>0</v>
      </c>
      <c r="DT60">
        <v>585.7999999523163</v>
      </c>
      <c r="DU60">
        <v>0</v>
      </c>
      <c r="DV60">
        <v>993.3789999999999</v>
      </c>
      <c r="DW60">
        <v>-132.532384412347</v>
      </c>
      <c r="DX60">
        <v>-1983.730766258764</v>
      </c>
      <c r="DY60">
        <v>15358.708</v>
      </c>
      <c r="DZ60">
        <v>15</v>
      </c>
      <c r="EA60">
        <v>1694111809.5</v>
      </c>
      <c r="EB60" t="s">
        <v>534</v>
      </c>
      <c r="EC60">
        <v>1694111801.5</v>
      </c>
      <c r="ED60">
        <v>1694111809.5</v>
      </c>
      <c r="EE60">
        <v>44</v>
      </c>
      <c r="EF60">
        <v>-0.098</v>
      </c>
      <c r="EG60">
        <v>0.022</v>
      </c>
      <c r="EH60">
        <v>1.076</v>
      </c>
      <c r="EI60">
        <v>0.112</v>
      </c>
      <c r="EJ60">
        <v>400</v>
      </c>
      <c r="EK60">
        <v>19</v>
      </c>
      <c r="EL60">
        <v>0.41</v>
      </c>
      <c r="EM60">
        <v>0.15</v>
      </c>
      <c r="EN60">
        <v>100</v>
      </c>
      <c r="EO60">
        <v>100</v>
      </c>
      <c r="EP60">
        <v>1.076</v>
      </c>
      <c r="EQ60">
        <v>0.112</v>
      </c>
      <c r="ER60">
        <v>0.1717235420350449</v>
      </c>
      <c r="ES60">
        <v>0.001863200859035997</v>
      </c>
      <c r="ET60">
        <v>1.75183244084333E-06</v>
      </c>
      <c r="EU60">
        <v>-3.106497135790904E-10</v>
      </c>
      <c r="EV60">
        <v>0.08970500000000214</v>
      </c>
      <c r="EW60">
        <v>0</v>
      </c>
      <c r="EX60">
        <v>0</v>
      </c>
      <c r="EY60">
        <v>0</v>
      </c>
      <c r="EZ60">
        <v>-6</v>
      </c>
      <c r="FA60">
        <v>2030</v>
      </c>
      <c r="FB60">
        <v>-1</v>
      </c>
      <c r="FC60">
        <v>-1</v>
      </c>
      <c r="FD60">
        <v>9.199999999999999</v>
      </c>
      <c r="FE60">
        <v>9.4</v>
      </c>
      <c r="FF60">
        <v>1.073</v>
      </c>
      <c r="FG60">
        <v>2.62207</v>
      </c>
      <c r="FH60">
        <v>1.39771</v>
      </c>
      <c r="FI60">
        <v>2.27783</v>
      </c>
      <c r="FJ60">
        <v>1.39526</v>
      </c>
      <c r="FK60">
        <v>2.37793</v>
      </c>
      <c r="FL60">
        <v>35.3133</v>
      </c>
      <c r="FM60">
        <v>14.9113</v>
      </c>
      <c r="FN60">
        <v>18</v>
      </c>
      <c r="FO60">
        <v>587.208</v>
      </c>
      <c r="FP60">
        <v>373.364</v>
      </c>
      <c r="FQ60">
        <v>23.7479</v>
      </c>
      <c r="FR60">
        <v>27.8024</v>
      </c>
      <c r="FS60">
        <v>30.0002</v>
      </c>
      <c r="FT60">
        <v>27.5376</v>
      </c>
      <c r="FU60">
        <v>27.8844</v>
      </c>
      <c r="FV60">
        <v>21.5108</v>
      </c>
      <c r="FW60">
        <v>1.99003</v>
      </c>
      <c r="FX60">
        <v>55.8779</v>
      </c>
      <c r="FY60">
        <v>23.7289</v>
      </c>
      <c r="FZ60">
        <v>400</v>
      </c>
      <c r="GA60">
        <v>18.9305</v>
      </c>
      <c r="GB60">
        <v>98.5966</v>
      </c>
      <c r="GC60">
        <v>93.1279</v>
      </c>
    </row>
    <row r="61" spans="1:185">
      <c r="A61">
        <v>45</v>
      </c>
      <c r="B61">
        <v>1694111885.5</v>
      </c>
      <c r="C61">
        <v>5621.400000095367</v>
      </c>
      <c r="D61" t="s">
        <v>535</v>
      </c>
      <c r="E61" t="s">
        <v>536</v>
      </c>
      <c r="F61">
        <v>5</v>
      </c>
      <c r="G61" t="s">
        <v>530</v>
      </c>
      <c r="H61" t="s">
        <v>308</v>
      </c>
      <c r="I61" t="s">
        <v>531</v>
      </c>
      <c r="L61">
        <v>1694111877.5</v>
      </c>
      <c r="M61">
        <f>(N61)/1000</f>
        <v>0</v>
      </c>
      <c r="N61">
        <f>IF(CK61, AQ61, AK61)</f>
        <v>0</v>
      </c>
      <c r="O61">
        <f>IF(CK61, AL61, AJ61)</f>
        <v>0</v>
      </c>
      <c r="P61">
        <f>CM61 - IF(AX61&gt;1, O61*CG61*100.0/(AZ61*DA61), 0)</f>
        <v>0</v>
      </c>
      <c r="Q61">
        <f>((W61-M61/2)*P61-O61)/(W61+M61/2)</f>
        <v>0</v>
      </c>
      <c r="R61">
        <f>Q61*(CT61+CU61)/1000.0</f>
        <v>0</v>
      </c>
      <c r="S61">
        <f>(CM61 - IF(AX61&gt;1, O61*CG61*100.0/(AZ61*DA61), 0))*(CT61+CU61)/1000.0</f>
        <v>0</v>
      </c>
      <c r="T61">
        <f>2.0/((1/V61-1/U61)+SIGN(V61)*SQRT((1/V61-1/U61)*(1/V61-1/U61) + 4*CH61/((CH61+1)*(CH61+1))*(2*1/V61*1/U61-1/U61*1/U61)))</f>
        <v>0</v>
      </c>
      <c r="U61">
        <f>IF(LEFT(CI61,1)&lt;&gt;"0",IF(LEFT(CI61,1)="1",3.0,CJ61),$D$5+$E$5*(DA61*CT61/($K$5*1000))+$F$5*(DA61*CT61/($K$5*1000))*MAX(MIN(CG61,$J$5),$I$5)*MAX(MIN(CG61,$J$5),$I$5)+$G$5*MAX(MIN(CG61,$J$5),$I$5)*(DA61*CT61/($K$5*1000))+$H$5*(DA61*CT61/($K$5*1000))*(DA61*CT61/($K$5*1000)))</f>
        <v>0</v>
      </c>
      <c r="V61">
        <f>M61*(1000-(1000*0.61365*exp(17.502*Z61/(240.97+Z61))/(CT61+CU61)+CO61)/2)/(1000*0.61365*exp(17.502*Z61/(240.97+Z61))/(CT61+CU61)-CO61)</f>
        <v>0</v>
      </c>
      <c r="W61">
        <f>1/((CH61+1)/(T61/1.6)+1/(U61/1.37)) + CH61/((CH61+1)/(T61/1.6) + CH61/(U61/1.37))</f>
        <v>0</v>
      </c>
      <c r="X61">
        <f>(CC61*CF61)</f>
        <v>0</v>
      </c>
      <c r="Y61">
        <f>(CV61+(X61+2*0.95*5.67E-8*(((CV61+$B$7)+273)^4-(CV61+273)^4)-44100*M61)/(1.84*29.3*U61+8*0.95*5.67E-8*(CV61+273)^3))</f>
        <v>0</v>
      </c>
      <c r="Z61">
        <f>($C$7*CW61+$D$7*CX61+$E$7*Y61)</f>
        <v>0</v>
      </c>
      <c r="AA61">
        <f>0.61365*exp(17.502*Z61/(240.97+Z61))</f>
        <v>0</v>
      </c>
      <c r="AB61">
        <f>(AC61/AD61*100)</f>
        <v>0</v>
      </c>
      <c r="AC61">
        <f>CO61*(CT61+CU61)/1000</f>
        <v>0</v>
      </c>
      <c r="AD61">
        <f>0.61365*exp(17.502*CV61/(240.97+CV61))</f>
        <v>0</v>
      </c>
      <c r="AE61">
        <f>(AA61-CO61*(CT61+CU61)/1000)</f>
        <v>0</v>
      </c>
      <c r="AF61">
        <f>(-M61*44100)</f>
        <v>0</v>
      </c>
      <c r="AG61">
        <f>2*29.3*U61*0.92*(CV61-Z61)</f>
        <v>0</v>
      </c>
      <c r="AH61">
        <f>2*0.95*5.67E-8*(((CV61+$B$7)+273)^4-(Z61+273)^4)</f>
        <v>0</v>
      </c>
      <c r="AI61">
        <f>X61+AH61+AF61+AG61</f>
        <v>0</v>
      </c>
      <c r="AJ61">
        <f>CS61*AX61*(CN61-CM61*(1000-AX61*CP61)/(1000-AX61*CO61))/(100*CG61)</f>
        <v>0</v>
      </c>
      <c r="AK61">
        <f>1000*CS61*AX61*(CO61-CP61)/(100*CG61*(1000-AX61*CO61))</f>
        <v>0</v>
      </c>
      <c r="AL61">
        <f>(AM61 - AN61 - CT61*1E3/(8.314*(CV61+273.15)) * AP61/CS61 * AO61) * CS61/(100*CG61) * (1000 - CP61)/1000</f>
        <v>0</v>
      </c>
      <c r="AM61">
        <v>305.5484158445593</v>
      </c>
      <c r="AN61">
        <v>294.1896909090908</v>
      </c>
      <c r="AO61">
        <v>0.0234101024389741</v>
      </c>
      <c r="AP61">
        <v>67.11638340671509</v>
      </c>
      <c r="AQ61">
        <f>(AS61 - AR61 + CT61*1E3/(8.314*(CV61+273.15)) * AU61/CS61 * AT61) * CS61/(100*CG61) * 1000/(1000 - AS61)</f>
        <v>0</v>
      </c>
      <c r="AR61">
        <v>18.30391343861472</v>
      </c>
      <c r="AS61">
        <v>20.33038606060606</v>
      </c>
      <c r="AT61">
        <v>-0.0004392111592120285</v>
      </c>
      <c r="AU61">
        <v>78.55</v>
      </c>
      <c r="AV61">
        <v>13</v>
      </c>
      <c r="AW61">
        <v>2</v>
      </c>
      <c r="AX61">
        <f>IF(AV61*$H$13&gt;=AZ61,1.0,(AZ61/(AZ61-AV61*$H$13)))</f>
        <v>0</v>
      </c>
      <c r="AY61">
        <f>(AX61-1)*100</f>
        <v>0</v>
      </c>
      <c r="AZ61">
        <f>MAX(0,($B$13+$C$13*DA61)/(1+$D$13*DA61)*CT61/(CV61+273)*$E$13)</f>
        <v>0</v>
      </c>
      <c r="BA61" t="s">
        <v>310</v>
      </c>
      <c r="BB61">
        <v>8135.41</v>
      </c>
      <c r="BC61">
        <v>751.3846153846154</v>
      </c>
      <c r="BD61">
        <v>2279.14</v>
      </c>
      <c r="BE61">
        <f>1-BC61/BD61</f>
        <v>0</v>
      </c>
      <c r="BF61">
        <v>-1.208566639533705</v>
      </c>
      <c r="BG61" t="s">
        <v>537</v>
      </c>
      <c r="BH61">
        <v>8156.59</v>
      </c>
      <c r="BI61">
        <v>817.99576</v>
      </c>
      <c r="BJ61">
        <v>976.37</v>
      </c>
      <c r="BK61">
        <f>1-BI61/BJ61</f>
        <v>0</v>
      </c>
      <c r="BL61">
        <v>0.5</v>
      </c>
      <c r="BM61">
        <f>CD61</f>
        <v>0</v>
      </c>
      <c r="BN61">
        <f>O61</f>
        <v>0</v>
      </c>
      <c r="BO61">
        <f>BK61*BL61*BM61</f>
        <v>0</v>
      </c>
      <c r="BP61">
        <f>(BN61-BF61)/BM61</f>
        <v>0</v>
      </c>
      <c r="BQ61">
        <f>(BD61-BJ61)/BJ61</f>
        <v>0</v>
      </c>
      <c r="BR61">
        <f>BC61/(BE61+BC61/BJ61)</f>
        <v>0</v>
      </c>
      <c r="BS61" t="s">
        <v>538</v>
      </c>
      <c r="BT61">
        <v>563.47</v>
      </c>
      <c r="BU61">
        <f>IF(BT61&lt;&gt;0, BT61, BR61)</f>
        <v>0</v>
      </c>
      <c r="BV61">
        <f>1-BU61/BJ61</f>
        <v>0</v>
      </c>
      <c r="BW61">
        <f>(BJ61-BI61)/(BJ61-BU61)</f>
        <v>0</v>
      </c>
      <c r="BX61">
        <f>(BD61-BJ61)/(BD61-BU61)</f>
        <v>0</v>
      </c>
      <c r="BY61">
        <f>(BJ61-BI61)/(BJ61-BC61)</f>
        <v>0</v>
      </c>
      <c r="BZ61">
        <f>(BD61-BJ61)/(BD61-BC61)</f>
        <v>0</v>
      </c>
      <c r="CA61">
        <f>(BW61*BU61/BI61)</f>
        <v>0</v>
      </c>
      <c r="CB61">
        <f>(1-CA61)</f>
        <v>0</v>
      </c>
      <c r="CC61">
        <f>$B$11*DB61+$C$11*DC61+$F$11*DD61*(1-DG61)</f>
        <v>0</v>
      </c>
      <c r="CD61">
        <f>CC61*CE61</f>
        <v>0</v>
      </c>
      <c r="CE61">
        <f>($B$11*$D$9+$C$11*$D$9+$F$11*((DQ61+DI61)/MAX(DQ61+DI61+DR61, 0.1)*$I$9+DR61/MAX(DQ61+DI61+DR61, 0.1)*$J$9))/($B$11+$C$11+$F$11)</f>
        <v>0</v>
      </c>
      <c r="CF61">
        <f>($B$11*$K$9+$C$11*$K$9+$F$11*((DQ61+DI61)/MAX(DQ61+DI61+DR61, 0.1)*$P$9+DR61/MAX(DQ61+DI61+DR61, 0.1)*$Q$9))/($B$11+$C$11+$F$11)</f>
        <v>0</v>
      </c>
      <c r="CG61">
        <v>6</v>
      </c>
      <c r="CH61">
        <v>0.5</v>
      </c>
      <c r="CI61" t="s">
        <v>313</v>
      </c>
      <c r="CJ61">
        <v>2</v>
      </c>
      <c r="CK61" t="b">
        <v>0</v>
      </c>
      <c r="CL61">
        <v>1694111877.5</v>
      </c>
      <c r="CM61">
        <v>288.0943225806452</v>
      </c>
      <c r="CN61">
        <v>299.9735483870969</v>
      </c>
      <c r="CO61">
        <v>20.33827096774194</v>
      </c>
      <c r="CP61">
        <v>18.30678064516129</v>
      </c>
      <c r="CQ61">
        <v>287.3963225806452</v>
      </c>
      <c r="CR61">
        <v>20.24427096774194</v>
      </c>
      <c r="CS61">
        <v>600.0230645161291</v>
      </c>
      <c r="CT61">
        <v>101.1082903225806</v>
      </c>
      <c r="CU61">
        <v>0.1000354</v>
      </c>
      <c r="CV61">
        <v>25.97158387096774</v>
      </c>
      <c r="CW61">
        <v>25.95477741935484</v>
      </c>
      <c r="CX61">
        <v>999.9000000000003</v>
      </c>
      <c r="CY61">
        <v>0</v>
      </c>
      <c r="CZ61">
        <v>0</v>
      </c>
      <c r="DA61">
        <v>9999.912903225806</v>
      </c>
      <c r="DB61">
        <v>0</v>
      </c>
      <c r="DC61">
        <v>1548.635483870968</v>
      </c>
      <c r="DD61">
        <v>1499.917096774194</v>
      </c>
      <c r="DE61">
        <v>0.9730010322580646</v>
      </c>
      <c r="DF61">
        <v>0.02699872580645162</v>
      </c>
      <c r="DG61">
        <v>0</v>
      </c>
      <c r="DH61">
        <v>818.8691612903225</v>
      </c>
      <c r="DI61">
        <v>5.000220000000002</v>
      </c>
      <c r="DJ61">
        <v>12776.33870967742</v>
      </c>
      <c r="DK61">
        <v>14098.44193548387</v>
      </c>
      <c r="DL61">
        <v>37.42722580645161</v>
      </c>
      <c r="DM61">
        <v>40.84248387096774</v>
      </c>
      <c r="DN61">
        <v>37.887</v>
      </c>
      <c r="DO61">
        <v>36.26993548387097</v>
      </c>
      <c r="DP61">
        <v>38.51780645161288</v>
      </c>
      <c r="DQ61">
        <v>1454.554516129032</v>
      </c>
      <c r="DR61">
        <v>40.36225806451611</v>
      </c>
      <c r="DS61">
        <v>0</v>
      </c>
      <c r="DT61">
        <v>99.79999995231628</v>
      </c>
      <c r="DU61">
        <v>0</v>
      </c>
      <c r="DV61">
        <v>817.99576</v>
      </c>
      <c r="DW61">
        <v>-71.18838450841625</v>
      </c>
      <c r="DX61">
        <v>-1045.323075336924</v>
      </c>
      <c r="DY61">
        <v>12763.144</v>
      </c>
      <c r="DZ61">
        <v>15</v>
      </c>
      <c r="EA61">
        <v>1694111912.5</v>
      </c>
      <c r="EB61" t="s">
        <v>539</v>
      </c>
      <c r="EC61">
        <v>1694111912.5</v>
      </c>
      <c r="ED61">
        <v>1694111912</v>
      </c>
      <c r="EE61">
        <v>45</v>
      </c>
      <c r="EF61">
        <v>-0.082</v>
      </c>
      <c r="EG61">
        <v>-0.018</v>
      </c>
      <c r="EH61">
        <v>0.698</v>
      </c>
      <c r="EI61">
        <v>0.094</v>
      </c>
      <c r="EJ61">
        <v>300</v>
      </c>
      <c r="EK61">
        <v>18</v>
      </c>
      <c r="EL61">
        <v>0.35</v>
      </c>
      <c r="EM61">
        <v>0.06</v>
      </c>
      <c r="EN61">
        <v>100</v>
      </c>
      <c r="EO61">
        <v>100</v>
      </c>
      <c r="EP61">
        <v>0.698</v>
      </c>
      <c r="EQ61">
        <v>0.094</v>
      </c>
      <c r="ER61">
        <v>0.07406563530661625</v>
      </c>
      <c r="ES61">
        <v>0.001863200859035997</v>
      </c>
      <c r="ET61">
        <v>1.75183244084333E-06</v>
      </c>
      <c r="EU61">
        <v>-3.106497135790904E-10</v>
      </c>
      <c r="EV61">
        <v>0.1117600000000039</v>
      </c>
      <c r="EW61">
        <v>0</v>
      </c>
      <c r="EX61">
        <v>0</v>
      </c>
      <c r="EY61">
        <v>0</v>
      </c>
      <c r="EZ61">
        <v>-6</v>
      </c>
      <c r="FA61">
        <v>2030</v>
      </c>
      <c r="FB61">
        <v>-1</v>
      </c>
      <c r="FC61">
        <v>-1</v>
      </c>
      <c r="FD61">
        <v>1.4</v>
      </c>
      <c r="FE61">
        <v>1.3</v>
      </c>
      <c r="FF61">
        <v>0.858154</v>
      </c>
      <c r="FG61">
        <v>2.63062</v>
      </c>
      <c r="FH61">
        <v>1.39771</v>
      </c>
      <c r="FI61">
        <v>2.27661</v>
      </c>
      <c r="FJ61">
        <v>1.39526</v>
      </c>
      <c r="FK61">
        <v>2.53174</v>
      </c>
      <c r="FL61">
        <v>35.4986</v>
      </c>
      <c r="FM61">
        <v>14.9113</v>
      </c>
      <c r="FN61">
        <v>18</v>
      </c>
      <c r="FO61">
        <v>589.353</v>
      </c>
      <c r="FP61">
        <v>372.762</v>
      </c>
      <c r="FQ61">
        <v>24.3092</v>
      </c>
      <c r="FR61">
        <v>27.8443</v>
      </c>
      <c r="FS61">
        <v>30.0002</v>
      </c>
      <c r="FT61">
        <v>27.5795</v>
      </c>
      <c r="FU61">
        <v>27.9264</v>
      </c>
      <c r="FV61">
        <v>17.1989</v>
      </c>
      <c r="FW61">
        <v>7.34709</v>
      </c>
      <c r="FX61">
        <v>54.3632</v>
      </c>
      <c r="FY61">
        <v>24.313</v>
      </c>
      <c r="FZ61">
        <v>300</v>
      </c>
      <c r="GA61">
        <v>18.2896</v>
      </c>
      <c r="GB61">
        <v>98.5977</v>
      </c>
      <c r="GC61">
        <v>93.1331</v>
      </c>
    </row>
    <row r="62" spans="1:185">
      <c r="A62">
        <v>46</v>
      </c>
      <c r="B62">
        <v>1694111988.5</v>
      </c>
      <c r="C62">
        <v>5724.400000095367</v>
      </c>
      <c r="D62" t="s">
        <v>540</v>
      </c>
      <c r="E62" t="s">
        <v>541</v>
      </c>
      <c r="F62">
        <v>5</v>
      </c>
      <c r="G62" t="s">
        <v>530</v>
      </c>
      <c r="H62" t="s">
        <v>308</v>
      </c>
      <c r="I62" t="s">
        <v>531</v>
      </c>
      <c r="L62">
        <v>1694111980.5</v>
      </c>
      <c r="M62">
        <f>(N62)/1000</f>
        <v>0</v>
      </c>
      <c r="N62">
        <f>IF(CK62, AQ62, AK62)</f>
        <v>0</v>
      </c>
      <c r="O62">
        <f>IF(CK62, AL62, AJ62)</f>
        <v>0</v>
      </c>
      <c r="P62">
        <f>CM62 - IF(AX62&gt;1, O62*CG62*100.0/(AZ62*DA62), 0)</f>
        <v>0</v>
      </c>
      <c r="Q62">
        <f>((W62-M62/2)*P62-O62)/(W62+M62/2)</f>
        <v>0</v>
      </c>
      <c r="R62">
        <f>Q62*(CT62+CU62)/1000.0</f>
        <v>0</v>
      </c>
      <c r="S62">
        <f>(CM62 - IF(AX62&gt;1, O62*CG62*100.0/(AZ62*DA62), 0))*(CT62+CU62)/1000.0</f>
        <v>0</v>
      </c>
      <c r="T62">
        <f>2.0/((1/V62-1/U62)+SIGN(V62)*SQRT((1/V62-1/U62)*(1/V62-1/U62) + 4*CH62/((CH62+1)*(CH62+1))*(2*1/V62*1/U62-1/U62*1/U62)))</f>
        <v>0</v>
      </c>
      <c r="U62">
        <f>IF(LEFT(CI62,1)&lt;&gt;"0",IF(LEFT(CI62,1)="1",3.0,CJ62),$D$5+$E$5*(DA62*CT62/($K$5*1000))+$F$5*(DA62*CT62/($K$5*1000))*MAX(MIN(CG62,$J$5),$I$5)*MAX(MIN(CG62,$J$5),$I$5)+$G$5*MAX(MIN(CG62,$J$5),$I$5)*(DA62*CT62/($K$5*1000))+$H$5*(DA62*CT62/($K$5*1000))*(DA62*CT62/($K$5*1000)))</f>
        <v>0</v>
      </c>
      <c r="V62">
        <f>M62*(1000-(1000*0.61365*exp(17.502*Z62/(240.97+Z62))/(CT62+CU62)+CO62)/2)/(1000*0.61365*exp(17.502*Z62/(240.97+Z62))/(CT62+CU62)-CO62)</f>
        <v>0</v>
      </c>
      <c r="W62">
        <f>1/((CH62+1)/(T62/1.6)+1/(U62/1.37)) + CH62/((CH62+1)/(T62/1.6) + CH62/(U62/1.37))</f>
        <v>0</v>
      </c>
      <c r="X62">
        <f>(CC62*CF62)</f>
        <v>0</v>
      </c>
      <c r="Y62">
        <f>(CV62+(X62+2*0.95*5.67E-8*(((CV62+$B$7)+273)^4-(CV62+273)^4)-44100*M62)/(1.84*29.3*U62+8*0.95*5.67E-8*(CV62+273)^3))</f>
        <v>0</v>
      </c>
      <c r="Z62">
        <f>($C$7*CW62+$D$7*CX62+$E$7*Y62)</f>
        <v>0</v>
      </c>
      <c r="AA62">
        <f>0.61365*exp(17.502*Z62/(240.97+Z62))</f>
        <v>0</v>
      </c>
      <c r="AB62">
        <f>(AC62/AD62*100)</f>
        <v>0</v>
      </c>
      <c r="AC62">
        <f>CO62*(CT62+CU62)/1000</f>
        <v>0</v>
      </c>
      <c r="AD62">
        <f>0.61365*exp(17.502*CV62/(240.97+CV62))</f>
        <v>0</v>
      </c>
      <c r="AE62">
        <f>(AA62-CO62*(CT62+CU62)/1000)</f>
        <v>0</v>
      </c>
      <c r="AF62">
        <f>(-M62*44100)</f>
        <v>0</v>
      </c>
      <c r="AG62">
        <f>2*29.3*U62*0.92*(CV62-Z62)</f>
        <v>0</v>
      </c>
      <c r="AH62">
        <f>2*0.95*5.67E-8*(((CV62+$B$7)+273)^4-(Z62+273)^4)</f>
        <v>0</v>
      </c>
      <c r="AI62">
        <f>X62+AH62+AF62+AG62</f>
        <v>0</v>
      </c>
      <c r="AJ62">
        <f>CS62*AX62*(CN62-CM62*(1000-AX62*CP62)/(1000-AX62*CO62))/(100*CG62)</f>
        <v>0</v>
      </c>
      <c r="AK62">
        <f>1000*CS62*AX62*(CO62-CP62)/(100*CG62*(1000-AX62*CO62))</f>
        <v>0</v>
      </c>
      <c r="AL62">
        <f>(AM62 - AN62 - CT62*1E3/(8.314*(CV62+273.15)) * AP62/CS62 * AO62) * CS62/(100*CG62) * (1000 - CP62)/1000</f>
        <v>0</v>
      </c>
      <c r="AM62">
        <v>203.868211466648</v>
      </c>
      <c r="AN62">
        <v>197.1597636363635</v>
      </c>
      <c r="AO62">
        <v>0.04359809266682688</v>
      </c>
      <c r="AP62">
        <v>67.20983294618075</v>
      </c>
      <c r="AQ62">
        <f>(AS62 - AR62 + CT62*1E3/(8.314*(CV62+273.15)) * AU62/CS62 * AT62) * CS62/(100*CG62) * 1000/(1000 - AS62)</f>
        <v>0</v>
      </c>
      <c r="AR62">
        <v>19.08478838887446</v>
      </c>
      <c r="AS62">
        <v>20.65659818181818</v>
      </c>
      <c r="AT62">
        <v>0.0002833062049067577</v>
      </c>
      <c r="AU62">
        <v>78.55</v>
      </c>
      <c r="AV62">
        <v>13</v>
      </c>
      <c r="AW62">
        <v>2</v>
      </c>
      <c r="AX62">
        <f>IF(AV62*$H$13&gt;=AZ62,1.0,(AZ62/(AZ62-AV62*$H$13)))</f>
        <v>0</v>
      </c>
      <c r="AY62">
        <f>(AX62-1)*100</f>
        <v>0</v>
      </c>
      <c r="AZ62">
        <f>MAX(0,($B$13+$C$13*DA62)/(1+$D$13*DA62)*CT62/(CV62+273)*$E$13)</f>
        <v>0</v>
      </c>
      <c r="BA62" t="s">
        <v>310</v>
      </c>
      <c r="BB62">
        <v>8135.41</v>
      </c>
      <c r="BC62">
        <v>751.3846153846154</v>
      </c>
      <c r="BD62">
        <v>2279.14</v>
      </c>
      <c r="BE62">
        <f>1-BC62/BD62</f>
        <v>0</v>
      </c>
      <c r="BF62">
        <v>-1.208566639533705</v>
      </c>
      <c r="BG62" t="s">
        <v>542</v>
      </c>
      <c r="BH62">
        <v>8150.45</v>
      </c>
      <c r="BI62">
        <v>729.7719199999999</v>
      </c>
      <c r="BJ62">
        <v>853.5599999999999</v>
      </c>
      <c r="BK62">
        <f>1-BI62/BJ62</f>
        <v>0</v>
      </c>
      <c r="BL62">
        <v>0.5</v>
      </c>
      <c r="BM62">
        <f>CD62</f>
        <v>0</v>
      </c>
      <c r="BN62">
        <f>O62</f>
        <v>0</v>
      </c>
      <c r="BO62">
        <f>BK62*BL62*BM62</f>
        <v>0</v>
      </c>
      <c r="BP62">
        <f>(BN62-BF62)/BM62</f>
        <v>0</v>
      </c>
      <c r="BQ62">
        <f>(BD62-BJ62)/BJ62</f>
        <v>0</v>
      </c>
      <c r="BR62">
        <f>BC62/(BE62+BC62/BJ62)</f>
        <v>0</v>
      </c>
      <c r="BS62" t="s">
        <v>543</v>
      </c>
      <c r="BT62">
        <v>536</v>
      </c>
      <c r="BU62">
        <f>IF(BT62&lt;&gt;0, BT62, BR62)</f>
        <v>0</v>
      </c>
      <c r="BV62">
        <f>1-BU62/BJ62</f>
        <v>0</v>
      </c>
      <c r="BW62">
        <f>(BJ62-BI62)/(BJ62-BU62)</f>
        <v>0</v>
      </c>
      <c r="BX62">
        <f>(BD62-BJ62)/(BD62-BU62)</f>
        <v>0</v>
      </c>
      <c r="BY62">
        <f>(BJ62-BI62)/(BJ62-BC62)</f>
        <v>0</v>
      </c>
      <c r="BZ62">
        <f>(BD62-BJ62)/(BD62-BC62)</f>
        <v>0</v>
      </c>
      <c r="CA62">
        <f>(BW62*BU62/BI62)</f>
        <v>0</v>
      </c>
      <c r="CB62">
        <f>(1-CA62)</f>
        <v>0</v>
      </c>
      <c r="CC62">
        <f>$B$11*DB62+$C$11*DC62+$F$11*DD62*(1-DG62)</f>
        <v>0</v>
      </c>
      <c r="CD62">
        <f>CC62*CE62</f>
        <v>0</v>
      </c>
      <c r="CE62">
        <f>($B$11*$D$9+$C$11*$D$9+$F$11*((DQ62+DI62)/MAX(DQ62+DI62+DR62, 0.1)*$I$9+DR62/MAX(DQ62+DI62+DR62, 0.1)*$J$9))/($B$11+$C$11+$F$11)</f>
        <v>0</v>
      </c>
      <c r="CF62">
        <f>($B$11*$K$9+$C$11*$K$9+$F$11*((DQ62+DI62)/MAX(DQ62+DI62+DR62, 0.1)*$P$9+DR62/MAX(DQ62+DI62+DR62, 0.1)*$Q$9))/($B$11+$C$11+$F$11)</f>
        <v>0</v>
      </c>
      <c r="CG62">
        <v>6</v>
      </c>
      <c r="CH62">
        <v>0.5</v>
      </c>
      <c r="CI62" t="s">
        <v>313</v>
      </c>
      <c r="CJ62">
        <v>2</v>
      </c>
      <c r="CK62" t="b">
        <v>0</v>
      </c>
      <c r="CL62">
        <v>1694111980.5</v>
      </c>
      <c r="CM62">
        <v>193.0870967741935</v>
      </c>
      <c r="CN62">
        <v>199.9746129032258</v>
      </c>
      <c r="CO62">
        <v>20.65604838709678</v>
      </c>
      <c r="CP62">
        <v>19.02807096774193</v>
      </c>
      <c r="CQ62">
        <v>192.6450967741935</v>
      </c>
      <c r="CR62">
        <v>20.54004838709678</v>
      </c>
      <c r="CS62">
        <v>600.0122903225807</v>
      </c>
      <c r="CT62">
        <v>101.1106451612903</v>
      </c>
      <c r="CU62">
        <v>0.1000216903225807</v>
      </c>
      <c r="CV62">
        <v>26.02793548387096</v>
      </c>
      <c r="CW62">
        <v>26.08177096774193</v>
      </c>
      <c r="CX62">
        <v>999.9000000000003</v>
      </c>
      <c r="CY62">
        <v>0</v>
      </c>
      <c r="CZ62">
        <v>0</v>
      </c>
      <c r="DA62">
        <v>9996.812903225808</v>
      </c>
      <c r="DB62">
        <v>0</v>
      </c>
      <c r="DC62">
        <v>1522.495483870968</v>
      </c>
      <c r="DD62">
        <v>1499.950322580645</v>
      </c>
      <c r="DE62">
        <v>0.972998677419355</v>
      </c>
      <c r="DF62">
        <v>0.0270015064516129</v>
      </c>
      <c r="DG62">
        <v>0</v>
      </c>
      <c r="DH62">
        <v>730.2676129032258</v>
      </c>
      <c r="DI62">
        <v>5.000220000000002</v>
      </c>
      <c r="DJ62">
        <v>11468.46129032258</v>
      </c>
      <c r="DK62">
        <v>14098.73225806452</v>
      </c>
      <c r="DL62">
        <v>38.52396774193548</v>
      </c>
      <c r="DM62">
        <v>41.40496774193546</v>
      </c>
      <c r="DN62">
        <v>38.85670967741935</v>
      </c>
      <c r="DO62">
        <v>37.13893548387096</v>
      </c>
      <c r="DP62">
        <v>39.50977419354837</v>
      </c>
      <c r="DQ62">
        <v>1454.584193548387</v>
      </c>
      <c r="DR62">
        <v>40.36612903225804</v>
      </c>
      <c r="DS62">
        <v>0</v>
      </c>
      <c r="DT62">
        <v>101.1000001430511</v>
      </c>
      <c r="DU62">
        <v>0</v>
      </c>
      <c r="DV62">
        <v>729.7719199999999</v>
      </c>
      <c r="DW62">
        <v>-32.79299999417329</v>
      </c>
      <c r="DX62">
        <v>-453.853846201528</v>
      </c>
      <c r="DY62">
        <v>11461.192</v>
      </c>
      <c r="DZ62">
        <v>15</v>
      </c>
      <c r="EA62">
        <v>1694112020</v>
      </c>
      <c r="EB62" t="s">
        <v>544</v>
      </c>
      <c r="EC62">
        <v>1694112019.5</v>
      </c>
      <c r="ED62">
        <v>1694112020</v>
      </c>
      <c r="EE62">
        <v>46</v>
      </c>
      <c r="EF62">
        <v>0.011</v>
      </c>
      <c r="EG62">
        <v>0.022</v>
      </c>
      <c r="EH62">
        <v>0.442</v>
      </c>
      <c r="EI62">
        <v>0.116</v>
      </c>
      <c r="EJ62">
        <v>200</v>
      </c>
      <c r="EK62">
        <v>19</v>
      </c>
      <c r="EL62">
        <v>0.75</v>
      </c>
      <c r="EM62">
        <v>0.1</v>
      </c>
      <c r="EN62">
        <v>100</v>
      </c>
      <c r="EO62">
        <v>100</v>
      </c>
      <c r="EP62">
        <v>0.442</v>
      </c>
      <c r="EQ62">
        <v>0.116</v>
      </c>
      <c r="ER62">
        <v>-0.008022270551667043</v>
      </c>
      <c r="ES62">
        <v>0.001863200859035997</v>
      </c>
      <c r="ET62">
        <v>1.75183244084333E-06</v>
      </c>
      <c r="EU62">
        <v>-3.106497135790904E-10</v>
      </c>
      <c r="EV62">
        <v>0.09380476190476372</v>
      </c>
      <c r="EW62">
        <v>0</v>
      </c>
      <c r="EX62">
        <v>0</v>
      </c>
      <c r="EY62">
        <v>0</v>
      </c>
      <c r="EZ62">
        <v>-6</v>
      </c>
      <c r="FA62">
        <v>2030</v>
      </c>
      <c r="FB62">
        <v>-1</v>
      </c>
      <c r="FC62">
        <v>-1</v>
      </c>
      <c r="FD62">
        <v>1.3</v>
      </c>
      <c r="FE62">
        <v>1.3</v>
      </c>
      <c r="FF62">
        <v>0.633545</v>
      </c>
      <c r="FG62">
        <v>2.6416</v>
      </c>
      <c r="FH62">
        <v>1.39771</v>
      </c>
      <c r="FI62">
        <v>2.27783</v>
      </c>
      <c r="FJ62">
        <v>1.39526</v>
      </c>
      <c r="FK62">
        <v>2.38525</v>
      </c>
      <c r="FL62">
        <v>35.638</v>
      </c>
      <c r="FM62">
        <v>14.885</v>
      </c>
      <c r="FN62">
        <v>18</v>
      </c>
      <c r="FO62">
        <v>589.64</v>
      </c>
      <c r="FP62">
        <v>372.558</v>
      </c>
      <c r="FQ62">
        <v>23.0199</v>
      </c>
      <c r="FR62">
        <v>27.8817</v>
      </c>
      <c r="FS62">
        <v>29.9999</v>
      </c>
      <c r="FT62">
        <v>27.6258</v>
      </c>
      <c r="FU62">
        <v>27.9754</v>
      </c>
      <c r="FV62">
        <v>12.7012</v>
      </c>
      <c r="FW62">
        <v>1.69866</v>
      </c>
      <c r="FX62">
        <v>53.2437</v>
      </c>
      <c r="FY62">
        <v>23.0344</v>
      </c>
      <c r="FZ62">
        <v>200</v>
      </c>
      <c r="GA62">
        <v>19.0869</v>
      </c>
      <c r="GB62">
        <v>98.5909</v>
      </c>
      <c r="GC62">
        <v>93.1246</v>
      </c>
    </row>
    <row r="63" spans="1:185">
      <c r="A63">
        <v>47</v>
      </c>
      <c r="B63">
        <v>1694112096</v>
      </c>
      <c r="C63">
        <v>5831.900000095367</v>
      </c>
      <c r="D63" t="s">
        <v>545</v>
      </c>
      <c r="E63" t="s">
        <v>546</v>
      </c>
      <c r="F63">
        <v>5</v>
      </c>
      <c r="G63" t="s">
        <v>530</v>
      </c>
      <c r="H63" t="s">
        <v>308</v>
      </c>
      <c r="I63" t="s">
        <v>531</v>
      </c>
      <c r="L63">
        <v>1694112088</v>
      </c>
      <c r="M63">
        <f>(N63)/1000</f>
        <v>0</v>
      </c>
      <c r="N63">
        <f>IF(CK63, AQ63, AK63)</f>
        <v>0</v>
      </c>
      <c r="O63">
        <f>IF(CK63, AL63, AJ63)</f>
        <v>0</v>
      </c>
      <c r="P63">
        <f>CM63 - IF(AX63&gt;1, O63*CG63*100.0/(AZ63*DA63), 0)</f>
        <v>0</v>
      </c>
      <c r="Q63">
        <f>((W63-M63/2)*P63-O63)/(W63+M63/2)</f>
        <v>0</v>
      </c>
      <c r="R63">
        <f>Q63*(CT63+CU63)/1000.0</f>
        <v>0</v>
      </c>
      <c r="S63">
        <f>(CM63 - IF(AX63&gt;1, O63*CG63*100.0/(AZ63*DA63), 0))*(CT63+CU63)/1000.0</f>
        <v>0</v>
      </c>
      <c r="T63">
        <f>2.0/((1/V63-1/U63)+SIGN(V63)*SQRT((1/V63-1/U63)*(1/V63-1/U63) + 4*CH63/((CH63+1)*(CH63+1))*(2*1/V63*1/U63-1/U63*1/U63)))</f>
        <v>0</v>
      </c>
      <c r="U63">
        <f>IF(LEFT(CI63,1)&lt;&gt;"0",IF(LEFT(CI63,1)="1",3.0,CJ63),$D$5+$E$5*(DA63*CT63/($K$5*1000))+$F$5*(DA63*CT63/($K$5*1000))*MAX(MIN(CG63,$J$5),$I$5)*MAX(MIN(CG63,$J$5),$I$5)+$G$5*MAX(MIN(CG63,$J$5),$I$5)*(DA63*CT63/($K$5*1000))+$H$5*(DA63*CT63/($K$5*1000))*(DA63*CT63/($K$5*1000)))</f>
        <v>0</v>
      </c>
      <c r="V63">
        <f>M63*(1000-(1000*0.61365*exp(17.502*Z63/(240.97+Z63))/(CT63+CU63)+CO63)/2)/(1000*0.61365*exp(17.502*Z63/(240.97+Z63))/(CT63+CU63)-CO63)</f>
        <v>0</v>
      </c>
      <c r="W63">
        <f>1/((CH63+1)/(T63/1.6)+1/(U63/1.37)) + CH63/((CH63+1)/(T63/1.6) + CH63/(U63/1.37))</f>
        <v>0</v>
      </c>
      <c r="X63">
        <f>(CC63*CF63)</f>
        <v>0</v>
      </c>
      <c r="Y63">
        <f>(CV63+(X63+2*0.95*5.67E-8*(((CV63+$B$7)+273)^4-(CV63+273)^4)-44100*M63)/(1.84*29.3*U63+8*0.95*5.67E-8*(CV63+273)^3))</f>
        <v>0</v>
      </c>
      <c r="Z63">
        <f>($C$7*CW63+$D$7*CX63+$E$7*Y63)</f>
        <v>0</v>
      </c>
      <c r="AA63">
        <f>0.61365*exp(17.502*Z63/(240.97+Z63))</f>
        <v>0</v>
      </c>
      <c r="AB63">
        <f>(AC63/AD63*100)</f>
        <v>0</v>
      </c>
      <c r="AC63">
        <f>CO63*(CT63+CU63)/1000</f>
        <v>0</v>
      </c>
      <c r="AD63">
        <f>0.61365*exp(17.502*CV63/(240.97+CV63))</f>
        <v>0</v>
      </c>
      <c r="AE63">
        <f>(AA63-CO63*(CT63+CU63)/1000)</f>
        <v>0</v>
      </c>
      <c r="AF63">
        <f>(-M63*44100)</f>
        <v>0</v>
      </c>
      <c r="AG63">
        <f>2*29.3*U63*0.92*(CV63-Z63)</f>
        <v>0</v>
      </c>
      <c r="AH63">
        <f>2*0.95*5.67E-8*(((CV63+$B$7)+273)^4-(Z63+273)^4)</f>
        <v>0</v>
      </c>
      <c r="AI63">
        <f>X63+AH63+AF63+AG63</f>
        <v>0</v>
      </c>
      <c r="AJ63">
        <f>CS63*AX63*(CN63-CM63*(1000-AX63*CP63)/(1000-AX63*CO63))/(100*CG63)</f>
        <v>0</v>
      </c>
      <c r="AK63">
        <f>1000*CS63*AX63*(CO63-CP63)/(100*CG63*(1000-AX63*CO63))</f>
        <v>0</v>
      </c>
      <c r="AL63">
        <f>(AM63 - AN63 - CT63*1E3/(8.314*(CV63+273.15)) * AP63/CS63 * AO63) * CS63/(100*CG63) * (1000 - CP63)/1000</f>
        <v>0</v>
      </c>
      <c r="AM63">
        <v>101.8942006631162</v>
      </c>
      <c r="AN63">
        <v>99.96769636363631</v>
      </c>
      <c r="AO63">
        <v>0.02561097171518048</v>
      </c>
      <c r="AP63">
        <v>67.18885580869497</v>
      </c>
      <c r="AQ63">
        <f>(AS63 - AR63 + CT63*1E3/(8.314*(CV63+273.15)) * AU63/CS63 * AT63) * CS63/(100*CG63) * 1000/(1000 - AS63)</f>
        <v>0</v>
      </c>
      <c r="AR63">
        <v>18.56525396125542</v>
      </c>
      <c r="AS63">
        <v>20.45609575757575</v>
      </c>
      <c r="AT63">
        <v>-0.006296536796533036</v>
      </c>
      <c r="AU63">
        <v>78.55</v>
      </c>
      <c r="AV63">
        <v>12</v>
      </c>
      <c r="AW63">
        <v>2</v>
      </c>
      <c r="AX63">
        <f>IF(AV63*$H$13&gt;=AZ63,1.0,(AZ63/(AZ63-AV63*$H$13)))</f>
        <v>0</v>
      </c>
      <c r="AY63">
        <f>(AX63-1)*100</f>
        <v>0</v>
      </c>
      <c r="AZ63">
        <f>MAX(0,($B$13+$C$13*DA63)/(1+$D$13*DA63)*CT63/(CV63+273)*$E$13)</f>
        <v>0</v>
      </c>
      <c r="BA63" t="s">
        <v>310</v>
      </c>
      <c r="BB63">
        <v>8135.41</v>
      </c>
      <c r="BC63">
        <v>751.3846153846154</v>
      </c>
      <c r="BD63">
        <v>2279.14</v>
      </c>
      <c r="BE63">
        <f>1-BC63/BD63</f>
        <v>0</v>
      </c>
      <c r="BF63">
        <v>-1.208566639533705</v>
      </c>
      <c r="BG63" t="s">
        <v>547</v>
      </c>
      <c r="BH63">
        <v>8155.44</v>
      </c>
      <c r="BI63">
        <v>691.3332692307692</v>
      </c>
      <c r="BJ63">
        <v>790.34</v>
      </c>
      <c r="BK63">
        <f>1-BI63/BJ63</f>
        <v>0</v>
      </c>
      <c r="BL63">
        <v>0.5</v>
      </c>
      <c r="BM63">
        <f>CD63</f>
        <v>0</v>
      </c>
      <c r="BN63">
        <f>O63</f>
        <v>0</v>
      </c>
      <c r="BO63">
        <f>BK63*BL63*BM63</f>
        <v>0</v>
      </c>
      <c r="BP63">
        <f>(BN63-BF63)/BM63</f>
        <v>0</v>
      </c>
      <c r="BQ63">
        <f>(BD63-BJ63)/BJ63</f>
        <v>0</v>
      </c>
      <c r="BR63">
        <f>BC63/(BE63+BC63/BJ63)</f>
        <v>0</v>
      </c>
      <c r="BS63" t="s">
        <v>548</v>
      </c>
      <c r="BT63">
        <v>519.13</v>
      </c>
      <c r="BU63">
        <f>IF(BT63&lt;&gt;0, BT63, BR63)</f>
        <v>0</v>
      </c>
      <c r="BV63">
        <f>1-BU63/BJ63</f>
        <v>0</v>
      </c>
      <c r="BW63">
        <f>(BJ63-BI63)/(BJ63-BU63)</f>
        <v>0</v>
      </c>
      <c r="BX63">
        <f>(BD63-BJ63)/(BD63-BU63)</f>
        <v>0</v>
      </c>
      <c r="BY63">
        <f>(BJ63-BI63)/(BJ63-BC63)</f>
        <v>0</v>
      </c>
      <c r="BZ63">
        <f>(BD63-BJ63)/(BD63-BC63)</f>
        <v>0</v>
      </c>
      <c r="CA63">
        <f>(BW63*BU63/BI63)</f>
        <v>0</v>
      </c>
      <c r="CB63">
        <f>(1-CA63)</f>
        <v>0</v>
      </c>
      <c r="CC63">
        <f>$B$11*DB63+$C$11*DC63+$F$11*DD63*(1-DG63)</f>
        <v>0</v>
      </c>
      <c r="CD63">
        <f>CC63*CE63</f>
        <v>0</v>
      </c>
      <c r="CE63">
        <f>($B$11*$D$9+$C$11*$D$9+$F$11*((DQ63+DI63)/MAX(DQ63+DI63+DR63, 0.1)*$I$9+DR63/MAX(DQ63+DI63+DR63, 0.1)*$J$9))/($B$11+$C$11+$F$11)</f>
        <v>0</v>
      </c>
      <c r="CF63">
        <f>($B$11*$K$9+$C$11*$K$9+$F$11*((DQ63+DI63)/MAX(DQ63+DI63+DR63, 0.1)*$P$9+DR63/MAX(DQ63+DI63+DR63, 0.1)*$Q$9))/($B$11+$C$11+$F$11)</f>
        <v>0</v>
      </c>
      <c r="CG63">
        <v>6</v>
      </c>
      <c r="CH63">
        <v>0.5</v>
      </c>
      <c r="CI63" t="s">
        <v>313</v>
      </c>
      <c r="CJ63">
        <v>2</v>
      </c>
      <c r="CK63" t="b">
        <v>0</v>
      </c>
      <c r="CL63">
        <v>1694112088</v>
      </c>
      <c r="CM63">
        <v>97.59883548387097</v>
      </c>
      <c r="CN63">
        <v>99.99957419354838</v>
      </c>
      <c r="CO63">
        <v>20.49381612903226</v>
      </c>
      <c r="CP63">
        <v>18.58765161290323</v>
      </c>
      <c r="CQ63">
        <v>97.63183548387097</v>
      </c>
      <c r="CR63">
        <v>20.39181612903226</v>
      </c>
      <c r="CS63">
        <v>600.0026129032258</v>
      </c>
      <c r="CT63">
        <v>101.1114193548387</v>
      </c>
      <c r="CU63">
        <v>0.09996946129032261</v>
      </c>
      <c r="CV63">
        <v>25.87746774193548</v>
      </c>
      <c r="CW63">
        <v>25.99499677419355</v>
      </c>
      <c r="CX63">
        <v>999.9000000000003</v>
      </c>
      <c r="CY63">
        <v>0</v>
      </c>
      <c r="CZ63">
        <v>0</v>
      </c>
      <c r="DA63">
        <v>9996.370967741936</v>
      </c>
      <c r="DB63">
        <v>0</v>
      </c>
      <c r="DC63">
        <v>1497.940967741936</v>
      </c>
      <c r="DD63">
        <v>1500.040967741936</v>
      </c>
      <c r="DE63">
        <v>0.973003612903226</v>
      </c>
      <c r="DF63">
        <v>0.02699662903225807</v>
      </c>
      <c r="DG63">
        <v>0</v>
      </c>
      <c r="DH63">
        <v>691.3953225806451</v>
      </c>
      <c r="DI63">
        <v>5.000220000000002</v>
      </c>
      <c r="DJ63">
        <v>10857.47741935484</v>
      </c>
      <c r="DK63">
        <v>14099.61612903226</v>
      </c>
      <c r="DL63">
        <v>38.24974193548385</v>
      </c>
      <c r="DM63">
        <v>41.17719354838709</v>
      </c>
      <c r="DN63">
        <v>38.57032258064515</v>
      </c>
      <c r="DO63">
        <v>38.23967741935483</v>
      </c>
      <c r="DP63">
        <v>39.81425806451612</v>
      </c>
      <c r="DQ63">
        <v>1454.67935483871</v>
      </c>
      <c r="DR63">
        <v>40.36161290322579</v>
      </c>
      <c r="DS63">
        <v>0</v>
      </c>
      <c r="DT63">
        <v>105.2000000476837</v>
      </c>
      <c r="DU63">
        <v>0</v>
      </c>
      <c r="DV63">
        <v>691.3332692307692</v>
      </c>
      <c r="DW63">
        <v>-11.02211965874264</v>
      </c>
      <c r="DX63">
        <v>-247.4017094470485</v>
      </c>
      <c r="DY63">
        <v>10856.07307692308</v>
      </c>
      <c r="DZ63">
        <v>15</v>
      </c>
      <c r="EA63">
        <v>1694112125</v>
      </c>
      <c r="EB63" t="s">
        <v>549</v>
      </c>
      <c r="EC63">
        <v>1694112122</v>
      </c>
      <c r="ED63">
        <v>1694112125</v>
      </c>
      <c r="EE63">
        <v>47</v>
      </c>
      <c r="EF63">
        <v>-0.24</v>
      </c>
      <c r="EG63">
        <v>-0.014</v>
      </c>
      <c r="EH63">
        <v>-0.033</v>
      </c>
      <c r="EI63">
        <v>0.102</v>
      </c>
      <c r="EJ63">
        <v>100</v>
      </c>
      <c r="EK63">
        <v>19</v>
      </c>
      <c r="EL63">
        <v>0.66</v>
      </c>
      <c r="EM63">
        <v>0.08</v>
      </c>
      <c r="EN63">
        <v>100</v>
      </c>
      <c r="EO63">
        <v>100</v>
      </c>
      <c r="EP63">
        <v>-0.033</v>
      </c>
      <c r="EQ63">
        <v>0.102</v>
      </c>
      <c r="ER63">
        <v>0.003087564755378081</v>
      </c>
      <c r="ES63">
        <v>0.001863200859035997</v>
      </c>
      <c r="ET63">
        <v>1.75183244084333E-06</v>
      </c>
      <c r="EU63">
        <v>-3.106497135790904E-10</v>
      </c>
      <c r="EV63">
        <v>0.1158952380952378</v>
      </c>
      <c r="EW63">
        <v>0</v>
      </c>
      <c r="EX63">
        <v>0</v>
      </c>
      <c r="EY63">
        <v>0</v>
      </c>
      <c r="EZ63">
        <v>-6</v>
      </c>
      <c r="FA63">
        <v>2030</v>
      </c>
      <c r="FB63">
        <v>-1</v>
      </c>
      <c r="FC63">
        <v>-1</v>
      </c>
      <c r="FD63">
        <v>1.3</v>
      </c>
      <c r="FE63">
        <v>1.3</v>
      </c>
      <c r="FF63">
        <v>0.400391</v>
      </c>
      <c r="FG63">
        <v>2.64404</v>
      </c>
      <c r="FH63">
        <v>1.39771</v>
      </c>
      <c r="FI63">
        <v>2.27783</v>
      </c>
      <c r="FJ63">
        <v>1.39526</v>
      </c>
      <c r="FK63">
        <v>2.55249</v>
      </c>
      <c r="FL63">
        <v>35.7544</v>
      </c>
      <c r="FM63">
        <v>14.8675</v>
      </c>
      <c r="FN63">
        <v>18</v>
      </c>
      <c r="FO63">
        <v>590.255</v>
      </c>
      <c r="FP63">
        <v>371.602</v>
      </c>
      <c r="FQ63">
        <v>23.11</v>
      </c>
      <c r="FR63">
        <v>27.8965</v>
      </c>
      <c r="FS63">
        <v>30</v>
      </c>
      <c r="FT63">
        <v>27.6429</v>
      </c>
      <c r="FU63">
        <v>27.9914</v>
      </c>
      <c r="FV63">
        <v>8.016069999999999</v>
      </c>
      <c r="FW63">
        <v>6.18905</v>
      </c>
      <c r="FX63">
        <v>51.7528</v>
      </c>
      <c r="FY63">
        <v>23.1096</v>
      </c>
      <c r="FZ63">
        <v>100</v>
      </c>
      <c r="GA63">
        <v>18.5536</v>
      </c>
      <c r="GB63">
        <v>98.59910000000001</v>
      </c>
      <c r="GC63">
        <v>93.134</v>
      </c>
    </row>
    <row r="64" spans="1:185">
      <c r="A64">
        <v>48</v>
      </c>
      <c r="B64">
        <v>1694112201</v>
      </c>
      <c r="C64">
        <v>5936.900000095367</v>
      </c>
      <c r="D64" t="s">
        <v>550</v>
      </c>
      <c r="E64" t="s">
        <v>551</v>
      </c>
      <c r="F64">
        <v>5</v>
      </c>
      <c r="G64" t="s">
        <v>530</v>
      </c>
      <c r="H64" t="s">
        <v>308</v>
      </c>
      <c r="I64" t="s">
        <v>531</v>
      </c>
      <c r="L64">
        <v>1694112193</v>
      </c>
      <c r="M64">
        <f>(N64)/1000</f>
        <v>0</v>
      </c>
      <c r="N64">
        <f>IF(CK64, AQ64, AK64)</f>
        <v>0</v>
      </c>
      <c r="O64">
        <f>IF(CK64, AL64, AJ64)</f>
        <v>0</v>
      </c>
      <c r="P64">
        <f>CM64 - IF(AX64&gt;1, O64*CG64*100.0/(AZ64*DA64), 0)</f>
        <v>0</v>
      </c>
      <c r="Q64">
        <f>((W64-M64/2)*P64-O64)/(W64+M64/2)</f>
        <v>0</v>
      </c>
      <c r="R64">
        <f>Q64*(CT64+CU64)/1000.0</f>
        <v>0</v>
      </c>
      <c r="S64">
        <f>(CM64 - IF(AX64&gt;1, O64*CG64*100.0/(AZ64*DA64), 0))*(CT64+CU64)/1000.0</f>
        <v>0</v>
      </c>
      <c r="T64">
        <f>2.0/((1/V64-1/U64)+SIGN(V64)*SQRT((1/V64-1/U64)*(1/V64-1/U64) + 4*CH64/((CH64+1)*(CH64+1))*(2*1/V64*1/U64-1/U64*1/U64)))</f>
        <v>0</v>
      </c>
      <c r="U64">
        <f>IF(LEFT(CI64,1)&lt;&gt;"0",IF(LEFT(CI64,1)="1",3.0,CJ64),$D$5+$E$5*(DA64*CT64/($K$5*1000))+$F$5*(DA64*CT64/($K$5*1000))*MAX(MIN(CG64,$J$5),$I$5)*MAX(MIN(CG64,$J$5),$I$5)+$G$5*MAX(MIN(CG64,$J$5),$I$5)*(DA64*CT64/($K$5*1000))+$H$5*(DA64*CT64/($K$5*1000))*(DA64*CT64/($K$5*1000)))</f>
        <v>0</v>
      </c>
      <c r="V64">
        <f>M64*(1000-(1000*0.61365*exp(17.502*Z64/(240.97+Z64))/(CT64+CU64)+CO64)/2)/(1000*0.61365*exp(17.502*Z64/(240.97+Z64))/(CT64+CU64)-CO64)</f>
        <v>0</v>
      </c>
      <c r="W64">
        <f>1/((CH64+1)/(T64/1.6)+1/(U64/1.37)) + CH64/((CH64+1)/(T64/1.6) + CH64/(U64/1.37))</f>
        <v>0</v>
      </c>
      <c r="X64">
        <f>(CC64*CF64)</f>
        <v>0</v>
      </c>
      <c r="Y64">
        <f>(CV64+(X64+2*0.95*5.67E-8*(((CV64+$B$7)+273)^4-(CV64+273)^4)-44100*M64)/(1.84*29.3*U64+8*0.95*5.67E-8*(CV64+273)^3))</f>
        <v>0</v>
      </c>
      <c r="Z64">
        <f>($C$7*CW64+$D$7*CX64+$E$7*Y64)</f>
        <v>0</v>
      </c>
      <c r="AA64">
        <f>0.61365*exp(17.502*Z64/(240.97+Z64))</f>
        <v>0</v>
      </c>
      <c r="AB64">
        <f>(AC64/AD64*100)</f>
        <v>0</v>
      </c>
      <c r="AC64">
        <f>CO64*(CT64+CU64)/1000</f>
        <v>0</v>
      </c>
      <c r="AD64">
        <f>0.61365*exp(17.502*CV64/(240.97+CV64))</f>
        <v>0</v>
      </c>
      <c r="AE64">
        <f>(AA64-CO64*(CT64+CU64)/1000)</f>
        <v>0</v>
      </c>
      <c r="AF64">
        <f>(-M64*44100)</f>
        <v>0</v>
      </c>
      <c r="AG64">
        <f>2*29.3*U64*0.92*(CV64-Z64)</f>
        <v>0</v>
      </c>
      <c r="AH64">
        <f>2*0.95*5.67E-8*(((CV64+$B$7)+273)^4-(Z64+273)^4)</f>
        <v>0</v>
      </c>
      <c r="AI64">
        <f>X64+AH64+AF64+AG64</f>
        <v>0</v>
      </c>
      <c r="AJ64">
        <f>CS64*AX64*(CN64-CM64*(1000-AX64*CP64)/(1000-AX64*CO64))/(100*CG64)</f>
        <v>0</v>
      </c>
      <c r="AK64">
        <f>1000*CS64*AX64*(CO64-CP64)/(100*CG64*(1000-AX64*CO64))</f>
        <v>0</v>
      </c>
      <c r="AL64">
        <f>(AM64 - AN64 - CT64*1E3/(8.314*(CV64+273.15)) * AP64/CS64 * AO64) * CS64/(100*CG64) * (1000 - CP64)/1000</f>
        <v>0</v>
      </c>
      <c r="AM64">
        <v>50.97145171169447</v>
      </c>
      <c r="AN64">
        <v>50.87684727272727</v>
      </c>
      <c r="AO64">
        <v>0.002821274979322905</v>
      </c>
      <c r="AP64">
        <v>67.18576395276297</v>
      </c>
      <c r="AQ64">
        <f>(AS64 - AR64 + CT64*1E3/(8.314*(CV64+273.15)) * AU64/CS64 * AT64) * CS64/(100*CG64) * 1000/(1000 - AS64)</f>
        <v>0</v>
      </c>
      <c r="AR64">
        <v>18.85649419</v>
      </c>
      <c r="AS64">
        <v>20.51971939393939</v>
      </c>
      <c r="AT64">
        <v>0.005768467532471456</v>
      </c>
      <c r="AU64">
        <v>78.55</v>
      </c>
      <c r="AV64">
        <v>12</v>
      </c>
      <c r="AW64">
        <v>2</v>
      </c>
      <c r="AX64">
        <f>IF(AV64*$H$13&gt;=AZ64,1.0,(AZ64/(AZ64-AV64*$H$13)))</f>
        <v>0</v>
      </c>
      <c r="AY64">
        <f>(AX64-1)*100</f>
        <v>0</v>
      </c>
      <c r="AZ64">
        <f>MAX(0,($B$13+$C$13*DA64)/(1+$D$13*DA64)*CT64/(CV64+273)*$E$13)</f>
        <v>0</v>
      </c>
      <c r="BA64" t="s">
        <v>310</v>
      </c>
      <c r="BB64">
        <v>8135.41</v>
      </c>
      <c r="BC64">
        <v>751.3846153846154</v>
      </c>
      <c r="BD64">
        <v>2279.14</v>
      </c>
      <c r="BE64">
        <f>1-BC64/BD64</f>
        <v>0</v>
      </c>
      <c r="BF64">
        <v>-1.208566639533705</v>
      </c>
      <c r="BG64" t="s">
        <v>552</v>
      </c>
      <c r="BH64">
        <v>8160.26</v>
      </c>
      <c r="BI64">
        <v>680.8861538461539</v>
      </c>
      <c r="BJ64">
        <v>766.49</v>
      </c>
      <c r="BK64">
        <f>1-BI64/BJ64</f>
        <v>0</v>
      </c>
      <c r="BL64">
        <v>0.5</v>
      </c>
      <c r="BM64">
        <f>CD64</f>
        <v>0</v>
      </c>
      <c r="BN64">
        <f>O64</f>
        <v>0</v>
      </c>
      <c r="BO64">
        <f>BK64*BL64*BM64</f>
        <v>0</v>
      </c>
      <c r="BP64">
        <f>(BN64-BF64)/BM64</f>
        <v>0</v>
      </c>
      <c r="BQ64">
        <f>(BD64-BJ64)/BJ64</f>
        <v>0</v>
      </c>
      <c r="BR64">
        <f>BC64/(BE64+BC64/BJ64)</f>
        <v>0</v>
      </c>
      <c r="BS64" t="s">
        <v>553</v>
      </c>
      <c r="BT64">
        <v>514.0700000000001</v>
      </c>
      <c r="BU64">
        <f>IF(BT64&lt;&gt;0, BT64, BR64)</f>
        <v>0</v>
      </c>
      <c r="BV64">
        <f>1-BU64/BJ64</f>
        <v>0</v>
      </c>
      <c r="BW64">
        <f>(BJ64-BI64)/(BJ64-BU64)</f>
        <v>0</v>
      </c>
      <c r="BX64">
        <f>(BD64-BJ64)/(BD64-BU64)</f>
        <v>0</v>
      </c>
      <c r="BY64">
        <f>(BJ64-BI64)/(BJ64-BC64)</f>
        <v>0</v>
      </c>
      <c r="BZ64">
        <f>(BD64-BJ64)/(BD64-BC64)</f>
        <v>0</v>
      </c>
      <c r="CA64">
        <f>(BW64*BU64/BI64)</f>
        <v>0</v>
      </c>
      <c r="CB64">
        <f>(1-CA64)</f>
        <v>0</v>
      </c>
      <c r="CC64">
        <f>$B$11*DB64+$C$11*DC64+$F$11*DD64*(1-DG64)</f>
        <v>0</v>
      </c>
      <c r="CD64">
        <f>CC64*CE64</f>
        <v>0</v>
      </c>
      <c r="CE64">
        <f>($B$11*$D$9+$C$11*$D$9+$F$11*((DQ64+DI64)/MAX(DQ64+DI64+DR64, 0.1)*$I$9+DR64/MAX(DQ64+DI64+DR64, 0.1)*$J$9))/($B$11+$C$11+$F$11)</f>
        <v>0</v>
      </c>
      <c r="CF64">
        <f>($B$11*$K$9+$C$11*$K$9+$F$11*((DQ64+DI64)/MAX(DQ64+DI64+DR64, 0.1)*$P$9+DR64/MAX(DQ64+DI64+DR64, 0.1)*$Q$9))/($B$11+$C$11+$F$11)</f>
        <v>0</v>
      </c>
      <c r="CG64">
        <v>6</v>
      </c>
      <c r="CH64">
        <v>0.5</v>
      </c>
      <c r="CI64" t="s">
        <v>313</v>
      </c>
      <c r="CJ64">
        <v>2</v>
      </c>
      <c r="CK64" t="b">
        <v>0</v>
      </c>
      <c r="CL64">
        <v>1694112193</v>
      </c>
      <c r="CM64">
        <v>49.9175064516129</v>
      </c>
      <c r="CN64">
        <v>49.99270000000001</v>
      </c>
      <c r="CO64">
        <v>20.48275161290322</v>
      </c>
      <c r="CP64">
        <v>18.8211870967742</v>
      </c>
      <c r="CQ64">
        <v>49.9465064516129</v>
      </c>
      <c r="CR64">
        <v>20.37775161290322</v>
      </c>
      <c r="CS64">
        <v>599.9996774193547</v>
      </c>
      <c r="CT64">
        <v>101.1077741935484</v>
      </c>
      <c r="CU64">
        <v>0.09997343548387098</v>
      </c>
      <c r="CV64">
        <v>25.85364193548387</v>
      </c>
      <c r="CW64">
        <v>26.02349032258065</v>
      </c>
      <c r="CX64">
        <v>999.9000000000003</v>
      </c>
      <c r="CY64">
        <v>0</v>
      </c>
      <c r="CZ64">
        <v>0</v>
      </c>
      <c r="DA64">
        <v>10001.45322580645</v>
      </c>
      <c r="DB64">
        <v>0</v>
      </c>
      <c r="DC64">
        <v>1496.154838709678</v>
      </c>
      <c r="DD64">
        <v>1500.024193548387</v>
      </c>
      <c r="DE64">
        <v>0.9730057419354836</v>
      </c>
      <c r="DF64">
        <v>0.02699465483870967</v>
      </c>
      <c r="DG64">
        <v>0</v>
      </c>
      <c r="DH64">
        <v>680.9321612903226</v>
      </c>
      <c r="DI64">
        <v>5.000220000000002</v>
      </c>
      <c r="DJ64">
        <v>10593.47096774193</v>
      </c>
      <c r="DK64">
        <v>14099.45161290323</v>
      </c>
      <c r="DL64">
        <v>35.62077419354839</v>
      </c>
      <c r="DM64">
        <v>38.97151612903226</v>
      </c>
      <c r="DN64">
        <v>36.03603225806451</v>
      </c>
      <c r="DO64">
        <v>36.51383870967741</v>
      </c>
      <c r="DP64">
        <v>37.63277419354839</v>
      </c>
      <c r="DQ64">
        <v>1454.667419354839</v>
      </c>
      <c r="DR64">
        <v>40.35741935483869</v>
      </c>
      <c r="DS64">
        <v>0</v>
      </c>
      <c r="DT64">
        <v>102.9000000953674</v>
      </c>
      <c r="DU64">
        <v>0</v>
      </c>
      <c r="DV64">
        <v>680.8861538461539</v>
      </c>
      <c r="DW64">
        <v>-4.073094014676579</v>
      </c>
      <c r="DX64">
        <v>-109.1829057916119</v>
      </c>
      <c r="DY64">
        <v>10592.63846153846</v>
      </c>
      <c r="DZ64">
        <v>15</v>
      </c>
      <c r="EA64">
        <v>1694112224.1</v>
      </c>
      <c r="EB64" t="s">
        <v>554</v>
      </c>
      <c r="EC64">
        <v>1694112215.6</v>
      </c>
      <c r="ED64">
        <v>1694112224.1</v>
      </c>
      <c r="EE64">
        <v>48</v>
      </c>
      <c r="EF64">
        <v>0.11</v>
      </c>
      <c r="EG64">
        <v>0.002</v>
      </c>
      <c r="EH64">
        <v>-0.029</v>
      </c>
      <c r="EI64">
        <v>0.105</v>
      </c>
      <c r="EJ64">
        <v>50</v>
      </c>
      <c r="EK64">
        <v>19</v>
      </c>
      <c r="EL64">
        <v>0.51</v>
      </c>
      <c r="EM64">
        <v>0.08</v>
      </c>
      <c r="EN64">
        <v>100</v>
      </c>
      <c r="EO64">
        <v>100</v>
      </c>
      <c r="EP64">
        <v>-0.029</v>
      </c>
      <c r="EQ64">
        <v>0.105</v>
      </c>
      <c r="ER64">
        <v>-0.2368236569733164</v>
      </c>
      <c r="ES64">
        <v>0.001863200859035997</v>
      </c>
      <c r="ET64">
        <v>1.75183244084333E-06</v>
      </c>
      <c r="EU64">
        <v>-3.106497135790904E-10</v>
      </c>
      <c r="EV64">
        <v>0.1023550000000029</v>
      </c>
      <c r="EW64">
        <v>0</v>
      </c>
      <c r="EX64">
        <v>0</v>
      </c>
      <c r="EY64">
        <v>0</v>
      </c>
      <c r="EZ64">
        <v>-6</v>
      </c>
      <c r="FA64">
        <v>2030</v>
      </c>
      <c r="FB64">
        <v>-1</v>
      </c>
      <c r="FC64">
        <v>-1</v>
      </c>
      <c r="FD64">
        <v>1.3</v>
      </c>
      <c r="FE64">
        <v>1.3</v>
      </c>
      <c r="FF64">
        <v>0.283203</v>
      </c>
      <c r="FG64">
        <v>2.67456</v>
      </c>
      <c r="FH64">
        <v>1.39771</v>
      </c>
      <c r="FI64">
        <v>2.27783</v>
      </c>
      <c r="FJ64">
        <v>1.39526</v>
      </c>
      <c r="FK64">
        <v>2.42065</v>
      </c>
      <c r="FL64">
        <v>35.9645</v>
      </c>
      <c r="FM64">
        <v>14.85</v>
      </c>
      <c r="FN64">
        <v>18</v>
      </c>
      <c r="FO64">
        <v>590.502</v>
      </c>
      <c r="FP64">
        <v>371.052</v>
      </c>
      <c r="FQ64">
        <v>23.2396</v>
      </c>
      <c r="FR64">
        <v>27.8799</v>
      </c>
      <c r="FS64">
        <v>30.0001</v>
      </c>
      <c r="FT64">
        <v>27.6359</v>
      </c>
      <c r="FU64">
        <v>27.9845</v>
      </c>
      <c r="FV64">
        <v>5.69849</v>
      </c>
      <c r="FW64">
        <v>3.76424</v>
      </c>
      <c r="FX64">
        <v>50.6337</v>
      </c>
      <c r="FY64">
        <v>23.2311</v>
      </c>
      <c r="FZ64">
        <v>50</v>
      </c>
      <c r="GA64">
        <v>18.9425</v>
      </c>
      <c r="GB64">
        <v>98.6126</v>
      </c>
      <c r="GC64">
        <v>93.1476</v>
      </c>
    </row>
    <row r="65" spans="1:185">
      <c r="A65">
        <v>49</v>
      </c>
      <c r="B65">
        <v>1694112300.1</v>
      </c>
      <c r="C65">
        <v>6036</v>
      </c>
      <c r="D65" t="s">
        <v>555</v>
      </c>
      <c r="E65" t="s">
        <v>556</v>
      </c>
      <c r="F65">
        <v>5</v>
      </c>
      <c r="G65" t="s">
        <v>530</v>
      </c>
      <c r="H65" t="s">
        <v>308</v>
      </c>
      <c r="I65" t="s">
        <v>531</v>
      </c>
      <c r="L65">
        <v>1694112292.099999</v>
      </c>
      <c r="M65">
        <f>(N65)/1000</f>
        <v>0</v>
      </c>
      <c r="N65">
        <f>IF(CK65, AQ65, AK65)</f>
        <v>0</v>
      </c>
      <c r="O65">
        <f>IF(CK65, AL65, AJ65)</f>
        <v>0</v>
      </c>
      <c r="P65">
        <f>CM65 - IF(AX65&gt;1, O65*CG65*100.0/(AZ65*DA65), 0)</f>
        <v>0</v>
      </c>
      <c r="Q65">
        <f>((W65-M65/2)*P65-O65)/(W65+M65/2)</f>
        <v>0</v>
      </c>
      <c r="R65">
        <f>Q65*(CT65+CU65)/1000.0</f>
        <v>0</v>
      </c>
      <c r="S65">
        <f>(CM65 - IF(AX65&gt;1, O65*CG65*100.0/(AZ65*DA65), 0))*(CT65+CU65)/1000.0</f>
        <v>0</v>
      </c>
      <c r="T65">
        <f>2.0/((1/V65-1/U65)+SIGN(V65)*SQRT((1/V65-1/U65)*(1/V65-1/U65) + 4*CH65/((CH65+1)*(CH65+1))*(2*1/V65*1/U65-1/U65*1/U65)))</f>
        <v>0</v>
      </c>
      <c r="U65">
        <f>IF(LEFT(CI65,1)&lt;&gt;"0",IF(LEFT(CI65,1)="1",3.0,CJ65),$D$5+$E$5*(DA65*CT65/($K$5*1000))+$F$5*(DA65*CT65/($K$5*1000))*MAX(MIN(CG65,$J$5),$I$5)*MAX(MIN(CG65,$J$5),$I$5)+$G$5*MAX(MIN(CG65,$J$5),$I$5)*(DA65*CT65/($K$5*1000))+$H$5*(DA65*CT65/($K$5*1000))*(DA65*CT65/($K$5*1000)))</f>
        <v>0</v>
      </c>
      <c r="V65">
        <f>M65*(1000-(1000*0.61365*exp(17.502*Z65/(240.97+Z65))/(CT65+CU65)+CO65)/2)/(1000*0.61365*exp(17.502*Z65/(240.97+Z65))/(CT65+CU65)-CO65)</f>
        <v>0</v>
      </c>
      <c r="W65">
        <f>1/((CH65+1)/(T65/1.6)+1/(U65/1.37)) + CH65/((CH65+1)/(T65/1.6) + CH65/(U65/1.37))</f>
        <v>0</v>
      </c>
      <c r="X65">
        <f>(CC65*CF65)</f>
        <v>0</v>
      </c>
      <c r="Y65">
        <f>(CV65+(X65+2*0.95*5.67E-8*(((CV65+$B$7)+273)^4-(CV65+273)^4)-44100*M65)/(1.84*29.3*U65+8*0.95*5.67E-8*(CV65+273)^3))</f>
        <v>0</v>
      </c>
      <c r="Z65">
        <f>($C$7*CW65+$D$7*CX65+$E$7*Y65)</f>
        <v>0</v>
      </c>
      <c r="AA65">
        <f>0.61365*exp(17.502*Z65/(240.97+Z65))</f>
        <v>0</v>
      </c>
      <c r="AB65">
        <f>(AC65/AD65*100)</f>
        <v>0</v>
      </c>
      <c r="AC65">
        <f>CO65*(CT65+CU65)/1000</f>
        <v>0</v>
      </c>
      <c r="AD65">
        <f>0.61365*exp(17.502*CV65/(240.97+CV65))</f>
        <v>0</v>
      </c>
      <c r="AE65">
        <f>(AA65-CO65*(CT65+CU65)/1000)</f>
        <v>0</v>
      </c>
      <c r="AF65">
        <f>(-M65*44100)</f>
        <v>0</v>
      </c>
      <c r="AG65">
        <f>2*29.3*U65*0.92*(CV65-Z65)</f>
        <v>0</v>
      </c>
      <c r="AH65">
        <f>2*0.95*5.67E-8*(((CV65+$B$7)+273)^4-(Z65+273)^4)</f>
        <v>0</v>
      </c>
      <c r="AI65">
        <f>X65+AH65+AF65+AG65</f>
        <v>0</v>
      </c>
      <c r="AJ65">
        <f>CS65*AX65*(CN65-CM65*(1000-AX65*CP65)/(1000-AX65*CO65))/(100*CG65)</f>
        <v>0</v>
      </c>
      <c r="AK65">
        <f>1000*CS65*AX65*(CO65-CP65)/(100*CG65*(1000-AX65*CO65))</f>
        <v>0</v>
      </c>
      <c r="AL65">
        <f>(AM65 - AN65 - CT65*1E3/(8.314*(CV65+273.15)) * AP65/CS65 * AO65) * CS65/(100*CG65) * (1000 - CP65)/1000</f>
        <v>0</v>
      </c>
      <c r="AM65">
        <v>-7.084149057311287</v>
      </c>
      <c r="AN65">
        <v>-4.536556909090907</v>
      </c>
      <c r="AO65">
        <v>0.001846573162866347</v>
      </c>
      <c r="AP65">
        <v>67.20590739055662</v>
      </c>
      <c r="AQ65">
        <f>(AS65 - AR65 + CT65*1E3/(8.314*(CV65+273.15)) * AU65/CS65 * AT65) * CS65/(100*CG65) * 1000/(1000 - AS65)</f>
        <v>0</v>
      </c>
      <c r="AR65">
        <v>18.78486555476191</v>
      </c>
      <c r="AS65">
        <v>20.5196509090909</v>
      </c>
      <c r="AT65">
        <v>-0.0001622995670993151</v>
      </c>
      <c r="AU65">
        <v>78.55</v>
      </c>
      <c r="AV65">
        <v>12</v>
      </c>
      <c r="AW65">
        <v>2</v>
      </c>
      <c r="AX65">
        <f>IF(AV65*$H$13&gt;=AZ65,1.0,(AZ65/(AZ65-AV65*$H$13)))</f>
        <v>0</v>
      </c>
      <c r="AY65">
        <f>(AX65-1)*100</f>
        <v>0</v>
      </c>
      <c r="AZ65">
        <f>MAX(0,($B$13+$C$13*DA65)/(1+$D$13*DA65)*CT65/(CV65+273)*$E$13)</f>
        <v>0</v>
      </c>
      <c r="BA65" t="s">
        <v>310</v>
      </c>
      <c r="BB65">
        <v>8135.41</v>
      </c>
      <c r="BC65">
        <v>751.3846153846154</v>
      </c>
      <c r="BD65">
        <v>2279.14</v>
      </c>
      <c r="BE65">
        <f>1-BC65/BD65</f>
        <v>0</v>
      </c>
      <c r="BF65">
        <v>-1.208566639533705</v>
      </c>
      <c r="BG65" t="s">
        <v>557</v>
      </c>
      <c r="BH65">
        <v>8161.89</v>
      </c>
      <c r="BI65">
        <v>678.8440384615385</v>
      </c>
      <c r="BJ65">
        <v>750.77</v>
      </c>
      <c r="BK65">
        <f>1-BI65/BJ65</f>
        <v>0</v>
      </c>
      <c r="BL65">
        <v>0.5</v>
      </c>
      <c r="BM65">
        <f>CD65</f>
        <v>0</v>
      </c>
      <c r="BN65">
        <f>O65</f>
        <v>0</v>
      </c>
      <c r="BO65">
        <f>BK65*BL65*BM65</f>
        <v>0</v>
      </c>
      <c r="BP65">
        <f>(BN65-BF65)/BM65</f>
        <v>0</v>
      </c>
      <c r="BQ65">
        <f>(BD65-BJ65)/BJ65</f>
        <v>0</v>
      </c>
      <c r="BR65">
        <f>BC65/(BE65+BC65/BJ65)</f>
        <v>0</v>
      </c>
      <c r="BS65" t="s">
        <v>558</v>
      </c>
      <c r="BT65">
        <v>509.93</v>
      </c>
      <c r="BU65">
        <f>IF(BT65&lt;&gt;0, BT65, BR65)</f>
        <v>0</v>
      </c>
      <c r="BV65">
        <f>1-BU65/BJ65</f>
        <v>0</v>
      </c>
      <c r="BW65">
        <f>(BJ65-BI65)/(BJ65-BU65)</f>
        <v>0</v>
      </c>
      <c r="BX65">
        <f>(BD65-BJ65)/(BD65-BU65)</f>
        <v>0</v>
      </c>
      <c r="BY65">
        <f>(BJ65-BI65)/(BJ65-BC65)</f>
        <v>0</v>
      </c>
      <c r="BZ65">
        <f>(BD65-BJ65)/(BD65-BC65)</f>
        <v>0</v>
      </c>
      <c r="CA65">
        <f>(BW65*BU65/BI65)</f>
        <v>0</v>
      </c>
      <c r="CB65">
        <f>(1-CA65)</f>
        <v>0</v>
      </c>
      <c r="CC65">
        <f>$B$11*DB65+$C$11*DC65+$F$11*DD65*(1-DG65)</f>
        <v>0</v>
      </c>
      <c r="CD65">
        <f>CC65*CE65</f>
        <v>0</v>
      </c>
      <c r="CE65">
        <f>($B$11*$D$9+$C$11*$D$9+$F$11*((DQ65+DI65)/MAX(DQ65+DI65+DR65, 0.1)*$I$9+DR65/MAX(DQ65+DI65+DR65, 0.1)*$J$9))/($B$11+$C$11+$F$11)</f>
        <v>0</v>
      </c>
      <c r="CF65">
        <f>($B$11*$K$9+$C$11*$K$9+$F$11*((DQ65+DI65)/MAX(DQ65+DI65+DR65, 0.1)*$P$9+DR65/MAX(DQ65+DI65+DR65, 0.1)*$Q$9))/($B$11+$C$11+$F$11)</f>
        <v>0</v>
      </c>
      <c r="CG65">
        <v>6</v>
      </c>
      <c r="CH65">
        <v>0.5</v>
      </c>
      <c r="CI65" t="s">
        <v>313</v>
      </c>
      <c r="CJ65">
        <v>2</v>
      </c>
      <c r="CK65" t="b">
        <v>0</v>
      </c>
      <c r="CL65">
        <v>1694112292.099999</v>
      </c>
      <c r="CM65">
        <v>-4.266276774193549</v>
      </c>
      <c r="CN65">
        <v>-6.947300645161291</v>
      </c>
      <c r="CO65">
        <v>20.53358709677419</v>
      </c>
      <c r="CP65">
        <v>18.77732903225806</v>
      </c>
      <c r="CQ65">
        <v>-4.291276774193549</v>
      </c>
      <c r="CR65">
        <v>20.42658709677419</v>
      </c>
      <c r="CS65">
        <v>600.0079032258064</v>
      </c>
      <c r="CT65">
        <v>101.1057419354838</v>
      </c>
      <c r="CU65">
        <v>0.1000092806451613</v>
      </c>
      <c r="CV65">
        <v>25.76638387096774</v>
      </c>
      <c r="CW65">
        <v>26.04440645161291</v>
      </c>
      <c r="CX65">
        <v>999.9000000000003</v>
      </c>
      <c r="CY65">
        <v>0</v>
      </c>
      <c r="CZ65">
        <v>0</v>
      </c>
      <c r="DA65">
        <v>9999.477419354838</v>
      </c>
      <c r="DB65">
        <v>0</v>
      </c>
      <c r="DC65">
        <v>1508.947419354839</v>
      </c>
      <c r="DD65">
        <v>1499.929677419355</v>
      </c>
      <c r="DE65">
        <v>0.9729990967741935</v>
      </c>
      <c r="DF65">
        <v>0.02700093548387097</v>
      </c>
      <c r="DG65">
        <v>0</v>
      </c>
      <c r="DH65">
        <v>678.8701290322581</v>
      </c>
      <c r="DI65">
        <v>5.000220000000002</v>
      </c>
      <c r="DJ65">
        <v>10539.24838709678</v>
      </c>
      <c r="DK65">
        <v>14098.55483870968</v>
      </c>
      <c r="DL65">
        <v>34.91309677419354</v>
      </c>
      <c r="DM65">
        <v>38.4130322580645</v>
      </c>
      <c r="DN65">
        <v>35.64280645161289</v>
      </c>
      <c r="DO65">
        <v>36.69132258064516</v>
      </c>
      <c r="DP65">
        <v>36.81622580645161</v>
      </c>
      <c r="DQ65">
        <v>1454.565483870967</v>
      </c>
      <c r="DR65">
        <v>40.3632258064516</v>
      </c>
      <c r="DS65">
        <v>0</v>
      </c>
      <c r="DT65">
        <v>96.90000009536743</v>
      </c>
      <c r="DU65">
        <v>0</v>
      </c>
      <c r="DV65">
        <v>678.8440384615385</v>
      </c>
      <c r="DW65">
        <v>-2.38451281869539</v>
      </c>
      <c r="DX65">
        <v>19.56239311357833</v>
      </c>
      <c r="DY65">
        <v>10539.37692307692</v>
      </c>
      <c r="DZ65">
        <v>15</v>
      </c>
      <c r="EA65">
        <v>1694112331.1</v>
      </c>
      <c r="EB65" t="s">
        <v>559</v>
      </c>
      <c r="EC65">
        <v>1694112321.1</v>
      </c>
      <c r="ED65">
        <v>1694112331.1</v>
      </c>
      <c r="EE65">
        <v>49</v>
      </c>
      <c r="EF65">
        <v>0.165</v>
      </c>
      <c r="EG65">
        <v>0.002</v>
      </c>
      <c r="EH65">
        <v>0.025</v>
      </c>
      <c r="EI65">
        <v>0.107</v>
      </c>
      <c r="EJ65">
        <v>-7</v>
      </c>
      <c r="EK65">
        <v>19</v>
      </c>
      <c r="EL65">
        <v>0.79</v>
      </c>
      <c r="EM65">
        <v>0.07000000000000001</v>
      </c>
      <c r="EN65">
        <v>100</v>
      </c>
      <c r="EO65">
        <v>100</v>
      </c>
      <c r="EP65">
        <v>0.025</v>
      </c>
      <c r="EQ65">
        <v>0.107</v>
      </c>
      <c r="ER65">
        <v>-0.1268392482251819</v>
      </c>
      <c r="ES65">
        <v>0.001863200859035997</v>
      </c>
      <c r="ET65">
        <v>1.75183244084333E-06</v>
      </c>
      <c r="EU65">
        <v>-3.106497135790904E-10</v>
      </c>
      <c r="EV65">
        <v>0.1045249999999989</v>
      </c>
      <c r="EW65">
        <v>0</v>
      </c>
      <c r="EX65">
        <v>0</v>
      </c>
      <c r="EY65">
        <v>0</v>
      </c>
      <c r="EZ65">
        <v>-6</v>
      </c>
      <c r="FA65">
        <v>2030</v>
      </c>
      <c r="FB65">
        <v>-1</v>
      </c>
      <c r="FC65">
        <v>-1</v>
      </c>
      <c r="FD65">
        <v>1.4</v>
      </c>
      <c r="FE65">
        <v>1.3</v>
      </c>
      <c r="FF65">
        <v>0.0317383</v>
      </c>
      <c r="FG65">
        <v>4.99756</v>
      </c>
      <c r="FH65">
        <v>1.39771</v>
      </c>
      <c r="FI65">
        <v>2.27783</v>
      </c>
      <c r="FJ65">
        <v>1.39526</v>
      </c>
      <c r="FK65">
        <v>2.65015</v>
      </c>
      <c r="FL65">
        <v>36.152</v>
      </c>
      <c r="FM65">
        <v>14.8238</v>
      </c>
      <c r="FN65">
        <v>18</v>
      </c>
      <c r="FO65">
        <v>590.6609999999999</v>
      </c>
      <c r="FP65">
        <v>370.309</v>
      </c>
      <c r="FQ65">
        <v>22.9694</v>
      </c>
      <c r="FR65">
        <v>27.8681</v>
      </c>
      <c r="FS65">
        <v>30.0002</v>
      </c>
      <c r="FT65">
        <v>27.6289</v>
      </c>
      <c r="FU65">
        <v>27.9798</v>
      </c>
      <c r="FV65">
        <v>0</v>
      </c>
      <c r="FW65">
        <v>5.5119</v>
      </c>
      <c r="FX65">
        <v>49.1328</v>
      </c>
      <c r="FY65">
        <v>22.9279</v>
      </c>
      <c r="FZ65">
        <v>0</v>
      </c>
      <c r="GA65">
        <v>18.7394</v>
      </c>
      <c r="GB65">
        <v>98.6199</v>
      </c>
      <c r="GC65">
        <v>93.1521</v>
      </c>
    </row>
    <row r="66" spans="1:185">
      <c r="A66">
        <v>50</v>
      </c>
      <c r="B66">
        <v>1694112407.1</v>
      </c>
      <c r="C66">
        <v>6143</v>
      </c>
      <c r="D66" t="s">
        <v>560</v>
      </c>
      <c r="E66" t="s">
        <v>561</v>
      </c>
      <c r="F66">
        <v>5</v>
      </c>
      <c r="G66" t="s">
        <v>530</v>
      </c>
      <c r="H66" t="s">
        <v>308</v>
      </c>
      <c r="I66" t="s">
        <v>531</v>
      </c>
      <c r="L66">
        <v>1694112399.099999</v>
      </c>
      <c r="M66">
        <f>(N66)/1000</f>
        <v>0</v>
      </c>
      <c r="N66">
        <f>IF(CK66, AQ66, AK66)</f>
        <v>0</v>
      </c>
      <c r="O66">
        <f>IF(CK66, AL66, AJ66)</f>
        <v>0</v>
      </c>
      <c r="P66">
        <f>CM66 - IF(AX66&gt;1, O66*CG66*100.0/(AZ66*DA66), 0)</f>
        <v>0</v>
      </c>
      <c r="Q66">
        <f>((W66-M66/2)*P66-O66)/(W66+M66/2)</f>
        <v>0</v>
      </c>
      <c r="R66">
        <f>Q66*(CT66+CU66)/1000.0</f>
        <v>0</v>
      </c>
      <c r="S66">
        <f>(CM66 - IF(AX66&gt;1, O66*CG66*100.0/(AZ66*DA66), 0))*(CT66+CU66)/1000.0</f>
        <v>0</v>
      </c>
      <c r="T66">
        <f>2.0/((1/V66-1/U66)+SIGN(V66)*SQRT((1/V66-1/U66)*(1/V66-1/U66) + 4*CH66/((CH66+1)*(CH66+1))*(2*1/V66*1/U66-1/U66*1/U66)))</f>
        <v>0</v>
      </c>
      <c r="U66">
        <f>IF(LEFT(CI66,1)&lt;&gt;"0",IF(LEFT(CI66,1)="1",3.0,CJ66),$D$5+$E$5*(DA66*CT66/($K$5*1000))+$F$5*(DA66*CT66/($K$5*1000))*MAX(MIN(CG66,$J$5),$I$5)*MAX(MIN(CG66,$J$5),$I$5)+$G$5*MAX(MIN(CG66,$J$5),$I$5)*(DA66*CT66/($K$5*1000))+$H$5*(DA66*CT66/($K$5*1000))*(DA66*CT66/($K$5*1000)))</f>
        <v>0</v>
      </c>
      <c r="V66">
        <f>M66*(1000-(1000*0.61365*exp(17.502*Z66/(240.97+Z66))/(CT66+CU66)+CO66)/2)/(1000*0.61365*exp(17.502*Z66/(240.97+Z66))/(CT66+CU66)-CO66)</f>
        <v>0</v>
      </c>
      <c r="W66">
        <f>1/((CH66+1)/(T66/1.6)+1/(U66/1.37)) + CH66/((CH66+1)/(T66/1.6) + CH66/(U66/1.37))</f>
        <v>0</v>
      </c>
      <c r="X66">
        <f>(CC66*CF66)</f>
        <v>0</v>
      </c>
      <c r="Y66">
        <f>(CV66+(X66+2*0.95*5.67E-8*(((CV66+$B$7)+273)^4-(CV66+273)^4)-44100*M66)/(1.84*29.3*U66+8*0.95*5.67E-8*(CV66+273)^3))</f>
        <v>0</v>
      </c>
      <c r="Z66">
        <f>($C$7*CW66+$D$7*CX66+$E$7*Y66)</f>
        <v>0</v>
      </c>
      <c r="AA66">
        <f>0.61365*exp(17.502*Z66/(240.97+Z66))</f>
        <v>0</v>
      </c>
      <c r="AB66">
        <f>(AC66/AD66*100)</f>
        <v>0</v>
      </c>
      <c r="AC66">
        <f>CO66*(CT66+CU66)/1000</f>
        <v>0</v>
      </c>
      <c r="AD66">
        <f>0.61365*exp(17.502*CV66/(240.97+CV66))</f>
        <v>0</v>
      </c>
      <c r="AE66">
        <f>(AA66-CO66*(CT66+CU66)/1000)</f>
        <v>0</v>
      </c>
      <c r="AF66">
        <f>(-M66*44100)</f>
        <v>0</v>
      </c>
      <c r="AG66">
        <f>2*29.3*U66*0.92*(CV66-Z66)</f>
        <v>0</v>
      </c>
      <c r="AH66">
        <f>2*0.95*5.67E-8*(((CV66+$B$7)+273)^4-(Z66+273)^4)</f>
        <v>0</v>
      </c>
      <c r="AI66">
        <f>X66+AH66+AF66+AG66</f>
        <v>0</v>
      </c>
      <c r="AJ66">
        <f>CS66*AX66*(CN66-CM66*(1000-AX66*CP66)/(1000-AX66*CO66))/(100*CG66)</f>
        <v>0</v>
      </c>
      <c r="AK66">
        <f>1000*CS66*AX66*(CO66-CP66)/(100*CG66*(1000-AX66*CO66))</f>
        <v>0</v>
      </c>
      <c r="AL66">
        <f>(AM66 - AN66 - CT66*1E3/(8.314*(CV66+273.15)) * AP66/CS66 * AO66) * CS66/(100*CG66) * (1000 - CP66)/1000</f>
        <v>0</v>
      </c>
      <c r="AM66">
        <v>407.7756786205891</v>
      </c>
      <c r="AN66">
        <v>392.6995757575755</v>
      </c>
      <c r="AO66">
        <v>-0.03265148713506742</v>
      </c>
      <c r="AP66">
        <v>67.18081455736362</v>
      </c>
      <c r="AQ66">
        <f>(AS66 - AR66 + CT66*1E3/(8.314*(CV66+273.15)) * AU66/CS66 * AT66) * CS66/(100*CG66) * 1000/(1000 - AS66)</f>
        <v>0</v>
      </c>
      <c r="AR66">
        <v>18.75549764467533</v>
      </c>
      <c r="AS66">
        <v>20.39065999999999</v>
      </c>
      <c r="AT66">
        <v>0.006855428571424169</v>
      </c>
      <c r="AU66">
        <v>78.55</v>
      </c>
      <c r="AV66">
        <v>11</v>
      </c>
      <c r="AW66">
        <v>2</v>
      </c>
      <c r="AX66">
        <f>IF(AV66*$H$13&gt;=AZ66,1.0,(AZ66/(AZ66-AV66*$H$13)))</f>
        <v>0</v>
      </c>
      <c r="AY66">
        <f>(AX66-1)*100</f>
        <v>0</v>
      </c>
      <c r="AZ66">
        <f>MAX(0,($B$13+$C$13*DA66)/(1+$D$13*DA66)*CT66/(CV66+273)*$E$13)</f>
        <v>0</v>
      </c>
      <c r="BA66" t="s">
        <v>310</v>
      </c>
      <c r="BB66">
        <v>8135.41</v>
      </c>
      <c r="BC66">
        <v>751.3846153846154</v>
      </c>
      <c r="BD66">
        <v>2279.14</v>
      </c>
      <c r="BE66">
        <f>1-BC66/BD66</f>
        <v>0</v>
      </c>
      <c r="BF66">
        <v>-1.208566639533705</v>
      </c>
      <c r="BG66" t="s">
        <v>562</v>
      </c>
      <c r="BH66">
        <v>8157.3</v>
      </c>
      <c r="BI66">
        <v>663.90796</v>
      </c>
      <c r="BJ66">
        <v>792.4299999999999</v>
      </c>
      <c r="BK66">
        <f>1-BI66/BJ66</f>
        <v>0</v>
      </c>
      <c r="BL66">
        <v>0.5</v>
      </c>
      <c r="BM66">
        <f>CD66</f>
        <v>0</v>
      </c>
      <c r="BN66">
        <f>O66</f>
        <v>0</v>
      </c>
      <c r="BO66">
        <f>BK66*BL66*BM66</f>
        <v>0</v>
      </c>
      <c r="BP66">
        <f>(BN66-BF66)/BM66</f>
        <v>0</v>
      </c>
      <c r="BQ66">
        <f>(BD66-BJ66)/BJ66</f>
        <v>0</v>
      </c>
      <c r="BR66">
        <f>BC66/(BE66+BC66/BJ66)</f>
        <v>0</v>
      </c>
      <c r="BS66" t="s">
        <v>563</v>
      </c>
      <c r="BT66">
        <v>490.6</v>
      </c>
      <c r="BU66">
        <f>IF(BT66&lt;&gt;0, BT66, BR66)</f>
        <v>0</v>
      </c>
      <c r="BV66">
        <f>1-BU66/BJ66</f>
        <v>0</v>
      </c>
      <c r="BW66">
        <f>(BJ66-BI66)/(BJ66-BU66)</f>
        <v>0</v>
      </c>
      <c r="BX66">
        <f>(BD66-BJ66)/(BD66-BU66)</f>
        <v>0</v>
      </c>
      <c r="BY66">
        <f>(BJ66-BI66)/(BJ66-BC66)</f>
        <v>0</v>
      </c>
      <c r="BZ66">
        <f>(BD66-BJ66)/(BD66-BC66)</f>
        <v>0</v>
      </c>
      <c r="CA66">
        <f>(BW66*BU66/BI66)</f>
        <v>0</v>
      </c>
      <c r="CB66">
        <f>(1-CA66)</f>
        <v>0</v>
      </c>
      <c r="CC66">
        <f>$B$11*DB66+$C$11*DC66+$F$11*DD66*(1-DG66)</f>
        <v>0</v>
      </c>
      <c r="CD66">
        <f>CC66*CE66</f>
        <v>0</v>
      </c>
      <c r="CE66">
        <f>($B$11*$D$9+$C$11*$D$9+$F$11*((DQ66+DI66)/MAX(DQ66+DI66+DR66, 0.1)*$I$9+DR66/MAX(DQ66+DI66+DR66, 0.1)*$J$9))/($B$11+$C$11+$F$11)</f>
        <v>0</v>
      </c>
      <c r="CF66">
        <f>($B$11*$K$9+$C$11*$K$9+$F$11*((DQ66+DI66)/MAX(DQ66+DI66+DR66, 0.1)*$P$9+DR66/MAX(DQ66+DI66+DR66, 0.1)*$Q$9))/($B$11+$C$11+$F$11)</f>
        <v>0</v>
      </c>
      <c r="CG66">
        <v>6</v>
      </c>
      <c r="CH66">
        <v>0.5</v>
      </c>
      <c r="CI66" t="s">
        <v>313</v>
      </c>
      <c r="CJ66">
        <v>2</v>
      </c>
      <c r="CK66" t="b">
        <v>0</v>
      </c>
      <c r="CL66">
        <v>1694112399.099999</v>
      </c>
      <c r="CM66">
        <v>385.3874838709677</v>
      </c>
      <c r="CN66">
        <v>400.2494516129033</v>
      </c>
      <c r="CO66">
        <v>20.34969677419355</v>
      </c>
      <c r="CP66">
        <v>18.66481612903226</v>
      </c>
      <c r="CQ66">
        <v>384.1164838709677</v>
      </c>
      <c r="CR66">
        <v>20.24169677419355</v>
      </c>
      <c r="CS66">
        <v>599.9781935483871</v>
      </c>
      <c r="CT66">
        <v>101.1053225806451</v>
      </c>
      <c r="CU66">
        <v>0.09995302258064516</v>
      </c>
      <c r="CV66">
        <v>25.75816451612903</v>
      </c>
      <c r="CW66">
        <v>25.98932903225806</v>
      </c>
      <c r="CX66">
        <v>999.9000000000003</v>
      </c>
      <c r="CY66">
        <v>0</v>
      </c>
      <c r="CZ66">
        <v>0</v>
      </c>
      <c r="DA66">
        <v>9998.190322580645</v>
      </c>
      <c r="DB66">
        <v>0</v>
      </c>
      <c r="DC66">
        <v>1520.986774193548</v>
      </c>
      <c r="DD66">
        <v>1499.980967741935</v>
      </c>
      <c r="DE66">
        <v>0.9729971290322581</v>
      </c>
      <c r="DF66">
        <v>0.02700259677419355</v>
      </c>
      <c r="DG66">
        <v>0</v>
      </c>
      <c r="DH66">
        <v>664.1477096774194</v>
      </c>
      <c r="DI66">
        <v>5.000220000000002</v>
      </c>
      <c r="DJ66">
        <v>10384.77741935484</v>
      </c>
      <c r="DK66">
        <v>14099.02580645161</v>
      </c>
      <c r="DL66">
        <v>36.58445161290322</v>
      </c>
      <c r="DM66">
        <v>40.33445161290321</v>
      </c>
      <c r="DN66">
        <v>36.71745161290321</v>
      </c>
      <c r="DO66">
        <v>37.88270967741935</v>
      </c>
      <c r="DP66">
        <v>38.3686451612903</v>
      </c>
      <c r="DQ66">
        <v>1454.61129032258</v>
      </c>
      <c r="DR66">
        <v>40.36967741935482</v>
      </c>
      <c r="DS66">
        <v>0</v>
      </c>
      <c r="DT66">
        <v>104.6000001430511</v>
      </c>
      <c r="DU66">
        <v>0</v>
      </c>
      <c r="DV66">
        <v>663.90796</v>
      </c>
      <c r="DW66">
        <v>-27.85576920281804</v>
      </c>
      <c r="DX66">
        <v>-399.6999993706193</v>
      </c>
      <c r="DY66">
        <v>10380.956</v>
      </c>
      <c r="DZ66">
        <v>15</v>
      </c>
      <c r="EA66">
        <v>1694112429.6</v>
      </c>
      <c r="EB66" t="s">
        <v>564</v>
      </c>
      <c r="EC66">
        <v>1694112429.6</v>
      </c>
      <c r="ED66">
        <v>1694112428.1</v>
      </c>
      <c r="EE66">
        <v>50</v>
      </c>
      <c r="EF66">
        <v>0.229</v>
      </c>
      <c r="EG66">
        <v>0.001</v>
      </c>
      <c r="EH66">
        <v>1.271</v>
      </c>
      <c r="EI66">
        <v>0.108</v>
      </c>
      <c r="EJ66">
        <v>401</v>
      </c>
      <c r="EK66">
        <v>19</v>
      </c>
      <c r="EL66">
        <v>0.36</v>
      </c>
      <c r="EM66">
        <v>0.07000000000000001</v>
      </c>
      <c r="EN66">
        <v>100</v>
      </c>
      <c r="EO66">
        <v>100</v>
      </c>
      <c r="EP66">
        <v>1.271</v>
      </c>
      <c r="EQ66">
        <v>0.108</v>
      </c>
      <c r="ER66">
        <v>0.03798913533332171</v>
      </c>
      <c r="ES66">
        <v>0.001863200859035997</v>
      </c>
      <c r="ET66">
        <v>1.75183244084333E-06</v>
      </c>
      <c r="EU66">
        <v>-3.106497135790904E-10</v>
      </c>
      <c r="EV66">
        <v>0.1069649999999953</v>
      </c>
      <c r="EW66">
        <v>0</v>
      </c>
      <c r="EX66">
        <v>0</v>
      </c>
      <c r="EY66">
        <v>0</v>
      </c>
      <c r="EZ66">
        <v>-6</v>
      </c>
      <c r="FA66">
        <v>2030</v>
      </c>
      <c r="FB66">
        <v>-1</v>
      </c>
      <c r="FC66">
        <v>-1</v>
      </c>
      <c r="FD66">
        <v>1.4</v>
      </c>
      <c r="FE66">
        <v>1.3</v>
      </c>
      <c r="FF66">
        <v>1.08154</v>
      </c>
      <c r="FG66">
        <v>2.64648</v>
      </c>
      <c r="FH66">
        <v>1.39771</v>
      </c>
      <c r="FI66">
        <v>2.27905</v>
      </c>
      <c r="FJ66">
        <v>1.39526</v>
      </c>
      <c r="FK66">
        <v>2.63672</v>
      </c>
      <c r="FL66">
        <v>36.1989</v>
      </c>
      <c r="FM66">
        <v>14.8238</v>
      </c>
      <c r="FN66">
        <v>18</v>
      </c>
      <c r="FO66">
        <v>591.497</v>
      </c>
      <c r="FP66">
        <v>369.936</v>
      </c>
      <c r="FQ66">
        <v>23.2916</v>
      </c>
      <c r="FR66">
        <v>27.9162</v>
      </c>
      <c r="FS66">
        <v>30.0002</v>
      </c>
      <c r="FT66">
        <v>27.6752</v>
      </c>
      <c r="FU66">
        <v>28.0287</v>
      </c>
      <c r="FV66">
        <v>21.6638</v>
      </c>
      <c r="FW66">
        <v>4.76196</v>
      </c>
      <c r="FX66">
        <v>47.6298</v>
      </c>
      <c r="FY66">
        <v>23.3043</v>
      </c>
      <c r="FZ66">
        <v>400</v>
      </c>
      <c r="GA66">
        <v>18.9145</v>
      </c>
      <c r="GB66">
        <v>98.6082</v>
      </c>
      <c r="GC66">
        <v>93.1404</v>
      </c>
    </row>
    <row r="67" spans="1:185">
      <c r="A67">
        <v>51</v>
      </c>
      <c r="B67">
        <v>1694112505.6</v>
      </c>
      <c r="C67">
        <v>6241.5</v>
      </c>
      <c r="D67" t="s">
        <v>565</v>
      </c>
      <c r="E67" t="s">
        <v>566</v>
      </c>
      <c r="F67">
        <v>5</v>
      </c>
      <c r="G67" t="s">
        <v>530</v>
      </c>
      <c r="H67" t="s">
        <v>308</v>
      </c>
      <c r="I67" t="s">
        <v>531</v>
      </c>
      <c r="L67">
        <v>1694112497.599999</v>
      </c>
      <c r="M67">
        <f>(N67)/1000</f>
        <v>0</v>
      </c>
      <c r="N67">
        <f>IF(CK67, AQ67, AK67)</f>
        <v>0</v>
      </c>
      <c r="O67">
        <f>IF(CK67, AL67, AJ67)</f>
        <v>0</v>
      </c>
      <c r="P67">
        <f>CM67 - IF(AX67&gt;1, O67*CG67*100.0/(AZ67*DA67), 0)</f>
        <v>0</v>
      </c>
      <c r="Q67">
        <f>((W67-M67/2)*P67-O67)/(W67+M67/2)</f>
        <v>0</v>
      </c>
      <c r="R67">
        <f>Q67*(CT67+CU67)/1000.0</f>
        <v>0</v>
      </c>
      <c r="S67">
        <f>(CM67 - IF(AX67&gt;1, O67*CG67*100.0/(AZ67*DA67), 0))*(CT67+CU67)/1000.0</f>
        <v>0</v>
      </c>
      <c r="T67">
        <f>2.0/((1/V67-1/U67)+SIGN(V67)*SQRT((1/V67-1/U67)*(1/V67-1/U67) + 4*CH67/((CH67+1)*(CH67+1))*(2*1/V67*1/U67-1/U67*1/U67)))</f>
        <v>0</v>
      </c>
      <c r="U67">
        <f>IF(LEFT(CI67,1)&lt;&gt;"0",IF(LEFT(CI67,1)="1",3.0,CJ67),$D$5+$E$5*(DA67*CT67/($K$5*1000))+$F$5*(DA67*CT67/($K$5*1000))*MAX(MIN(CG67,$J$5),$I$5)*MAX(MIN(CG67,$J$5),$I$5)+$G$5*MAX(MIN(CG67,$J$5),$I$5)*(DA67*CT67/($K$5*1000))+$H$5*(DA67*CT67/($K$5*1000))*(DA67*CT67/($K$5*1000)))</f>
        <v>0</v>
      </c>
      <c r="V67">
        <f>M67*(1000-(1000*0.61365*exp(17.502*Z67/(240.97+Z67))/(CT67+CU67)+CO67)/2)/(1000*0.61365*exp(17.502*Z67/(240.97+Z67))/(CT67+CU67)-CO67)</f>
        <v>0</v>
      </c>
      <c r="W67">
        <f>1/((CH67+1)/(T67/1.6)+1/(U67/1.37)) + CH67/((CH67+1)/(T67/1.6) + CH67/(U67/1.37))</f>
        <v>0</v>
      </c>
      <c r="X67">
        <f>(CC67*CF67)</f>
        <v>0</v>
      </c>
      <c r="Y67">
        <f>(CV67+(X67+2*0.95*5.67E-8*(((CV67+$B$7)+273)^4-(CV67+273)^4)-44100*M67)/(1.84*29.3*U67+8*0.95*5.67E-8*(CV67+273)^3))</f>
        <v>0</v>
      </c>
      <c r="Z67">
        <f>($C$7*CW67+$D$7*CX67+$E$7*Y67)</f>
        <v>0</v>
      </c>
      <c r="AA67">
        <f>0.61365*exp(17.502*Z67/(240.97+Z67))</f>
        <v>0</v>
      </c>
      <c r="AB67">
        <f>(AC67/AD67*100)</f>
        <v>0</v>
      </c>
      <c r="AC67">
        <f>CO67*(CT67+CU67)/1000</f>
        <v>0</v>
      </c>
      <c r="AD67">
        <f>0.61365*exp(17.502*CV67/(240.97+CV67))</f>
        <v>0</v>
      </c>
      <c r="AE67">
        <f>(AA67-CO67*(CT67+CU67)/1000)</f>
        <v>0</v>
      </c>
      <c r="AF67">
        <f>(-M67*44100)</f>
        <v>0</v>
      </c>
      <c r="AG67">
        <f>2*29.3*U67*0.92*(CV67-Z67)</f>
        <v>0</v>
      </c>
      <c r="AH67">
        <f>2*0.95*5.67E-8*(((CV67+$B$7)+273)^4-(Z67+273)^4)</f>
        <v>0</v>
      </c>
      <c r="AI67">
        <f>X67+AH67+AF67+AG67</f>
        <v>0</v>
      </c>
      <c r="AJ67">
        <f>CS67*AX67*(CN67-CM67*(1000-AX67*CP67)/(1000-AX67*CO67))/(100*CG67)</f>
        <v>0</v>
      </c>
      <c r="AK67">
        <f>1000*CS67*AX67*(CO67-CP67)/(100*CG67*(1000-AX67*CO67))</f>
        <v>0</v>
      </c>
      <c r="AL67">
        <f>(AM67 - AN67 - CT67*1E3/(8.314*(CV67+273.15)) * AP67/CS67 * AO67) * CS67/(100*CG67) * (1000 - CP67)/1000</f>
        <v>0</v>
      </c>
      <c r="AM67">
        <v>407.7925315496628</v>
      </c>
      <c r="AN67">
        <v>392.6939575757577</v>
      </c>
      <c r="AO67">
        <v>0.0031574188340242</v>
      </c>
      <c r="AP67">
        <v>67.20291466286541</v>
      </c>
      <c r="AQ67">
        <f>(AS67 - AR67 + CT67*1E3/(8.314*(CV67+273.15)) * AU67/CS67 * AT67) * CS67/(100*CG67) * 1000/(1000 - AS67)</f>
        <v>0</v>
      </c>
      <c r="AR67">
        <v>18.88904555099568</v>
      </c>
      <c r="AS67">
        <v>20.57634424242425</v>
      </c>
      <c r="AT67">
        <v>-8.173056793932334E-05</v>
      </c>
      <c r="AU67">
        <v>78.55</v>
      </c>
      <c r="AV67">
        <v>11</v>
      </c>
      <c r="AW67">
        <v>2</v>
      </c>
      <c r="AX67">
        <f>IF(AV67*$H$13&gt;=AZ67,1.0,(AZ67/(AZ67-AV67*$H$13)))</f>
        <v>0</v>
      </c>
      <c r="AY67">
        <f>(AX67-1)*100</f>
        <v>0</v>
      </c>
      <c r="AZ67">
        <f>MAX(0,($B$13+$C$13*DA67)/(1+$D$13*DA67)*CT67/(CV67+273)*$E$13)</f>
        <v>0</v>
      </c>
      <c r="BA67" t="s">
        <v>310</v>
      </c>
      <c r="BB67">
        <v>8135.41</v>
      </c>
      <c r="BC67">
        <v>751.3846153846154</v>
      </c>
      <c r="BD67">
        <v>2279.14</v>
      </c>
      <c r="BE67">
        <f>1-BC67/BD67</f>
        <v>0</v>
      </c>
      <c r="BF67">
        <v>-1.208566639533705</v>
      </c>
      <c r="BG67" t="s">
        <v>567</v>
      </c>
      <c r="BH67">
        <v>8151.72</v>
      </c>
      <c r="BI67">
        <v>657.47052</v>
      </c>
      <c r="BJ67">
        <v>795.13</v>
      </c>
      <c r="BK67">
        <f>1-BI67/BJ67</f>
        <v>0</v>
      </c>
      <c r="BL67">
        <v>0.5</v>
      </c>
      <c r="BM67">
        <f>CD67</f>
        <v>0</v>
      </c>
      <c r="BN67">
        <f>O67</f>
        <v>0</v>
      </c>
      <c r="BO67">
        <f>BK67*BL67*BM67</f>
        <v>0</v>
      </c>
      <c r="BP67">
        <f>(BN67-BF67)/BM67</f>
        <v>0</v>
      </c>
      <c r="BQ67">
        <f>(BD67-BJ67)/BJ67</f>
        <v>0</v>
      </c>
      <c r="BR67">
        <f>BC67/(BE67+BC67/BJ67)</f>
        <v>0</v>
      </c>
      <c r="BS67" t="s">
        <v>568</v>
      </c>
      <c r="BT67">
        <v>488.67</v>
      </c>
      <c r="BU67">
        <f>IF(BT67&lt;&gt;0, BT67, BR67)</f>
        <v>0</v>
      </c>
      <c r="BV67">
        <f>1-BU67/BJ67</f>
        <v>0</v>
      </c>
      <c r="BW67">
        <f>(BJ67-BI67)/(BJ67-BU67)</f>
        <v>0</v>
      </c>
      <c r="BX67">
        <f>(BD67-BJ67)/(BD67-BU67)</f>
        <v>0</v>
      </c>
      <c r="BY67">
        <f>(BJ67-BI67)/(BJ67-BC67)</f>
        <v>0</v>
      </c>
      <c r="BZ67">
        <f>(BD67-BJ67)/(BD67-BC67)</f>
        <v>0</v>
      </c>
      <c r="CA67">
        <f>(BW67*BU67/BI67)</f>
        <v>0</v>
      </c>
      <c r="CB67">
        <f>(1-CA67)</f>
        <v>0</v>
      </c>
      <c r="CC67">
        <f>$B$11*DB67+$C$11*DC67+$F$11*DD67*(1-DG67)</f>
        <v>0</v>
      </c>
      <c r="CD67">
        <f>CC67*CE67</f>
        <v>0</v>
      </c>
      <c r="CE67">
        <f>($B$11*$D$9+$C$11*$D$9+$F$11*((DQ67+DI67)/MAX(DQ67+DI67+DR67, 0.1)*$I$9+DR67/MAX(DQ67+DI67+DR67, 0.1)*$J$9))/($B$11+$C$11+$F$11)</f>
        <v>0</v>
      </c>
      <c r="CF67">
        <f>($B$11*$K$9+$C$11*$K$9+$F$11*((DQ67+DI67)/MAX(DQ67+DI67+DR67, 0.1)*$P$9+DR67/MAX(DQ67+DI67+DR67, 0.1)*$Q$9))/($B$11+$C$11+$F$11)</f>
        <v>0</v>
      </c>
      <c r="CG67">
        <v>6</v>
      </c>
      <c r="CH67">
        <v>0.5</v>
      </c>
      <c r="CI67" t="s">
        <v>313</v>
      </c>
      <c r="CJ67">
        <v>2</v>
      </c>
      <c r="CK67" t="b">
        <v>0</v>
      </c>
      <c r="CL67">
        <v>1694112497.599999</v>
      </c>
      <c r="CM67">
        <v>384.7430322580645</v>
      </c>
      <c r="CN67">
        <v>400.0393870967742</v>
      </c>
      <c r="CO67">
        <v>20.58043870967742</v>
      </c>
      <c r="CP67">
        <v>18.88620967741936</v>
      </c>
      <c r="CQ67">
        <v>383.4930322580645</v>
      </c>
      <c r="CR67">
        <v>20.47543870967742</v>
      </c>
      <c r="CS67">
        <v>599.9965806451614</v>
      </c>
      <c r="CT67">
        <v>101.1050322580645</v>
      </c>
      <c r="CU67">
        <v>0.09995873548387095</v>
      </c>
      <c r="CV67">
        <v>25.79669354838709</v>
      </c>
      <c r="CW67">
        <v>26.01559677419355</v>
      </c>
      <c r="CX67">
        <v>999.9000000000003</v>
      </c>
      <c r="CY67">
        <v>0</v>
      </c>
      <c r="CZ67">
        <v>0</v>
      </c>
      <c r="DA67">
        <v>9999.622580645162</v>
      </c>
      <c r="DB67">
        <v>0</v>
      </c>
      <c r="DC67">
        <v>1530.129032258064</v>
      </c>
      <c r="DD67">
        <v>1499.999677419355</v>
      </c>
      <c r="DE67">
        <v>0.9729988387096777</v>
      </c>
      <c r="DF67">
        <v>0.02700135806451612</v>
      </c>
      <c r="DG67">
        <v>0</v>
      </c>
      <c r="DH67">
        <v>657.4523870967743</v>
      </c>
      <c r="DI67">
        <v>5.000220000000002</v>
      </c>
      <c r="DJ67">
        <v>10327.16451612903</v>
      </c>
      <c r="DK67">
        <v>14099.21290322581</v>
      </c>
      <c r="DL67">
        <v>37.79616129032258</v>
      </c>
      <c r="DM67">
        <v>41.47958064516127</v>
      </c>
      <c r="DN67">
        <v>37.9574193548387</v>
      </c>
      <c r="DO67">
        <v>38.82648387096773</v>
      </c>
      <c r="DP67">
        <v>39.42299999999998</v>
      </c>
      <c r="DQ67">
        <v>1454.632580645161</v>
      </c>
      <c r="DR67">
        <v>40.36709677419353</v>
      </c>
      <c r="DS67">
        <v>0</v>
      </c>
      <c r="DT67">
        <v>96.20000004768372</v>
      </c>
      <c r="DU67">
        <v>0</v>
      </c>
      <c r="DV67">
        <v>657.47052</v>
      </c>
      <c r="DW67">
        <v>4.971769228840368</v>
      </c>
      <c r="DX67">
        <v>107.8769229146598</v>
      </c>
      <c r="DY67">
        <v>10328.332</v>
      </c>
      <c r="DZ67">
        <v>15</v>
      </c>
      <c r="EA67">
        <v>1694112544.1</v>
      </c>
      <c r="EB67" t="s">
        <v>569</v>
      </c>
      <c r="EC67">
        <v>1694112544.1</v>
      </c>
      <c r="ED67">
        <v>1694112533.1</v>
      </c>
      <c r="EE67">
        <v>51</v>
      </c>
      <c r="EF67">
        <v>-0.02</v>
      </c>
      <c r="EG67">
        <v>-0.002</v>
      </c>
      <c r="EH67">
        <v>1.25</v>
      </c>
      <c r="EI67">
        <v>0.105</v>
      </c>
      <c r="EJ67">
        <v>400</v>
      </c>
      <c r="EK67">
        <v>19</v>
      </c>
      <c r="EL67">
        <v>0.31</v>
      </c>
      <c r="EM67">
        <v>0.12</v>
      </c>
      <c r="EN67">
        <v>100</v>
      </c>
      <c r="EO67">
        <v>100</v>
      </c>
      <c r="EP67">
        <v>1.25</v>
      </c>
      <c r="EQ67">
        <v>0.105</v>
      </c>
      <c r="ER67">
        <v>0.2672300442859303</v>
      </c>
      <c r="ES67">
        <v>0.001863200859035997</v>
      </c>
      <c r="ET67">
        <v>1.75183244084333E-06</v>
      </c>
      <c r="EU67">
        <v>-3.106497135790904E-10</v>
      </c>
      <c r="EV67">
        <v>0.1079550000000005</v>
      </c>
      <c r="EW67">
        <v>0</v>
      </c>
      <c r="EX67">
        <v>0</v>
      </c>
      <c r="EY67">
        <v>0</v>
      </c>
      <c r="EZ67">
        <v>-6</v>
      </c>
      <c r="FA67">
        <v>2030</v>
      </c>
      <c r="FB67">
        <v>-1</v>
      </c>
      <c r="FC67">
        <v>-1</v>
      </c>
      <c r="FD67">
        <v>1.3</v>
      </c>
      <c r="FE67">
        <v>1.3</v>
      </c>
      <c r="FF67">
        <v>1.07666</v>
      </c>
      <c r="FG67">
        <v>2.63184</v>
      </c>
      <c r="FH67">
        <v>1.39771</v>
      </c>
      <c r="FI67">
        <v>2.27905</v>
      </c>
      <c r="FJ67">
        <v>1.39526</v>
      </c>
      <c r="FK67">
        <v>2.38281</v>
      </c>
      <c r="FL67">
        <v>36.2459</v>
      </c>
      <c r="FM67">
        <v>14.7887</v>
      </c>
      <c r="FN67">
        <v>18</v>
      </c>
      <c r="FO67">
        <v>591.351</v>
      </c>
      <c r="FP67">
        <v>369.251</v>
      </c>
      <c r="FQ67">
        <v>22.8686</v>
      </c>
      <c r="FR67">
        <v>28.0572</v>
      </c>
      <c r="FS67">
        <v>30.0009</v>
      </c>
      <c r="FT67">
        <v>27.7857</v>
      </c>
      <c r="FU67">
        <v>28.1402</v>
      </c>
      <c r="FV67">
        <v>21.5963</v>
      </c>
      <c r="FW67">
        <v>5.20809</v>
      </c>
      <c r="FX67">
        <v>46.4973</v>
      </c>
      <c r="FY67">
        <v>22.8693</v>
      </c>
      <c r="FZ67">
        <v>400</v>
      </c>
      <c r="GA67">
        <v>18.8455</v>
      </c>
      <c r="GB67">
        <v>98.5742</v>
      </c>
      <c r="GC67">
        <v>93.1053</v>
      </c>
    </row>
    <row r="68" spans="1:185">
      <c r="A68">
        <v>52</v>
      </c>
      <c r="B68">
        <v>1694112620.1</v>
      </c>
      <c r="C68">
        <v>6356</v>
      </c>
      <c r="D68" t="s">
        <v>570</v>
      </c>
      <c r="E68" t="s">
        <v>571</v>
      </c>
      <c r="F68">
        <v>5</v>
      </c>
      <c r="G68" t="s">
        <v>530</v>
      </c>
      <c r="H68" t="s">
        <v>308</v>
      </c>
      <c r="I68" t="s">
        <v>531</v>
      </c>
      <c r="L68">
        <v>1694112612.099999</v>
      </c>
      <c r="M68">
        <f>(N68)/1000</f>
        <v>0</v>
      </c>
      <c r="N68">
        <f>IF(CK68, AQ68, AK68)</f>
        <v>0</v>
      </c>
      <c r="O68">
        <f>IF(CK68, AL68, AJ68)</f>
        <v>0</v>
      </c>
      <c r="P68">
        <f>CM68 - IF(AX68&gt;1, O68*CG68*100.0/(AZ68*DA68), 0)</f>
        <v>0</v>
      </c>
      <c r="Q68">
        <f>((W68-M68/2)*P68-O68)/(W68+M68/2)</f>
        <v>0</v>
      </c>
      <c r="R68">
        <f>Q68*(CT68+CU68)/1000.0</f>
        <v>0</v>
      </c>
      <c r="S68">
        <f>(CM68 - IF(AX68&gt;1, O68*CG68*100.0/(AZ68*DA68), 0))*(CT68+CU68)/1000.0</f>
        <v>0</v>
      </c>
      <c r="T68">
        <f>2.0/((1/V68-1/U68)+SIGN(V68)*SQRT((1/V68-1/U68)*(1/V68-1/U68) + 4*CH68/((CH68+1)*(CH68+1))*(2*1/V68*1/U68-1/U68*1/U68)))</f>
        <v>0</v>
      </c>
      <c r="U68">
        <f>IF(LEFT(CI68,1)&lt;&gt;"0",IF(LEFT(CI68,1)="1",3.0,CJ68),$D$5+$E$5*(DA68*CT68/($K$5*1000))+$F$5*(DA68*CT68/($K$5*1000))*MAX(MIN(CG68,$J$5),$I$5)*MAX(MIN(CG68,$J$5),$I$5)+$G$5*MAX(MIN(CG68,$J$5),$I$5)*(DA68*CT68/($K$5*1000))+$H$5*(DA68*CT68/($K$5*1000))*(DA68*CT68/($K$5*1000)))</f>
        <v>0</v>
      </c>
      <c r="V68">
        <f>M68*(1000-(1000*0.61365*exp(17.502*Z68/(240.97+Z68))/(CT68+CU68)+CO68)/2)/(1000*0.61365*exp(17.502*Z68/(240.97+Z68))/(CT68+CU68)-CO68)</f>
        <v>0</v>
      </c>
      <c r="W68">
        <f>1/((CH68+1)/(T68/1.6)+1/(U68/1.37)) + CH68/((CH68+1)/(T68/1.6) + CH68/(U68/1.37))</f>
        <v>0</v>
      </c>
      <c r="X68">
        <f>(CC68*CF68)</f>
        <v>0</v>
      </c>
      <c r="Y68">
        <f>(CV68+(X68+2*0.95*5.67E-8*(((CV68+$B$7)+273)^4-(CV68+273)^4)-44100*M68)/(1.84*29.3*U68+8*0.95*5.67E-8*(CV68+273)^3))</f>
        <v>0</v>
      </c>
      <c r="Z68">
        <f>($C$7*CW68+$D$7*CX68+$E$7*Y68)</f>
        <v>0</v>
      </c>
      <c r="AA68">
        <f>0.61365*exp(17.502*Z68/(240.97+Z68))</f>
        <v>0</v>
      </c>
      <c r="AB68">
        <f>(AC68/AD68*100)</f>
        <v>0</v>
      </c>
      <c r="AC68">
        <f>CO68*(CT68+CU68)/1000</f>
        <v>0</v>
      </c>
      <c r="AD68">
        <f>0.61365*exp(17.502*CV68/(240.97+CV68))</f>
        <v>0</v>
      </c>
      <c r="AE68">
        <f>(AA68-CO68*(CT68+CU68)/1000)</f>
        <v>0</v>
      </c>
      <c r="AF68">
        <f>(-M68*44100)</f>
        <v>0</v>
      </c>
      <c r="AG68">
        <f>2*29.3*U68*0.92*(CV68-Z68)</f>
        <v>0</v>
      </c>
      <c r="AH68">
        <f>2*0.95*5.67E-8*(((CV68+$B$7)+273)^4-(Z68+273)^4)</f>
        <v>0</v>
      </c>
      <c r="AI68">
        <f>X68+AH68+AF68+AG68</f>
        <v>0</v>
      </c>
      <c r="AJ68">
        <f>CS68*AX68*(CN68-CM68*(1000-AX68*CP68)/(1000-AX68*CO68))/(100*CG68)</f>
        <v>0</v>
      </c>
      <c r="AK68">
        <f>1000*CS68*AX68*(CO68-CP68)/(100*CG68*(1000-AX68*CO68))</f>
        <v>0</v>
      </c>
      <c r="AL68">
        <f>(AM68 - AN68 - CT68*1E3/(8.314*(CV68+273.15)) * AP68/CS68 * AO68) * CS68/(100*CG68) * (1000 - CP68)/1000</f>
        <v>0</v>
      </c>
      <c r="AM68">
        <v>611.4336774419139</v>
      </c>
      <c r="AN68">
        <v>589.2949818181814</v>
      </c>
      <c r="AO68">
        <v>0.07042579797162547</v>
      </c>
      <c r="AP68">
        <v>67.19212758319163</v>
      </c>
      <c r="AQ68">
        <f>(AS68 - AR68 + CT68*1E3/(8.314*(CV68+273.15)) * AU68/CS68 * AT68) * CS68/(100*CG68) * 1000/(1000 - AS68)</f>
        <v>0</v>
      </c>
      <c r="AR68">
        <v>18.6972816448052</v>
      </c>
      <c r="AS68">
        <v>20.50750121212121</v>
      </c>
      <c r="AT68">
        <v>-0.0005514343434353015</v>
      </c>
      <c r="AU68">
        <v>78.55</v>
      </c>
      <c r="AV68">
        <v>12</v>
      </c>
      <c r="AW68">
        <v>2</v>
      </c>
      <c r="AX68">
        <f>IF(AV68*$H$13&gt;=AZ68,1.0,(AZ68/(AZ68-AV68*$H$13)))</f>
        <v>0</v>
      </c>
      <c r="AY68">
        <f>(AX68-1)*100</f>
        <v>0</v>
      </c>
      <c r="AZ68">
        <f>MAX(0,($B$13+$C$13*DA68)/(1+$D$13*DA68)*CT68/(CV68+273)*$E$13)</f>
        <v>0</v>
      </c>
      <c r="BA68" t="s">
        <v>310</v>
      </c>
      <c r="BB68">
        <v>8135.41</v>
      </c>
      <c r="BC68">
        <v>751.3846153846154</v>
      </c>
      <c r="BD68">
        <v>2279.14</v>
      </c>
      <c r="BE68">
        <f>1-BC68/BD68</f>
        <v>0</v>
      </c>
      <c r="BF68">
        <v>-1.208566639533705</v>
      </c>
      <c r="BG68" t="s">
        <v>572</v>
      </c>
      <c r="BH68">
        <v>8158.17</v>
      </c>
      <c r="BI68">
        <v>684.3143846153846</v>
      </c>
      <c r="BJ68">
        <v>861.09</v>
      </c>
      <c r="BK68">
        <f>1-BI68/BJ68</f>
        <v>0</v>
      </c>
      <c r="BL68">
        <v>0.5</v>
      </c>
      <c r="BM68">
        <f>CD68</f>
        <v>0</v>
      </c>
      <c r="BN68">
        <f>O68</f>
        <v>0</v>
      </c>
      <c r="BO68">
        <f>BK68*BL68*BM68</f>
        <v>0</v>
      </c>
      <c r="BP68">
        <f>(BN68-BF68)/BM68</f>
        <v>0</v>
      </c>
      <c r="BQ68">
        <f>(BD68-BJ68)/BJ68</f>
        <v>0</v>
      </c>
      <c r="BR68">
        <f>BC68/(BE68+BC68/BJ68)</f>
        <v>0</v>
      </c>
      <c r="BS68" t="s">
        <v>573</v>
      </c>
      <c r="BT68">
        <v>495.33</v>
      </c>
      <c r="BU68">
        <f>IF(BT68&lt;&gt;0, BT68, BR68)</f>
        <v>0</v>
      </c>
      <c r="BV68">
        <f>1-BU68/BJ68</f>
        <v>0</v>
      </c>
      <c r="BW68">
        <f>(BJ68-BI68)/(BJ68-BU68)</f>
        <v>0</v>
      </c>
      <c r="BX68">
        <f>(BD68-BJ68)/(BD68-BU68)</f>
        <v>0</v>
      </c>
      <c r="BY68">
        <f>(BJ68-BI68)/(BJ68-BC68)</f>
        <v>0</v>
      </c>
      <c r="BZ68">
        <f>(BD68-BJ68)/(BD68-BC68)</f>
        <v>0</v>
      </c>
      <c r="CA68">
        <f>(BW68*BU68/BI68)</f>
        <v>0</v>
      </c>
      <c r="CB68">
        <f>(1-CA68)</f>
        <v>0</v>
      </c>
      <c r="CC68">
        <f>$B$11*DB68+$C$11*DC68+$F$11*DD68*(1-DG68)</f>
        <v>0</v>
      </c>
      <c r="CD68">
        <f>CC68*CE68</f>
        <v>0</v>
      </c>
      <c r="CE68">
        <f>($B$11*$D$9+$C$11*$D$9+$F$11*((DQ68+DI68)/MAX(DQ68+DI68+DR68, 0.1)*$I$9+DR68/MAX(DQ68+DI68+DR68, 0.1)*$J$9))/($B$11+$C$11+$F$11)</f>
        <v>0</v>
      </c>
      <c r="CF68">
        <f>($B$11*$K$9+$C$11*$K$9+$F$11*((DQ68+DI68)/MAX(DQ68+DI68+DR68, 0.1)*$P$9+DR68/MAX(DQ68+DI68+DR68, 0.1)*$Q$9))/($B$11+$C$11+$F$11)</f>
        <v>0</v>
      </c>
      <c r="CG68">
        <v>6</v>
      </c>
      <c r="CH68">
        <v>0.5</v>
      </c>
      <c r="CI68" t="s">
        <v>313</v>
      </c>
      <c r="CJ68">
        <v>2</v>
      </c>
      <c r="CK68" t="b">
        <v>0</v>
      </c>
      <c r="CL68">
        <v>1694112612.099999</v>
      </c>
      <c r="CM68">
        <v>577.1556774193548</v>
      </c>
      <c r="CN68">
        <v>600.0130322580645</v>
      </c>
      <c r="CO68">
        <v>20.53155483870968</v>
      </c>
      <c r="CP68">
        <v>18.69837096774193</v>
      </c>
      <c r="CQ68">
        <v>575.1416774193548</v>
      </c>
      <c r="CR68">
        <v>20.43155483870968</v>
      </c>
      <c r="CS68">
        <v>600.0316774193549</v>
      </c>
      <c r="CT68">
        <v>101.1089032258065</v>
      </c>
      <c r="CU68">
        <v>0.1000280258064516</v>
      </c>
      <c r="CV68">
        <v>25.8069870967742</v>
      </c>
      <c r="CW68">
        <v>26.02247419354839</v>
      </c>
      <c r="CX68">
        <v>999.9000000000003</v>
      </c>
      <c r="CY68">
        <v>0</v>
      </c>
      <c r="CZ68">
        <v>0</v>
      </c>
      <c r="DA68">
        <v>9999.596774193549</v>
      </c>
      <c r="DB68">
        <v>0</v>
      </c>
      <c r="DC68">
        <v>1552.674838709677</v>
      </c>
      <c r="DD68">
        <v>1500.003548387097</v>
      </c>
      <c r="DE68">
        <v>0.9729986451612904</v>
      </c>
      <c r="DF68">
        <v>0.02700125161290324</v>
      </c>
      <c r="DG68">
        <v>0</v>
      </c>
      <c r="DH68">
        <v>684.1935161290323</v>
      </c>
      <c r="DI68">
        <v>5.000220000000002</v>
      </c>
      <c r="DJ68">
        <v>10709.66774193549</v>
      </c>
      <c r="DK68">
        <v>14099.24193548387</v>
      </c>
      <c r="DL68">
        <v>37.09451612903224</v>
      </c>
      <c r="DM68">
        <v>40.87677419354838</v>
      </c>
      <c r="DN68">
        <v>37.58838709677418</v>
      </c>
      <c r="DO68">
        <v>38.51590322580643</v>
      </c>
      <c r="DP68">
        <v>39.08032258064515</v>
      </c>
      <c r="DQ68">
        <v>1454.637419354838</v>
      </c>
      <c r="DR68">
        <v>40.36612903225805</v>
      </c>
      <c r="DS68">
        <v>0</v>
      </c>
      <c r="DT68">
        <v>112.4000000953674</v>
      </c>
      <c r="DU68">
        <v>0</v>
      </c>
      <c r="DV68">
        <v>684.3143846153846</v>
      </c>
      <c r="DW68">
        <v>15.1649914712748</v>
      </c>
      <c r="DX68">
        <v>171.3606837800257</v>
      </c>
      <c r="DY68">
        <v>10711.38076923077</v>
      </c>
      <c r="DZ68">
        <v>15</v>
      </c>
      <c r="EA68">
        <v>1694112660.6</v>
      </c>
      <c r="EB68" t="s">
        <v>574</v>
      </c>
      <c r="EC68">
        <v>1694112660.6</v>
      </c>
      <c r="ED68">
        <v>1694112642.1</v>
      </c>
      <c r="EE68">
        <v>52</v>
      </c>
      <c r="EF68">
        <v>0.092</v>
      </c>
      <c r="EG68">
        <v>-0.006</v>
      </c>
      <c r="EH68">
        <v>2.014</v>
      </c>
      <c r="EI68">
        <v>0.1</v>
      </c>
      <c r="EJ68">
        <v>600</v>
      </c>
      <c r="EK68">
        <v>19</v>
      </c>
      <c r="EL68">
        <v>0.24</v>
      </c>
      <c r="EM68">
        <v>0.09</v>
      </c>
      <c r="EN68">
        <v>100</v>
      </c>
      <c r="EO68">
        <v>100</v>
      </c>
      <c r="EP68">
        <v>2.014</v>
      </c>
      <c r="EQ68">
        <v>0.1</v>
      </c>
      <c r="ER68">
        <v>0.2471221306377207</v>
      </c>
      <c r="ES68">
        <v>0.001863200859035997</v>
      </c>
      <c r="ET68">
        <v>1.75183244084333E-06</v>
      </c>
      <c r="EU68">
        <v>-3.106497135790904E-10</v>
      </c>
      <c r="EV68">
        <v>0.1054571428571442</v>
      </c>
      <c r="EW68">
        <v>0</v>
      </c>
      <c r="EX68">
        <v>0</v>
      </c>
      <c r="EY68">
        <v>0</v>
      </c>
      <c r="EZ68">
        <v>-6</v>
      </c>
      <c r="FA68">
        <v>2030</v>
      </c>
      <c r="FB68">
        <v>-1</v>
      </c>
      <c r="FC68">
        <v>-1</v>
      </c>
      <c r="FD68">
        <v>1.3</v>
      </c>
      <c r="FE68">
        <v>1.4</v>
      </c>
      <c r="FF68">
        <v>1.48315</v>
      </c>
      <c r="FG68">
        <v>2.60986</v>
      </c>
      <c r="FH68">
        <v>1.39771</v>
      </c>
      <c r="FI68">
        <v>2.27905</v>
      </c>
      <c r="FJ68">
        <v>1.39526</v>
      </c>
      <c r="FK68">
        <v>2.53296</v>
      </c>
      <c r="FL68">
        <v>36.2694</v>
      </c>
      <c r="FM68">
        <v>14.7712</v>
      </c>
      <c r="FN68">
        <v>18</v>
      </c>
      <c r="FO68">
        <v>590.946</v>
      </c>
      <c r="FP68">
        <v>368.543</v>
      </c>
      <c r="FQ68">
        <v>22.8054</v>
      </c>
      <c r="FR68">
        <v>28.2913</v>
      </c>
      <c r="FS68">
        <v>30.0008</v>
      </c>
      <c r="FT68">
        <v>27.9732</v>
      </c>
      <c r="FU68">
        <v>28.3246</v>
      </c>
      <c r="FV68">
        <v>29.692</v>
      </c>
      <c r="FW68">
        <v>7.43928</v>
      </c>
      <c r="FX68">
        <v>44.9994</v>
      </c>
      <c r="FY68">
        <v>22.7933</v>
      </c>
      <c r="FZ68">
        <v>600</v>
      </c>
      <c r="GA68">
        <v>18.6547</v>
      </c>
      <c r="GB68">
        <v>98.5325</v>
      </c>
      <c r="GC68">
        <v>93.0671</v>
      </c>
    </row>
    <row r="69" spans="1:185">
      <c r="A69">
        <v>53</v>
      </c>
      <c r="B69">
        <v>1694112736.6</v>
      </c>
      <c r="C69">
        <v>6472.5</v>
      </c>
      <c r="D69" t="s">
        <v>575</v>
      </c>
      <c r="E69" t="s">
        <v>576</v>
      </c>
      <c r="F69">
        <v>5</v>
      </c>
      <c r="G69" t="s">
        <v>530</v>
      </c>
      <c r="H69" t="s">
        <v>308</v>
      </c>
      <c r="I69" t="s">
        <v>531</v>
      </c>
      <c r="L69">
        <v>1694112728.599999</v>
      </c>
      <c r="M69">
        <f>(N69)/1000</f>
        <v>0</v>
      </c>
      <c r="N69">
        <f>IF(CK69, AQ69, AK69)</f>
        <v>0</v>
      </c>
      <c r="O69">
        <f>IF(CK69, AL69, AJ69)</f>
        <v>0</v>
      </c>
      <c r="P69">
        <f>CM69 - IF(AX69&gt;1, O69*CG69*100.0/(AZ69*DA69), 0)</f>
        <v>0</v>
      </c>
      <c r="Q69">
        <f>((W69-M69/2)*P69-O69)/(W69+M69/2)</f>
        <v>0</v>
      </c>
      <c r="R69">
        <f>Q69*(CT69+CU69)/1000.0</f>
        <v>0</v>
      </c>
      <c r="S69">
        <f>(CM69 - IF(AX69&gt;1, O69*CG69*100.0/(AZ69*DA69), 0))*(CT69+CU69)/1000.0</f>
        <v>0</v>
      </c>
      <c r="T69">
        <f>2.0/((1/V69-1/U69)+SIGN(V69)*SQRT((1/V69-1/U69)*(1/V69-1/U69) + 4*CH69/((CH69+1)*(CH69+1))*(2*1/V69*1/U69-1/U69*1/U69)))</f>
        <v>0</v>
      </c>
      <c r="U69">
        <f>IF(LEFT(CI69,1)&lt;&gt;"0",IF(LEFT(CI69,1)="1",3.0,CJ69),$D$5+$E$5*(DA69*CT69/($K$5*1000))+$F$5*(DA69*CT69/($K$5*1000))*MAX(MIN(CG69,$J$5),$I$5)*MAX(MIN(CG69,$J$5),$I$5)+$G$5*MAX(MIN(CG69,$J$5),$I$5)*(DA69*CT69/($K$5*1000))+$H$5*(DA69*CT69/($K$5*1000))*(DA69*CT69/($K$5*1000)))</f>
        <v>0</v>
      </c>
      <c r="V69">
        <f>M69*(1000-(1000*0.61365*exp(17.502*Z69/(240.97+Z69))/(CT69+CU69)+CO69)/2)/(1000*0.61365*exp(17.502*Z69/(240.97+Z69))/(CT69+CU69)-CO69)</f>
        <v>0</v>
      </c>
      <c r="W69">
        <f>1/((CH69+1)/(T69/1.6)+1/(U69/1.37)) + CH69/((CH69+1)/(T69/1.6) + CH69/(U69/1.37))</f>
        <v>0</v>
      </c>
      <c r="X69">
        <f>(CC69*CF69)</f>
        <v>0</v>
      </c>
      <c r="Y69">
        <f>(CV69+(X69+2*0.95*5.67E-8*(((CV69+$B$7)+273)^4-(CV69+273)^4)-44100*M69)/(1.84*29.3*U69+8*0.95*5.67E-8*(CV69+273)^3))</f>
        <v>0</v>
      </c>
      <c r="Z69">
        <f>($C$7*CW69+$D$7*CX69+$E$7*Y69)</f>
        <v>0</v>
      </c>
      <c r="AA69">
        <f>0.61365*exp(17.502*Z69/(240.97+Z69))</f>
        <v>0</v>
      </c>
      <c r="AB69">
        <f>(AC69/AD69*100)</f>
        <v>0</v>
      </c>
      <c r="AC69">
        <f>CO69*(CT69+CU69)/1000</f>
        <v>0</v>
      </c>
      <c r="AD69">
        <f>0.61365*exp(17.502*CV69/(240.97+CV69))</f>
        <v>0</v>
      </c>
      <c r="AE69">
        <f>(AA69-CO69*(CT69+CU69)/1000)</f>
        <v>0</v>
      </c>
      <c r="AF69">
        <f>(-M69*44100)</f>
        <v>0</v>
      </c>
      <c r="AG69">
        <f>2*29.3*U69*0.92*(CV69-Z69)</f>
        <v>0</v>
      </c>
      <c r="AH69">
        <f>2*0.95*5.67E-8*(((CV69+$B$7)+273)^4-(Z69+273)^4)</f>
        <v>0</v>
      </c>
      <c r="AI69">
        <f>X69+AH69+AF69+AG69</f>
        <v>0</v>
      </c>
      <c r="AJ69">
        <f>CS69*AX69*(CN69-CM69*(1000-AX69*CP69)/(1000-AX69*CO69))/(100*CG69)</f>
        <v>0</v>
      </c>
      <c r="AK69">
        <f>1000*CS69*AX69*(CO69-CP69)/(100*CG69*(1000-AX69*CO69))</f>
        <v>0</v>
      </c>
      <c r="AL69">
        <f>(AM69 - AN69 - CT69*1E3/(8.314*(CV69+273.15)) * AP69/CS69 * AO69) * CS69/(100*CG69) * (1000 - CP69)/1000</f>
        <v>0</v>
      </c>
      <c r="AM69">
        <v>815.0221626126316</v>
      </c>
      <c r="AN69">
        <v>788.397006060606</v>
      </c>
      <c r="AO69">
        <v>0.04501279336501809</v>
      </c>
      <c r="AP69">
        <v>67.21082902287316</v>
      </c>
      <c r="AQ69">
        <f>(AS69 - AR69 + CT69*1E3/(8.314*(CV69+273.15)) * AU69/CS69 * AT69) * CS69/(100*CG69) * 1000/(1000 - AS69)</f>
        <v>0</v>
      </c>
      <c r="AR69">
        <v>18.43054920874459</v>
      </c>
      <c r="AS69">
        <v>20.31510181818182</v>
      </c>
      <c r="AT69">
        <v>-0.01569930735930094</v>
      </c>
      <c r="AU69">
        <v>78.55</v>
      </c>
      <c r="AV69">
        <v>11</v>
      </c>
      <c r="AW69">
        <v>2</v>
      </c>
      <c r="AX69">
        <f>IF(AV69*$H$13&gt;=AZ69,1.0,(AZ69/(AZ69-AV69*$H$13)))</f>
        <v>0</v>
      </c>
      <c r="AY69">
        <f>(AX69-1)*100</f>
        <v>0</v>
      </c>
      <c r="AZ69">
        <f>MAX(0,($B$13+$C$13*DA69)/(1+$D$13*DA69)*CT69/(CV69+273)*$E$13)</f>
        <v>0</v>
      </c>
      <c r="BA69" t="s">
        <v>310</v>
      </c>
      <c r="BB69">
        <v>8135.41</v>
      </c>
      <c r="BC69">
        <v>751.3846153846154</v>
      </c>
      <c r="BD69">
        <v>2279.14</v>
      </c>
      <c r="BE69">
        <f>1-BC69/BD69</f>
        <v>0</v>
      </c>
      <c r="BF69">
        <v>-1.208566639533705</v>
      </c>
      <c r="BG69" t="s">
        <v>577</v>
      </c>
      <c r="BH69">
        <v>8164.48</v>
      </c>
      <c r="BI69">
        <v>722.48928</v>
      </c>
      <c r="BJ69">
        <v>921.72</v>
      </c>
      <c r="BK69">
        <f>1-BI69/BJ69</f>
        <v>0</v>
      </c>
      <c r="BL69">
        <v>0.5</v>
      </c>
      <c r="BM69">
        <f>CD69</f>
        <v>0</v>
      </c>
      <c r="BN69">
        <f>O69</f>
        <v>0</v>
      </c>
      <c r="BO69">
        <f>BK69*BL69*BM69</f>
        <v>0</v>
      </c>
      <c r="BP69">
        <f>(BN69-BF69)/BM69</f>
        <v>0</v>
      </c>
      <c r="BQ69">
        <f>(BD69-BJ69)/BJ69</f>
        <v>0</v>
      </c>
      <c r="BR69">
        <f>BC69/(BE69+BC69/BJ69)</f>
        <v>0</v>
      </c>
      <c r="BS69" t="s">
        <v>578</v>
      </c>
      <c r="BT69">
        <v>497.53</v>
      </c>
      <c r="BU69">
        <f>IF(BT69&lt;&gt;0, BT69, BR69)</f>
        <v>0</v>
      </c>
      <c r="BV69">
        <f>1-BU69/BJ69</f>
        <v>0</v>
      </c>
      <c r="BW69">
        <f>(BJ69-BI69)/(BJ69-BU69)</f>
        <v>0</v>
      </c>
      <c r="BX69">
        <f>(BD69-BJ69)/(BD69-BU69)</f>
        <v>0</v>
      </c>
      <c r="BY69">
        <f>(BJ69-BI69)/(BJ69-BC69)</f>
        <v>0</v>
      </c>
      <c r="BZ69">
        <f>(BD69-BJ69)/(BD69-BC69)</f>
        <v>0</v>
      </c>
      <c r="CA69">
        <f>(BW69*BU69/BI69)</f>
        <v>0</v>
      </c>
      <c r="CB69">
        <f>(1-CA69)</f>
        <v>0</v>
      </c>
      <c r="CC69">
        <f>$B$11*DB69+$C$11*DC69+$F$11*DD69*(1-DG69)</f>
        <v>0</v>
      </c>
      <c r="CD69">
        <f>CC69*CE69</f>
        <v>0</v>
      </c>
      <c r="CE69">
        <f>($B$11*$D$9+$C$11*$D$9+$F$11*((DQ69+DI69)/MAX(DQ69+DI69+DR69, 0.1)*$I$9+DR69/MAX(DQ69+DI69+DR69, 0.1)*$J$9))/($B$11+$C$11+$F$11)</f>
        <v>0</v>
      </c>
      <c r="CF69">
        <f>($B$11*$K$9+$C$11*$K$9+$F$11*((DQ69+DI69)/MAX(DQ69+DI69+DR69, 0.1)*$P$9+DR69/MAX(DQ69+DI69+DR69, 0.1)*$Q$9))/($B$11+$C$11+$F$11)</f>
        <v>0</v>
      </c>
      <c r="CG69">
        <v>6</v>
      </c>
      <c r="CH69">
        <v>0.5</v>
      </c>
      <c r="CI69" t="s">
        <v>313</v>
      </c>
      <c r="CJ69">
        <v>2</v>
      </c>
      <c r="CK69" t="b">
        <v>0</v>
      </c>
      <c r="CL69">
        <v>1694112728.599999</v>
      </c>
      <c r="CM69">
        <v>772.4591290322581</v>
      </c>
      <c r="CN69">
        <v>800.001870967742</v>
      </c>
      <c r="CO69">
        <v>20.40143225806452</v>
      </c>
      <c r="CP69">
        <v>18.46207419354839</v>
      </c>
      <c r="CQ69">
        <v>769.4661290322581</v>
      </c>
      <c r="CR69">
        <v>20.30143225806452</v>
      </c>
      <c r="CS69">
        <v>600.012129032258</v>
      </c>
      <c r="CT69">
        <v>101.1118387096774</v>
      </c>
      <c r="CU69">
        <v>0.09994935483870968</v>
      </c>
      <c r="CV69">
        <v>25.80591612903226</v>
      </c>
      <c r="CW69">
        <v>26.00922580645161</v>
      </c>
      <c r="CX69">
        <v>999.9000000000003</v>
      </c>
      <c r="CY69">
        <v>0</v>
      </c>
      <c r="CZ69">
        <v>0</v>
      </c>
      <c r="DA69">
        <v>10000.81451612903</v>
      </c>
      <c r="DB69">
        <v>0</v>
      </c>
      <c r="DC69">
        <v>1575.765483870968</v>
      </c>
      <c r="DD69">
        <v>1500.045806451613</v>
      </c>
      <c r="DE69">
        <v>0.9730017096774192</v>
      </c>
      <c r="DF69">
        <v>0.02699852580645161</v>
      </c>
      <c r="DG69">
        <v>0</v>
      </c>
      <c r="DH69">
        <v>722.4803225806451</v>
      </c>
      <c r="DI69">
        <v>5.000220000000002</v>
      </c>
      <c r="DJ69">
        <v>11227.10967741936</v>
      </c>
      <c r="DK69">
        <v>14099.64516129032</v>
      </c>
      <c r="DL69">
        <v>35.19541935483871</v>
      </c>
      <c r="DM69">
        <v>38.89287096774192</v>
      </c>
      <c r="DN69">
        <v>35.68522580645161</v>
      </c>
      <c r="DO69">
        <v>36.33645161290322</v>
      </c>
      <c r="DP69">
        <v>37.22754838709677</v>
      </c>
      <c r="DQ69">
        <v>1454.682580645161</v>
      </c>
      <c r="DR69">
        <v>40.3632258064516</v>
      </c>
      <c r="DS69">
        <v>0</v>
      </c>
      <c r="DT69">
        <v>114.2999999523163</v>
      </c>
      <c r="DU69">
        <v>0</v>
      </c>
      <c r="DV69">
        <v>722.48928</v>
      </c>
      <c r="DW69">
        <v>5.795769237614437</v>
      </c>
      <c r="DX69">
        <v>55.04615379768068</v>
      </c>
      <c r="DY69">
        <v>11227.648</v>
      </c>
      <c r="DZ69">
        <v>15</v>
      </c>
      <c r="EA69">
        <v>1694112769.6</v>
      </c>
      <c r="EB69" t="s">
        <v>579</v>
      </c>
      <c r="EC69">
        <v>1694112764.6</v>
      </c>
      <c r="ED69">
        <v>1694112769.6</v>
      </c>
      <c r="EE69">
        <v>53</v>
      </c>
      <c r="EF69">
        <v>0.213</v>
      </c>
      <c r="EG69">
        <v>0.001</v>
      </c>
      <c r="EH69">
        <v>2.993</v>
      </c>
      <c r="EI69">
        <v>0.1</v>
      </c>
      <c r="EJ69">
        <v>800</v>
      </c>
      <c r="EK69">
        <v>18</v>
      </c>
      <c r="EL69">
        <v>0.22</v>
      </c>
      <c r="EM69">
        <v>0.07000000000000001</v>
      </c>
      <c r="EN69">
        <v>100</v>
      </c>
      <c r="EO69">
        <v>100</v>
      </c>
      <c r="EP69">
        <v>2.993</v>
      </c>
      <c r="EQ69">
        <v>0.1</v>
      </c>
      <c r="ER69">
        <v>0.3389779709654983</v>
      </c>
      <c r="ES69">
        <v>0.001863200859035997</v>
      </c>
      <c r="ET69">
        <v>1.75183244084333E-06</v>
      </c>
      <c r="EU69">
        <v>-3.106497135790904E-10</v>
      </c>
      <c r="EV69">
        <v>0.09967999999999932</v>
      </c>
      <c r="EW69">
        <v>0</v>
      </c>
      <c r="EX69">
        <v>0</v>
      </c>
      <c r="EY69">
        <v>0</v>
      </c>
      <c r="EZ69">
        <v>-6</v>
      </c>
      <c r="FA69">
        <v>2030</v>
      </c>
      <c r="FB69">
        <v>-1</v>
      </c>
      <c r="FC69">
        <v>-1</v>
      </c>
      <c r="FD69">
        <v>1.3</v>
      </c>
      <c r="FE69">
        <v>1.6</v>
      </c>
      <c r="FF69">
        <v>1.86523</v>
      </c>
      <c r="FG69">
        <v>2.64526</v>
      </c>
      <c r="FH69">
        <v>1.39771</v>
      </c>
      <c r="FI69">
        <v>2.27905</v>
      </c>
      <c r="FJ69">
        <v>1.39526</v>
      </c>
      <c r="FK69">
        <v>2.59399</v>
      </c>
      <c r="FL69">
        <v>36.2694</v>
      </c>
      <c r="FM69">
        <v>14.7537</v>
      </c>
      <c r="FN69">
        <v>18</v>
      </c>
      <c r="FO69">
        <v>591.2190000000001</v>
      </c>
      <c r="FP69">
        <v>367.948</v>
      </c>
      <c r="FQ69">
        <v>23.2946</v>
      </c>
      <c r="FR69">
        <v>28.4211</v>
      </c>
      <c r="FS69">
        <v>30.0016</v>
      </c>
      <c r="FT69">
        <v>28.0981</v>
      </c>
      <c r="FU69">
        <v>28.4462</v>
      </c>
      <c r="FV69">
        <v>37.3602</v>
      </c>
      <c r="FW69">
        <v>8.537179999999999</v>
      </c>
      <c r="FX69">
        <v>43.1324</v>
      </c>
      <c r="FY69">
        <v>23.2838</v>
      </c>
      <c r="FZ69">
        <v>800</v>
      </c>
      <c r="GA69">
        <v>18.6634</v>
      </c>
      <c r="GB69">
        <v>98.5185</v>
      </c>
      <c r="GC69">
        <v>93.0595</v>
      </c>
    </row>
    <row r="70" spans="1:185">
      <c r="A70">
        <v>54</v>
      </c>
      <c r="B70">
        <v>1694112845.6</v>
      </c>
      <c r="C70">
        <v>6581.5</v>
      </c>
      <c r="D70" t="s">
        <v>580</v>
      </c>
      <c r="E70" t="s">
        <v>581</v>
      </c>
      <c r="F70">
        <v>5</v>
      </c>
      <c r="G70" t="s">
        <v>530</v>
      </c>
      <c r="H70" t="s">
        <v>308</v>
      </c>
      <c r="I70" t="s">
        <v>531</v>
      </c>
      <c r="L70">
        <v>1694112837.599999</v>
      </c>
      <c r="M70">
        <f>(N70)/1000</f>
        <v>0</v>
      </c>
      <c r="N70">
        <f>IF(CK70, AQ70, AK70)</f>
        <v>0</v>
      </c>
      <c r="O70">
        <f>IF(CK70, AL70, AJ70)</f>
        <v>0</v>
      </c>
      <c r="P70">
        <f>CM70 - IF(AX70&gt;1, O70*CG70*100.0/(AZ70*DA70), 0)</f>
        <v>0</v>
      </c>
      <c r="Q70">
        <f>((W70-M70/2)*P70-O70)/(W70+M70/2)</f>
        <v>0</v>
      </c>
      <c r="R70">
        <f>Q70*(CT70+CU70)/1000.0</f>
        <v>0</v>
      </c>
      <c r="S70">
        <f>(CM70 - IF(AX70&gt;1, O70*CG70*100.0/(AZ70*DA70), 0))*(CT70+CU70)/1000.0</f>
        <v>0</v>
      </c>
      <c r="T70">
        <f>2.0/((1/V70-1/U70)+SIGN(V70)*SQRT((1/V70-1/U70)*(1/V70-1/U70) + 4*CH70/((CH70+1)*(CH70+1))*(2*1/V70*1/U70-1/U70*1/U70)))</f>
        <v>0</v>
      </c>
      <c r="U70">
        <f>IF(LEFT(CI70,1)&lt;&gt;"0",IF(LEFT(CI70,1)="1",3.0,CJ70),$D$5+$E$5*(DA70*CT70/($K$5*1000))+$F$5*(DA70*CT70/($K$5*1000))*MAX(MIN(CG70,$J$5),$I$5)*MAX(MIN(CG70,$J$5),$I$5)+$G$5*MAX(MIN(CG70,$J$5),$I$5)*(DA70*CT70/($K$5*1000))+$H$5*(DA70*CT70/($K$5*1000))*(DA70*CT70/($K$5*1000)))</f>
        <v>0</v>
      </c>
      <c r="V70">
        <f>M70*(1000-(1000*0.61365*exp(17.502*Z70/(240.97+Z70))/(CT70+CU70)+CO70)/2)/(1000*0.61365*exp(17.502*Z70/(240.97+Z70))/(CT70+CU70)-CO70)</f>
        <v>0</v>
      </c>
      <c r="W70">
        <f>1/((CH70+1)/(T70/1.6)+1/(U70/1.37)) + CH70/((CH70+1)/(T70/1.6) + CH70/(U70/1.37))</f>
        <v>0</v>
      </c>
      <c r="X70">
        <f>(CC70*CF70)</f>
        <v>0</v>
      </c>
      <c r="Y70">
        <f>(CV70+(X70+2*0.95*5.67E-8*(((CV70+$B$7)+273)^4-(CV70+273)^4)-44100*M70)/(1.84*29.3*U70+8*0.95*5.67E-8*(CV70+273)^3))</f>
        <v>0</v>
      </c>
      <c r="Z70">
        <f>($C$7*CW70+$D$7*CX70+$E$7*Y70)</f>
        <v>0</v>
      </c>
      <c r="AA70">
        <f>0.61365*exp(17.502*Z70/(240.97+Z70))</f>
        <v>0</v>
      </c>
      <c r="AB70">
        <f>(AC70/AD70*100)</f>
        <v>0</v>
      </c>
      <c r="AC70">
        <f>CO70*(CT70+CU70)/1000</f>
        <v>0</v>
      </c>
      <c r="AD70">
        <f>0.61365*exp(17.502*CV70/(240.97+CV70))</f>
        <v>0</v>
      </c>
      <c r="AE70">
        <f>(AA70-CO70*(CT70+CU70)/1000)</f>
        <v>0</v>
      </c>
      <c r="AF70">
        <f>(-M70*44100)</f>
        <v>0</v>
      </c>
      <c r="AG70">
        <f>2*29.3*U70*0.92*(CV70-Z70)</f>
        <v>0</v>
      </c>
      <c r="AH70">
        <f>2*0.95*5.67E-8*(((CV70+$B$7)+273)^4-(Z70+273)^4)</f>
        <v>0</v>
      </c>
      <c r="AI70">
        <f>X70+AH70+AF70+AG70</f>
        <v>0</v>
      </c>
      <c r="AJ70">
        <f>CS70*AX70*(CN70-CM70*(1000-AX70*CP70)/(1000-AX70*CO70))/(100*CG70)</f>
        <v>0</v>
      </c>
      <c r="AK70">
        <f>1000*CS70*AX70*(CO70-CP70)/(100*CG70*(1000-AX70*CO70))</f>
        <v>0</v>
      </c>
      <c r="AL70">
        <f>(AM70 - AN70 - CT70*1E3/(8.314*(CV70+273.15)) * AP70/CS70 * AO70) * CS70/(100*CG70) * (1000 - CP70)/1000</f>
        <v>0</v>
      </c>
      <c r="AM70">
        <v>1019.227888010624</v>
      </c>
      <c r="AN70">
        <v>991.0616</v>
      </c>
      <c r="AO70">
        <v>-0.08341446992075796</v>
      </c>
      <c r="AP70">
        <v>67.17867848743863</v>
      </c>
      <c r="AQ70">
        <f>(AS70 - AR70 + CT70*1E3/(8.314*(CV70+273.15)) * AU70/CS70 * AT70) * CS70/(100*CG70) * 1000/(1000 - AS70)</f>
        <v>0</v>
      </c>
      <c r="AR70">
        <v>18.78257641298701</v>
      </c>
      <c r="AS70">
        <v>20.53023636363636</v>
      </c>
      <c r="AT70">
        <v>-0.006230718614719816</v>
      </c>
      <c r="AU70">
        <v>78.55</v>
      </c>
      <c r="AV70">
        <v>11</v>
      </c>
      <c r="AW70">
        <v>2</v>
      </c>
      <c r="AX70">
        <f>IF(AV70*$H$13&gt;=AZ70,1.0,(AZ70/(AZ70-AV70*$H$13)))</f>
        <v>0</v>
      </c>
      <c r="AY70">
        <f>(AX70-1)*100</f>
        <v>0</v>
      </c>
      <c r="AZ70">
        <f>MAX(0,($B$13+$C$13*DA70)/(1+$D$13*DA70)*CT70/(CV70+273)*$E$13)</f>
        <v>0</v>
      </c>
      <c r="BA70" t="s">
        <v>310</v>
      </c>
      <c r="BB70">
        <v>8135.41</v>
      </c>
      <c r="BC70">
        <v>751.3846153846154</v>
      </c>
      <c r="BD70">
        <v>2279.14</v>
      </c>
      <c r="BE70">
        <f>1-BC70/BD70</f>
        <v>0</v>
      </c>
      <c r="BF70">
        <v>-1.208566639533705</v>
      </c>
      <c r="BG70" t="s">
        <v>582</v>
      </c>
      <c r="BH70">
        <v>8167.89</v>
      </c>
      <c r="BI70">
        <v>739.9813200000001</v>
      </c>
      <c r="BJ70">
        <v>937.75</v>
      </c>
      <c r="BK70">
        <f>1-BI70/BJ70</f>
        <v>0</v>
      </c>
      <c r="BL70">
        <v>0.5</v>
      </c>
      <c r="BM70">
        <f>CD70</f>
        <v>0</v>
      </c>
      <c r="BN70">
        <f>O70</f>
        <v>0</v>
      </c>
      <c r="BO70">
        <f>BK70*BL70*BM70</f>
        <v>0</v>
      </c>
      <c r="BP70">
        <f>(BN70-BF70)/BM70</f>
        <v>0</v>
      </c>
      <c r="BQ70">
        <f>(BD70-BJ70)/BJ70</f>
        <v>0</v>
      </c>
      <c r="BR70">
        <f>BC70/(BE70+BC70/BJ70)</f>
        <v>0</v>
      </c>
      <c r="BS70" t="s">
        <v>583</v>
      </c>
      <c r="BT70">
        <v>508.6</v>
      </c>
      <c r="BU70">
        <f>IF(BT70&lt;&gt;0, BT70, BR70)</f>
        <v>0</v>
      </c>
      <c r="BV70">
        <f>1-BU70/BJ70</f>
        <v>0</v>
      </c>
      <c r="BW70">
        <f>(BJ70-BI70)/(BJ70-BU70)</f>
        <v>0</v>
      </c>
      <c r="BX70">
        <f>(BD70-BJ70)/(BD70-BU70)</f>
        <v>0</v>
      </c>
      <c r="BY70">
        <f>(BJ70-BI70)/(BJ70-BC70)</f>
        <v>0</v>
      </c>
      <c r="BZ70">
        <f>(BD70-BJ70)/(BD70-BC70)</f>
        <v>0</v>
      </c>
      <c r="CA70">
        <f>(BW70*BU70/BI70)</f>
        <v>0</v>
      </c>
      <c r="CB70">
        <f>(1-CA70)</f>
        <v>0</v>
      </c>
      <c r="CC70">
        <f>$B$11*DB70+$C$11*DC70+$F$11*DD70*(1-DG70)</f>
        <v>0</v>
      </c>
      <c r="CD70">
        <f>CC70*CE70</f>
        <v>0</v>
      </c>
      <c r="CE70">
        <f>($B$11*$D$9+$C$11*$D$9+$F$11*((DQ70+DI70)/MAX(DQ70+DI70+DR70, 0.1)*$I$9+DR70/MAX(DQ70+DI70+DR70, 0.1)*$J$9))/($B$11+$C$11+$F$11)</f>
        <v>0</v>
      </c>
      <c r="CF70">
        <f>($B$11*$K$9+$C$11*$K$9+$F$11*((DQ70+DI70)/MAX(DQ70+DI70+DR70, 0.1)*$P$9+DR70/MAX(DQ70+DI70+DR70, 0.1)*$Q$9))/($B$11+$C$11+$F$11)</f>
        <v>0</v>
      </c>
      <c r="CG70">
        <v>6</v>
      </c>
      <c r="CH70">
        <v>0.5</v>
      </c>
      <c r="CI70" t="s">
        <v>313</v>
      </c>
      <c r="CJ70">
        <v>2</v>
      </c>
      <c r="CK70" t="b">
        <v>0</v>
      </c>
      <c r="CL70">
        <v>1694112837.599999</v>
      </c>
      <c r="CM70">
        <v>970.9060322580644</v>
      </c>
      <c r="CN70">
        <v>1000.035612903226</v>
      </c>
      <c r="CO70">
        <v>20.57011935483871</v>
      </c>
      <c r="CP70">
        <v>18.82777419354839</v>
      </c>
      <c r="CQ70">
        <v>967.0570322580644</v>
      </c>
      <c r="CR70">
        <v>20.46311935483871</v>
      </c>
      <c r="CS70">
        <v>600.0074193548387</v>
      </c>
      <c r="CT70">
        <v>101.1118064516129</v>
      </c>
      <c r="CU70">
        <v>0.09999942258064516</v>
      </c>
      <c r="CV70">
        <v>25.7683064516129</v>
      </c>
      <c r="CW70">
        <v>26.02596451612903</v>
      </c>
      <c r="CX70">
        <v>999.9000000000003</v>
      </c>
      <c r="CY70">
        <v>0</v>
      </c>
      <c r="CZ70">
        <v>0</v>
      </c>
      <c r="DA70">
        <v>9998.016129032258</v>
      </c>
      <c r="DB70">
        <v>0</v>
      </c>
      <c r="DC70">
        <v>1606.844193548387</v>
      </c>
      <c r="DD70">
        <v>1499.96129032258</v>
      </c>
      <c r="DE70">
        <v>0.973001870967742</v>
      </c>
      <c r="DF70">
        <v>0.02699787741935485</v>
      </c>
      <c r="DG70">
        <v>0</v>
      </c>
      <c r="DH70">
        <v>740.055258064516</v>
      </c>
      <c r="DI70">
        <v>5.000220000000002</v>
      </c>
      <c r="DJ70">
        <v>11457.0935483871</v>
      </c>
      <c r="DK70">
        <v>14098.85161290323</v>
      </c>
      <c r="DL70">
        <v>34.22554838709677</v>
      </c>
      <c r="DM70">
        <v>37.99764516129031</v>
      </c>
      <c r="DN70">
        <v>34.79009677419354</v>
      </c>
      <c r="DO70">
        <v>35.07832258064516</v>
      </c>
      <c r="DP70">
        <v>36.2256129032258</v>
      </c>
      <c r="DQ70">
        <v>1454.601612903225</v>
      </c>
      <c r="DR70">
        <v>40.35935483870966</v>
      </c>
      <c r="DS70">
        <v>0</v>
      </c>
      <c r="DT70">
        <v>107</v>
      </c>
      <c r="DU70">
        <v>0</v>
      </c>
      <c r="DV70">
        <v>739.9813200000001</v>
      </c>
      <c r="DW70">
        <v>-5.76061538055033</v>
      </c>
      <c r="DX70">
        <v>-104.5923074379753</v>
      </c>
      <c r="DY70">
        <v>11455.416</v>
      </c>
      <c r="DZ70">
        <v>15</v>
      </c>
      <c r="EA70">
        <v>1694112869.1</v>
      </c>
      <c r="EB70" t="s">
        <v>584</v>
      </c>
      <c r="EC70">
        <v>1694112866.6</v>
      </c>
      <c r="ED70">
        <v>1694112869.1</v>
      </c>
      <c r="EE70">
        <v>54</v>
      </c>
      <c r="EF70">
        <v>0.008999999999999999</v>
      </c>
      <c r="EG70">
        <v>0.006</v>
      </c>
      <c r="EH70">
        <v>3.849</v>
      </c>
      <c r="EI70">
        <v>0.107</v>
      </c>
      <c r="EJ70">
        <v>1000</v>
      </c>
      <c r="EK70">
        <v>19</v>
      </c>
      <c r="EL70">
        <v>0.33</v>
      </c>
      <c r="EM70">
        <v>0.07000000000000001</v>
      </c>
      <c r="EN70">
        <v>100</v>
      </c>
      <c r="EO70">
        <v>100</v>
      </c>
      <c r="EP70">
        <v>3.849</v>
      </c>
      <c r="EQ70">
        <v>0.107</v>
      </c>
      <c r="ER70">
        <v>0.5519898889457671</v>
      </c>
      <c r="ES70">
        <v>0.001863200859035997</v>
      </c>
      <c r="ET70">
        <v>1.75183244084333E-06</v>
      </c>
      <c r="EU70">
        <v>-3.106497135790904E-10</v>
      </c>
      <c r="EV70">
        <v>0.1004599999999982</v>
      </c>
      <c r="EW70">
        <v>0</v>
      </c>
      <c r="EX70">
        <v>0</v>
      </c>
      <c r="EY70">
        <v>0</v>
      </c>
      <c r="EZ70">
        <v>-6</v>
      </c>
      <c r="FA70">
        <v>2030</v>
      </c>
      <c r="FB70">
        <v>-1</v>
      </c>
      <c r="FC70">
        <v>-1</v>
      </c>
      <c r="FD70">
        <v>1.4</v>
      </c>
      <c r="FE70">
        <v>1.3</v>
      </c>
      <c r="FF70">
        <v>2.23389</v>
      </c>
      <c r="FG70">
        <v>2.61963</v>
      </c>
      <c r="FH70">
        <v>1.39771</v>
      </c>
      <c r="FI70">
        <v>2.27905</v>
      </c>
      <c r="FJ70">
        <v>1.39526</v>
      </c>
      <c r="FK70">
        <v>2.64282</v>
      </c>
      <c r="FL70">
        <v>36.1989</v>
      </c>
      <c r="FM70">
        <v>14.7449</v>
      </c>
      <c r="FN70">
        <v>18</v>
      </c>
      <c r="FO70">
        <v>591.914</v>
      </c>
      <c r="FP70">
        <v>367.853</v>
      </c>
      <c r="FQ70">
        <v>23.1307</v>
      </c>
      <c r="FR70">
        <v>28.548</v>
      </c>
      <c r="FS70">
        <v>30.0006</v>
      </c>
      <c r="FT70">
        <v>28.2299</v>
      </c>
      <c r="FU70">
        <v>28.5789</v>
      </c>
      <c r="FV70">
        <v>44.7371</v>
      </c>
      <c r="FW70">
        <v>6.24776</v>
      </c>
      <c r="FX70">
        <v>42.0069</v>
      </c>
      <c r="FY70">
        <v>23.1248</v>
      </c>
      <c r="FZ70">
        <v>1000</v>
      </c>
      <c r="GA70">
        <v>18.7713</v>
      </c>
      <c r="GB70">
        <v>98.4945</v>
      </c>
      <c r="GC70">
        <v>93.0393</v>
      </c>
    </row>
    <row r="71" spans="1:185">
      <c r="A71">
        <v>55</v>
      </c>
      <c r="B71">
        <v>1694112945.1</v>
      </c>
      <c r="C71">
        <v>6681</v>
      </c>
      <c r="D71" t="s">
        <v>585</v>
      </c>
      <c r="E71" t="s">
        <v>586</v>
      </c>
      <c r="F71">
        <v>5</v>
      </c>
      <c r="G71" t="s">
        <v>530</v>
      </c>
      <c r="H71" t="s">
        <v>308</v>
      </c>
      <c r="I71" t="s">
        <v>531</v>
      </c>
      <c r="L71">
        <v>1694112937.099999</v>
      </c>
      <c r="M71">
        <f>(N71)/1000</f>
        <v>0</v>
      </c>
      <c r="N71">
        <f>IF(CK71, AQ71, AK71)</f>
        <v>0</v>
      </c>
      <c r="O71">
        <f>IF(CK71, AL71, AJ71)</f>
        <v>0</v>
      </c>
      <c r="P71">
        <f>CM71 - IF(AX71&gt;1, O71*CG71*100.0/(AZ71*DA71), 0)</f>
        <v>0</v>
      </c>
      <c r="Q71">
        <f>((W71-M71/2)*P71-O71)/(W71+M71/2)</f>
        <v>0</v>
      </c>
      <c r="R71">
        <f>Q71*(CT71+CU71)/1000.0</f>
        <v>0</v>
      </c>
      <c r="S71">
        <f>(CM71 - IF(AX71&gt;1, O71*CG71*100.0/(AZ71*DA71), 0))*(CT71+CU71)/1000.0</f>
        <v>0</v>
      </c>
      <c r="T71">
        <f>2.0/((1/V71-1/U71)+SIGN(V71)*SQRT((1/V71-1/U71)*(1/V71-1/U71) + 4*CH71/((CH71+1)*(CH71+1))*(2*1/V71*1/U71-1/U71*1/U71)))</f>
        <v>0</v>
      </c>
      <c r="U71">
        <f>IF(LEFT(CI71,1)&lt;&gt;"0",IF(LEFT(CI71,1)="1",3.0,CJ71),$D$5+$E$5*(DA71*CT71/($K$5*1000))+$F$5*(DA71*CT71/($K$5*1000))*MAX(MIN(CG71,$J$5),$I$5)*MAX(MIN(CG71,$J$5),$I$5)+$G$5*MAX(MIN(CG71,$J$5),$I$5)*(DA71*CT71/($K$5*1000))+$H$5*(DA71*CT71/($K$5*1000))*(DA71*CT71/($K$5*1000)))</f>
        <v>0</v>
      </c>
      <c r="V71">
        <f>M71*(1000-(1000*0.61365*exp(17.502*Z71/(240.97+Z71))/(CT71+CU71)+CO71)/2)/(1000*0.61365*exp(17.502*Z71/(240.97+Z71))/(CT71+CU71)-CO71)</f>
        <v>0</v>
      </c>
      <c r="W71">
        <f>1/((CH71+1)/(T71/1.6)+1/(U71/1.37)) + CH71/((CH71+1)/(T71/1.6) + CH71/(U71/1.37))</f>
        <v>0</v>
      </c>
      <c r="X71">
        <f>(CC71*CF71)</f>
        <v>0</v>
      </c>
      <c r="Y71">
        <f>(CV71+(X71+2*0.95*5.67E-8*(((CV71+$B$7)+273)^4-(CV71+273)^4)-44100*M71)/(1.84*29.3*U71+8*0.95*5.67E-8*(CV71+273)^3))</f>
        <v>0</v>
      </c>
      <c r="Z71">
        <f>($C$7*CW71+$D$7*CX71+$E$7*Y71)</f>
        <v>0</v>
      </c>
      <c r="AA71">
        <f>0.61365*exp(17.502*Z71/(240.97+Z71))</f>
        <v>0</v>
      </c>
      <c r="AB71">
        <f>(AC71/AD71*100)</f>
        <v>0</v>
      </c>
      <c r="AC71">
        <f>CO71*(CT71+CU71)/1000</f>
        <v>0</v>
      </c>
      <c r="AD71">
        <f>0.61365*exp(17.502*CV71/(240.97+CV71))</f>
        <v>0</v>
      </c>
      <c r="AE71">
        <f>(AA71-CO71*(CT71+CU71)/1000)</f>
        <v>0</v>
      </c>
      <c r="AF71">
        <f>(-M71*44100)</f>
        <v>0</v>
      </c>
      <c r="AG71">
        <f>2*29.3*U71*0.92*(CV71-Z71)</f>
        <v>0</v>
      </c>
      <c r="AH71">
        <f>2*0.95*5.67E-8*(((CV71+$B$7)+273)^4-(Z71+273)^4)</f>
        <v>0</v>
      </c>
      <c r="AI71">
        <f>X71+AH71+AF71+AG71</f>
        <v>0</v>
      </c>
      <c r="AJ71">
        <f>CS71*AX71*(CN71-CM71*(1000-AX71*CP71)/(1000-AX71*CO71))/(100*CG71)</f>
        <v>0</v>
      </c>
      <c r="AK71">
        <f>1000*CS71*AX71*(CO71-CP71)/(100*CG71*(1000-AX71*CO71))</f>
        <v>0</v>
      </c>
      <c r="AL71">
        <f>(AM71 - AN71 - CT71*1E3/(8.314*(CV71+273.15)) * AP71/CS71 * AO71) * CS71/(100*CG71) * (1000 - CP71)/1000</f>
        <v>0</v>
      </c>
      <c r="AM71">
        <v>1222.975153069578</v>
      </c>
      <c r="AN71">
        <v>1194.546363636364</v>
      </c>
      <c r="AO71">
        <v>0.02845321136215114</v>
      </c>
      <c r="AP71">
        <v>67.2088821285874</v>
      </c>
      <c r="AQ71">
        <f>(AS71 - AR71 + CT71*1E3/(8.314*(CV71+273.15)) * AU71/CS71 * AT71) * CS71/(100*CG71) * 1000/(1000 - AS71)</f>
        <v>0</v>
      </c>
      <c r="AR71">
        <v>18.78513530155845</v>
      </c>
      <c r="AS71">
        <v>20.41565515151514</v>
      </c>
      <c r="AT71">
        <v>0.008539930735932238</v>
      </c>
      <c r="AU71">
        <v>78.55</v>
      </c>
      <c r="AV71">
        <v>11</v>
      </c>
      <c r="AW71">
        <v>2</v>
      </c>
      <c r="AX71">
        <f>IF(AV71*$H$13&gt;=AZ71,1.0,(AZ71/(AZ71-AV71*$H$13)))</f>
        <v>0</v>
      </c>
      <c r="AY71">
        <f>(AX71-1)*100</f>
        <v>0</v>
      </c>
      <c r="AZ71">
        <f>MAX(0,($B$13+$C$13*DA71)/(1+$D$13*DA71)*CT71/(CV71+273)*$E$13)</f>
        <v>0</v>
      </c>
      <c r="BA71" t="s">
        <v>310</v>
      </c>
      <c r="BB71">
        <v>8135.41</v>
      </c>
      <c r="BC71">
        <v>751.3846153846154</v>
      </c>
      <c r="BD71">
        <v>2279.14</v>
      </c>
      <c r="BE71">
        <f>1-BC71/BD71</f>
        <v>0</v>
      </c>
      <c r="BF71">
        <v>-1.208566639533705</v>
      </c>
      <c r="BG71" t="s">
        <v>587</v>
      </c>
      <c r="BH71">
        <v>8163.56</v>
      </c>
      <c r="BI71">
        <v>736.4502399999999</v>
      </c>
      <c r="BJ71">
        <v>923.91</v>
      </c>
      <c r="BK71">
        <f>1-BI71/BJ71</f>
        <v>0</v>
      </c>
      <c r="BL71">
        <v>0.5</v>
      </c>
      <c r="BM71">
        <f>CD71</f>
        <v>0</v>
      </c>
      <c r="BN71">
        <f>O71</f>
        <v>0</v>
      </c>
      <c r="BO71">
        <f>BK71*BL71*BM71</f>
        <v>0</v>
      </c>
      <c r="BP71">
        <f>(BN71-BF71)/BM71</f>
        <v>0</v>
      </c>
      <c r="BQ71">
        <f>(BD71-BJ71)/BJ71</f>
        <v>0</v>
      </c>
      <c r="BR71">
        <f>BC71/(BE71+BC71/BJ71)</f>
        <v>0</v>
      </c>
      <c r="BS71" t="s">
        <v>588</v>
      </c>
      <c r="BT71">
        <v>508.27</v>
      </c>
      <c r="BU71">
        <f>IF(BT71&lt;&gt;0, BT71, BR71)</f>
        <v>0</v>
      </c>
      <c r="BV71">
        <f>1-BU71/BJ71</f>
        <v>0</v>
      </c>
      <c r="BW71">
        <f>(BJ71-BI71)/(BJ71-BU71)</f>
        <v>0</v>
      </c>
      <c r="BX71">
        <f>(BD71-BJ71)/(BD71-BU71)</f>
        <v>0</v>
      </c>
      <c r="BY71">
        <f>(BJ71-BI71)/(BJ71-BC71)</f>
        <v>0</v>
      </c>
      <c r="BZ71">
        <f>(BD71-BJ71)/(BD71-BC71)</f>
        <v>0</v>
      </c>
      <c r="CA71">
        <f>(BW71*BU71/BI71)</f>
        <v>0</v>
      </c>
      <c r="CB71">
        <f>(1-CA71)</f>
        <v>0</v>
      </c>
      <c r="CC71">
        <f>$B$11*DB71+$C$11*DC71+$F$11*DD71*(1-DG71)</f>
        <v>0</v>
      </c>
      <c r="CD71">
        <f>CC71*CE71</f>
        <v>0</v>
      </c>
      <c r="CE71">
        <f>($B$11*$D$9+$C$11*$D$9+$F$11*((DQ71+DI71)/MAX(DQ71+DI71+DR71, 0.1)*$I$9+DR71/MAX(DQ71+DI71+DR71, 0.1)*$J$9))/($B$11+$C$11+$F$11)</f>
        <v>0</v>
      </c>
      <c r="CF71">
        <f>($B$11*$K$9+$C$11*$K$9+$F$11*((DQ71+DI71)/MAX(DQ71+DI71+DR71, 0.1)*$P$9+DR71/MAX(DQ71+DI71+DR71, 0.1)*$Q$9))/($B$11+$C$11+$F$11)</f>
        <v>0</v>
      </c>
      <c r="CG71">
        <v>6</v>
      </c>
      <c r="CH71">
        <v>0.5</v>
      </c>
      <c r="CI71" t="s">
        <v>313</v>
      </c>
      <c r="CJ71">
        <v>2</v>
      </c>
      <c r="CK71" t="b">
        <v>0</v>
      </c>
      <c r="CL71">
        <v>1694112937.099999</v>
      </c>
      <c r="CM71">
        <v>1170.200709677419</v>
      </c>
      <c r="CN71">
        <v>1199.96</v>
      </c>
      <c r="CO71">
        <v>20.36381935483871</v>
      </c>
      <c r="CP71">
        <v>18.70739677419355</v>
      </c>
      <c r="CQ71">
        <v>1165.458709677419</v>
      </c>
      <c r="CR71">
        <v>20.25281935483871</v>
      </c>
      <c r="CS71">
        <v>599.9967741935484</v>
      </c>
      <c r="CT71">
        <v>101.1094516129032</v>
      </c>
      <c r="CU71">
        <v>0.1000143064516129</v>
      </c>
      <c r="CV71">
        <v>25.77785483870968</v>
      </c>
      <c r="CW71">
        <v>26.00576129032258</v>
      </c>
      <c r="CX71">
        <v>999.9000000000003</v>
      </c>
      <c r="CY71">
        <v>0</v>
      </c>
      <c r="CZ71">
        <v>0</v>
      </c>
      <c r="DA71">
        <v>10000.43193548387</v>
      </c>
      <c r="DB71">
        <v>0</v>
      </c>
      <c r="DC71">
        <v>1651.547096774194</v>
      </c>
      <c r="DD71">
        <v>1499.974516129032</v>
      </c>
      <c r="DE71">
        <v>0.9730016129032258</v>
      </c>
      <c r="DF71">
        <v>0.02699858387096774</v>
      </c>
      <c r="DG71">
        <v>0</v>
      </c>
      <c r="DH71">
        <v>736.6255806451612</v>
      </c>
      <c r="DI71">
        <v>5.000220000000002</v>
      </c>
      <c r="DJ71">
        <v>11478.82903225806</v>
      </c>
      <c r="DK71">
        <v>14098.99677419355</v>
      </c>
      <c r="DL71">
        <v>35.70945161290322</v>
      </c>
      <c r="DM71">
        <v>39.88883870967742</v>
      </c>
      <c r="DN71">
        <v>35.83029032258064</v>
      </c>
      <c r="DO71">
        <v>38.12477419354837</v>
      </c>
      <c r="DP71">
        <v>37.68316129032258</v>
      </c>
      <c r="DQ71">
        <v>1454.613548387097</v>
      </c>
      <c r="DR71">
        <v>40.36096774193546</v>
      </c>
      <c r="DS71">
        <v>0</v>
      </c>
      <c r="DT71">
        <v>97.60000014305115</v>
      </c>
      <c r="DU71">
        <v>0</v>
      </c>
      <c r="DV71">
        <v>736.4502399999999</v>
      </c>
      <c r="DW71">
        <v>-7.859692296060109</v>
      </c>
      <c r="DX71">
        <v>-125.723076835255</v>
      </c>
      <c r="DY71">
        <v>11476.308</v>
      </c>
      <c r="DZ71">
        <v>15</v>
      </c>
      <c r="EA71">
        <v>1694112977.6</v>
      </c>
      <c r="EB71" t="s">
        <v>589</v>
      </c>
      <c r="EC71">
        <v>1694112977.6</v>
      </c>
      <c r="ED71">
        <v>1694112967.1</v>
      </c>
      <c r="EE71">
        <v>55</v>
      </c>
      <c r="EF71">
        <v>-0.019</v>
      </c>
      <c r="EG71">
        <v>0.004</v>
      </c>
      <c r="EH71">
        <v>4.742</v>
      </c>
      <c r="EI71">
        <v>0.111</v>
      </c>
      <c r="EJ71">
        <v>1200</v>
      </c>
      <c r="EK71">
        <v>19</v>
      </c>
      <c r="EL71">
        <v>0.37</v>
      </c>
      <c r="EM71">
        <v>0.09</v>
      </c>
      <c r="EN71">
        <v>100</v>
      </c>
      <c r="EO71">
        <v>100</v>
      </c>
      <c r="EP71">
        <v>4.742</v>
      </c>
      <c r="EQ71">
        <v>0.111</v>
      </c>
      <c r="ER71">
        <v>0.5617660096258219</v>
      </c>
      <c r="ES71">
        <v>0.001863200859035997</v>
      </c>
      <c r="ET71">
        <v>1.75183244084333E-06</v>
      </c>
      <c r="EU71">
        <v>-3.106497135790904E-10</v>
      </c>
      <c r="EV71">
        <v>0.1066000000000038</v>
      </c>
      <c r="EW71">
        <v>0</v>
      </c>
      <c r="EX71">
        <v>0</v>
      </c>
      <c r="EY71">
        <v>0</v>
      </c>
      <c r="EZ71">
        <v>-6</v>
      </c>
      <c r="FA71">
        <v>2030</v>
      </c>
      <c r="FB71">
        <v>-1</v>
      </c>
      <c r="FC71">
        <v>-1</v>
      </c>
      <c r="FD71">
        <v>1.3</v>
      </c>
      <c r="FE71">
        <v>1.3</v>
      </c>
      <c r="FF71">
        <v>2.58911</v>
      </c>
      <c r="FG71">
        <v>2.64404</v>
      </c>
      <c r="FH71">
        <v>1.39771</v>
      </c>
      <c r="FI71">
        <v>2.27905</v>
      </c>
      <c r="FJ71">
        <v>1.39526</v>
      </c>
      <c r="FK71">
        <v>2.65137</v>
      </c>
      <c r="FL71">
        <v>36.152</v>
      </c>
      <c r="FM71">
        <v>14.7274</v>
      </c>
      <c r="FN71">
        <v>18</v>
      </c>
      <c r="FO71">
        <v>592.266</v>
      </c>
      <c r="FP71">
        <v>368</v>
      </c>
      <c r="FQ71">
        <v>23.3982</v>
      </c>
      <c r="FR71">
        <v>28.6738</v>
      </c>
      <c r="FS71">
        <v>30.0003</v>
      </c>
      <c r="FT71">
        <v>28.3509</v>
      </c>
      <c r="FU71">
        <v>28.7019</v>
      </c>
      <c r="FV71">
        <v>51.8455</v>
      </c>
      <c r="FW71">
        <v>5.11609</v>
      </c>
      <c r="FX71">
        <v>40.5065</v>
      </c>
      <c r="FY71">
        <v>23.3996</v>
      </c>
      <c r="FZ71">
        <v>1200</v>
      </c>
      <c r="GA71">
        <v>18.8991</v>
      </c>
      <c r="GB71">
        <v>98.47629999999999</v>
      </c>
      <c r="GC71">
        <v>93.02030000000001</v>
      </c>
    </row>
    <row r="72" spans="1:185">
      <c r="A72">
        <v>56</v>
      </c>
      <c r="B72">
        <v>1694113053.6</v>
      </c>
      <c r="C72">
        <v>6789.5</v>
      </c>
      <c r="D72" t="s">
        <v>590</v>
      </c>
      <c r="E72" t="s">
        <v>591</v>
      </c>
      <c r="F72">
        <v>5</v>
      </c>
      <c r="G72" t="s">
        <v>530</v>
      </c>
      <c r="H72" t="s">
        <v>308</v>
      </c>
      <c r="I72" t="s">
        <v>531</v>
      </c>
      <c r="L72">
        <v>1694113045.599999</v>
      </c>
      <c r="M72">
        <f>(N72)/1000</f>
        <v>0</v>
      </c>
      <c r="N72">
        <f>IF(CK72, AQ72, AK72)</f>
        <v>0</v>
      </c>
      <c r="O72">
        <f>IF(CK72, AL72, AJ72)</f>
        <v>0</v>
      </c>
      <c r="P72">
        <f>CM72 - IF(AX72&gt;1, O72*CG72*100.0/(AZ72*DA72), 0)</f>
        <v>0</v>
      </c>
      <c r="Q72">
        <f>((W72-M72/2)*P72-O72)/(W72+M72/2)</f>
        <v>0</v>
      </c>
      <c r="R72">
        <f>Q72*(CT72+CU72)/1000.0</f>
        <v>0</v>
      </c>
      <c r="S72">
        <f>(CM72 - IF(AX72&gt;1, O72*CG72*100.0/(AZ72*DA72), 0))*(CT72+CU72)/1000.0</f>
        <v>0</v>
      </c>
      <c r="T72">
        <f>2.0/((1/V72-1/U72)+SIGN(V72)*SQRT((1/V72-1/U72)*(1/V72-1/U72) + 4*CH72/((CH72+1)*(CH72+1))*(2*1/V72*1/U72-1/U72*1/U72)))</f>
        <v>0</v>
      </c>
      <c r="U72">
        <f>IF(LEFT(CI72,1)&lt;&gt;"0",IF(LEFT(CI72,1)="1",3.0,CJ72),$D$5+$E$5*(DA72*CT72/($K$5*1000))+$F$5*(DA72*CT72/($K$5*1000))*MAX(MIN(CG72,$J$5),$I$5)*MAX(MIN(CG72,$J$5),$I$5)+$G$5*MAX(MIN(CG72,$J$5),$I$5)*(DA72*CT72/($K$5*1000))+$H$5*(DA72*CT72/($K$5*1000))*(DA72*CT72/($K$5*1000)))</f>
        <v>0</v>
      </c>
      <c r="V72">
        <f>M72*(1000-(1000*0.61365*exp(17.502*Z72/(240.97+Z72))/(CT72+CU72)+CO72)/2)/(1000*0.61365*exp(17.502*Z72/(240.97+Z72))/(CT72+CU72)-CO72)</f>
        <v>0</v>
      </c>
      <c r="W72">
        <f>1/((CH72+1)/(T72/1.6)+1/(U72/1.37)) + CH72/((CH72+1)/(T72/1.6) + CH72/(U72/1.37))</f>
        <v>0</v>
      </c>
      <c r="X72">
        <f>(CC72*CF72)</f>
        <v>0</v>
      </c>
      <c r="Y72">
        <f>(CV72+(X72+2*0.95*5.67E-8*(((CV72+$B$7)+273)^4-(CV72+273)^4)-44100*M72)/(1.84*29.3*U72+8*0.95*5.67E-8*(CV72+273)^3))</f>
        <v>0</v>
      </c>
      <c r="Z72">
        <f>($C$7*CW72+$D$7*CX72+$E$7*Y72)</f>
        <v>0</v>
      </c>
      <c r="AA72">
        <f>0.61365*exp(17.502*Z72/(240.97+Z72))</f>
        <v>0</v>
      </c>
      <c r="AB72">
        <f>(AC72/AD72*100)</f>
        <v>0</v>
      </c>
      <c r="AC72">
        <f>CO72*(CT72+CU72)/1000</f>
        <v>0</v>
      </c>
      <c r="AD72">
        <f>0.61365*exp(17.502*CV72/(240.97+CV72))</f>
        <v>0</v>
      </c>
      <c r="AE72">
        <f>(AA72-CO72*(CT72+CU72)/1000)</f>
        <v>0</v>
      </c>
      <c r="AF72">
        <f>(-M72*44100)</f>
        <v>0</v>
      </c>
      <c r="AG72">
        <f>2*29.3*U72*0.92*(CV72-Z72)</f>
        <v>0</v>
      </c>
      <c r="AH72">
        <f>2*0.95*5.67E-8*(((CV72+$B$7)+273)^4-(Z72+273)^4)</f>
        <v>0</v>
      </c>
      <c r="AI72">
        <f>X72+AH72+AF72+AG72</f>
        <v>0</v>
      </c>
      <c r="AJ72">
        <f>CS72*AX72*(CN72-CM72*(1000-AX72*CP72)/(1000-AX72*CO72))/(100*CG72)</f>
        <v>0</v>
      </c>
      <c r="AK72">
        <f>1000*CS72*AX72*(CO72-CP72)/(100*CG72*(1000-AX72*CO72))</f>
        <v>0</v>
      </c>
      <c r="AL72">
        <f>(AM72 - AN72 - CT72*1E3/(8.314*(CV72+273.15)) * AP72/CS72 * AO72) * CS72/(100*CG72) * (1000 - CP72)/1000</f>
        <v>0</v>
      </c>
      <c r="AM72">
        <v>1528.687604627341</v>
      </c>
      <c r="AN72">
        <v>1500.255818181818</v>
      </c>
      <c r="AO72">
        <v>-0.05767585673690372</v>
      </c>
      <c r="AP72">
        <v>67.2108253976759</v>
      </c>
      <c r="AQ72">
        <f>(AS72 - AR72 + CT72*1E3/(8.314*(CV72+273.15)) * AU72/CS72 * AT72) * CS72/(100*CG72) * 1000/(1000 - AS72)</f>
        <v>0</v>
      </c>
      <c r="AR72">
        <v>18.70575595744589</v>
      </c>
      <c r="AS72">
        <v>20.51571636363636</v>
      </c>
      <c r="AT72">
        <v>-0.006853766233764436</v>
      </c>
      <c r="AU72">
        <v>78.55</v>
      </c>
      <c r="AV72">
        <v>10</v>
      </c>
      <c r="AW72">
        <v>2</v>
      </c>
      <c r="AX72">
        <f>IF(AV72*$H$13&gt;=AZ72,1.0,(AZ72/(AZ72-AV72*$H$13)))</f>
        <v>0</v>
      </c>
      <c r="AY72">
        <f>(AX72-1)*100</f>
        <v>0</v>
      </c>
      <c r="AZ72">
        <f>MAX(0,($B$13+$C$13*DA72)/(1+$D$13*DA72)*CT72/(CV72+273)*$E$13)</f>
        <v>0</v>
      </c>
      <c r="BA72" t="s">
        <v>310</v>
      </c>
      <c r="BB72">
        <v>8135.41</v>
      </c>
      <c r="BC72">
        <v>751.3846153846154</v>
      </c>
      <c r="BD72">
        <v>2279.14</v>
      </c>
      <c r="BE72">
        <f>1-BC72/BD72</f>
        <v>0</v>
      </c>
      <c r="BF72">
        <v>-1.208566639533705</v>
      </c>
      <c r="BG72" t="s">
        <v>592</v>
      </c>
      <c r="BH72">
        <v>8153.1</v>
      </c>
      <c r="BI72">
        <v>726.1716153846153</v>
      </c>
      <c r="BJ72">
        <v>899.37</v>
      </c>
      <c r="BK72">
        <f>1-BI72/BJ72</f>
        <v>0</v>
      </c>
      <c r="BL72">
        <v>0.5</v>
      </c>
      <c r="BM72">
        <f>CD72</f>
        <v>0</v>
      </c>
      <c r="BN72">
        <f>O72</f>
        <v>0</v>
      </c>
      <c r="BO72">
        <f>BK72*BL72*BM72</f>
        <v>0</v>
      </c>
      <c r="BP72">
        <f>(BN72-BF72)/BM72</f>
        <v>0</v>
      </c>
      <c r="BQ72">
        <f>(BD72-BJ72)/BJ72</f>
        <v>0</v>
      </c>
      <c r="BR72">
        <f>BC72/(BE72+BC72/BJ72)</f>
        <v>0</v>
      </c>
      <c r="BS72" t="s">
        <v>593</v>
      </c>
      <c r="BT72">
        <v>499.47</v>
      </c>
      <c r="BU72">
        <f>IF(BT72&lt;&gt;0, BT72, BR72)</f>
        <v>0</v>
      </c>
      <c r="BV72">
        <f>1-BU72/BJ72</f>
        <v>0</v>
      </c>
      <c r="BW72">
        <f>(BJ72-BI72)/(BJ72-BU72)</f>
        <v>0</v>
      </c>
      <c r="BX72">
        <f>(BD72-BJ72)/(BD72-BU72)</f>
        <v>0</v>
      </c>
      <c r="BY72">
        <f>(BJ72-BI72)/(BJ72-BC72)</f>
        <v>0</v>
      </c>
      <c r="BZ72">
        <f>(BD72-BJ72)/(BD72-BC72)</f>
        <v>0</v>
      </c>
      <c r="CA72">
        <f>(BW72*BU72/BI72)</f>
        <v>0</v>
      </c>
      <c r="CB72">
        <f>(1-CA72)</f>
        <v>0</v>
      </c>
      <c r="CC72">
        <f>$B$11*DB72+$C$11*DC72+$F$11*DD72*(1-DG72)</f>
        <v>0</v>
      </c>
      <c r="CD72">
        <f>CC72*CE72</f>
        <v>0</v>
      </c>
      <c r="CE72">
        <f>($B$11*$D$9+$C$11*$D$9+$F$11*((DQ72+DI72)/MAX(DQ72+DI72+DR72, 0.1)*$I$9+DR72/MAX(DQ72+DI72+DR72, 0.1)*$J$9))/($B$11+$C$11+$F$11)</f>
        <v>0</v>
      </c>
      <c r="CF72">
        <f>($B$11*$K$9+$C$11*$K$9+$F$11*((DQ72+DI72)/MAX(DQ72+DI72+DR72, 0.1)*$P$9+DR72/MAX(DQ72+DI72+DR72, 0.1)*$Q$9))/($B$11+$C$11+$F$11)</f>
        <v>0</v>
      </c>
      <c r="CG72">
        <v>6</v>
      </c>
      <c r="CH72">
        <v>0.5</v>
      </c>
      <c r="CI72" t="s">
        <v>313</v>
      </c>
      <c r="CJ72">
        <v>2</v>
      </c>
      <c r="CK72" t="b">
        <v>0</v>
      </c>
      <c r="CL72">
        <v>1694113045.599999</v>
      </c>
      <c r="CM72">
        <v>1470.258</v>
      </c>
      <c r="CN72">
        <v>1500.031612903226</v>
      </c>
      <c r="CO72">
        <v>20.56160967741936</v>
      </c>
      <c r="CP72">
        <v>18.74539677419355</v>
      </c>
      <c r="CQ72">
        <v>1463.7</v>
      </c>
      <c r="CR72">
        <v>20.45560967741936</v>
      </c>
      <c r="CS72">
        <v>600.0179032258063</v>
      </c>
      <c r="CT72">
        <v>101.1042580645161</v>
      </c>
      <c r="CU72">
        <v>0.1000146322580645</v>
      </c>
      <c r="CV72">
        <v>25.7770064516129</v>
      </c>
      <c r="CW72">
        <v>25.96635161290323</v>
      </c>
      <c r="CX72">
        <v>999.9000000000003</v>
      </c>
      <c r="CY72">
        <v>0</v>
      </c>
      <c r="CZ72">
        <v>0</v>
      </c>
      <c r="DA72">
        <v>9999.070967741936</v>
      </c>
      <c r="DB72">
        <v>0</v>
      </c>
      <c r="DC72">
        <v>1719.272258064516</v>
      </c>
      <c r="DD72">
        <v>1499.990967741935</v>
      </c>
      <c r="DE72">
        <v>0.9730052903225805</v>
      </c>
      <c r="DF72">
        <v>0.0269946870967742</v>
      </c>
      <c r="DG72">
        <v>0</v>
      </c>
      <c r="DH72">
        <v>726.3231935483871</v>
      </c>
      <c r="DI72">
        <v>5.000220000000002</v>
      </c>
      <c r="DJ72">
        <v>11360.12258064516</v>
      </c>
      <c r="DK72">
        <v>14099.14838709677</v>
      </c>
      <c r="DL72">
        <v>36.58445161290322</v>
      </c>
      <c r="DM72">
        <v>40.94332258064516</v>
      </c>
      <c r="DN72">
        <v>36.52799999999999</v>
      </c>
      <c r="DO72">
        <v>40.0864193548387</v>
      </c>
      <c r="DP72">
        <v>38.77399999999998</v>
      </c>
      <c r="DQ72">
        <v>1454.634516129032</v>
      </c>
      <c r="DR72">
        <v>40.35580645161289</v>
      </c>
      <c r="DS72">
        <v>0</v>
      </c>
      <c r="DT72">
        <v>106.6000001430511</v>
      </c>
      <c r="DU72">
        <v>0</v>
      </c>
      <c r="DV72">
        <v>726.1716153846153</v>
      </c>
      <c r="DW72">
        <v>-10.02201708575794</v>
      </c>
      <c r="DX72">
        <v>-136.7316239520036</v>
      </c>
      <c r="DY72">
        <v>11358.27692307693</v>
      </c>
      <c r="DZ72">
        <v>15</v>
      </c>
      <c r="EA72">
        <v>1694113086.6</v>
      </c>
      <c r="EB72" t="s">
        <v>594</v>
      </c>
      <c r="EC72">
        <v>1694113086.6</v>
      </c>
      <c r="ED72">
        <v>1694113083.1</v>
      </c>
      <c r="EE72">
        <v>56</v>
      </c>
      <c r="EF72">
        <v>0.36</v>
      </c>
      <c r="EG72">
        <v>-0.005</v>
      </c>
      <c r="EH72">
        <v>6.558</v>
      </c>
      <c r="EI72">
        <v>0.106</v>
      </c>
      <c r="EJ72">
        <v>1500</v>
      </c>
      <c r="EK72">
        <v>19</v>
      </c>
      <c r="EL72">
        <v>0.17</v>
      </c>
      <c r="EM72">
        <v>0.1</v>
      </c>
      <c r="EN72">
        <v>100</v>
      </c>
      <c r="EO72">
        <v>100</v>
      </c>
      <c r="EP72">
        <v>6.558</v>
      </c>
      <c r="EQ72">
        <v>0.106</v>
      </c>
      <c r="ER72">
        <v>0.5422149645340752</v>
      </c>
      <c r="ES72">
        <v>0.001863200859035997</v>
      </c>
      <c r="ET72">
        <v>1.75183244084333E-06</v>
      </c>
      <c r="EU72">
        <v>-3.106497135790904E-10</v>
      </c>
      <c r="EV72">
        <v>0.1109299999999998</v>
      </c>
      <c r="EW72">
        <v>0</v>
      </c>
      <c r="EX72">
        <v>0</v>
      </c>
      <c r="EY72">
        <v>0</v>
      </c>
      <c r="EZ72">
        <v>-6</v>
      </c>
      <c r="FA72">
        <v>2030</v>
      </c>
      <c r="FB72">
        <v>-1</v>
      </c>
      <c r="FC72">
        <v>-1</v>
      </c>
      <c r="FD72">
        <v>1.3</v>
      </c>
      <c r="FE72">
        <v>1.4</v>
      </c>
      <c r="FF72">
        <v>3.09937</v>
      </c>
      <c r="FG72">
        <v>2.62939</v>
      </c>
      <c r="FH72">
        <v>1.39771</v>
      </c>
      <c r="FI72">
        <v>2.27905</v>
      </c>
      <c r="FJ72">
        <v>1.39526</v>
      </c>
      <c r="FK72">
        <v>2.65503</v>
      </c>
      <c r="FL72">
        <v>36.152</v>
      </c>
      <c r="FM72">
        <v>14.7099</v>
      </c>
      <c r="FN72">
        <v>18</v>
      </c>
      <c r="FO72">
        <v>592.866</v>
      </c>
      <c r="FP72">
        <v>367.817</v>
      </c>
      <c r="FQ72">
        <v>23.5281</v>
      </c>
      <c r="FR72">
        <v>28.7904</v>
      </c>
      <c r="FS72">
        <v>30.0004</v>
      </c>
      <c r="FT72">
        <v>28.4774</v>
      </c>
      <c r="FU72">
        <v>28.8262</v>
      </c>
      <c r="FV72">
        <v>62.0714</v>
      </c>
      <c r="FW72">
        <v>7.21503</v>
      </c>
      <c r="FX72">
        <v>39.0034</v>
      </c>
      <c r="FY72">
        <v>23.5431</v>
      </c>
      <c r="FZ72">
        <v>1500</v>
      </c>
      <c r="GA72">
        <v>18.5985</v>
      </c>
      <c r="GB72">
        <v>98.4538</v>
      </c>
      <c r="GC72">
        <v>93.0029</v>
      </c>
    </row>
    <row r="73" spans="1:185">
      <c r="A73">
        <v>57</v>
      </c>
      <c r="B73">
        <v>1694113162.6</v>
      </c>
      <c r="C73">
        <v>6898.5</v>
      </c>
      <c r="D73" t="s">
        <v>595</v>
      </c>
      <c r="E73" t="s">
        <v>596</v>
      </c>
      <c r="F73">
        <v>5</v>
      </c>
      <c r="G73" t="s">
        <v>530</v>
      </c>
      <c r="H73" t="s">
        <v>308</v>
      </c>
      <c r="I73" t="s">
        <v>531</v>
      </c>
      <c r="L73">
        <v>1694113154.599999</v>
      </c>
      <c r="M73">
        <f>(N73)/1000</f>
        <v>0</v>
      </c>
      <c r="N73">
        <f>IF(CK73, AQ73, AK73)</f>
        <v>0</v>
      </c>
      <c r="O73">
        <f>IF(CK73, AL73, AJ73)</f>
        <v>0</v>
      </c>
      <c r="P73">
        <f>CM73 - IF(AX73&gt;1, O73*CG73*100.0/(AZ73*DA73), 0)</f>
        <v>0</v>
      </c>
      <c r="Q73">
        <f>((W73-M73/2)*P73-O73)/(W73+M73/2)</f>
        <v>0</v>
      </c>
      <c r="R73">
        <f>Q73*(CT73+CU73)/1000.0</f>
        <v>0</v>
      </c>
      <c r="S73">
        <f>(CM73 - IF(AX73&gt;1, O73*CG73*100.0/(AZ73*DA73), 0))*(CT73+CU73)/1000.0</f>
        <v>0</v>
      </c>
      <c r="T73">
        <f>2.0/((1/V73-1/U73)+SIGN(V73)*SQRT((1/V73-1/U73)*(1/V73-1/U73) + 4*CH73/((CH73+1)*(CH73+1))*(2*1/V73*1/U73-1/U73*1/U73)))</f>
        <v>0</v>
      </c>
      <c r="U73">
        <f>IF(LEFT(CI73,1)&lt;&gt;"0",IF(LEFT(CI73,1)="1",3.0,CJ73),$D$5+$E$5*(DA73*CT73/($K$5*1000))+$F$5*(DA73*CT73/($K$5*1000))*MAX(MIN(CG73,$J$5),$I$5)*MAX(MIN(CG73,$J$5),$I$5)+$G$5*MAX(MIN(CG73,$J$5),$I$5)*(DA73*CT73/($K$5*1000))+$H$5*(DA73*CT73/($K$5*1000))*(DA73*CT73/($K$5*1000)))</f>
        <v>0</v>
      </c>
      <c r="V73">
        <f>M73*(1000-(1000*0.61365*exp(17.502*Z73/(240.97+Z73))/(CT73+CU73)+CO73)/2)/(1000*0.61365*exp(17.502*Z73/(240.97+Z73))/(CT73+CU73)-CO73)</f>
        <v>0</v>
      </c>
      <c r="W73">
        <f>1/((CH73+1)/(T73/1.6)+1/(U73/1.37)) + CH73/((CH73+1)/(T73/1.6) + CH73/(U73/1.37))</f>
        <v>0</v>
      </c>
      <c r="X73">
        <f>(CC73*CF73)</f>
        <v>0</v>
      </c>
      <c r="Y73">
        <f>(CV73+(X73+2*0.95*5.67E-8*(((CV73+$B$7)+273)^4-(CV73+273)^4)-44100*M73)/(1.84*29.3*U73+8*0.95*5.67E-8*(CV73+273)^3))</f>
        <v>0</v>
      </c>
      <c r="Z73">
        <f>($C$7*CW73+$D$7*CX73+$E$7*Y73)</f>
        <v>0</v>
      </c>
      <c r="AA73">
        <f>0.61365*exp(17.502*Z73/(240.97+Z73))</f>
        <v>0</v>
      </c>
      <c r="AB73">
        <f>(AC73/AD73*100)</f>
        <v>0</v>
      </c>
      <c r="AC73">
        <f>CO73*(CT73+CU73)/1000</f>
        <v>0</v>
      </c>
      <c r="AD73">
        <f>0.61365*exp(17.502*CV73/(240.97+CV73))</f>
        <v>0</v>
      </c>
      <c r="AE73">
        <f>(AA73-CO73*(CT73+CU73)/1000)</f>
        <v>0</v>
      </c>
      <c r="AF73">
        <f>(-M73*44100)</f>
        <v>0</v>
      </c>
      <c r="AG73">
        <f>2*29.3*U73*0.92*(CV73-Z73)</f>
        <v>0</v>
      </c>
      <c r="AH73">
        <f>2*0.95*5.67E-8*(((CV73+$B$7)+273)^4-(Z73+273)^4)</f>
        <v>0</v>
      </c>
      <c r="AI73">
        <f>X73+AH73+AF73+AG73</f>
        <v>0</v>
      </c>
      <c r="AJ73">
        <f>CS73*AX73*(CN73-CM73*(1000-AX73*CP73)/(1000-AX73*CO73))/(100*CG73)</f>
        <v>0</v>
      </c>
      <c r="AK73">
        <f>1000*CS73*AX73*(CO73-CP73)/(100*CG73*(1000-AX73*CO73))</f>
        <v>0</v>
      </c>
      <c r="AL73">
        <f>(AM73 - AN73 - CT73*1E3/(8.314*(CV73+273.15)) * AP73/CS73 * AO73) * CS73/(100*CG73) * (1000 - CP73)/1000</f>
        <v>0</v>
      </c>
      <c r="AM73">
        <v>2039.326068677844</v>
      </c>
      <c r="AN73">
        <v>2011.197090909091</v>
      </c>
      <c r="AO73">
        <v>-0.02858646175424008</v>
      </c>
      <c r="AP73">
        <v>67.21012001743503</v>
      </c>
      <c r="AQ73">
        <f>(AS73 - AR73 + CT73*1E3/(8.314*(CV73+273.15)) * AU73/CS73 * AT73) * CS73/(100*CG73) * 1000/(1000 - AS73)</f>
        <v>0</v>
      </c>
      <c r="AR73">
        <v>19.26368830727273</v>
      </c>
      <c r="AS73">
        <v>20.62840242424242</v>
      </c>
      <c r="AT73">
        <v>-0.001972458874455711</v>
      </c>
      <c r="AU73">
        <v>78.55</v>
      </c>
      <c r="AV73">
        <v>10</v>
      </c>
      <c r="AW73">
        <v>2</v>
      </c>
      <c r="AX73">
        <f>IF(AV73*$H$13&gt;=AZ73,1.0,(AZ73/(AZ73-AV73*$H$13)))</f>
        <v>0</v>
      </c>
      <c r="AY73">
        <f>(AX73-1)*100</f>
        <v>0</v>
      </c>
      <c r="AZ73">
        <f>MAX(0,($B$13+$C$13*DA73)/(1+$D$13*DA73)*CT73/(CV73+273)*$E$13)</f>
        <v>0</v>
      </c>
      <c r="BA73" t="s">
        <v>310</v>
      </c>
      <c r="BB73">
        <v>8135.41</v>
      </c>
      <c r="BC73">
        <v>751.3846153846154</v>
      </c>
      <c r="BD73">
        <v>2279.14</v>
      </c>
      <c r="BE73">
        <f>1-BC73/BD73</f>
        <v>0</v>
      </c>
      <c r="BF73">
        <v>-1.208566639533705</v>
      </c>
      <c r="BG73" t="s">
        <v>597</v>
      </c>
      <c r="BH73">
        <v>8158.36</v>
      </c>
      <c r="BI73">
        <v>712.8224230769231</v>
      </c>
      <c r="BJ73">
        <v>873.97</v>
      </c>
      <c r="BK73">
        <f>1-BI73/BJ73</f>
        <v>0</v>
      </c>
      <c r="BL73">
        <v>0.5</v>
      </c>
      <c r="BM73">
        <f>CD73</f>
        <v>0</v>
      </c>
      <c r="BN73">
        <f>O73</f>
        <v>0</v>
      </c>
      <c r="BO73">
        <f>BK73*BL73*BM73</f>
        <v>0</v>
      </c>
      <c r="BP73">
        <f>(BN73-BF73)/BM73</f>
        <v>0</v>
      </c>
      <c r="BQ73">
        <f>(BD73-BJ73)/BJ73</f>
        <v>0</v>
      </c>
      <c r="BR73">
        <f>BC73/(BE73+BC73/BJ73)</f>
        <v>0</v>
      </c>
      <c r="BS73" t="s">
        <v>598</v>
      </c>
      <c r="BT73">
        <v>495.87</v>
      </c>
      <c r="BU73">
        <f>IF(BT73&lt;&gt;0, BT73, BR73)</f>
        <v>0</v>
      </c>
      <c r="BV73">
        <f>1-BU73/BJ73</f>
        <v>0</v>
      </c>
      <c r="BW73">
        <f>(BJ73-BI73)/(BJ73-BU73)</f>
        <v>0</v>
      </c>
      <c r="BX73">
        <f>(BD73-BJ73)/(BD73-BU73)</f>
        <v>0</v>
      </c>
      <c r="BY73">
        <f>(BJ73-BI73)/(BJ73-BC73)</f>
        <v>0</v>
      </c>
      <c r="BZ73">
        <f>(BD73-BJ73)/(BD73-BC73)</f>
        <v>0</v>
      </c>
      <c r="CA73">
        <f>(BW73*BU73/BI73)</f>
        <v>0</v>
      </c>
      <c r="CB73">
        <f>(1-CA73)</f>
        <v>0</v>
      </c>
      <c r="CC73">
        <f>$B$11*DB73+$C$11*DC73+$F$11*DD73*(1-DG73)</f>
        <v>0</v>
      </c>
      <c r="CD73">
        <f>CC73*CE73</f>
        <v>0</v>
      </c>
      <c r="CE73">
        <f>($B$11*$D$9+$C$11*$D$9+$F$11*((DQ73+DI73)/MAX(DQ73+DI73+DR73, 0.1)*$I$9+DR73/MAX(DQ73+DI73+DR73, 0.1)*$J$9))/($B$11+$C$11+$F$11)</f>
        <v>0</v>
      </c>
      <c r="CF73">
        <f>($B$11*$K$9+$C$11*$K$9+$F$11*((DQ73+DI73)/MAX(DQ73+DI73+DR73, 0.1)*$P$9+DR73/MAX(DQ73+DI73+DR73, 0.1)*$Q$9))/($B$11+$C$11+$F$11)</f>
        <v>0</v>
      </c>
      <c r="CG73">
        <v>6</v>
      </c>
      <c r="CH73">
        <v>0.5</v>
      </c>
      <c r="CI73" t="s">
        <v>313</v>
      </c>
      <c r="CJ73">
        <v>2</v>
      </c>
      <c r="CK73" t="b">
        <v>0</v>
      </c>
      <c r="CL73">
        <v>1694113154.599999</v>
      </c>
      <c r="CM73">
        <v>1967.512838709677</v>
      </c>
      <c r="CN73">
        <v>1999.955806451613</v>
      </c>
      <c r="CO73">
        <v>20.67365161290322</v>
      </c>
      <c r="CP73">
        <v>19.2529064516129</v>
      </c>
      <c r="CQ73">
        <v>1960.954838709677</v>
      </c>
      <c r="CR73">
        <v>20.55465161290322</v>
      </c>
      <c r="CS73">
        <v>599.9833870967742</v>
      </c>
      <c r="CT73">
        <v>101.1106451612903</v>
      </c>
      <c r="CU73">
        <v>0.09991977096774197</v>
      </c>
      <c r="CV73">
        <v>25.85958064516129</v>
      </c>
      <c r="CW73">
        <v>26.12208387096774</v>
      </c>
      <c r="CX73">
        <v>999.9000000000003</v>
      </c>
      <c r="CY73">
        <v>0</v>
      </c>
      <c r="CZ73">
        <v>0</v>
      </c>
      <c r="DA73">
        <v>9998.909677419355</v>
      </c>
      <c r="DB73">
        <v>0</v>
      </c>
      <c r="DC73">
        <v>1770.899677419354</v>
      </c>
      <c r="DD73">
        <v>1500.083548387097</v>
      </c>
      <c r="DE73">
        <v>0.9730008387096775</v>
      </c>
      <c r="DF73">
        <v>0.02699942580645161</v>
      </c>
      <c r="DG73">
        <v>0</v>
      </c>
      <c r="DH73">
        <v>712.888</v>
      </c>
      <c r="DI73">
        <v>5.000220000000002</v>
      </c>
      <c r="DJ73">
        <v>11187.68387096774</v>
      </c>
      <c r="DK73">
        <v>14100.0064516129</v>
      </c>
      <c r="DL73">
        <v>37.52193548387095</v>
      </c>
      <c r="DM73">
        <v>41.71548387096772</v>
      </c>
      <c r="DN73">
        <v>37.7820322580645</v>
      </c>
      <c r="DO73">
        <v>40.32238709677419</v>
      </c>
      <c r="DP73">
        <v>39.49970967741934</v>
      </c>
      <c r="DQ73">
        <v>1454.716129032258</v>
      </c>
      <c r="DR73">
        <v>40.36741935483869</v>
      </c>
      <c r="DS73">
        <v>0</v>
      </c>
      <c r="DT73">
        <v>106.6000001430511</v>
      </c>
      <c r="DU73">
        <v>0</v>
      </c>
      <c r="DV73">
        <v>712.8224230769231</v>
      </c>
      <c r="DW73">
        <v>-17.44037606301135</v>
      </c>
      <c r="DX73">
        <v>-323.7299143774117</v>
      </c>
      <c r="DY73">
        <v>11186.41923076923</v>
      </c>
      <c r="DZ73">
        <v>15</v>
      </c>
      <c r="EA73">
        <v>1694113203.1</v>
      </c>
      <c r="EB73" t="s">
        <v>599</v>
      </c>
      <c r="EC73">
        <v>1694113086.6</v>
      </c>
      <c r="ED73">
        <v>1694113186.6</v>
      </c>
      <c r="EE73">
        <v>57</v>
      </c>
      <c r="EF73">
        <v>0.36</v>
      </c>
      <c r="EG73">
        <v>0.013</v>
      </c>
      <c r="EH73">
        <v>6.558</v>
      </c>
      <c r="EI73">
        <v>0.119</v>
      </c>
      <c r="EJ73">
        <v>1500</v>
      </c>
      <c r="EK73">
        <v>19</v>
      </c>
      <c r="EL73">
        <v>0.17</v>
      </c>
      <c r="EM73">
        <v>0.1</v>
      </c>
      <c r="EN73">
        <v>100</v>
      </c>
      <c r="EO73">
        <v>100</v>
      </c>
      <c r="EP73">
        <v>6.558</v>
      </c>
      <c r="EQ73">
        <v>0.119</v>
      </c>
      <c r="ER73">
        <v>0.901824146409306</v>
      </c>
      <c r="ES73">
        <v>0.001863200859035997</v>
      </c>
      <c r="ET73">
        <v>1.75183244084333E-06</v>
      </c>
      <c r="EU73">
        <v>-3.106497135790904E-10</v>
      </c>
      <c r="EV73">
        <v>0.1059285714285707</v>
      </c>
      <c r="EW73">
        <v>0</v>
      </c>
      <c r="EX73">
        <v>0</v>
      </c>
      <c r="EY73">
        <v>0</v>
      </c>
      <c r="EZ73">
        <v>-6</v>
      </c>
      <c r="FA73">
        <v>2030</v>
      </c>
      <c r="FB73">
        <v>-1</v>
      </c>
      <c r="FC73">
        <v>-1</v>
      </c>
      <c r="FD73">
        <v>1.3</v>
      </c>
      <c r="FE73">
        <v>1.3</v>
      </c>
      <c r="FF73">
        <v>3.89282</v>
      </c>
      <c r="FG73">
        <v>2.62573</v>
      </c>
      <c r="FH73">
        <v>1.39771</v>
      </c>
      <c r="FI73">
        <v>2.27905</v>
      </c>
      <c r="FJ73">
        <v>1.39526</v>
      </c>
      <c r="FK73">
        <v>2.57446</v>
      </c>
      <c r="FL73">
        <v>36.2694</v>
      </c>
      <c r="FM73">
        <v>14.6486</v>
      </c>
      <c r="FN73">
        <v>18</v>
      </c>
      <c r="FO73">
        <v>592.388</v>
      </c>
      <c r="FP73">
        <v>368.449</v>
      </c>
      <c r="FQ73">
        <v>21.2503</v>
      </c>
      <c r="FR73">
        <v>28.9846</v>
      </c>
      <c r="FS73">
        <v>30.001</v>
      </c>
      <c r="FT73">
        <v>28.6498</v>
      </c>
      <c r="FU73">
        <v>29.0035</v>
      </c>
      <c r="FV73">
        <v>77.95699999999999</v>
      </c>
      <c r="FW73">
        <v>3.10739</v>
      </c>
      <c r="FX73">
        <v>37.8775</v>
      </c>
      <c r="FY73">
        <v>21.1782</v>
      </c>
      <c r="FZ73">
        <v>2000</v>
      </c>
      <c r="GA73">
        <v>19.4101</v>
      </c>
      <c r="GB73">
        <v>98.4226</v>
      </c>
      <c r="GC73">
        <v>92.9691</v>
      </c>
    </row>
    <row r="74" spans="1:185">
      <c r="A74">
        <v>58</v>
      </c>
      <c r="B74">
        <v>1694113512.1</v>
      </c>
      <c r="C74">
        <v>7248</v>
      </c>
      <c r="D74" t="s">
        <v>600</v>
      </c>
      <c r="E74" t="s">
        <v>601</v>
      </c>
      <c r="F74">
        <v>5</v>
      </c>
      <c r="G74" t="s">
        <v>530</v>
      </c>
      <c r="H74" t="s">
        <v>308</v>
      </c>
      <c r="I74" t="s">
        <v>531</v>
      </c>
      <c r="L74">
        <v>1694113504.099999</v>
      </c>
      <c r="M74">
        <f>(N74)/1000</f>
        <v>0</v>
      </c>
      <c r="N74">
        <f>IF(CK74, AQ74, AK74)</f>
        <v>0</v>
      </c>
      <c r="O74">
        <f>IF(CK74, AL74, AJ74)</f>
        <v>0</v>
      </c>
      <c r="P74">
        <f>CM74 - IF(AX74&gt;1, O74*CG74*100.0/(AZ74*DA74), 0)</f>
        <v>0</v>
      </c>
      <c r="Q74">
        <f>((W74-M74/2)*P74-O74)/(W74+M74/2)</f>
        <v>0</v>
      </c>
      <c r="R74">
        <f>Q74*(CT74+CU74)/1000.0</f>
        <v>0</v>
      </c>
      <c r="S74">
        <f>(CM74 - IF(AX74&gt;1, O74*CG74*100.0/(AZ74*DA74), 0))*(CT74+CU74)/1000.0</f>
        <v>0</v>
      </c>
      <c r="T74">
        <f>2.0/((1/V74-1/U74)+SIGN(V74)*SQRT((1/V74-1/U74)*(1/V74-1/U74) + 4*CH74/((CH74+1)*(CH74+1))*(2*1/V74*1/U74-1/U74*1/U74)))</f>
        <v>0</v>
      </c>
      <c r="U74">
        <f>IF(LEFT(CI74,1)&lt;&gt;"0",IF(LEFT(CI74,1)="1",3.0,CJ74),$D$5+$E$5*(DA74*CT74/($K$5*1000))+$F$5*(DA74*CT74/($K$5*1000))*MAX(MIN(CG74,$J$5),$I$5)*MAX(MIN(CG74,$J$5),$I$5)+$G$5*MAX(MIN(CG74,$J$5),$I$5)*(DA74*CT74/($K$5*1000))+$H$5*(DA74*CT74/($K$5*1000))*(DA74*CT74/($K$5*1000)))</f>
        <v>0</v>
      </c>
      <c r="V74">
        <f>M74*(1000-(1000*0.61365*exp(17.502*Z74/(240.97+Z74))/(CT74+CU74)+CO74)/2)/(1000*0.61365*exp(17.502*Z74/(240.97+Z74))/(CT74+CU74)-CO74)</f>
        <v>0</v>
      </c>
      <c r="W74">
        <f>1/((CH74+1)/(T74/1.6)+1/(U74/1.37)) + CH74/((CH74+1)/(T74/1.6) + CH74/(U74/1.37))</f>
        <v>0</v>
      </c>
      <c r="X74">
        <f>(CC74*CF74)</f>
        <v>0</v>
      </c>
      <c r="Y74">
        <f>(CV74+(X74+2*0.95*5.67E-8*(((CV74+$B$7)+273)^4-(CV74+273)^4)-44100*M74)/(1.84*29.3*U74+8*0.95*5.67E-8*(CV74+273)^3))</f>
        <v>0</v>
      </c>
      <c r="Z74">
        <f>($C$7*CW74+$D$7*CX74+$E$7*Y74)</f>
        <v>0</v>
      </c>
      <c r="AA74">
        <f>0.61365*exp(17.502*Z74/(240.97+Z74))</f>
        <v>0</v>
      </c>
      <c r="AB74">
        <f>(AC74/AD74*100)</f>
        <v>0</v>
      </c>
      <c r="AC74">
        <f>CO74*(CT74+CU74)/1000</f>
        <v>0</v>
      </c>
      <c r="AD74">
        <f>0.61365*exp(17.502*CV74/(240.97+CV74))</f>
        <v>0</v>
      </c>
      <c r="AE74">
        <f>(AA74-CO74*(CT74+CU74)/1000)</f>
        <v>0</v>
      </c>
      <c r="AF74">
        <f>(-M74*44100)</f>
        <v>0</v>
      </c>
      <c r="AG74">
        <f>2*29.3*U74*0.92*(CV74-Z74)</f>
        <v>0</v>
      </c>
      <c r="AH74">
        <f>2*0.95*5.67E-8*(((CV74+$B$7)+273)^4-(Z74+273)^4)</f>
        <v>0</v>
      </c>
      <c r="AI74">
        <f>X74+AH74+AF74+AG74</f>
        <v>0</v>
      </c>
      <c r="AJ74">
        <f>CS74*AX74*(CN74-CM74*(1000-AX74*CP74)/(1000-AX74*CO74))/(100*CG74)</f>
        <v>0</v>
      </c>
      <c r="AK74">
        <f>1000*CS74*AX74*(CO74-CP74)/(100*CG74*(1000-AX74*CO74))</f>
        <v>0</v>
      </c>
      <c r="AL74">
        <f>(AM74 - AN74 - CT74*1E3/(8.314*(CV74+273.15)) * AP74/CS74 * AO74) * CS74/(100*CG74) * (1000 - CP74)/1000</f>
        <v>0</v>
      </c>
      <c r="AM74">
        <v>407.5233120687566</v>
      </c>
      <c r="AN74">
        <v>393.814393939394</v>
      </c>
      <c r="AO74">
        <v>-0.003200262197023063</v>
      </c>
      <c r="AP74">
        <v>67.21761107870836</v>
      </c>
      <c r="AQ74">
        <f>(AS74 - AR74 + CT74*1E3/(8.314*(CV74+273.15)) * AU74/CS74 * AT74) * CS74/(100*CG74) * 1000/(1000 - AS74)</f>
        <v>0</v>
      </c>
      <c r="AR74">
        <v>18.38244869103897</v>
      </c>
      <c r="AS74">
        <v>20.62375878787877</v>
      </c>
      <c r="AT74">
        <v>4.443631485867782E-05</v>
      </c>
      <c r="AU74">
        <v>78.55</v>
      </c>
      <c r="AV74">
        <v>13</v>
      </c>
      <c r="AW74">
        <v>2</v>
      </c>
      <c r="AX74">
        <f>IF(AV74*$H$13&gt;=AZ74,1.0,(AZ74/(AZ74-AV74*$H$13)))</f>
        <v>0</v>
      </c>
      <c r="AY74">
        <f>(AX74-1)*100</f>
        <v>0</v>
      </c>
      <c r="AZ74">
        <f>MAX(0,($B$13+$C$13*DA74)/(1+$D$13*DA74)*CT74/(CV74+273)*$E$13)</f>
        <v>0</v>
      </c>
      <c r="BA74" t="s">
        <v>310</v>
      </c>
      <c r="BB74">
        <v>8135.41</v>
      </c>
      <c r="BC74">
        <v>751.3846153846154</v>
      </c>
      <c r="BD74">
        <v>2279.14</v>
      </c>
      <c r="BE74">
        <f>1-BC74/BD74</f>
        <v>0</v>
      </c>
      <c r="BF74">
        <v>-1.208566639533705</v>
      </c>
      <c r="BG74" t="s">
        <v>602</v>
      </c>
      <c r="BH74">
        <v>8186.62</v>
      </c>
      <c r="BI74">
        <v>650.9765769230769</v>
      </c>
      <c r="BJ74">
        <v>773.96</v>
      </c>
      <c r="BK74">
        <f>1-BI74/BJ74</f>
        <v>0</v>
      </c>
      <c r="BL74">
        <v>0.5</v>
      </c>
      <c r="BM74">
        <f>CD74</f>
        <v>0</v>
      </c>
      <c r="BN74">
        <f>O74</f>
        <v>0</v>
      </c>
      <c r="BO74">
        <f>BK74*BL74*BM74</f>
        <v>0</v>
      </c>
      <c r="BP74">
        <f>(BN74-BF74)/BM74</f>
        <v>0</v>
      </c>
      <c r="BQ74">
        <f>(BD74-BJ74)/BJ74</f>
        <v>0</v>
      </c>
      <c r="BR74">
        <f>BC74/(BE74+BC74/BJ74)</f>
        <v>0</v>
      </c>
      <c r="BS74" t="s">
        <v>603</v>
      </c>
      <c r="BT74">
        <v>484.07</v>
      </c>
      <c r="BU74">
        <f>IF(BT74&lt;&gt;0, BT74, BR74)</f>
        <v>0</v>
      </c>
      <c r="BV74">
        <f>1-BU74/BJ74</f>
        <v>0</v>
      </c>
      <c r="BW74">
        <f>(BJ74-BI74)/(BJ74-BU74)</f>
        <v>0</v>
      </c>
      <c r="BX74">
        <f>(BD74-BJ74)/(BD74-BU74)</f>
        <v>0</v>
      </c>
      <c r="BY74">
        <f>(BJ74-BI74)/(BJ74-BC74)</f>
        <v>0</v>
      </c>
      <c r="BZ74">
        <f>(BD74-BJ74)/(BD74-BC74)</f>
        <v>0</v>
      </c>
      <c r="CA74">
        <f>(BW74*BU74/BI74)</f>
        <v>0</v>
      </c>
      <c r="CB74">
        <f>(1-CA74)</f>
        <v>0</v>
      </c>
      <c r="CC74">
        <f>$B$11*DB74+$C$11*DC74+$F$11*DD74*(1-DG74)</f>
        <v>0</v>
      </c>
      <c r="CD74">
        <f>CC74*CE74</f>
        <v>0</v>
      </c>
      <c r="CE74">
        <f>($B$11*$D$9+$C$11*$D$9+$F$11*((DQ74+DI74)/MAX(DQ74+DI74+DR74, 0.1)*$I$9+DR74/MAX(DQ74+DI74+DR74, 0.1)*$J$9))/($B$11+$C$11+$F$11)</f>
        <v>0</v>
      </c>
      <c r="CF74">
        <f>($B$11*$K$9+$C$11*$K$9+$F$11*((DQ74+DI74)/MAX(DQ74+DI74+DR74, 0.1)*$P$9+DR74/MAX(DQ74+DI74+DR74, 0.1)*$Q$9))/($B$11+$C$11+$F$11)</f>
        <v>0</v>
      </c>
      <c r="CG74">
        <v>6</v>
      </c>
      <c r="CH74">
        <v>0.5</v>
      </c>
      <c r="CI74" t="s">
        <v>313</v>
      </c>
      <c r="CJ74">
        <v>2</v>
      </c>
      <c r="CK74" t="b">
        <v>0</v>
      </c>
      <c r="CL74">
        <v>1694113504.099999</v>
      </c>
      <c r="CM74">
        <v>385.3006129032258</v>
      </c>
      <c r="CN74">
        <v>399.9835161290322</v>
      </c>
      <c r="CO74">
        <v>20.59473548387097</v>
      </c>
      <c r="CP74">
        <v>18.38367419354838</v>
      </c>
      <c r="CQ74">
        <v>383.8446129032258</v>
      </c>
      <c r="CR74">
        <v>20.50673548387097</v>
      </c>
      <c r="CS74">
        <v>600.0036129032259</v>
      </c>
      <c r="CT74">
        <v>101.1067419354838</v>
      </c>
      <c r="CU74">
        <v>0.09996759354838712</v>
      </c>
      <c r="CV74">
        <v>26.08289677419355</v>
      </c>
      <c r="CW74">
        <v>26.07842580645162</v>
      </c>
      <c r="CX74">
        <v>999.9000000000003</v>
      </c>
      <c r="CY74">
        <v>0</v>
      </c>
      <c r="CZ74">
        <v>0</v>
      </c>
      <c r="DA74">
        <v>9997.412903225806</v>
      </c>
      <c r="DB74">
        <v>0</v>
      </c>
      <c r="DC74">
        <v>2096.998387096774</v>
      </c>
      <c r="DD74">
        <v>1499.969677419355</v>
      </c>
      <c r="DE74">
        <v>0.9730005161290324</v>
      </c>
      <c r="DF74">
        <v>0.02699931612903226</v>
      </c>
      <c r="DG74">
        <v>0</v>
      </c>
      <c r="DH74">
        <v>651.2309032258064</v>
      </c>
      <c r="DI74">
        <v>5.000220000000002</v>
      </c>
      <c r="DJ74">
        <v>10164.58387096774</v>
      </c>
      <c r="DK74">
        <v>14098.93225806452</v>
      </c>
      <c r="DL74">
        <v>35.64896774193548</v>
      </c>
      <c r="DM74">
        <v>39.69929032258063</v>
      </c>
      <c r="DN74">
        <v>35.90290322580645</v>
      </c>
      <c r="DO74">
        <v>37.80832258064516</v>
      </c>
      <c r="DP74">
        <v>37.53203225806451</v>
      </c>
      <c r="DQ74">
        <v>1454.607096774193</v>
      </c>
      <c r="DR74">
        <v>40.36258064516129</v>
      </c>
      <c r="DS74">
        <v>0</v>
      </c>
      <c r="DT74">
        <v>347.6000001430511</v>
      </c>
      <c r="DU74">
        <v>0</v>
      </c>
      <c r="DV74">
        <v>650.9765769230769</v>
      </c>
      <c r="DW74">
        <v>-22.36434188949244</v>
      </c>
      <c r="DX74">
        <v>-390.4786325262774</v>
      </c>
      <c r="DY74">
        <v>10159.83461538462</v>
      </c>
      <c r="DZ74">
        <v>15</v>
      </c>
      <c r="EA74">
        <v>1694113550.1</v>
      </c>
      <c r="EB74" t="s">
        <v>604</v>
      </c>
      <c r="EC74">
        <v>1694113536.6</v>
      </c>
      <c r="ED74">
        <v>1694113550.1</v>
      </c>
      <c r="EE74">
        <v>58</v>
      </c>
      <c r="EF74">
        <v>-0.447</v>
      </c>
      <c r="EG74">
        <v>-0.031</v>
      </c>
      <c r="EH74">
        <v>1.456</v>
      </c>
      <c r="EI74">
        <v>0.08799999999999999</v>
      </c>
      <c r="EJ74">
        <v>400</v>
      </c>
      <c r="EK74">
        <v>18</v>
      </c>
      <c r="EL74">
        <v>0.37</v>
      </c>
      <c r="EM74">
        <v>0.06</v>
      </c>
      <c r="EN74">
        <v>100</v>
      </c>
      <c r="EO74">
        <v>100</v>
      </c>
      <c r="EP74">
        <v>1.456</v>
      </c>
      <c r="EQ74">
        <v>0.08799999999999999</v>
      </c>
      <c r="ER74">
        <v>0.901824146409306</v>
      </c>
      <c r="ES74">
        <v>0.001863200859035997</v>
      </c>
      <c r="ET74">
        <v>1.75183244084333E-06</v>
      </c>
      <c r="EU74">
        <v>-3.106497135790904E-10</v>
      </c>
      <c r="EV74">
        <v>0.1192600000000006</v>
      </c>
      <c r="EW74">
        <v>0</v>
      </c>
      <c r="EX74">
        <v>0</v>
      </c>
      <c r="EY74">
        <v>0</v>
      </c>
      <c r="EZ74">
        <v>-6</v>
      </c>
      <c r="FA74">
        <v>2030</v>
      </c>
      <c r="FB74">
        <v>-1</v>
      </c>
      <c r="FC74">
        <v>-1</v>
      </c>
      <c r="FD74">
        <v>7.1</v>
      </c>
      <c r="FE74">
        <v>5.4</v>
      </c>
      <c r="FF74">
        <v>1.07422</v>
      </c>
      <c r="FG74">
        <v>2.62451</v>
      </c>
      <c r="FH74">
        <v>1.39771</v>
      </c>
      <c r="FI74">
        <v>2.27905</v>
      </c>
      <c r="FJ74">
        <v>1.39526</v>
      </c>
      <c r="FK74">
        <v>2.44019</v>
      </c>
      <c r="FL74">
        <v>36.908</v>
      </c>
      <c r="FM74">
        <v>14.5961</v>
      </c>
      <c r="FN74">
        <v>18</v>
      </c>
      <c r="FO74">
        <v>589.722</v>
      </c>
      <c r="FP74">
        <v>362.908</v>
      </c>
      <c r="FQ74">
        <v>23.1473</v>
      </c>
      <c r="FR74">
        <v>29.3949</v>
      </c>
      <c r="FS74">
        <v>30.0006</v>
      </c>
      <c r="FT74">
        <v>29.0927</v>
      </c>
      <c r="FU74">
        <v>29.4385</v>
      </c>
      <c r="FV74">
        <v>21.5267</v>
      </c>
      <c r="FW74">
        <v>11.6115</v>
      </c>
      <c r="FX74">
        <v>29.1675</v>
      </c>
      <c r="FY74">
        <v>23.0877</v>
      </c>
      <c r="FZ74">
        <v>400</v>
      </c>
      <c r="GA74">
        <v>18.367</v>
      </c>
      <c r="GB74">
        <v>98.3612</v>
      </c>
      <c r="GC74">
        <v>92.92789999999999</v>
      </c>
    </row>
    <row r="75" spans="1:185">
      <c r="A75">
        <v>59</v>
      </c>
      <c r="B75">
        <v>1694113626.1</v>
      </c>
      <c r="C75">
        <v>7362</v>
      </c>
      <c r="D75" t="s">
        <v>605</v>
      </c>
      <c r="E75" t="s">
        <v>606</v>
      </c>
      <c r="F75">
        <v>5</v>
      </c>
      <c r="G75" t="s">
        <v>530</v>
      </c>
      <c r="H75" t="s">
        <v>308</v>
      </c>
      <c r="I75" t="s">
        <v>531</v>
      </c>
      <c r="L75">
        <v>1694113618.099999</v>
      </c>
      <c r="M75">
        <f>(N75)/1000</f>
        <v>0</v>
      </c>
      <c r="N75">
        <f>IF(CK75, AQ75, AK75)</f>
        <v>0</v>
      </c>
      <c r="O75">
        <f>IF(CK75, AL75, AJ75)</f>
        <v>0</v>
      </c>
      <c r="P75">
        <f>CM75 - IF(AX75&gt;1, O75*CG75*100.0/(AZ75*DA75), 0)</f>
        <v>0</v>
      </c>
      <c r="Q75">
        <f>((W75-M75/2)*P75-O75)/(W75+M75/2)</f>
        <v>0</v>
      </c>
      <c r="R75">
        <f>Q75*(CT75+CU75)/1000.0</f>
        <v>0</v>
      </c>
      <c r="S75">
        <f>(CM75 - IF(AX75&gt;1, O75*CG75*100.0/(AZ75*DA75), 0))*(CT75+CU75)/1000.0</f>
        <v>0</v>
      </c>
      <c r="T75">
        <f>2.0/((1/V75-1/U75)+SIGN(V75)*SQRT((1/V75-1/U75)*(1/V75-1/U75) + 4*CH75/((CH75+1)*(CH75+1))*(2*1/V75*1/U75-1/U75*1/U75)))</f>
        <v>0</v>
      </c>
      <c r="U75">
        <f>IF(LEFT(CI75,1)&lt;&gt;"0",IF(LEFT(CI75,1)="1",3.0,CJ75),$D$5+$E$5*(DA75*CT75/($K$5*1000))+$F$5*(DA75*CT75/($K$5*1000))*MAX(MIN(CG75,$J$5),$I$5)*MAX(MIN(CG75,$J$5),$I$5)+$G$5*MAX(MIN(CG75,$J$5),$I$5)*(DA75*CT75/($K$5*1000))+$H$5*(DA75*CT75/($K$5*1000))*(DA75*CT75/($K$5*1000)))</f>
        <v>0</v>
      </c>
      <c r="V75">
        <f>M75*(1000-(1000*0.61365*exp(17.502*Z75/(240.97+Z75))/(CT75+CU75)+CO75)/2)/(1000*0.61365*exp(17.502*Z75/(240.97+Z75))/(CT75+CU75)-CO75)</f>
        <v>0</v>
      </c>
      <c r="W75">
        <f>1/((CH75+1)/(T75/1.6)+1/(U75/1.37)) + CH75/((CH75+1)/(T75/1.6) + CH75/(U75/1.37))</f>
        <v>0</v>
      </c>
      <c r="X75">
        <f>(CC75*CF75)</f>
        <v>0</v>
      </c>
      <c r="Y75">
        <f>(CV75+(X75+2*0.95*5.67E-8*(((CV75+$B$7)+273)^4-(CV75+273)^4)-44100*M75)/(1.84*29.3*U75+8*0.95*5.67E-8*(CV75+273)^3))</f>
        <v>0</v>
      </c>
      <c r="Z75">
        <f>($C$7*CW75+$D$7*CX75+$E$7*Y75)</f>
        <v>0</v>
      </c>
      <c r="AA75">
        <f>0.61365*exp(17.502*Z75/(240.97+Z75))</f>
        <v>0</v>
      </c>
      <c r="AB75">
        <f>(AC75/AD75*100)</f>
        <v>0</v>
      </c>
      <c r="AC75">
        <f>CO75*(CT75+CU75)/1000</f>
        <v>0</v>
      </c>
      <c r="AD75">
        <f>0.61365*exp(17.502*CV75/(240.97+CV75))</f>
        <v>0</v>
      </c>
      <c r="AE75">
        <f>(AA75-CO75*(CT75+CU75)/1000)</f>
        <v>0</v>
      </c>
      <c r="AF75">
        <f>(-M75*44100)</f>
        <v>0</v>
      </c>
      <c r="AG75">
        <f>2*29.3*U75*0.92*(CV75-Z75)</f>
        <v>0</v>
      </c>
      <c r="AH75">
        <f>2*0.95*5.67E-8*(((CV75+$B$7)+273)^4-(Z75+273)^4)</f>
        <v>0</v>
      </c>
      <c r="AI75">
        <f>X75+AH75+AF75+AG75</f>
        <v>0</v>
      </c>
      <c r="AJ75">
        <f>CS75*AX75*(CN75-CM75*(1000-AX75*CP75)/(1000-AX75*CO75))/(100*CG75)</f>
        <v>0</v>
      </c>
      <c r="AK75">
        <f>1000*CS75*AX75*(CO75-CP75)/(100*CG75*(1000-AX75*CO75))</f>
        <v>0</v>
      </c>
      <c r="AL75">
        <f>(AM75 - AN75 - CT75*1E3/(8.314*(CV75+273.15)) * AP75/CS75 * AO75) * CS75/(100*CG75) * (1000 - CP75)/1000</f>
        <v>0</v>
      </c>
      <c r="AM75">
        <v>305.3304685907221</v>
      </c>
      <c r="AN75">
        <v>295.2813818181817</v>
      </c>
      <c r="AO75">
        <v>-0.0058280158547171</v>
      </c>
      <c r="AP75">
        <v>67.14322880237448</v>
      </c>
      <c r="AQ75">
        <f>(AS75 - AR75 + CT75*1E3/(8.314*(CV75+273.15)) * AU75/CS75 * AT75) * CS75/(100*CG75) * 1000/(1000 - AS75)</f>
        <v>0</v>
      </c>
      <c r="AR75">
        <v>17.63782822982685</v>
      </c>
      <c r="AS75">
        <v>20.10086</v>
      </c>
      <c r="AT75">
        <v>-0.002272435374148697</v>
      </c>
      <c r="AU75">
        <v>78.55</v>
      </c>
      <c r="AV75">
        <v>11</v>
      </c>
      <c r="AW75">
        <v>2</v>
      </c>
      <c r="AX75">
        <f>IF(AV75*$H$13&gt;=AZ75,1.0,(AZ75/(AZ75-AV75*$H$13)))</f>
        <v>0</v>
      </c>
      <c r="AY75">
        <f>(AX75-1)*100</f>
        <v>0</v>
      </c>
      <c r="AZ75">
        <f>MAX(0,($B$13+$C$13*DA75)/(1+$D$13*DA75)*CT75/(CV75+273)*$E$13)</f>
        <v>0</v>
      </c>
      <c r="BA75" t="s">
        <v>310</v>
      </c>
      <c r="BB75">
        <v>8135.41</v>
      </c>
      <c r="BC75">
        <v>751.3846153846154</v>
      </c>
      <c r="BD75">
        <v>2279.14</v>
      </c>
      <c r="BE75">
        <f>1-BC75/BD75</f>
        <v>0</v>
      </c>
      <c r="BF75">
        <v>-1.208566639533705</v>
      </c>
      <c r="BG75" t="s">
        <v>607</v>
      </c>
      <c r="BH75">
        <v>8176.85</v>
      </c>
      <c r="BI75">
        <v>609.90724</v>
      </c>
      <c r="BJ75">
        <v>711.7</v>
      </c>
      <c r="BK75">
        <f>1-BI75/BJ75</f>
        <v>0</v>
      </c>
      <c r="BL75">
        <v>0.5</v>
      </c>
      <c r="BM75">
        <f>CD75</f>
        <v>0</v>
      </c>
      <c r="BN75">
        <f>O75</f>
        <v>0</v>
      </c>
      <c r="BO75">
        <f>BK75*BL75*BM75</f>
        <v>0</v>
      </c>
      <c r="BP75">
        <f>(BN75-BF75)/BM75</f>
        <v>0</v>
      </c>
      <c r="BQ75">
        <f>(BD75-BJ75)/BJ75</f>
        <v>0</v>
      </c>
      <c r="BR75">
        <f>BC75/(BE75+BC75/BJ75)</f>
        <v>0</v>
      </c>
      <c r="BS75" t="s">
        <v>608</v>
      </c>
      <c r="BT75">
        <v>468.4</v>
      </c>
      <c r="BU75">
        <f>IF(BT75&lt;&gt;0, BT75, BR75)</f>
        <v>0</v>
      </c>
      <c r="BV75">
        <f>1-BU75/BJ75</f>
        <v>0</v>
      </c>
      <c r="BW75">
        <f>(BJ75-BI75)/(BJ75-BU75)</f>
        <v>0</v>
      </c>
      <c r="BX75">
        <f>(BD75-BJ75)/(BD75-BU75)</f>
        <v>0</v>
      </c>
      <c r="BY75">
        <f>(BJ75-BI75)/(BJ75-BC75)</f>
        <v>0</v>
      </c>
      <c r="BZ75">
        <f>(BD75-BJ75)/(BD75-BC75)</f>
        <v>0</v>
      </c>
      <c r="CA75">
        <f>(BW75*BU75/BI75)</f>
        <v>0</v>
      </c>
      <c r="CB75">
        <f>(1-CA75)</f>
        <v>0</v>
      </c>
      <c r="CC75">
        <f>$B$11*DB75+$C$11*DC75+$F$11*DD75*(1-DG75)</f>
        <v>0</v>
      </c>
      <c r="CD75">
        <f>CC75*CE75</f>
        <v>0</v>
      </c>
      <c r="CE75">
        <f>($B$11*$D$9+$C$11*$D$9+$F$11*((DQ75+DI75)/MAX(DQ75+DI75+DR75, 0.1)*$I$9+DR75/MAX(DQ75+DI75+DR75, 0.1)*$J$9))/($B$11+$C$11+$F$11)</f>
        <v>0</v>
      </c>
      <c r="CF75">
        <f>($B$11*$K$9+$C$11*$K$9+$F$11*((DQ75+DI75)/MAX(DQ75+DI75+DR75, 0.1)*$P$9+DR75/MAX(DQ75+DI75+DR75, 0.1)*$Q$9))/($B$11+$C$11+$F$11)</f>
        <v>0</v>
      </c>
      <c r="CG75">
        <v>6</v>
      </c>
      <c r="CH75">
        <v>0.5</v>
      </c>
      <c r="CI75" t="s">
        <v>313</v>
      </c>
      <c r="CJ75">
        <v>2</v>
      </c>
      <c r="CK75" t="b">
        <v>0</v>
      </c>
      <c r="CL75">
        <v>1694113618.099999</v>
      </c>
      <c r="CM75">
        <v>289.2948064516128</v>
      </c>
      <c r="CN75">
        <v>300.0060645161291</v>
      </c>
      <c r="CO75">
        <v>20.12269677419355</v>
      </c>
      <c r="CP75">
        <v>17.66406451612904</v>
      </c>
      <c r="CQ75">
        <v>288.2278064516128</v>
      </c>
      <c r="CR75">
        <v>20.05869677419355</v>
      </c>
      <c r="CS75">
        <v>600.0374193548388</v>
      </c>
      <c r="CT75">
        <v>101.104935483871</v>
      </c>
      <c r="CU75">
        <v>0.1000406451612903</v>
      </c>
      <c r="CV75">
        <v>25.85596129032258</v>
      </c>
      <c r="CW75">
        <v>25.81014838709677</v>
      </c>
      <c r="CX75">
        <v>999.9000000000003</v>
      </c>
      <c r="CY75">
        <v>0</v>
      </c>
      <c r="CZ75">
        <v>0</v>
      </c>
      <c r="DA75">
        <v>9997.977419354838</v>
      </c>
      <c r="DB75">
        <v>0</v>
      </c>
      <c r="DC75">
        <v>1180.927290322581</v>
      </c>
      <c r="DD75">
        <v>1500.010322580645</v>
      </c>
      <c r="DE75">
        <v>0.9730070967741937</v>
      </c>
      <c r="DF75">
        <v>0.02699255483870968</v>
      </c>
      <c r="DG75">
        <v>0</v>
      </c>
      <c r="DH75">
        <v>610.0600322580646</v>
      </c>
      <c r="DI75">
        <v>5.000220000000002</v>
      </c>
      <c r="DJ75">
        <v>9549.698387096771</v>
      </c>
      <c r="DK75">
        <v>14099.33548387097</v>
      </c>
      <c r="DL75">
        <v>37.41909677419355</v>
      </c>
      <c r="DM75">
        <v>41.08435483870968</v>
      </c>
      <c r="DN75">
        <v>38.15696774193548</v>
      </c>
      <c r="DO75">
        <v>35.58645161290322</v>
      </c>
      <c r="DP75">
        <v>38.53799999999998</v>
      </c>
      <c r="DQ75">
        <v>1454.657419354839</v>
      </c>
      <c r="DR75">
        <v>40.35290322580644</v>
      </c>
      <c r="DS75">
        <v>0</v>
      </c>
      <c r="DT75">
        <v>112</v>
      </c>
      <c r="DU75">
        <v>0</v>
      </c>
      <c r="DV75">
        <v>609.90724</v>
      </c>
      <c r="DW75">
        <v>-11.72330771751068</v>
      </c>
      <c r="DX75">
        <v>-246.1376926588268</v>
      </c>
      <c r="DY75">
        <v>9545.702000000001</v>
      </c>
      <c r="DZ75">
        <v>15</v>
      </c>
      <c r="EA75">
        <v>1694113649.1</v>
      </c>
      <c r="EB75" t="s">
        <v>609</v>
      </c>
      <c r="EC75">
        <v>1694113648.1</v>
      </c>
      <c r="ED75">
        <v>1694113649.1</v>
      </c>
      <c r="EE75">
        <v>59</v>
      </c>
      <c r="EF75">
        <v>-0.092</v>
      </c>
      <c r="EG75">
        <v>-0.025</v>
      </c>
      <c r="EH75">
        <v>1.067</v>
      </c>
      <c r="EI75">
        <v>0.064</v>
      </c>
      <c r="EJ75">
        <v>300</v>
      </c>
      <c r="EK75">
        <v>18</v>
      </c>
      <c r="EL75">
        <v>0.39</v>
      </c>
      <c r="EM75">
        <v>0.06</v>
      </c>
      <c r="EN75">
        <v>100</v>
      </c>
      <c r="EO75">
        <v>100</v>
      </c>
      <c r="EP75">
        <v>1.067</v>
      </c>
      <c r="EQ75">
        <v>0.064</v>
      </c>
      <c r="ER75">
        <v>0.4544938699951169</v>
      </c>
      <c r="ES75">
        <v>0.001863200859035997</v>
      </c>
      <c r="ET75">
        <v>1.75183244084333E-06</v>
      </c>
      <c r="EU75">
        <v>-3.106497135790904E-10</v>
      </c>
      <c r="EV75">
        <v>0.08840000000000003</v>
      </c>
      <c r="EW75">
        <v>0</v>
      </c>
      <c r="EX75">
        <v>0</v>
      </c>
      <c r="EY75">
        <v>0</v>
      </c>
      <c r="EZ75">
        <v>-6</v>
      </c>
      <c r="FA75">
        <v>2030</v>
      </c>
      <c r="FB75">
        <v>-1</v>
      </c>
      <c r="FC75">
        <v>-1</v>
      </c>
      <c r="FD75">
        <v>1.5</v>
      </c>
      <c r="FE75">
        <v>1.3</v>
      </c>
      <c r="FF75">
        <v>0.856934</v>
      </c>
      <c r="FG75">
        <v>2.59521</v>
      </c>
      <c r="FH75">
        <v>1.39771</v>
      </c>
      <c r="FI75">
        <v>2.28027</v>
      </c>
      <c r="FJ75">
        <v>1.39526</v>
      </c>
      <c r="FK75">
        <v>2.49268</v>
      </c>
      <c r="FL75">
        <v>36.8842</v>
      </c>
      <c r="FM75">
        <v>14.5961</v>
      </c>
      <c r="FN75">
        <v>18</v>
      </c>
      <c r="FO75">
        <v>591.841</v>
      </c>
      <c r="FP75">
        <v>362.17</v>
      </c>
      <c r="FQ75">
        <v>24.7469</v>
      </c>
      <c r="FR75">
        <v>29.4292</v>
      </c>
      <c r="FS75">
        <v>29.9998</v>
      </c>
      <c r="FT75">
        <v>29.1509</v>
      </c>
      <c r="FU75">
        <v>29.4949</v>
      </c>
      <c r="FV75">
        <v>17.2018</v>
      </c>
      <c r="FW75">
        <v>16.0529</v>
      </c>
      <c r="FX75">
        <v>26.5137</v>
      </c>
      <c r="FY75">
        <v>24.8491</v>
      </c>
      <c r="FZ75">
        <v>300</v>
      </c>
      <c r="GA75">
        <v>17.62</v>
      </c>
      <c r="GB75">
        <v>98.3516</v>
      </c>
      <c r="GC75">
        <v>92.92610000000001</v>
      </c>
    </row>
    <row r="76" spans="1:185">
      <c r="A76">
        <v>60</v>
      </c>
      <c r="B76">
        <v>1694113725.1</v>
      </c>
      <c r="C76">
        <v>7461</v>
      </c>
      <c r="D76" t="s">
        <v>610</v>
      </c>
      <c r="E76" t="s">
        <v>611</v>
      </c>
      <c r="F76">
        <v>5</v>
      </c>
      <c r="G76" t="s">
        <v>530</v>
      </c>
      <c r="H76" t="s">
        <v>308</v>
      </c>
      <c r="I76" t="s">
        <v>531</v>
      </c>
      <c r="L76">
        <v>1694113717.099999</v>
      </c>
      <c r="M76">
        <f>(N76)/1000</f>
        <v>0</v>
      </c>
      <c r="N76">
        <f>IF(CK76, AQ76, AK76)</f>
        <v>0</v>
      </c>
      <c r="O76">
        <f>IF(CK76, AL76, AJ76)</f>
        <v>0</v>
      </c>
      <c r="P76">
        <f>CM76 - IF(AX76&gt;1, O76*CG76*100.0/(AZ76*DA76), 0)</f>
        <v>0</v>
      </c>
      <c r="Q76">
        <f>((W76-M76/2)*P76-O76)/(W76+M76/2)</f>
        <v>0</v>
      </c>
      <c r="R76">
        <f>Q76*(CT76+CU76)/1000.0</f>
        <v>0</v>
      </c>
      <c r="S76">
        <f>(CM76 - IF(AX76&gt;1, O76*CG76*100.0/(AZ76*DA76), 0))*(CT76+CU76)/1000.0</f>
        <v>0</v>
      </c>
      <c r="T76">
        <f>2.0/((1/V76-1/U76)+SIGN(V76)*SQRT((1/V76-1/U76)*(1/V76-1/U76) + 4*CH76/((CH76+1)*(CH76+1))*(2*1/V76*1/U76-1/U76*1/U76)))</f>
        <v>0</v>
      </c>
      <c r="U76">
        <f>IF(LEFT(CI76,1)&lt;&gt;"0",IF(LEFT(CI76,1)="1",3.0,CJ76),$D$5+$E$5*(DA76*CT76/($K$5*1000))+$F$5*(DA76*CT76/($K$5*1000))*MAX(MIN(CG76,$J$5),$I$5)*MAX(MIN(CG76,$J$5),$I$5)+$G$5*MAX(MIN(CG76,$J$5),$I$5)*(DA76*CT76/($K$5*1000))+$H$5*(DA76*CT76/($K$5*1000))*(DA76*CT76/($K$5*1000)))</f>
        <v>0</v>
      </c>
      <c r="V76">
        <f>M76*(1000-(1000*0.61365*exp(17.502*Z76/(240.97+Z76))/(CT76+CU76)+CO76)/2)/(1000*0.61365*exp(17.502*Z76/(240.97+Z76))/(CT76+CU76)-CO76)</f>
        <v>0</v>
      </c>
      <c r="W76">
        <f>1/((CH76+1)/(T76/1.6)+1/(U76/1.37)) + CH76/((CH76+1)/(T76/1.6) + CH76/(U76/1.37))</f>
        <v>0</v>
      </c>
      <c r="X76">
        <f>(CC76*CF76)</f>
        <v>0</v>
      </c>
      <c r="Y76">
        <f>(CV76+(X76+2*0.95*5.67E-8*(((CV76+$B$7)+273)^4-(CV76+273)^4)-44100*M76)/(1.84*29.3*U76+8*0.95*5.67E-8*(CV76+273)^3))</f>
        <v>0</v>
      </c>
      <c r="Z76">
        <f>($C$7*CW76+$D$7*CX76+$E$7*Y76)</f>
        <v>0</v>
      </c>
      <c r="AA76">
        <f>0.61365*exp(17.502*Z76/(240.97+Z76))</f>
        <v>0</v>
      </c>
      <c r="AB76">
        <f>(AC76/AD76*100)</f>
        <v>0</v>
      </c>
      <c r="AC76">
        <f>CO76*(CT76+CU76)/1000</f>
        <v>0</v>
      </c>
      <c r="AD76">
        <f>0.61365*exp(17.502*CV76/(240.97+CV76))</f>
        <v>0</v>
      </c>
      <c r="AE76">
        <f>(AA76-CO76*(CT76+CU76)/1000)</f>
        <v>0</v>
      </c>
      <c r="AF76">
        <f>(-M76*44100)</f>
        <v>0</v>
      </c>
      <c r="AG76">
        <f>2*29.3*U76*0.92*(CV76-Z76)</f>
        <v>0</v>
      </c>
      <c r="AH76">
        <f>2*0.95*5.67E-8*(((CV76+$B$7)+273)^4-(Z76+273)^4)</f>
        <v>0</v>
      </c>
      <c r="AI76">
        <f>X76+AH76+AF76+AG76</f>
        <v>0</v>
      </c>
      <c r="AJ76">
        <f>CS76*AX76*(CN76-CM76*(1000-AX76*CP76)/(1000-AX76*CO76))/(100*CG76)</f>
        <v>0</v>
      </c>
      <c r="AK76">
        <f>1000*CS76*AX76*(CO76-CP76)/(100*CG76*(1000-AX76*CO76))</f>
        <v>0</v>
      </c>
      <c r="AL76">
        <f>(AM76 - AN76 - CT76*1E3/(8.314*(CV76+273.15)) * AP76/CS76 * AO76) * CS76/(100*CG76) * (1000 - CP76)/1000</f>
        <v>0</v>
      </c>
      <c r="AM76">
        <v>203.7622125349001</v>
      </c>
      <c r="AN76">
        <v>197.7393939393939</v>
      </c>
      <c r="AO76">
        <v>-0.0002799082737225946</v>
      </c>
      <c r="AP76">
        <v>67.20962273731377</v>
      </c>
      <c r="AQ76">
        <f>(AS76 - AR76 + CT76*1E3/(8.314*(CV76+273.15)) * AU76/CS76 * AT76) * CS76/(100*CG76) * 1000/(1000 - AS76)</f>
        <v>0</v>
      </c>
      <c r="AR76">
        <v>18.64752807329004</v>
      </c>
      <c r="AS76">
        <v>20.67403696969697</v>
      </c>
      <c r="AT76">
        <v>0.0167537662337673</v>
      </c>
      <c r="AU76">
        <v>78.55</v>
      </c>
      <c r="AV76">
        <v>10</v>
      </c>
      <c r="AW76">
        <v>2</v>
      </c>
      <c r="AX76">
        <f>IF(AV76*$H$13&gt;=AZ76,1.0,(AZ76/(AZ76-AV76*$H$13)))</f>
        <v>0</v>
      </c>
      <c r="AY76">
        <f>(AX76-1)*100</f>
        <v>0</v>
      </c>
      <c r="AZ76">
        <f>MAX(0,($B$13+$C$13*DA76)/(1+$D$13*DA76)*CT76/(CV76+273)*$E$13)</f>
        <v>0</v>
      </c>
      <c r="BA76" t="s">
        <v>310</v>
      </c>
      <c r="BB76">
        <v>8135.41</v>
      </c>
      <c r="BC76">
        <v>751.3846153846154</v>
      </c>
      <c r="BD76">
        <v>2279.14</v>
      </c>
      <c r="BE76">
        <f>1-BC76/BD76</f>
        <v>0</v>
      </c>
      <c r="BF76">
        <v>-1.208566639533705</v>
      </c>
      <c r="BG76" t="s">
        <v>612</v>
      </c>
      <c r="BH76">
        <v>8169.39</v>
      </c>
      <c r="BI76">
        <v>598.5038846153847</v>
      </c>
      <c r="BJ76">
        <v>685.29</v>
      </c>
      <c r="BK76">
        <f>1-BI76/BJ76</f>
        <v>0</v>
      </c>
      <c r="BL76">
        <v>0.5</v>
      </c>
      <c r="BM76">
        <f>CD76</f>
        <v>0</v>
      </c>
      <c r="BN76">
        <f>O76</f>
        <v>0</v>
      </c>
      <c r="BO76">
        <f>BK76*BL76*BM76</f>
        <v>0</v>
      </c>
      <c r="BP76">
        <f>(BN76-BF76)/BM76</f>
        <v>0</v>
      </c>
      <c r="BQ76">
        <f>(BD76-BJ76)/BJ76</f>
        <v>0</v>
      </c>
      <c r="BR76">
        <f>BC76/(BE76+BC76/BJ76)</f>
        <v>0</v>
      </c>
      <c r="BS76" t="s">
        <v>613</v>
      </c>
      <c r="BT76">
        <v>488.4</v>
      </c>
      <c r="BU76">
        <f>IF(BT76&lt;&gt;0, BT76, BR76)</f>
        <v>0</v>
      </c>
      <c r="BV76">
        <f>1-BU76/BJ76</f>
        <v>0</v>
      </c>
      <c r="BW76">
        <f>(BJ76-BI76)/(BJ76-BU76)</f>
        <v>0</v>
      </c>
      <c r="BX76">
        <f>(BD76-BJ76)/(BD76-BU76)</f>
        <v>0</v>
      </c>
      <c r="BY76">
        <f>(BJ76-BI76)/(BJ76-BC76)</f>
        <v>0</v>
      </c>
      <c r="BZ76">
        <f>(BD76-BJ76)/(BD76-BC76)</f>
        <v>0</v>
      </c>
      <c r="CA76">
        <f>(BW76*BU76/BI76)</f>
        <v>0</v>
      </c>
      <c r="CB76">
        <f>(1-CA76)</f>
        <v>0</v>
      </c>
      <c r="CC76">
        <f>$B$11*DB76+$C$11*DC76+$F$11*DD76*(1-DG76)</f>
        <v>0</v>
      </c>
      <c r="CD76">
        <f>CC76*CE76</f>
        <v>0</v>
      </c>
      <c r="CE76">
        <f>($B$11*$D$9+$C$11*$D$9+$F$11*((DQ76+DI76)/MAX(DQ76+DI76+DR76, 0.1)*$I$9+DR76/MAX(DQ76+DI76+DR76, 0.1)*$J$9))/($B$11+$C$11+$F$11)</f>
        <v>0</v>
      </c>
      <c r="CF76">
        <f>($B$11*$K$9+$C$11*$K$9+$F$11*((DQ76+DI76)/MAX(DQ76+DI76+DR76, 0.1)*$P$9+DR76/MAX(DQ76+DI76+DR76, 0.1)*$Q$9))/($B$11+$C$11+$F$11)</f>
        <v>0</v>
      </c>
      <c r="CG76">
        <v>6</v>
      </c>
      <c r="CH76">
        <v>0.5</v>
      </c>
      <c r="CI76" t="s">
        <v>313</v>
      </c>
      <c r="CJ76">
        <v>2</v>
      </c>
      <c r="CK76" t="b">
        <v>0</v>
      </c>
      <c r="CL76">
        <v>1694113717.099999</v>
      </c>
      <c r="CM76">
        <v>193.426</v>
      </c>
      <c r="CN76">
        <v>199.9243548387097</v>
      </c>
      <c r="CO76">
        <v>20.55763870967742</v>
      </c>
      <c r="CP76">
        <v>18.55644193548387</v>
      </c>
      <c r="CQ76">
        <v>192.899</v>
      </c>
      <c r="CR76">
        <v>20.47163870967742</v>
      </c>
      <c r="CS76">
        <v>600.0064193548387</v>
      </c>
      <c r="CT76">
        <v>101.1064516129032</v>
      </c>
      <c r="CU76">
        <v>0.1000059129032258</v>
      </c>
      <c r="CV76">
        <v>26.3449935483871</v>
      </c>
      <c r="CW76">
        <v>26.18175806451613</v>
      </c>
      <c r="CX76">
        <v>999.9000000000003</v>
      </c>
      <c r="CY76">
        <v>0</v>
      </c>
      <c r="CZ76">
        <v>0</v>
      </c>
      <c r="DA76">
        <v>10000.07548387097</v>
      </c>
      <c r="DB76">
        <v>0</v>
      </c>
      <c r="DC76">
        <v>1361.542161290323</v>
      </c>
      <c r="DD76">
        <v>1499.985806451613</v>
      </c>
      <c r="DE76">
        <v>0.9729949354838709</v>
      </c>
      <c r="DF76">
        <v>0.02700494838709678</v>
      </c>
      <c r="DG76">
        <v>0</v>
      </c>
      <c r="DH76">
        <v>598.565064516129</v>
      </c>
      <c r="DI76">
        <v>5.000220000000002</v>
      </c>
      <c r="DJ76">
        <v>9432.720645161291</v>
      </c>
      <c r="DK76">
        <v>14099.08064516129</v>
      </c>
      <c r="DL76">
        <v>38.56229032258064</v>
      </c>
      <c r="DM76">
        <v>41.42312903225805</v>
      </c>
      <c r="DN76">
        <v>39.06438709677419</v>
      </c>
      <c r="DO76">
        <v>35.45545161290323</v>
      </c>
      <c r="DP76">
        <v>39.23961290322579</v>
      </c>
      <c r="DQ76">
        <v>1454.615806451613</v>
      </c>
      <c r="DR76">
        <v>40.36999999999998</v>
      </c>
      <c r="DS76">
        <v>0</v>
      </c>
      <c r="DT76">
        <v>97</v>
      </c>
      <c r="DU76">
        <v>0</v>
      </c>
      <c r="DV76">
        <v>598.5038846153847</v>
      </c>
      <c r="DW76">
        <v>-5.534393166495397</v>
      </c>
      <c r="DX76">
        <v>195.9705985516956</v>
      </c>
      <c r="DY76">
        <v>9434.103846153845</v>
      </c>
      <c r="DZ76">
        <v>15</v>
      </c>
      <c r="EA76">
        <v>1694113744.6</v>
      </c>
      <c r="EB76" t="s">
        <v>614</v>
      </c>
      <c r="EC76">
        <v>1694113743.6</v>
      </c>
      <c r="ED76">
        <v>1694113744.6</v>
      </c>
      <c r="EE76">
        <v>60</v>
      </c>
      <c r="EF76">
        <v>-0.274</v>
      </c>
      <c r="EG76">
        <v>0.023</v>
      </c>
      <c r="EH76">
        <v>0.527</v>
      </c>
      <c r="EI76">
        <v>0.08599999999999999</v>
      </c>
      <c r="EJ76">
        <v>200</v>
      </c>
      <c r="EK76">
        <v>19</v>
      </c>
      <c r="EL76">
        <v>0.61</v>
      </c>
      <c r="EM76">
        <v>0.08</v>
      </c>
      <c r="EN76">
        <v>100</v>
      </c>
      <c r="EO76">
        <v>100</v>
      </c>
      <c r="EP76">
        <v>0.527</v>
      </c>
      <c r="EQ76">
        <v>0.08599999999999999</v>
      </c>
      <c r="ER76">
        <v>0.3622999190555626</v>
      </c>
      <c r="ES76">
        <v>0.001863200859035997</v>
      </c>
      <c r="ET76">
        <v>1.75183244084333E-06</v>
      </c>
      <c r="EU76">
        <v>-3.106497135790904E-10</v>
      </c>
      <c r="EV76">
        <v>0.06358499999999623</v>
      </c>
      <c r="EW76">
        <v>0</v>
      </c>
      <c r="EX76">
        <v>0</v>
      </c>
      <c r="EY76">
        <v>0</v>
      </c>
      <c r="EZ76">
        <v>-6</v>
      </c>
      <c r="FA76">
        <v>2030</v>
      </c>
      <c r="FB76">
        <v>-1</v>
      </c>
      <c r="FC76">
        <v>-1</v>
      </c>
      <c r="FD76">
        <v>1.3</v>
      </c>
      <c r="FE76">
        <v>1.3</v>
      </c>
      <c r="FF76">
        <v>0.6347660000000001</v>
      </c>
      <c r="FG76">
        <v>2.64526</v>
      </c>
      <c r="FH76">
        <v>1.39771</v>
      </c>
      <c r="FI76">
        <v>2.28027</v>
      </c>
      <c r="FJ76">
        <v>1.39526</v>
      </c>
      <c r="FK76">
        <v>2.54272</v>
      </c>
      <c r="FL76">
        <v>36.6706</v>
      </c>
      <c r="FM76">
        <v>14.5611</v>
      </c>
      <c r="FN76">
        <v>18</v>
      </c>
      <c r="FO76">
        <v>592.519</v>
      </c>
      <c r="FP76">
        <v>363.166</v>
      </c>
      <c r="FQ76">
        <v>24.8835</v>
      </c>
      <c r="FR76">
        <v>29.2925</v>
      </c>
      <c r="FS76">
        <v>29.9996</v>
      </c>
      <c r="FT76">
        <v>29.0747</v>
      </c>
      <c r="FU76">
        <v>29.4177</v>
      </c>
      <c r="FV76">
        <v>12.7146</v>
      </c>
      <c r="FW76">
        <v>7.42892</v>
      </c>
      <c r="FX76">
        <v>24.6533</v>
      </c>
      <c r="FY76">
        <v>24.7155</v>
      </c>
      <c r="FZ76">
        <v>200</v>
      </c>
      <c r="GA76">
        <v>18.7835</v>
      </c>
      <c r="GB76">
        <v>98.37269999999999</v>
      </c>
      <c r="GC76">
        <v>92.9511</v>
      </c>
    </row>
    <row r="77" spans="1:185">
      <c r="A77">
        <v>61</v>
      </c>
      <c r="B77">
        <v>1694113820.6</v>
      </c>
      <c r="C77">
        <v>7556.5</v>
      </c>
      <c r="D77" t="s">
        <v>615</v>
      </c>
      <c r="E77" t="s">
        <v>616</v>
      </c>
      <c r="F77">
        <v>5</v>
      </c>
      <c r="G77" t="s">
        <v>530</v>
      </c>
      <c r="H77" t="s">
        <v>308</v>
      </c>
      <c r="I77" t="s">
        <v>531</v>
      </c>
      <c r="L77">
        <v>1694113812.599999</v>
      </c>
      <c r="M77">
        <f>(N77)/1000</f>
        <v>0</v>
      </c>
      <c r="N77">
        <f>IF(CK77, AQ77, AK77)</f>
        <v>0</v>
      </c>
      <c r="O77">
        <f>IF(CK77, AL77, AJ77)</f>
        <v>0</v>
      </c>
      <c r="P77">
        <f>CM77 - IF(AX77&gt;1, O77*CG77*100.0/(AZ77*DA77), 0)</f>
        <v>0</v>
      </c>
      <c r="Q77">
        <f>((W77-M77/2)*P77-O77)/(W77+M77/2)</f>
        <v>0</v>
      </c>
      <c r="R77">
        <f>Q77*(CT77+CU77)/1000.0</f>
        <v>0</v>
      </c>
      <c r="S77">
        <f>(CM77 - IF(AX77&gt;1, O77*CG77*100.0/(AZ77*DA77), 0))*(CT77+CU77)/1000.0</f>
        <v>0</v>
      </c>
      <c r="T77">
        <f>2.0/((1/V77-1/U77)+SIGN(V77)*SQRT((1/V77-1/U77)*(1/V77-1/U77) + 4*CH77/((CH77+1)*(CH77+1))*(2*1/V77*1/U77-1/U77*1/U77)))</f>
        <v>0</v>
      </c>
      <c r="U77">
        <f>IF(LEFT(CI77,1)&lt;&gt;"0",IF(LEFT(CI77,1)="1",3.0,CJ77),$D$5+$E$5*(DA77*CT77/($K$5*1000))+$F$5*(DA77*CT77/($K$5*1000))*MAX(MIN(CG77,$J$5),$I$5)*MAX(MIN(CG77,$J$5),$I$5)+$G$5*MAX(MIN(CG77,$J$5),$I$5)*(DA77*CT77/($K$5*1000))+$H$5*(DA77*CT77/($K$5*1000))*(DA77*CT77/($K$5*1000)))</f>
        <v>0</v>
      </c>
      <c r="V77">
        <f>M77*(1000-(1000*0.61365*exp(17.502*Z77/(240.97+Z77))/(CT77+CU77)+CO77)/2)/(1000*0.61365*exp(17.502*Z77/(240.97+Z77))/(CT77+CU77)-CO77)</f>
        <v>0</v>
      </c>
      <c r="W77">
        <f>1/((CH77+1)/(T77/1.6)+1/(U77/1.37)) + CH77/((CH77+1)/(T77/1.6) + CH77/(U77/1.37))</f>
        <v>0</v>
      </c>
      <c r="X77">
        <f>(CC77*CF77)</f>
        <v>0</v>
      </c>
      <c r="Y77">
        <f>(CV77+(X77+2*0.95*5.67E-8*(((CV77+$B$7)+273)^4-(CV77+273)^4)-44100*M77)/(1.84*29.3*U77+8*0.95*5.67E-8*(CV77+273)^3))</f>
        <v>0</v>
      </c>
      <c r="Z77">
        <f>($C$7*CW77+$D$7*CX77+$E$7*Y77)</f>
        <v>0</v>
      </c>
      <c r="AA77">
        <f>0.61365*exp(17.502*Z77/(240.97+Z77))</f>
        <v>0</v>
      </c>
      <c r="AB77">
        <f>(AC77/AD77*100)</f>
        <v>0</v>
      </c>
      <c r="AC77">
        <f>CO77*(CT77+CU77)/1000</f>
        <v>0</v>
      </c>
      <c r="AD77">
        <f>0.61365*exp(17.502*CV77/(240.97+CV77))</f>
        <v>0</v>
      </c>
      <c r="AE77">
        <f>(AA77-CO77*(CT77+CU77)/1000)</f>
        <v>0</v>
      </c>
      <c r="AF77">
        <f>(-M77*44100)</f>
        <v>0</v>
      </c>
      <c r="AG77">
        <f>2*29.3*U77*0.92*(CV77-Z77)</f>
        <v>0</v>
      </c>
      <c r="AH77">
        <f>2*0.95*5.67E-8*(((CV77+$B$7)+273)^4-(Z77+273)^4)</f>
        <v>0</v>
      </c>
      <c r="AI77">
        <f>X77+AH77+AF77+AG77</f>
        <v>0</v>
      </c>
      <c r="AJ77">
        <f>CS77*AX77*(CN77-CM77*(1000-AX77*CP77)/(1000-AX77*CO77))/(100*CG77)</f>
        <v>0</v>
      </c>
      <c r="AK77">
        <f>1000*CS77*AX77*(CO77-CP77)/(100*CG77*(1000-AX77*CO77))</f>
        <v>0</v>
      </c>
      <c r="AL77">
        <f>(AM77 - AN77 - CT77*1E3/(8.314*(CV77+273.15)) * AP77/CS77 * AO77) * CS77/(100*CG77) * (1000 - CP77)/1000</f>
        <v>0</v>
      </c>
      <c r="AM77">
        <v>101.8563232628432</v>
      </c>
      <c r="AN77">
        <v>99.85634787878782</v>
      </c>
      <c r="AO77">
        <v>0.01307581712343562</v>
      </c>
      <c r="AP77">
        <v>67.11564127622415</v>
      </c>
      <c r="AQ77">
        <f>(AS77 - AR77 + CT77*1E3/(8.314*(CV77+273.15)) * AU77/CS77 * AT77) * CS77/(100*CG77) * 1000/(1000 - AS77)</f>
        <v>0</v>
      </c>
      <c r="AR77">
        <v>18.26366807164502</v>
      </c>
      <c r="AS77">
        <v>20.63242909090908</v>
      </c>
      <c r="AT77">
        <v>-0.003989762770564206</v>
      </c>
      <c r="AU77">
        <v>78.55</v>
      </c>
      <c r="AV77">
        <v>10</v>
      </c>
      <c r="AW77">
        <v>2</v>
      </c>
      <c r="AX77">
        <f>IF(AV77*$H$13&gt;=AZ77,1.0,(AZ77/(AZ77-AV77*$H$13)))</f>
        <v>0</v>
      </c>
      <c r="AY77">
        <f>(AX77-1)*100</f>
        <v>0</v>
      </c>
      <c r="AZ77">
        <f>MAX(0,($B$13+$C$13*DA77)/(1+$D$13*DA77)*CT77/(CV77+273)*$E$13)</f>
        <v>0</v>
      </c>
      <c r="BA77" t="s">
        <v>310</v>
      </c>
      <c r="BB77">
        <v>8135.41</v>
      </c>
      <c r="BC77">
        <v>751.3846153846154</v>
      </c>
      <c r="BD77">
        <v>2279.14</v>
      </c>
      <c r="BE77">
        <f>1-BC77/BD77</f>
        <v>0</v>
      </c>
      <c r="BF77">
        <v>-1.208566639533705</v>
      </c>
      <c r="BG77" t="s">
        <v>617</v>
      </c>
      <c r="BH77">
        <v>8170</v>
      </c>
      <c r="BI77">
        <v>599.1348076923077</v>
      </c>
      <c r="BJ77">
        <v>671.01</v>
      </c>
      <c r="BK77">
        <f>1-BI77/BJ77</f>
        <v>0</v>
      </c>
      <c r="BL77">
        <v>0.5</v>
      </c>
      <c r="BM77">
        <f>CD77</f>
        <v>0</v>
      </c>
      <c r="BN77">
        <f>O77</f>
        <v>0</v>
      </c>
      <c r="BO77">
        <f>BK77*BL77*BM77</f>
        <v>0</v>
      </c>
      <c r="BP77">
        <f>(BN77-BF77)/BM77</f>
        <v>0</v>
      </c>
      <c r="BQ77">
        <f>(BD77-BJ77)/BJ77</f>
        <v>0</v>
      </c>
      <c r="BR77">
        <f>BC77/(BE77+BC77/BJ77)</f>
        <v>0</v>
      </c>
      <c r="BS77" t="s">
        <v>618</v>
      </c>
      <c r="BT77">
        <v>469.73</v>
      </c>
      <c r="BU77">
        <f>IF(BT77&lt;&gt;0, BT77, BR77)</f>
        <v>0</v>
      </c>
      <c r="BV77">
        <f>1-BU77/BJ77</f>
        <v>0</v>
      </c>
      <c r="BW77">
        <f>(BJ77-BI77)/(BJ77-BU77)</f>
        <v>0</v>
      </c>
      <c r="BX77">
        <f>(BD77-BJ77)/(BD77-BU77)</f>
        <v>0</v>
      </c>
      <c r="BY77">
        <f>(BJ77-BI77)/(BJ77-BC77)</f>
        <v>0</v>
      </c>
      <c r="BZ77">
        <f>(BD77-BJ77)/(BD77-BC77)</f>
        <v>0</v>
      </c>
      <c r="CA77">
        <f>(BW77*BU77/BI77)</f>
        <v>0</v>
      </c>
      <c r="CB77">
        <f>(1-CA77)</f>
        <v>0</v>
      </c>
      <c r="CC77">
        <f>$B$11*DB77+$C$11*DC77+$F$11*DD77*(1-DG77)</f>
        <v>0</v>
      </c>
      <c r="CD77">
        <f>CC77*CE77</f>
        <v>0</v>
      </c>
      <c r="CE77">
        <f>($B$11*$D$9+$C$11*$D$9+$F$11*((DQ77+DI77)/MAX(DQ77+DI77+DR77, 0.1)*$I$9+DR77/MAX(DQ77+DI77+DR77, 0.1)*$J$9))/($B$11+$C$11+$F$11)</f>
        <v>0</v>
      </c>
      <c r="CF77">
        <f>($B$11*$K$9+$C$11*$K$9+$F$11*((DQ77+DI77)/MAX(DQ77+DI77+DR77, 0.1)*$P$9+DR77/MAX(DQ77+DI77+DR77, 0.1)*$Q$9))/($B$11+$C$11+$F$11)</f>
        <v>0</v>
      </c>
      <c r="CG77">
        <v>6</v>
      </c>
      <c r="CH77">
        <v>0.5</v>
      </c>
      <c r="CI77" t="s">
        <v>313</v>
      </c>
      <c r="CJ77">
        <v>2</v>
      </c>
      <c r="CK77" t="b">
        <v>0</v>
      </c>
      <c r="CL77">
        <v>1694113812.599999</v>
      </c>
      <c r="CM77">
        <v>97.68615483870968</v>
      </c>
      <c r="CN77">
        <v>99.98701612903226</v>
      </c>
      <c r="CO77">
        <v>20.65603548387097</v>
      </c>
      <c r="CP77">
        <v>18.34694838709677</v>
      </c>
      <c r="CQ77">
        <v>97.48515483870969</v>
      </c>
      <c r="CR77">
        <v>20.57803548387097</v>
      </c>
      <c r="CS77">
        <v>600.0200000000001</v>
      </c>
      <c r="CT77">
        <v>101.1031935483871</v>
      </c>
      <c r="CU77">
        <v>0.1000323354838709</v>
      </c>
      <c r="CV77">
        <v>26.17713548387097</v>
      </c>
      <c r="CW77">
        <v>25.98518064516129</v>
      </c>
      <c r="CX77">
        <v>999.9000000000003</v>
      </c>
      <c r="CY77">
        <v>0</v>
      </c>
      <c r="CZ77">
        <v>0</v>
      </c>
      <c r="DA77">
        <v>9994.673870967743</v>
      </c>
      <c r="DB77">
        <v>0</v>
      </c>
      <c r="DC77">
        <v>1885.450645161291</v>
      </c>
      <c r="DD77">
        <v>1499.96</v>
      </c>
      <c r="DE77">
        <v>0.9729991290322577</v>
      </c>
      <c r="DF77">
        <v>0.02700094193548387</v>
      </c>
      <c r="DG77">
        <v>0</v>
      </c>
      <c r="DH77">
        <v>599.1422903225805</v>
      </c>
      <c r="DI77">
        <v>5.000220000000002</v>
      </c>
      <c r="DJ77">
        <v>9484.54258064516</v>
      </c>
      <c r="DK77">
        <v>14098.82903225807</v>
      </c>
      <c r="DL77">
        <v>39.37670967741934</v>
      </c>
      <c r="DM77">
        <v>41.82625806451613</v>
      </c>
      <c r="DN77">
        <v>40.1550322580645</v>
      </c>
      <c r="DO77">
        <v>33.74774193548387</v>
      </c>
      <c r="DP77">
        <v>39.63477419354838</v>
      </c>
      <c r="DQ77">
        <v>1454.594193548387</v>
      </c>
      <c r="DR77">
        <v>40.36580645161288</v>
      </c>
      <c r="DS77">
        <v>0</v>
      </c>
      <c r="DT77">
        <v>93.40000009536743</v>
      </c>
      <c r="DU77">
        <v>0</v>
      </c>
      <c r="DV77">
        <v>599.1348076923077</v>
      </c>
      <c r="DW77">
        <v>-4.690974365883794</v>
      </c>
      <c r="DX77">
        <v>-101.1377778539846</v>
      </c>
      <c r="DY77">
        <v>9483.686923076921</v>
      </c>
      <c r="DZ77">
        <v>15</v>
      </c>
      <c r="EA77">
        <v>1694113843.6</v>
      </c>
      <c r="EB77" t="s">
        <v>619</v>
      </c>
      <c r="EC77">
        <v>1694113841.1</v>
      </c>
      <c r="ED77">
        <v>1694113843.6</v>
      </c>
      <c r="EE77">
        <v>61</v>
      </c>
      <c r="EF77">
        <v>-0.091</v>
      </c>
      <c r="EG77">
        <v>-0.008999999999999999</v>
      </c>
      <c r="EH77">
        <v>0.201</v>
      </c>
      <c r="EI77">
        <v>0.078</v>
      </c>
      <c r="EJ77">
        <v>100</v>
      </c>
      <c r="EK77">
        <v>18</v>
      </c>
      <c r="EL77">
        <v>0.8</v>
      </c>
      <c r="EM77">
        <v>0.05</v>
      </c>
      <c r="EN77">
        <v>100</v>
      </c>
      <c r="EO77">
        <v>100</v>
      </c>
      <c r="EP77">
        <v>0.201</v>
      </c>
      <c r="EQ77">
        <v>0.078</v>
      </c>
      <c r="ER77">
        <v>0.08846394344046965</v>
      </c>
      <c r="ES77">
        <v>0.001863200859035997</v>
      </c>
      <c r="ET77">
        <v>1.75183244084333E-06</v>
      </c>
      <c r="EU77">
        <v>-3.106497135790904E-10</v>
      </c>
      <c r="EV77">
        <v>0.08611428571428448</v>
      </c>
      <c r="EW77">
        <v>0</v>
      </c>
      <c r="EX77">
        <v>0</v>
      </c>
      <c r="EY77">
        <v>0</v>
      </c>
      <c r="EZ77">
        <v>-6</v>
      </c>
      <c r="FA77">
        <v>2030</v>
      </c>
      <c r="FB77">
        <v>-1</v>
      </c>
      <c r="FC77">
        <v>-1</v>
      </c>
      <c r="FD77">
        <v>1.3</v>
      </c>
      <c r="FE77">
        <v>1.3</v>
      </c>
      <c r="FF77">
        <v>0.400391</v>
      </c>
      <c r="FG77">
        <v>2.63794</v>
      </c>
      <c r="FH77">
        <v>1.39771</v>
      </c>
      <c r="FI77">
        <v>2.28027</v>
      </c>
      <c r="FJ77">
        <v>1.39526</v>
      </c>
      <c r="FK77">
        <v>2.58057</v>
      </c>
      <c r="FL77">
        <v>36.4814</v>
      </c>
      <c r="FM77">
        <v>14.5523</v>
      </c>
      <c r="FN77">
        <v>18</v>
      </c>
      <c r="FO77">
        <v>592.926</v>
      </c>
      <c r="FP77">
        <v>363.487</v>
      </c>
      <c r="FQ77">
        <v>24.5018</v>
      </c>
      <c r="FR77">
        <v>29.1379</v>
      </c>
      <c r="FS77">
        <v>29.9996</v>
      </c>
      <c r="FT77">
        <v>28.9674</v>
      </c>
      <c r="FU77">
        <v>29.3109</v>
      </c>
      <c r="FV77">
        <v>8.02779</v>
      </c>
      <c r="FW77">
        <v>10.3996</v>
      </c>
      <c r="FX77">
        <v>22.7765</v>
      </c>
      <c r="FY77">
        <v>24.4764</v>
      </c>
      <c r="FZ77">
        <v>100</v>
      </c>
      <c r="GA77">
        <v>18.0836</v>
      </c>
      <c r="GB77">
        <v>98.402</v>
      </c>
      <c r="GC77">
        <v>92.9752</v>
      </c>
    </row>
    <row r="78" spans="1:185">
      <c r="A78">
        <v>62</v>
      </c>
      <c r="B78">
        <v>1694113919.6</v>
      </c>
      <c r="C78">
        <v>7655.5</v>
      </c>
      <c r="D78" t="s">
        <v>620</v>
      </c>
      <c r="E78" t="s">
        <v>621</v>
      </c>
      <c r="F78">
        <v>5</v>
      </c>
      <c r="G78" t="s">
        <v>530</v>
      </c>
      <c r="H78" t="s">
        <v>308</v>
      </c>
      <c r="I78" t="s">
        <v>531</v>
      </c>
      <c r="L78">
        <v>1694113911.599999</v>
      </c>
      <c r="M78">
        <f>(N78)/1000</f>
        <v>0</v>
      </c>
      <c r="N78">
        <f>IF(CK78, AQ78, AK78)</f>
        <v>0</v>
      </c>
      <c r="O78">
        <f>IF(CK78, AL78, AJ78)</f>
        <v>0</v>
      </c>
      <c r="P78">
        <f>CM78 - IF(AX78&gt;1, O78*CG78*100.0/(AZ78*DA78), 0)</f>
        <v>0</v>
      </c>
      <c r="Q78">
        <f>((W78-M78/2)*P78-O78)/(W78+M78/2)</f>
        <v>0</v>
      </c>
      <c r="R78">
        <f>Q78*(CT78+CU78)/1000.0</f>
        <v>0</v>
      </c>
      <c r="S78">
        <f>(CM78 - IF(AX78&gt;1, O78*CG78*100.0/(AZ78*DA78), 0))*(CT78+CU78)/1000.0</f>
        <v>0</v>
      </c>
      <c r="T78">
        <f>2.0/((1/V78-1/U78)+SIGN(V78)*SQRT((1/V78-1/U78)*(1/V78-1/U78) + 4*CH78/((CH78+1)*(CH78+1))*(2*1/V78*1/U78-1/U78*1/U78)))</f>
        <v>0</v>
      </c>
      <c r="U78">
        <f>IF(LEFT(CI78,1)&lt;&gt;"0",IF(LEFT(CI78,1)="1",3.0,CJ78),$D$5+$E$5*(DA78*CT78/($K$5*1000))+$F$5*(DA78*CT78/($K$5*1000))*MAX(MIN(CG78,$J$5),$I$5)*MAX(MIN(CG78,$J$5),$I$5)+$G$5*MAX(MIN(CG78,$J$5),$I$5)*(DA78*CT78/($K$5*1000))+$H$5*(DA78*CT78/($K$5*1000))*(DA78*CT78/($K$5*1000)))</f>
        <v>0</v>
      </c>
      <c r="V78">
        <f>M78*(1000-(1000*0.61365*exp(17.502*Z78/(240.97+Z78))/(CT78+CU78)+CO78)/2)/(1000*0.61365*exp(17.502*Z78/(240.97+Z78))/(CT78+CU78)-CO78)</f>
        <v>0</v>
      </c>
      <c r="W78">
        <f>1/((CH78+1)/(T78/1.6)+1/(U78/1.37)) + CH78/((CH78+1)/(T78/1.6) + CH78/(U78/1.37))</f>
        <v>0</v>
      </c>
      <c r="X78">
        <f>(CC78*CF78)</f>
        <v>0</v>
      </c>
      <c r="Y78">
        <f>(CV78+(X78+2*0.95*5.67E-8*(((CV78+$B$7)+273)^4-(CV78+273)^4)-44100*M78)/(1.84*29.3*U78+8*0.95*5.67E-8*(CV78+273)^3))</f>
        <v>0</v>
      </c>
      <c r="Z78">
        <f>($C$7*CW78+$D$7*CX78+$E$7*Y78)</f>
        <v>0</v>
      </c>
      <c r="AA78">
        <f>0.61365*exp(17.502*Z78/(240.97+Z78))</f>
        <v>0</v>
      </c>
      <c r="AB78">
        <f>(AC78/AD78*100)</f>
        <v>0</v>
      </c>
      <c r="AC78">
        <f>CO78*(CT78+CU78)/1000</f>
        <v>0</v>
      </c>
      <c r="AD78">
        <f>0.61365*exp(17.502*CV78/(240.97+CV78))</f>
        <v>0</v>
      </c>
      <c r="AE78">
        <f>(AA78-CO78*(CT78+CU78)/1000)</f>
        <v>0</v>
      </c>
      <c r="AF78">
        <f>(-M78*44100)</f>
        <v>0</v>
      </c>
      <c r="AG78">
        <f>2*29.3*U78*0.92*(CV78-Z78)</f>
        <v>0</v>
      </c>
      <c r="AH78">
        <f>2*0.95*5.67E-8*(((CV78+$B$7)+273)^4-(Z78+273)^4)</f>
        <v>0</v>
      </c>
      <c r="AI78">
        <f>X78+AH78+AF78+AG78</f>
        <v>0</v>
      </c>
      <c r="AJ78">
        <f>CS78*AX78*(CN78-CM78*(1000-AX78*CP78)/(1000-AX78*CO78))/(100*CG78)</f>
        <v>0</v>
      </c>
      <c r="AK78">
        <f>1000*CS78*AX78*(CO78-CP78)/(100*CG78*(1000-AX78*CO78))</f>
        <v>0</v>
      </c>
      <c r="AL78">
        <f>(AM78 - AN78 - CT78*1E3/(8.314*(CV78+273.15)) * AP78/CS78 * AO78) * CS78/(100*CG78) * (1000 - CP78)/1000</f>
        <v>0</v>
      </c>
      <c r="AM78">
        <v>50.93237591678632</v>
      </c>
      <c r="AN78">
        <v>50.76822181818182</v>
      </c>
      <c r="AO78">
        <v>-0.02843077338129002</v>
      </c>
      <c r="AP78">
        <v>67.10729456605334</v>
      </c>
      <c r="AQ78">
        <f>(AS78 - AR78 + CT78*1E3/(8.314*(CV78+273.15)) * AU78/CS78 * AT78) * CS78/(100*CG78) * 1000/(1000 - AS78)</f>
        <v>0</v>
      </c>
      <c r="AR78">
        <v>18.0150368074026</v>
      </c>
      <c r="AS78">
        <v>20.62898606060605</v>
      </c>
      <c r="AT78">
        <v>-0.03475058008657594</v>
      </c>
      <c r="AU78">
        <v>78.55</v>
      </c>
      <c r="AV78">
        <v>9</v>
      </c>
      <c r="AW78">
        <v>1</v>
      </c>
      <c r="AX78">
        <f>IF(AV78*$H$13&gt;=AZ78,1.0,(AZ78/(AZ78-AV78*$H$13)))</f>
        <v>0</v>
      </c>
      <c r="AY78">
        <f>(AX78-1)*100</f>
        <v>0</v>
      </c>
      <c r="AZ78">
        <f>MAX(0,($B$13+$C$13*DA78)/(1+$D$13*DA78)*CT78/(CV78+273)*$E$13)</f>
        <v>0</v>
      </c>
      <c r="BA78" t="s">
        <v>310</v>
      </c>
      <c r="BB78">
        <v>8135.41</v>
      </c>
      <c r="BC78">
        <v>751.3846153846154</v>
      </c>
      <c r="BD78">
        <v>2279.14</v>
      </c>
      <c r="BE78">
        <f>1-BC78/BD78</f>
        <v>0</v>
      </c>
      <c r="BF78">
        <v>-1.208566639533705</v>
      </c>
      <c r="BG78" t="s">
        <v>622</v>
      </c>
      <c r="BH78">
        <v>8179.37</v>
      </c>
      <c r="BI78">
        <v>604.7518846153846</v>
      </c>
      <c r="BJ78">
        <v>669.13</v>
      </c>
      <c r="BK78">
        <f>1-BI78/BJ78</f>
        <v>0</v>
      </c>
      <c r="BL78">
        <v>0.5</v>
      </c>
      <c r="BM78">
        <f>CD78</f>
        <v>0</v>
      </c>
      <c r="BN78">
        <f>O78</f>
        <v>0</v>
      </c>
      <c r="BO78">
        <f>BK78*BL78*BM78</f>
        <v>0</v>
      </c>
      <c r="BP78">
        <f>(BN78-BF78)/BM78</f>
        <v>0</v>
      </c>
      <c r="BQ78">
        <f>(BD78-BJ78)/BJ78</f>
        <v>0</v>
      </c>
      <c r="BR78">
        <f>BC78/(BE78+BC78/BJ78)</f>
        <v>0</v>
      </c>
      <c r="BS78" t="s">
        <v>623</v>
      </c>
      <c r="BT78">
        <v>479.13</v>
      </c>
      <c r="BU78">
        <f>IF(BT78&lt;&gt;0, BT78, BR78)</f>
        <v>0</v>
      </c>
      <c r="BV78">
        <f>1-BU78/BJ78</f>
        <v>0</v>
      </c>
      <c r="BW78">
        <f>(BJ78-BI78)/(BJ78-BU78)</f>
        <v>0</v>
      </c>
      <c r="BX78">
        <f>(BD78-BJ78)/(BD78-BU78)</f>
        <v>0</v>
      </c>
      <c r="BY78">
        <f>(BJ78-BI78)/(BJ78-BC78)</f>
        <v>0</v>
      </c>
      <c r="BZ78">
        <f>(BD78-BJ78)/(BD78-BC78)</f>
        <v>0</v>
      </c>
      <c r="CA78">
        <f>(BW78*BU78/BI78)</f>
        <v>0</v>
      </c>
      <c r="CB78">
        <f>(1-CA78)</f>
        <v>0</v>
      </c>
      <c r="CC78">
        <f>$B$11*DB78+$C$11*DC78+$F$11*DD78*(1-DG78)</f>
        <v>0</v>
      </c>
      <c r="CD78">
        <f>CC78*CE78</f>
        <v>0</v>
      </c>
      <c r="CE78">
        <f>($B$11*$D$9+$C$11*$D$9+$F$11*((DQ78+DI78)/MAX(DQ78+DI78+DR78, 0.1)*$I$9+DR78/MAX(DQ78+DI78+DR78, 0.1)*$J$9))/($B$11+$C$11+$F$11)</f>
        <v>0</v>
      </c>
      <c r="CF78">
        <f>($B$11*$K$9+$C$11*$K$9+$F$11*((DQ78+DI78)/MAX(DQ78+DI78+DR78, 0.1)*$P$9+DR78/MAX(DQ78+DI78+DR78, 0.1)*$Q$9))/($B$11+$C$11+$F$11)</f>
        <v>0</v>
      </c>
      <c r="CG78">
        <v>6</v>
      </c>
      <c r="CH78">
        <v>0.5</v>
      </c>
      <c r="CI78" t="s">
        <v>313</v>
      </c>
      <c r="CJ78">
        <v>2</v>
      </c>
      <c r="CK78" t="b">
        <v>0</v>
      </c>
      <c r="CL78">
        <v>1694113911.599999</v>
      </c>
      <c r="CM78">
        <v>49.96171612903225</v>
      </c>
      <c r="CN78">
        <v>50.01402903225807</v>
      </c>
      <c r="CO78">
        <v>20.83971935483872</v>
      </c>
      <c r="CP78">
        <v>18.31757419354839</v>
      </c>
      <c r="CQ78">
        <v>49.71371612903226</v>
      </c>
      <c r="CR78">
        <v>20.77871935483872</v>
      </c>
      <c r="CS78">
        <v>600.0096451612902</v>
      </c>
      <c r="CT78">
        <v>101.1014516129032</v>
      </c>
      <c r="CU78">
        <v>0.09993821612903225</v>
      </c>
      <c r="CV78">
        <v>25.97394193548387</v>
      </c>
      <c r="CW78">
        <v>25.84193870967742</v>
      </c>
      <c r="CX78">
        <v>999.9000000000003</v>
      </c>
      <c r="CY78">
        <v>0</v>
      </c>
      <c r="CZ78">
        <v>0</v>
      </c>
      <c r="DA78">
        <v>9998.712903225805</v>
      </c>
      <c r="DB78">
        <v>0</v>
      </c>
      <c r="DC78">
        <v>1027.859032258065</v>
      </c>
      <c r="DD78">
        <v>1500.02064516129</v>
      </c>
      <c r="DE78">
        <v>0.9730007741935485</v>
      </c>
      <c r="DF78">
        <v>0.02699885806451613</v>
      </c>
      <c r="DG78">
        <v>0</v>
      </c>
      <c r="DH78">
        <v>604.6938064516129</v>
      </c>
      <c r="DI78">
        <v>5.000220000000002</v>
      </c>
      <c r="DJ78">
        <v>9453.148709677418</v>
      </c>
      <c r="DK78">
        <v>14099.40967741936</v>
      </c>
      <c r="DL78">
        <v>37.26380645161289</v>
      </c>
      <c r="DM78">
        <v>40.57429032258063</v>
      </c>
      <c r="DN78">
        <v>38.00174193548386</v>
      </c>
      <c r="DO78">
        <v>35.08438709677419</v>
      </c>
      <c r="DP78">
        <v>38.75574193548386</v>
      </c>
      <c r="DQ78">
        <v>1454.656451612903</v>
      </c>
      <c r="DR78">
        <v>40.36387096774192</v>
      </c>
      <c r="DS78">
        <v>0</v>
      </c>
      <c r="DT78">
        <v>97</v>
      </c>
      <c r="DU78">
        <v>0</v>
      </c>
      <c r="DV78">
        <v>604.7518846153846</v>
      </c>
      <c r="DW78">
        <v>3.975213669760716</v>
      </c>
      <c r="DX78">
        <v>233.7688891987529</v>
      </c>
      <c r="DY78">
        <v>9454.33076923077</v>
      </c>
      <c r="DZ78">
        <v>15</v>
      </c>
      <c r="EA78">
        <v>1694113943.1</v>
      </c>
      <c r="EB78" t="s">
        <v>624</v>
      </c>
      <c r="EC78">
        <v>1694113943.1</v>
      </c>
      <c r="ED78">
        <v>1694113943.1</v>
      </c>
      <c r="EE78">
        <v>62</v>
      </c>
      <c r="EF78">
        <v>0.154</v>
      </c>
      <c r="EG78">
        <v>-0.016</v>
      </c>
      <c r="EH78">
        <v>0.248</v>
      </c>
      <c r="EI78">
        <v>0.061</v>
      </c>
      <c r="EJ78">
        <v>50</v>
      </c>
      <c r="EK78">
        <v>18</v>
      </c>
      <c r="EL78">
        <v>1.02</v>
      </c>
      <c r="EM78">
        <v>0.06</v>
      </c>
      <c r="EN78">
        <v>100</v>
      </c>
      <c r="EO78">
        <v>100</v>
      </c>
      <c r="EP78">
        <v>0.248</v>
      </c>
      <c r="EQ78">
        <v>0.061</v>
      </c>
      <c r="ER78">
        <v>-0.002265923288827798</v>
      </c>
      <c r="ES78">
        <v>0.001863200859035997</v>
      </c>
      <c r="ET78">
        <v>1.75183244084333E-06</v>
      </c>
      <c r="EU78">
        <v>-3.106497135790904E-10</v>
      </c>
      <c r="EV78">
        <v>0.07751999999999626</v>
      </c>
      <c r="EW78">
        <v>0</v>
      </c>
      <c r="EX78">
        <v>0</v>
      </c>
      <c r="EY78">
        <v>0</v>
      </c>
      <c r="EZ78">
        <v>-6</v>
      </c>
      <c r="FA78">
        <v>2030</v>
      </c>
      <c r="FB78">
        <v>-1</v>
      </c>
      <c r="FC78">
        <v>-1</v>
      </c>
      <c r="FD78">
        <v>1.3</v>
      </c>
      <c r="FE78">
        <v>1.3</v>
      </c>
      <c r="FF78">
        <v>0.283203</v>
      </c>
      <c r="FG78">
        <v>2.65991</v>
      </c>
      <c r="FH78">
        <v>1.39771</v>
      </c>
      <c r="FI78">
        <v>2.28027</v>
      </c>
      <c r="FJ78">
        <v>1.39526</v>
      </c>
      <c r="FK78">
        <v>2.46094</v>
      </c>
      <c r="FL78">
        <v>36.2929</v>
      </c>
      <c r="FM78">
        <v>14.5261</v>
      </c>
      <c r="FN78">
        <v>18</v>
      </c>
      <c r="FO78">
        <v>594.064</v>
      </c>
      <c r="FP78">
        <v>363.355</v>
      </c>
      <c r="FQ78">
        <v>23.8998</v>
      </c>
      <c r="FR78">
        <v>28.9981</v>
      </c>
      <c r="FS78">
        <v>29.9997</v>
      </c>
      <c r="FT78">
        <v>28.8585</v>
      </c>
      <c r="FU78">
        <v>29.2048</v>
      </c>
      <c r="FV78">
        <v>5.70479</v>
      </c>
      <c r="FW78">
        <v>12.9931</v>
      </c>
      <c r="FX78">
        <v>21.2405</v>
      </c>
      <c r="FY78">
        <v>23.9929</v>
      </c>
      <c r="FZ78">
        <v>50</v>
      </c>
      <c r="GA78">
        <v>17.6237</v>
      </c>
      <c r="GB78">
        <v>98.4269</v>
      </c>
      <c r="GC78">
        <v>93.0026</v>
      </c>
    </row>
    <row r="79" spans="1:185">
      <c r="A79">
        <v>63</v>
      </c>
      <c r="B79">
        <v>1694114019.1</v>
      </c>
      <c r="C79">
        <v>7755</v>
      </c>
      <c r="D79" t="s">
        <v>625</v>
      </c>
      <c r="E79" t="s">
        <v>626</v>
      </c>
      <c r="F79">
        <v>5</v>
      </c>
      <c r="G79" t="s">
        <v>530</v>
      </c>
      <c r="H79" t="s">
        <v>308</v>
      </c>
      <c r="I79" t="s">
        <v>531</v>
      </c>
      <c r="L79">
        <v>1694114011.099999</v>
      </c>
      <c r="M79">
        <f>(N79)/1000</f>
        <v>0</v>
      </c>
      <c r="N79">
        <f>IF(CK79, AQ79, AK79)</f>
        <v>0</v>
      </c>
      <c r="O79">
        <f>IF(CK79, AL79, AJ79)</f>
        <v>0</v>
      </c>
      <c r="P79">
        <f>CM79 - IF(AX79&gt;1, O79*CG79*100.0/(AZ79*DA79), 0)</f>
        <v>0</v>
      </c>
      <c r="Q79">
        <f>((W79-M79/2)*P79-O79)/(W79+M79/2)</f>
        <v>0</v>
      </c>
      <c r="R79">
        <f>Q79*(CT79+CU79)/1000.0</f>
        <v>0</v>
      </c>
      <c r="S79">
        <f>(CM79 - IF(AX79&gt;1, O79*CG79*100.0/(AZ79*DA79), 0))*(CT79+CU79)/1000.0</f>
        <v>0</v>
      </c>
      <c r="T79">
        <f>2.0/((1/V79-1/U79)+SIGN(V79)*SQRT((1/V79-1/U79)*(1/V79-1/U79) + 4*CH79/((CH79+1)*(CH79+1))*(2*1/V79*1/U79-1/U79*1/U79)))</f>
        <v>0</v>
      </c>
      <c r="U79">
        <f>IF(LEFT(CI79,1)&lt;&gt;"0",IF(LEFT(CI79,1)="1",3.0,CJ79),$D$5+$E$5*(DA79*CT79/($K$5*1000))+$F$5*(DA79*CT79/($K$5*1000))*MAX(MIN(CG79,$J$5),$I$5)*MAX(MIN(CG79,$J$5),$I$5)+$G$5*MAX(MIN(CG79,$J$5),$I$5)*(DA79*CT79/($K$5*1000))+$H$5*(DA79*CT79/($K$5*1000))*(DA79*CT79/($K$5*1000)))</f>
        <v>0</v>
      </c>
      <c r="V79">
        <f>M79*(1000-(1000*0.61365*exp(17.502*Z79/(240.97+Z79))/(CT79+CU79)+CO79)/2)/(1000*0.61365*exp(17.502*Z79/(240.97+Z79))/(CT79+CU79)-CO79)</f>
        <v>0</v>
      </c>
      <c r="W79">
        <f>1/((CH79+1)/(T79/1.6)+1/(U79/1.37)) + CH79/((CH79+1)/(T79/1.6) + CH79/(U79/1.37))</f>
        <v>0</v>
      </c>
      <c r="X79">
        <f>(CC79*CF79)</f>
        <v>0</v>
      </c>
      <c r="Y79">
        <f>(CV79+(X79+2*0.95*5.67E-8*(((CV79+$B$7)+273)^4-(CV79+273)^4)-44100*M79)/(1.84*29.3*U79+8*0.95*5.67E-8*(CV79+273)^3))</f>
        <v>0</v>
      </c>
      <c r="Z79">
        <f>($C$7*CW79+$D$7*CX79+$E$7*Y79)</f>
        <v>0</v>
      </c>
      <c r="AA79">
        <f>0.61365*exp(17.502*Z79/(240.97+Z79))</f>
        <v>0</v>
      </c>
      <c r="AB79">
        <f>(AC79/AD79*100)</f>
        <v>0</v>
      </c>
      <c r="AC79">
        <f>CO79*(CT79+CU79)/1000</f>
        <v>0</v>
      </c>
      <c r="AD79">
        <f>0.61365*exp(17.502*CV79/(240.97+CV79))</f>
        <v>0</v>
      </c>
      <c r="AE79">
        <f>(AA79-CO79*(CT79+CU79)/1000)</f>
        <v>0</v>
      </c>
      <c r="AF79">
        <f>(-M79*44100)</f>
        <v>0</v>
      </c>
      <c r="AG79">
        <f>2*29.3*U79*0.92*(CV79-Z79)</f>
        <v>0</v>
      </c>
      <c r="AH79">
        <f>2*0.95*5.67E-8*(((CV79+$B$7)+273)^4-(Z79+273)^4)</f>
        <v>0</v>
      </c>
      <c r="AI79">
        <f>X79+AH79+AF79+AG79</f>
        <v>0</v>
      </c>
      <c r="AJ79">
        <f>CS79*AX79*(CN79-CM79*(1000-AX79*CP79)/(1000-AX79*CO79))/(100*CG79)</f>
        <v>0</v>
      </c>
      <c r="AK79">
        <f>1000*CS79*AX79*(CO79-CP79)/(100*CG79*(1000-AX79*CO79))</f>
        <v>0</v>
      </c>
      <c r="AL79">
        <f>(AM79 - AN79 - CT79*1E3/(8.314*(CV79+273.15)) * AP79/CS79 * AO79) * CS79/(100*CG79) * (1000 - CP79)/1000</f>
        <v>0</v>
      </c>
      <c r="AM79">
        <v>-7.026916478395481</v>
      </c>
      <c r="AN79">
        <v>-4.714828424242424</v>
      </c>
      <c r="AO79">
        <v>-0.04398424185668512</v>
      </c>
      <c r="AP79">
        <v>67.10475098325455</v>
      </c>
      <c r="AQ79">
        <f>(AS79 - AR79 + CT79*1E3/(8.314*(CV79+273.15)) * AU79/CS79 * AT79) * CS79/(100*CG79) * 1000/(1000 - AS79)</f>
        <v>0</v>
      </c>
      <c r="AR79">
        <v>18.24359964090909</v>
      </c>
      <c r="AS79">
        <v>20.36545090909091</v>
      </c>
      <c r="AT79">
        <v>0.007400536796543461</v>
      </c>
      <c r="AU79">
        <v>78.55</v>
      </c>
      <c r="AV79">
        <v>10</v>
      </c>
      <c r="AW79">
        <v>2</v>
      </c>
      <c r="AX79">
        <f>IF(AV79*$H$13&gt;=AZ79,1.0,(AZ79/(AZ79-AV79*$H$13)))</f>
        <v>0</v>
      </c>
      <c r="AY79">
        <f>(AX79-1)*100</f>
        <v>0</v>
      </c>
      <c r="AZ79">
        <f>MAX(0,($B$13+$C$13*DA79)/(1+$D$13*DA79)*CT79/(CV79+273)*$E$13)</f>
        <v>0</v>
      </c>
      <c r="BA79" t="s">
        <v>310</v>
      </c>
      <c r="BB79">
        <v>8135.41</v>
      </c>
      <c r="BC79">
        <v>751.3846153846154</v>
      </c>
      <c r="BD79">
        <v>2279.14</v>
      </c>
      <c r="BE79">
        <f>1-BC79/BD79</f>
        <v>0</v>
      </c>
      <c r="BF79">
        <v>-1.208566639533705</v>
      </c>
      <c r="BG79" t="s">
        <v>627</v>
      </c>
      <c r="BH79">
        <v>8188.24</v>
      </c>
      <c r="BI79">
        <v>612.75568</v>
      </c>
      <c r="BJ79">
        <v>668.6</v>
      </c>
      <c r="BK79">
        <f>1-BI79/BJ79</f>
        <v>0</v>
      </c>
      <c r="BL79">
        <v>0.5</v>
      </c>
      <c r="BM79">
        <f>CD79</f>
        <v>0</v>
      </c>
      <c r="BN79">
        <f>O79</f>
        <v>0</v>
      </c>
      <c r="BO79">
        <f>BK79*BL79*BM79</f>
        <v>0</v>
      </c>
      <c r="BP79">
        <f>(BN79-BF79)/BM79</f>
        <v>0</v>
      </c>
      <c r="BQ79">
        <f>(BD79-BJ79)/BJ79</f>
        <v>0</v>
      </c>
      <c r="BR79">
        <f>BC79/(BE79+BC79/BJ79)</f>
        <v>0</v>
      </c>
      <c r="BS79" t="s">
        <v>628</v>
      </c>
      <c r="BT79">
        <v>467.93</v>
      </c>
      <c r="BU79">
        <f>IF(BT79&lt;&gt;0, BT79, BR79)</f>
        <v>0</v>
      </c>
      <c r="BV79">
        <f>1-BU79/BJ79</f>
        <v>0</v>
      </c>
      <c r="BW79">
        <f>(BJ79-BI79)/(BJ79-BU79)</f>
        <v>0</v>
      </c>
      <c r="BX79">
        <f>(BD79-BJ79)/(BD79-BU79)</f>
        <v>0</v>
      </c>
      <c r="BY79">
        <f>(BJ79-BI79)/(BJ79-BC79)</f>
        <v>0</v>
      </c>
      <c r="BZ79">
        <f>(BD79-BJ79)/(BD79-BC79)</f>
        <v>0</v>
      </c>
      <c r="CA79">
        <f>(BW79*BU79/BI79)</f>
        <v>0</v>
      </c>
      <c r="CB79">
        <f>(1-CA79)</f>
        <v>0</v>
      </c>
      <c r="CC79">
        <f>$B$11*DB79+$C$11*DC79+$F$11*DD79*(1-DG79)</f>
        <v>0</v>
      </c>
      <c r="CD79">
        <f>CC79*CE79</f>
        <v>0</v>
      </c>
      <c r="CE79">
        <f>($B$11*$D$9+$C$11*$D$9+$F$11*((DQ79+DI79)/MAX(DQ79+DI79+DR79, 0.1)*$I$9+DR79/MAX(DQ79+DI79+DR79, 0.1)*$J$9))/($B$11+$C$11+$F$11)</f>
        <v>0</v>
      </c>
      <c r="CF79">
        <f>($B$11*$K$9+$C$11*$K$9+$F$11*((DQ79+DI79)/MAX(DQ79+DI79+DR79, 0.1)*$P$9+DR79/MAX(DQ79+DI79+DR79, 0.1)*$Q$9))/($B$11+$C$11+$F$11)</f>
        <v>0</v>
      </c>
      <c r="CG79">
        <v>6</v>
      </c>
      <c r="CH79">
        <v>0.5</v>
      </c>
      <c r="CI79" t="s">
        <v>313</v>
      </c>
      <c r="CJ79">
        <v>2</v>
      </c>
      <c r="CK79" t="b">
        <v>0</v>
      </c>
      <c r="CL79">
        <v>1694114011.099999</v>
      </c>
      <c r="CM79">
        <v>-4.420602903225807</v>
      </c>
      <c r="CN79">
        <v>-6.880468387096774</v>
      </c>
      <c r="CO79">
        <v>20.37583548387097</v>
      </c>
      <c r="CP79">
        <v>18.13572903225806</v>
      </c>
      <c r="CQ79">
        <v>-4.693602903225806</v>
      </c>
      <c r="CR79">
        <v>20.28183548387097</v>
      </c>
      <c r="CS79">
        <v>600.0245161290323</v>
      </c>
      <c r="CT79">
        <v>101.1025483870968</v>
      </c>
      <c r="CU79">
        <v>0.09997313870967742</v>
      </c>
      <c r="CV79">
        <v>26.13680645161291</v>
      </c>
      <c r="CW79">
        <v>26.06299032258064</v>
      </c>
      <c r="CX79">
        <v>999.9000000000003</v>
      </c>
      <c r="CY79">
        <v>0</v>
      </c>
      <c r="CZ79">
        <v>0</v>
      </c>
      <c r="DA79">
        <v>10003.39032258064</v>
      </c>
      <c r="DB79">
        <v>0</v>
      </c>
      <c r="DC79">
        <v>1001.769741935484</v>
      </c>
      <c r="DD79">
        <v>1500.004838709678</v>
      </c>
      <c r="DE79">
        <v>0.9730064193548388</v>
      </c>
      <c r="DF79">
        <v>0.02699337419354839</v>
      </c>
      <c r="DG79">
        <v>0</v>
      </c>
      <c r="DH79">
        <v>612.6827096774193</v>
      </c>
      <c r="DI79">
        <v>5.000220000000002</v>
      </c>
      <c r="DJ79">
        <v>9481.903548387098</v>
      </c>
      <c r="DK79">
        <v>14099.30322580645</v>
      </c>
      <c r="DL79">
        <v>35.10654838709677</v>
      </c>
      <c r="DM79">
        <v>38.83248387096774</v>
      </c>
      <c r="DN79">
        <v>35.94529032258063</v>
      </c>
      <c r="DO79">
        <v>34.53400000000001</v>
      </c>
      <c r="DP79">
        <v>36.83248387096774</v>
      </c>
      <c r="DQ79">
        <v>1454.650322580645</v>
      </c>
      <c r="DR79">
        <v>40.35258064516128</v>
      </c>
      <c r="DS79">
        <v>0</v>
      </c>
      <c r="DT79">
        <v>97.39999985694885</v>
      </c>
      <c r="DU79">
        <v>0</v>
      </c>
      <c r="DV79">
        <v>612.75568</v>
      </c>
      <c r="DW79">
        <v>4.489769220907162</v>
      </c>
      <c r="DX79">
        <v>-71.12846156459257</v>
      </c>
      <c r="DY79">
        <v>9479.754000000001</v>
      </c>
      <c r="DZ79">
        <v>15</v>
      </c>
      <c r="EA79">
        <v>1694114050.6</v>
      </c>
      <c r="EB79" t="s">
        <v>629</v>
      </c>
      <c r="EC79">
        <v>1694114050.6</v>
      </c>
      <c r="ED79">
        <v>1694114045.6</v>
      </c>
      <c r="EE79">
        <v>63</v>
      </c>
      <c r="EF79">
        <v>0.135</v>
      </c>
      <c r="EG79">
        <v>0.032</v>
      </c>
      <c r="EH79">
        <v>0.273</v>
      </c>
      <c r="EI79">
        <v>0.094</v>
      </c>
      <c r="EJ79">
        <v>-7</v>
      </c>
      <c r="EK79">
        <v>18</v>
      </c>
      <c r="EL79">
        <v>1.02</v>
      </c>
      <c r="EM79">
        <v>0.09</v>
      </c>
      <c r="EN79">
        <v>100</v>
      </c>
      <c r="EO79">
        <v>100</v>
      </c>
      <c r="EP79">
        <v>0.273</v>
      </c>
      <c r="EQ79">
        <v>0.094</v>
      </c>
      <c r="ER79">
        <v>0.1513684332742793</v>
      </c>
      <c r="ES79">
        <v>0.001863200859035997</v>
      </c>
      <c r="ET79">
        <v>1.75183244084333E-06</v>
      </c>
      <c r="EU79">
        <v>-3.106497135790904E-10</v>
      </c>
      <c r="EV79">
        <v>0.06139999999999901</v>
      </c>
      <c r="EW79">
        <v>0</v>
      </c>
      <c r="EX79">
        <v>0</v>
      </c>
      <c r="EY79">
        <v>0</v>
      </c>
      <c r="EZ79">
        <v>-6</v>
      </c>
      <c r="FA79">
        <v>2030</v>
      </c>
      <c r="FB79">
        <v>-1</v>
      </c>
      <c r="FC79">
        <v>-1</v>
      </c>
      <c r="FD79">
        <v>1.3</v>
      </c>
      <c r="FE79">
        <v>1.3</v>
      </c>
      <c r="FF79">
        <v>0.0317383</v>
      </c>
      <c r="FG79">
        <v>4.99756</v>
      </c>
      <c r="FH79">
        <v>1.39771</v>
      </c>
      <c r="FI79">
        <v>2.27905</v>
      </c>
      <c r="FJ79">
        <v>1.39526</v>
      </c>
      <c r="FK79">
        <v>2.63672</v>
      </c>
      <c r="FL79">
        <v>36.1285</v>
      </c>
      <c r="FM79">
        <v>14.4998</v>
      </c>
      <c r="FN79">
        <v>18</v>
      </c>
      <c r="FO79">
        <v>593.48</v>
      </c>
      <c r="FP79">
        <v>363.847</v>
      </c>
      <c r="FQ79">
        <v>24.473</v>
      </c>
      <c r="FR79">
        <v>28.8538</v>
      </c>
      <c r="FS79">
        <v>29.9989</v>
      </c>
      <c r="FT79">
        <v>28.7311</v>
      </c>
      <c r="FU79">
        <v>29.0797</v>
      </c>
      <c r="FV79">
        <v>0</v>
      </c>
      <c r="FW79">
        <v>5.38778</v>
      </c>
      <c r="FX79">
        <v>19.7281</v>
      </c>
      <c r="FY79">
        <v>24.4816</v>
      </c>
      <c r="FZ79">
        <v>0</v>
      </c>
      <c r="GA79">
        <v>18.6052</v>
      </c>
      <c r="GB79">
        <v>98.4479</v>
      </c>
      <c r="GC79">
        <v>93.021</v>
      </c>
    </row>
    <row r="80" spans="1:185">
      <c r="A80">
        <v>64</v>
      </c>
      <c r="B80">
        <v>1694114127</v>
      </c>
      <c r="C80">
        <v>7862.900000095367</v>
      </c>
      <c r="D80" t="s">
        <v>630</v>
      </c>
      <c r="E80" t="s">
        <v>631</v>
      </c>
      <c r="F80">
        <v>5</v>
      </c>
      <c r="G80" t="s">
        <v>530</v>
      </c>
      <c r="H80" t="s">
        <v>308</v>
      </c>
      <c r="I80" t="s">
        <v>531</v>
      </c>
      <c r="L80">
        <v>1694114119</v>
      </c>
      <c r="M80">
        <f>(N80)/1000</f>
        <v>0</v>
      </c>
      <c r="N80">
        <f>IF(CK80, AQ80, AK80)</f>
        <v>0</v>
      </c>
      <c r="O80">
        <f>IF(CK80, AL80, AJ80)</f>
        <v>0</v>
      </c>
      <c r="P80">
        <f>CM80 - IF(AX80&gt;1, O80*CG80*100.0/(AZ80*DA80), 0)</f>
        <v>0</v>
      </c>
      <c r="Q80">
        <f>((W80-M80/2)*P80-O80)/(W80+M80/2)</f>
        <v>0</v>
      </c>
      <c r="R80">
        <f>Q80*(CT80+CU80)/1000.0</f>
        <v>0</v>
      </c>
      <c r="S80">
        <f>(CM80 - IF(AX80&gt;1, O80*CG80*100.0/(AZ80*DA80), 0))*(CT80+CU80)/1000.0</f>
        <v>0</v>
      </c>
      <c r="T80">
        <f>2.0/((1/V80-1/U80)+SIGN(V80)*SQRT((1/V80-1/U80)*(1/V80-1/U80) + 4*CH80/((CH80+1)*(CH80+1))*(2*1/V80*1/U80-1/U80*1/U80)))</f>
        <v>0</v>
      </c>
      <c r="U80">
        <f>IF(LEFT(CI80,1)&lt;&gt;"0",IF(LEFT(CI80,1)="1",3.0,CJ80),$D$5+$E$5*(DA80*CT80/($K$5*1000))+$F$5*(DA80*CT80/($K$5*1000))*MAX(MIN(CG80,$J$5),$I$5)*MAX(MIN(CG80,$J$5),$I$5)+$G$5*MAX(MIN(CG80,$J$5),$I$5)*(DA80*CT80/($K$5*1000))+$H$5*(DA80*CT80/($K$5*1000))*(DA80*CT80/($K$5*1000)))</f>
        <v>0</v>
      </c>
      <c r="V80">
        <f>M80*(1000-(1000*0.61365*exp(17.502*Z80/(240.97+Z80))/(CT80+CU80)+CO80)/2)/(1000*0.61365*exp(17.502*Z80/(240.97+Z80))/(CT80+CU80)-CO80)</f>
        <v>0</v>
      </c>
      <c r="W80">
        <f>1/((CH80+1)/(T80/1.6)+1/(U80/1.37)) + CH80/((CH80+1)/(T80/1.6) + CH80/(U80/1.37))</f>
        <v>0</v>
      </c>
      <c r="X80">
        <f>(CC80*CF80)</f>
        <v>0</v>
      </c>
      <c r="Y80">
        <f>(CV80+(X80+2*0.95*5.67E-8*(((CV80+$B$7)+273)^4-(CV80+273)^4)-44100*M80)/(1.84*29.3*U80+8*0.95*5.67E-8*(CV80+273)^3))</f>
        <v>0</v>
      </c>
      <c r="Z80">
        <f>($C$7*CW80+$D$7*CX80+$E$7*Y80)</f>
        <v>0</v>
      </c>
      <c r="AA80">
        <f>0.61365*exp(17.502*Z80/(240.97+Z80))</f>
        <v>0</v>
      </c>
      <c r="AB80">
        <f>(AC80/AD80*100)</f>
        <v>0</v>
      </c>
      <c r="AC80">
        <f>CO80*(CT80+CU80)/1000</f>
        <v>0</v>
      </c>
      <c r="AD80">
        <f>0.61365*exp(17.502*CV80/(240.97+CV80))</f>
        <v>0</v>
      </c>
      <c r="AE80">
        <f>(AA80-CO80*(CT80+CU80)/1000)</f>
        <v>0</v>
      </c>
      <c r="AF80">
        <f>(-M80*44100)</f>
        <v>0</v>
      </c>
      <c r="AG80">
        <f>2*29.3*U80*0.92*(CV80-Z80)</f>
        <v>0</v>
      </c>
      <c r="AH80">
        <f>2*0.95*5.67E-8*(((CV80+$B$7)+273)^4-(Z80+273)^4)</f>
        <v>0</v>
      </c>
      <c r="AI80">
        <f>X80+AH80+AF80+AG80</f>
        <v>0</v>
      </c>
      <c r="AJ80">
        <f>CS80*AX80*(CN80-CM80*(1000-AX80*CP80)/(1000-AX80*CO80))/(100*CG80)</f>
        <v>0</v>
      </c>
      <c r="AK80">
        <f>1000*CS80*AX80*(CO80-CP80)/(100*CG80*(1000-AX80*CO80))</f>
        <v>0</v>
      </c>
      <c r="AL80">
        <f>(AM80 - AN80 - CT80*1E3/(8.314*(CV80+273.15)) * AP80/CS80 * AO80) * CS80/(100*CG80) * (1000 - CP80)/1000</f>
        <v>0</v>
      </c>
      <c r="AM80">
        <v>407.3705866944002</v>
      </c>
      <c r="AN80">
        <v>393.7079878787879</v>
      </c>
      <c r="AO80">
        <v>-0.006563082665811009</v>
      </c>
      <c r="AP80">
        <v>67.10681984411265</v>
      </c>
      <c r="AQ80">
        <f>(AS80 - AR80 + CT80*1E3/(8.314*(CV80+273.15)) * AU80/CS80 * AT80) * CS80/(100*CG80) * 1000/(1000 - AS80)</f>
        <v>0</v>
      </c>
      <c r="AR80">
        <v>17.62576954298702</v>
      </c>
      <c r="AS80">
        <v>20.04904787878788</v>
      </c>
      <c r="AT80">
        <v>-0.005197506493498243</v>
      </c>
      <c r="AU80">
        <v>78.55</v>
      </c>
      <c r="AV80">
        <v>9</v>
      </c>
      <c r="AW80">
        <v>2</v>
      </c>
      <c r="AX80">
        <f>IF(AV80*$H$13&gt;=AZ80,1.0,(AZ80/(AZ80-AV80*$H$13)))</f>
        <v>0</v>
      </c>
      <c r="AY80">
        <f>(AX80-1)*100</f>
        <v>0</v>
      </c>
      <c r="AZ80">
        <f>MAX(0,($B$13+$C$13*DA80)/(1+$D$13*DA80)*CT80/(CV80+273)*$E$13)</f>
        <v>0</v>
      </c>
      <c r="BA80" t="s">
        <v>310</v>
      </c>
      <c r="BB80">
        <v>8135.41</v>
      </c>
      <c r="BC80">
        <v>751.3846153846154</v>
      </c>
      <c r="BD80">
        <v>2279.14</v>
      </c>
      <c r="BE80">
        <f>1-BC80/BD80</f>
        <v>0</v>
      </c>
      <c r="BF80">
        <v>-1.208566639533705</v>
      </c>
      <c r="BG80" t="s">
        <v>632</v>
      </c>
      <c r="BH80">
        <v>8191.15</v>
      </c>
      <c r="BI80">
        <v>594.8790400000001</v>
      </c>
      <c r="BJ80">
        <v>693.02</v>
      </c>
      <c r="BK80">
        <f>1-BI80/BJ80</f>
        <v>0</v>
      </c>
      <c r="BL80">
        <v>0.5</v>
      </c>
      <c r="BM80">
        <f>CD80</f>
        <v>0</v>
      </c>
      <c r="BN80">
        <f>O80</f>
        <v>0</v>
      </c>
      <c r="BO80">
        <f>BK80*BL80*BM80</f>
        <v>0</v>
      </c>
      <c r="BP80">
        <f>(BN80-BF80)/BM80</f>
        <v>0</v>
      </c>
      <c r="BQ80">
        <f>(BD80-BJ80)/BJ80</f>
        <v>0</v>
      </c>
      <c r="BR80">
        <f>BC80/(BE80+BC80/BJ80)</f>
        <v>0</v>
      </c>
      <c r="BS80" t="s">
        <v>633</v>
      </c>
      <c r="BT80">
        <v>455.67</v>
      </c>
      <c r="BU80">
        <f>IF(BT80&lt;&gt;0, BT80, BR80)</f>
        <v>0</v>
      </c>
      <c r="BV80">
        <f>1-BU80/BJ80</f>
        <v>0</v>
      </c>
      <c r="BW80">
        <f>(BJ80-BI80)/(BJ80-BU80)</f>
        <v>0</v>
      </c>
      <c r="BX80">
        <f>(BD80-BJ80)/(BD80-BU80)</f>
        <v>0</v>
      </c>
      <c r="BY80">
        <f>(BJ80-BI80)/(BJ80-BC80)</f>
        <v>0</v>
      </c>
      <c r="BZ80">
        <f>(BD80-BJ80)/(BD80-BC80)</f>
        <v>0</v>
      </c>
      <c r="CA80">
        <f>(BW80*BU80/BI80)</f>
        <v>0</v>
      </c>
      <c r="CB80">
        <f>(1-CA80)</f>
        <v>0</v>
      </c>
      <c r="CC80">
        <f>$B$11*DB80+$C$11*DC80+$F$11*DD80*(1-DG80)</f>
        <v>0</v>
      </c>
      <c r="CD80">
        <f>CC80*CE80</f>
        <v>0</v>
      </c>
      <c r="CE80">
        <f>($B$11*$D$9+$C$11*$D$9+$F$11*((DQ80+DI80)/MAX(DQ80+DI80+DR80, 0.1)*$I$9+DR80/MAX(DQ80+DI80+DR80, 0.1)*$J$9))/($B$11+$C$11+$F$11)</f>
        <v>0</v>
      </c>
      <c r="CF80">
        <f>($B$11*$K$9+$C$11*$K$9+$F$11*((DQ80+DI80)/MAX(DQ80+DI80+DR80, 0.1)*$P$9+DR80/MAX(DQ80+DI80+DR80, 0.1)*$Q$9))/($B$11+$C$11+$F$11)</f>
        <v>0</v>
      </c>
      <c r="CG80">
        <v>6</v>
      </c>
      <c r="CH80">
        <v>0.5</v>
      </c>
      <c r="CI80" t="s">
        <v>313</v>
      </c>
      <c r="CJ80">
        <v>2</v>
      </c>
      <c r="CK80" t="b">
        <v>0</v>
      </c>
      <c r="CL80">
        <v>1694114119</v>
      </c>
      <c r="CM80">
        <v>386.1044516129032</v>
      </c>
      <c r="CN80">
        <v>400.2920967741935</v>
      </c>
      <c r="CO80">
        <v>20.07448064516129</v>
      </c>
      <c r="CP80">
        <v>17.6478064516129</v>
      </c>
      <c r="CQ80">
        <v>384.8894516129033</v>
      </c>
      <c r="CR80">
        <v>20.00548064516129</v>
      </c>
      <c r="CS80">
        <v>600.0081935483871</v>
      </c>
      <c r="CT80">
        <v>101.101935483871</v>
      </c>
      <c r="CU80">
        <v>0.09997430322580643</v>
      </c>
      <c r="CV80">
        <v>25.90600322580645</v>
      </c>
      <c r="CW80">
        <v>25.79623225806451</v>
      </c>
      <c r="CX80">
        <v>999.9000000000003</v>
      </c>
      <c r="CY80">
        <v>0</v>
      </c>
      <c r="CZ80">
        <v>0</v>
      </c>
      <c r="DA80">
        <v>10000.52419354839</v>
      </c>
      <c r="DB80">
        <v>0</v>
      </c>
      <c r="DC80">
        <v>1535.107322580646</v>
      </c>
      <c r="DD80">
        <v>1499.971612903226</v>
      </c>
      <c r="DE80">
        <v>0.9729979677419355</v>
      </c>
      <c r="DF80">
        <v>0.02700194516129033</v>
      </c>
      <c r="DG80">
        <v>0</v>
      </c>
      <c r="DH80">
        <v>595.172129032258</v>
      </c>
      <c r="DI80">
        <v>5.000220000000002</v>
      </c>
      <c r="DJ80">
        <v>9251.208064516131</v>
      </c>
      <c r="DK80">
        <v>14098.92903225806</v>
      </c>
      <c r="DL80">
        <v>34.89496774193548</v>
      </c>
      <c r="DM80">
        <v>38.48967741935482</v>
      </c>
      <c r="DN80">
        <v>36.0622258064516</v>
      </c>
      <c r="DO80">
        <v>32.07238709677419</v>
      </c>
      <c r="DP80">
        <v>35.95935483870968</v>
      </c>
      <c r="DQ80">
        <v>1454.603225806452</v>
      </c>
      <c r="DR80">
        <v>40.36838709677417</v>
      </c>
      <c r="DS80">
        <v>0</v>
      </c>
      <c r="DT80">
        <v>105.9000000953674</v>
      </c>
      <c r="DU80">
        <v>0</v>
      </c>
      <c r="DV80">
        <v>594.8790400000001</v>
      </c>
      <c r="DW80">
        <v>-21.43230767995887</v>
      </c>
      <c r="DX80">
        <v>-494.282307618995</v>
      </c>
      <c r="DY80">
        <v>9245.1152</v>
      </c>
      <c r="DZ80">
        <v>15</v>
      </c>
      <c r="EA80">
        <v>1694114150</v>
      </c>
      <c r="EB80" t="s">
        <v>634</v>
      </c>
      <c r="EC80">
        <v>1694114149.5</v>
      </c>
      <c r="ED80">
        <v>1694114150</v>
      </c>
      <c r="EE80">
        <v>64</v>
      </c>
      <c r="EF80">
        <v>-0.075</v>
      </c>
      <c r="EG80">
        <v>-0.024</v>
      </c>
      <c r="EH80">
        <v>1.215</v>
      </c>
      <c r="EI80">
        <v>0.06900000000000001</v>
      </c>
      <c r="EJ80">
        <v>401</v>
      </c>
      <c r="EK80">
        <v>18</v>
      </c>
      <c r="EL80">
        <v>0.32</v>
      </c>
      <c r="EM80">
        <v>0.04</v>
      </c>
      <c r="EN80">
        <v>100</v>
      </c>
      <c r="EO80">
        <v>100</v>
      </c>
      <c r="EP80">
        <v>1.215</v>
      </c>
      <c r="EQ80">
        <v>0.06900000000000001</v>
      </c>
      <c r="ER80">
        <v>0.2862328366005931</v>
      </c>
      <c r="ES80">
        <v>0.001863200859035997</v>
      </c>
      <c r="ET80">
        <v>1.75183244084333E-06</v>
      </c>
      <c r="EU80">
        <v>-3.106497135790904E-10</v>
      </c>
      <c r="EV80">
        <v>0.09364285714285714</v>
      </c>
      <c r="EW80">
        <v>0</v>
      </c>
      <c r="EX80">
        <v>0</v>
      </c>
      <c r="EY80">
        <v>0</v>
      </c>
      <c r="EZ80">
        <v>-6</v>
      </c>
      <c r="FA80">
        <v>2030</v>
      </c>
      <c r="FB80">
        <v>-1</v>
      </c>
      <c r="FC80">
        <v>-1</v>
      </c>
      <c r="FD80">
        <v>1.3</v>
      </c>
      <c r="FE80">
        <v>1.4</v>
      </c>
      <c r="FF80">
        <v>1.08276</v>
      </c>
      <c r="FG80">
        <v>2.64526</v>
      </c>
      <c r="FH80">
        <v>1.39771</v>
      </c>
      <c r="FI80">
        <v>2.28027</v>
      </c>
      <c r="FJ80">
        <v>1.39526</v>
      </c>
      <c r="FK80">
        <v>2.49756</v>
      </c>
      <c r="FL80">
        <v>35.9645</v>
      </c>
      <c r="FM80">
        <v>14.4823</v>
      </c>
      <c r="FN80">
        <v>18</v>
      </c>
      <c r="FO80">
        <v>593.496</v>
      </c>
      <c r="FP80">
        <v>364.669</v>
      </c>
      <c r="FQ80">
        <v>26.1003</v>
      </c>
      <c r="FR80">
        <v>28.6887</v>
      </c>
      <c r="FS80">
        <v>29.9996</v>
      </c>
      <c r="FT80">
        <v>28.5782</v>
      </c>
      <c r="FU80">
        <v>28.9242</v>
      </c>
      <c r="FV80">
        <v>21.7057</v>
      </c>
      <c r="FW80">
        <v>10.0443</v>
      </c>
      <c r="FX80">
        <v>17.8461</v>
      </c>
      <c r="FY80">
        <v>26.2369</v>
      </c>
      <c r="FZ80">
        <v>400</v>
      </c>
      <c r="GA80">
        <v>17.7083</v>
      </c>
      <c r="GB80">
        <v>98.47410000000001</v>
      </c>
      <c r="GC80">
        <v>93.04340000000001</v>
      </c>
    </row>
    <row r="81" spans="1:185">
      <c r="A81">
        <v>65</v>
      </c>
      <c r="B81">
        <v>1694114226</v>
      </c>
      <c r="C81">
        <v>7961.900000095367</v>
      </c>
      <c r="D81" t="s">
        <v>635</v>
      </c>
      <c r="E81" t="s">
        <v>636</v>
      </c>
      <c r="F81">
        <v>5</v>
      </c>
      <c r="G81" t="s">
        <v>530</v>
      </c>
      <c r="H81" t="s">
        <v>308</v>
      </c>
      <c r="I81" t="s">
        <v>531</v>
      </c>
      <c r="L81">
        <v>1694114218</v>
      </c>
      <c r="M81">
        <f>(N81)/1000</f>
        <v>0</v>
      </c>
      <c r="N81">
        <f>IF(CK81, AQ81, AK81)</f>
        <v>0</v>
      </c>
      <c r="O81">
        <f>IF(CK81, AL81, AJ81)</f>
        <v>0</v>
      </c>
      <c r="P81">
        <f>CM81 - IF(AX81&gt;1, O81*CG81*100.0/(AZ81*DA81), 0)</f>
        <v>0</v>
      </c>
      <c r="Q81">
        <f>((W81-M81/2)*P81-O81)/(W81+M81/2)</f>
        <v>0</v>
      </c>
      <c r="R81">
        <f>Q81*(CT81+CU81)/1000.0</f>
        <v>0</v>
      </c>
      <c r="S81">
        <f>(CM81 - IF(AX81&gt;1, O81*CG81*100.0/(AZ81*DA81), 0))*(CT81+CU81)/1000.0</f>
        <v>0</v>
      </c>
      <c r="T81">
        <f>2.0/((1/V81-1/U81)+SIGN(V81)*SQRT((1/V81-1/U81)*(1/V81-1/U81) + 4*CH81/((CH81+1)*(CH81+1))*(2*1/V81*1/U81-1/U81*1/U81)))</f>
        <v>0</v>
      </c>
      <c r="U81">
        <f>IF(LEFT(CI81,1)&lt;&gt;"0",IF(LEFT(CI81,1)="1",3.0,CJ81),$D$5+$E$5*(DA81*CT81/($K$5*1000))+$F$5*(DA81*CT81/($K$5*1000))*MAX(MIN(CG81,$J$5),$I$5)*MAX(MIN(CG81,$J$5),$I$5)+$G$5*MAX(MIN(CG81,$J$5),$I$5)*(DA81*CT81/($K$5*1000))+$H$5*(DA81*CT81/($K$5*1000))*(DA81*CT81/($K$5*1000)))</f>
        <v>0</v>
      </c>
      <c r="V81">
        <f>M81*(1000-(1000*0.61365*exp(17.502*Z81/(240.97+Z81))/(CT81+CU81)+CO81)/2)/(1000*0.61365*exp(17.502*Z81/(240.97+Z81))/(CT81+CU81)-CO81)</f>
        <v>0</v>
      </c>
      <c r="W81">
        <f>1/((CH81+1)/(T81/1.6)+1/(U81/1.37)) + CH81/((CH81+1)/(T81/1.6) + CH81/(U81/1.37))</f>
        <v>0</v>
      </c>
      <c r="X81">
        <f>(CC81*CF81)</f>
        <v>0</v>
      </c>
      <c r="Y81">
        <f>(CV81+(X81+2*0.95*5.67E-8*(((CV81+$B$7)+273)^4-(CV81+273)^4)-44100*M81)/(1.84*29.3*U81+8*0.95*5.67E-8*(CV81+273)^3))</f>
        <v>0</v>
      </c>
      <c r="Z81">
        <f>($C$7*CW81+$D$7*CX81+$E$7*Y81)</f>
        <v>0</v>
      </c>
      <c r="AA81">
        <f>0.61365*exp(17.502*Z81/(240.97+Z81))</f>
        <v>0</v>
      </c>
      <c r="AB81">
        <f>(AC81/AD81*100)</f>
        <v>0</v>
      </c>
      <c r="AC81">
        <f>CO81*(CT81+CU81)/1000</f>
        <v>0</v>
      </c>
      <c r="AD81">
        <f>0.61365*exp(17.502*CV81/(240.97+CV81))</f>
        <v>0</v>
      </c>
      <c r="AE81">
        <f>(AA81-CO81*(CT81+CU81)/1000)</f>
        <v>0</v>
      </c>
      <c r="AF81">
        <f>(-M81*44100)</f>
        <v>0</v>
      </c>
      <c r="AG81">
        <f>2*29.3*U81*0.92*(CV81-Z81)</f>
        <v>0</v>
      </c>
      <c r="AH81">
        <f>2*0.95*5.67E-8*(((CV81+$B$7)+273)^4-(Z81+273)^4)</f>
        <v>0</v>
      </c>
      <c r="AI81">
        <f>X81+AH81+AF81+AG81</f>
        <v>0</v>
      </c>
      <c r="AJ81">
        <f>CS81*AX81*(CN81-CM81*(1000-AX81*CP81)/(1000-AX81*CO81))/(100*CG81)</f>
        <v>0</v>
      </c>
      <c r="AK81">
        <f>1000*CS81*AX81*(CO81-CP81)/(100*CG81*(1000-AX81*CO81))</f>
        <v>0</v>
      </c>
      <c r="AL81">
        <f>(AM81 - AN81 - CT81*1E3/(8.314*(CV81+273.15)) * AP81/CS81 * AO81) * CS81/(100*CG81) * (1000 - CP81)/1000</f>
        <v>0</v>
      </c>
      <c r="AM81">
        <v>407.8253391440877</v>
      </c>
      <c r="AN81">
        <v>393.9572303030304</v>
      </c>
      <c r="AO81">
        <v>0.02610917744244932</v>
      </c>
      <c r="AP81">
        <v>67.1911252653627</v>
      </c>
      <c r="AQ81">
        <f>(AS81 - AR81 + CT81*1E3/(8.314*(CV81+273.15)) * AU81/CS81 * AT81) * CS81/(100*CG81) * 1000/(1000 - AS81)</f>
        <v>0</v>
      </c>
      <c r="AR81">
        <v>19.01049529753247</v>
      </c>
      <c r="AS81">
        <v>20.96284666666666</v>
      </c>
      <c r="AT81">
        <v>0.007326666666672182</v>
      </c>
      <c r="AU81">
        <v>78.55</v>
      </c>
      <c r="AV81">
        <v>9</v>
      </c>
      <c r="AW81">
        <v>1</v>
      </c>
      <c r="AX81">
        <f>IF(AV81*$H$13&gt;=AZ81,1.0,(AZ81/(AZ81-AV81*$H$13)))</f>
        <v>0</v>
      </c>
      <c r="AY81">
        <f>(AX81-1)*100</f>
        <v>0</v>
      </c>
      <c r="AZ81">
        <f>MAX(0,($B$13+$C$13*DA81)/(1+$D$13*DA81)*CT81/(CV81+273)*$E$13)</f>
        <v>0</v>
      </c>
      <c r="BA81" t="s">
        <v>310</v>
      </c>
      <c r="BB81">
        <v>8135.41</v>
      </c>
      <c r="BC81">
        <v>751.3846153846154</v>
      </c>
      <c r="BD81">
        <v>2279.14</v>
      </c>
      <c r="BE81">
        <f>1-BC81/BD81</f>
        <v>0</v>
      </c>
      <c r="BF81">
        <v>-1.208566639533705</v>
      </c>
      <c r="BG81" t="s">
        <v>637</v>
      </c>
      <c r="BH81">
        <v>8180.79</v>
      </c>
      <c r="BI81">
        <v>599.0434799999999</v>
      </c>
      <c r="BJ81">
        <v>707.38</v>
      </c>
      <c r="BK81">
        <f>1-BI81/BJ81</f>
        <v>0</v>
      </c>
      <c r="BL81">
        <v>0.5</v>
      </c>
      <c r="BM81">
        <f>CD81</f>
        <v>0</v>
      </c>
      <c r="BN81">
        <f>O81</f>
        <v>0</v>
      </c>
      <c r="BO81">
        <f>BK81*BL81*BM81</f>
        <v>0</v>
      </c>
      <c r="BP81">
        <f>(BN81-BF81)/BM81</f>
        <v>0</v>
      </c>
      <c r="BQ81">
        <f>(BD81-BJ81)/BJ81</f>
        <v>0</v>
      </c>
      <c r="BR81">
        <f>BC81/(BE81+BC81/BJ81)</f>
        <v>0</v>
      </c>
      <c r="BS81" t="s">
        <v>638</v>
      </c>
      <c r="BT81">
        <v>461.07</v>
      </c>
      <c r="BU81">
        <f>IF(BT81&lt;&gt;0, BT81, BR81)</f>
        <v>0</v>
      </c>
      <c r="BV81">
        <f>1-BU81/BJ81</f>
        <v>0</v>
      </c>
      <c r="BW81">
        <f>(BJ81-BI81)/(BJ81-BU81)</f>
        <v>0</v>
      </c>
      <c r="BX81">
        <f>(BD81-BJ81)/(BD81-BU81)</f>
        <v>0</v>
      </c>
      <c r="BY81">
        <f>(BJ81-BI81)/(BJ81-BC81)</f>
        <v>0</v>
      </c>
      <c r="BZ81">
        <f>(BD81-BJ81)/(BD81-BC81)</f>
        <v>0</v>
      </c>
      <c r="CA81">
        <f>(BW81*BU81/BI81)</f>
        <v>0</v>
      </c>
      <c r="CB81">
        <f>(1-CA81)</f>
        <v>0</v>
      </c>
      <c r="CC81">
        <f>$B$11*DB81+$C$11*DC81+$F$11*DD81*(1-DG81)</f>
        <v>0</v>
      </c>
      <c r="CD81">
        <f>CC81*CE81</f>
        <v>0</v>
      </c>
      <c r="CE81">
        <f>($B$11*$D$9+$C$11*$D$9+$F$11*((DQ81+DI81)/MAX(DQ81+DI81+DR81, 0.1)*$I$9+DR81/MAX(DQ81+DI81+DR81, 0.1)*$J$9))/($B$11+$C$11+$F$11)</f>
        <v>0</v>
      </c>
      <c r="CF81">
        <f>($B$11*$K$9+$C$11*$K$9+$F$11*((DQ81+DI81)/MAX(DQ81+DI81+DR81, 0.1)*$P$9+DR81/MAX(DQ81+DI81+DR81, 0.1)*$Q$9))/($B$11+$C$11+$F$11)</f>
        <v>0</v>
      </c>
      <c r="CG81">
        <v>6</v>
      </c>
      <c r="CH81">
        <v>0.5</v>
      </c>
      <c r="CI81" t="s">
        <v>313</v>
      </c>
      <c r="CJ81">
        <v>2</v>
      </c>
      <c r="CK81" t="b">
        <v>0</v>
      </c>
      <c r="CL81">
        <v>1694114218</v>
      </c>
      <c r="CM81">
        <v>385.7860967741935</v>
      </c>
      <c r="CN81">
        <v>400.0096774193549</v>
      </c>
      <c r="CO81">
        <v>20.92548709677419</v>
      </c>
      <c r="CP81">
        <v>18.96579032258065</v>
      </c>
      <c r="CQ81">
        <v>384.5430967741935</v>
      </c>
      <c r="CR81">
        <v>20.82248709677419</v>
      </c>
      <c r="CS81">
        <v>600.0123870967741</v>
      </c>
      <c r="CT81">
        <v>101.0927419354838</v>
      </c>
      <c r="CU81">
        <v>0.1000021838709678</v>
      </c>
      <c r="CV81">
        <v>26.3666806451613</v>
      </c>
      <c r="CW81">
        <v>26.22048709677419</v>
      </c>
      <c r="CX81">
        <v>999.9000000000003</v>
      </c>
      <c r="CY81">
        <v>0</v>
      </c>
      <c r="CZ81">
        <v>0</v>
      </c>
      <c r="DA81">
        <v>9999.593548387098</v>
      </c>
      <c r="DB81">
        <v>0</v>
      </c>
      <c r="DC81">
        <v>1756.299677419355</v>
      </c>
      <c r="DD81">
        <v>1500.011290322581</v>
      </c>
      <c r="DE81">
        <v>0.9729937741935485</v>
      </c>
      <c r="DF81">
        <v>0.02700606774193548</v>
      </c>
      <c r="DG81">
        <v>0</v>
      </c>
      <c r="DH81">
        <v>598.9795806451613</v>
      </c>
      <c r="DI81">
        <v>5.000220000000002</v>
      </c>
      <c r="DJ81">
        <v>9381.319032258065</v>
      </c>
      <c r="DK81">
        <v>14099.2935483871</v>
      </c>
      <c r="DL81">
        <v>36.4614193548387</v>
      </c>
      <c r="DM81">
        <v>39.51990322580644</v>
      </c>
      <c r="DN81">
        <v>37.1872258064516</v>
      </c>
      <c r="DO81">
        <v>32.84461290322581</v>
      </c>
      <c r="DP81">
        <v>37.24570967741935</v>
      </c>
      <c r="DQ81">
        <v>1454.634193548387</v>
      </c>
      <c r="DR81">
        <v>40.37580645161289</v>
      </c>
      <c r="DS81">
        <v>0</v>
      </c>
      <c r="DT81">
        <v>96.79999995231628</v>
      </c>
      <c r="DU81">
        <v>0</v>
      </c>
      <c r="DV81">
        <v>599.0434799999999</v>
      </c>
      <c r="DW81">
        <v>2.56700000144038</v>
      </c>
      <c r="DX81">
        <v>61.32846166269698</v>
      </c>
      <c r="DY81">
        <v>9382.056</v>
      </c>
      <c r="DZ81">
        <v>15</v>
      </c>
      <c r="EA81">
        <v>1694114251</v>
      </c>
      <c r="EB81" t="s">
        <v>639</v>
      </c>
      <c r="EC81">
        <v>1694114249.5</v>
      </c>
      <c r="ED81">
        <v>1694114251</v>
      </c>
      <c r="EE81">
        <v>65</v>
      </c>
      <c r="EF81">
        <v>0.029</v>
      </c>
      <c r="EG81">
        <v>0.034</v>
      </c>
      <c r="EH81">
        <v>1.243</v>
      </c>
      <c r="EI81">
        <v>0.103</v>
      </c>
      <c r="EJ81">
        <v>400</v>
      </c>
      <c r="EK81">
        <v>19</v>
      </c>
      <c r="EL81">
        <v>0.3</v>
      </c>
      <c r="EM81">
        <v>0.05</v>
      </c>
      <c r="EN81">
        <v>100</v>
      </c>
      <c r="EO81">
        <v>100</v>
      </c>
      <c r="EP81">
        <v>1.243</v>
      </c>
      <c r="EQ81">
        <v>0.103</v>
      </c>
      <c r="ER81">
        <v>0.211318907169062</v>
      </c>
      <c r="ES81">
        <v>0.001863200859035997</v>
      </c>
      <c r="ET81">
        <v>1.75183244084333E-06</v>
      </c>
      <c r="EU81">
        <v>-3.106497135790904E-10</v>
      </c>
      <c r="EV81">
        <v>0.06916999999999973</v>
      </c>
      <c r="EW81">
        <v>0</v>
      </c>
      <c r="EX81">
        <v>0</v>
      </c>
      <c r="EY81">
        <v>0</v>
      </c>
      <c r="EZ81">
        <v>-6</v>
      </c>
      <c r="FA81">
        <v>2030</v>
      </c>
      <c r="FB81">
        <v>-1</v>
      </c>
      <c r="FC81">
        <v>-1</v>
      </c>
      <c r="FD81">
        <v>1.3</v>
      </c>
      <c r="FE81">
        <v>1.3</v>
      </c>
      <c r="FF81">
        <v>1.08154</v>
      </c>
      <c r="FG81">
        <v>2.64404</v>
      </c>
      <c r="FH81">
        <v>1.39771</v>
      </c>
      <c r="FI81">
        <v>2.28027</v>
      </c>
      <c r="FJ81">
        <v>1.39526</v>
      </c>
      <c r="FK81">
        <v>2.6416</v>
      </c>
      <c r="FL81">
        <v>35.9178</v>
      </c>
      <c r="FM81">
        <v>14.456</v>
      </c>
      <c r="FN81">
        <v>18</v>
      </c>
      <c r="FO81">
        <v>593.7569999999999</v>
      </c>
      <c r="FP81">
        <v>366.018</v>
      </c>
      <c r="FQ81">
        <v>24.2953</v>
      </c>
      <c r="FR81">
        <v>28.5043</v>
      </c>
      <c r="FS81">
        <v>29.9999</v>
      </c>
      <c r="FT81">
        <v>28.4165</v>
      </c>
      <c r="FU81">
        <v>28.7673</v>
      </c>
      <c r="FV81">
        <v>21.6633</v>
      </c>
      <c r="FW81">
        <v>0.517914</v>
      </c>
      <c r="FX81">
        <v>17.0961</v>
      </c>
      <c r="FY81">
        <v>24.1374</v>
      </c>
      <c r="FZ81">
        <v>400</v>
      </c>
      <c r="GA81">
        <v>18.9129</v>
      </c>
      <c r="GB81">
        <v>98.5043</v>
      </c>
      <c r="GC81">
        <v>93.068</v>
      </c>
    </row>
    <row r="82" spans="1:185">
      <c r="A82">
        <v>66</v>
      </c>
      <c r="B82">
        <v>1694114327</v>
      </c>
      <c r="C82">
        <v>8062.900000095367</v>
      </c>
      <c r="D82" t="s">
        <v>640</v>
      </c>
      <c r="E82" t="s">
        <v>641</v>
      </c>
      <c r="F82">
        <v>5</v>
      </c>
      <c r="G82" t="s">
        <v>530</v>
      </c>
      <c r="H82" t="s">
        <v>308</v>
      </c>
      <c r="I82" t="s">
        <v>531</v>
      </c>
      <c r="L82">
        <v>1694114319</v>
      </c>
      <c r="M82">
        <f>(N82)/1000</f>
        <v>0</v>
      </c>
      <c r="N82">
        <f>IF(CK82, AQ82, AK82)</f>
        <v>0</v>
      </c>
      <c r="O82">
        <f>IF(CK82, AL82, AJ82)</f>
        <v>0</v>
      </c>
      <c r="P82">
        <f>CM82 - IF(AX82&gt;1, O82*CG82*100.0/(AZ82*DA82), 0)</f>
        <v>0</v>
      </c>
      <c r="Q82">
        <f>((W82-M82/2)*P82-O82)/(W82+M82/2)</f>
        <v>0</v>
      </c>
      <c r="R82">
        <f>Q82*(CT82+CU82)/1000.0</f>
        <v>0</v>
      </c>
      <c r="S82">
        <f>(CM82 - IF(AX82&gt;1, O82*CG82*100.0/(AZ82*DA82), 0))*(CT82+CU82)/1000.0</f>
        <v>0</v>
      </c>
      <c r="T82">
        <f>2.0/((1/V82-1/U82)+SIGN(V82)*SQRT((1/V82-1/U82)*(1/V82-1/U82) + 4*CH82/((CH82+1)*(CH82+1))*(2*1/V82*1/U82-1/U82*1/U82)))</f>
        <v>0</v>
      </c>
      <c r="U82">
        <f>IF(LEFT(CI82,1)&lt;&gt;"0",IF(LEFT(CI82,1)="1",3.0,CJ82),$D$5+$E$5*(DA82*CT82/($K$5*1000))+$F$5*(DA82*CT82/($K$5*1000))*MAX(MIN(CG82,$J$5),$I$5)*MAX(MIN(CG82,$J$5),$I$5)+$G$5*MAX(MIN(CG82,$J$5),$I$5)*(DA82*CT82/($K$5*1000))+$H$5*(DA82*CT82/($K$5*1000))*(DA82*CT82/($K$5*1000)))</f>
        <v>0</v>
      </c>
      <c r="V82">
        <f>M82*(1000-(1000*0.61365*exp(17.502*Z82/(240.97+Z82))/(CT82+CU82)+CO82)/2)/(1000*0.61365*exp(17.502*Z82/(240.97+Z82))/(CT82+CU82)-CO82)</f>
        <v>0</v>
      </c>
      <c r="W82">
        <f>1/((CH82+1)/(T82/1.6)+1/(U82/1.37)) + CH82/((CH82+1)/(T82/1.6) + CH82/(U82/1.37))</f>
        <v>0</v>
      </c>
      <c r="X82">
        <f>(CC82*CF82)</f>
        <v>0</v>
      </c>
      <c r="Y82">
        <f>(CV82+(X82+2*0.95*5.67E-8*(((CV82+$B$7)+273)^4-(CV82+273)^4)-44100*M82)/(1.84*29.3*U82+8*0.95*5.67E-8*(CV82+273)^3))</f>
        <v>0</v>
      </c>
      <c r="Z82">
        <f>($C$7*CW82+$D$7*CX82+$E$7*Y82)</f>
        <v>0</v>
      </c>
      <c r="AA82">
        <f>0.61365*exp(17.502*Z82/(240.97+Z82))</f>
        <v>0</v>
      </c>
      <c r="AB82">
        <f>(AC82/AD82*100)</f>
        <v>0</v>
      </c>
      <c r="AC82">
        <f>CO82*(CT82+CU82)/1000</f>
        <v>0</v>
      </c>
      <c r="AD82">
        <f>0.61365*exp(17.502*CV82/(240.97+CV82))</f>
        <v>0</v>
      </c>
      <c r="AE82">
        <f>(AA82-CO82*(CT82+CU82)/1000)</f>
        <v>0</v>
      </c>
      <c r="AF82">
        <f>(-M82*44100)</f>
        <v>0</v>
      </c>
      <c r="AG82">
        <f>2*29.3*U82*0.92*(CV82-Z82)</f>
        <v>0</v>
      </c>
      <c r="AH82">
        <f>2*0.95*5.67E-8*(((CV82+$B$7)+273)^4-(Z82+273)^4)</f>
        <v>0</v>
      </c>
      <c r="AI82">
        <f>X82+AH82+AF82+AG82</f>
        <v>0</v>
      </c>
      <c r="AJ82">
        <f>CS82*AX82*(CN82-CM82*(1000-AX82*CP82)/(1000-AX82*CO82))/(100*CG82)</f>
        <v>0</v>
      </c>
      <c r="AK82">
        <f>1000*CS82*AX82*(CO82-CP82)/(100*CG82*(1000-AX82*CO82))</f>
        <v>0</v>
      </c>
      <c r="AL82">
        <f>(AM82 - AN82 - CT82*1E3/(8.314*(CV82+273.15)) * AP82/CS82 * AO82) * CS82/(100*CG82) * (1000 - CP82)/1000</f>
        <v>0</v>
      </c>
      <c r="AM82">
        <v>611.2076728100883</v>
      </c>
      <c r="AN82">
        <v>591.4936</v>
      </c>
      <c r="AO82">
        <v>0.0157488583320425</v>
      </c>
      <c r="AP82">
        <v>67.1742371194748</v>
      </c>
      <c r="AQ82">
        <f>(AS82 - AR82 + CT82*1E3/(8.314*(CV82+273.15)) * AU82/CS82 * AT82) * CS82/(100*CG82) * 1000/(1000 - AS82)</f>
        <v>0</v>
      </c>
      <c r="AR82">
        <v>18.2078065008658</v>
      </c>
      <c r="AS82">
        <v>20.59348848484848</v>
      </c>
      <c r="AT82">
        <v>-0.008017212121211951</v>
      </c>
      <c r="AU82">
        <v>78.55</v>
      </c>
      <c r="AV82">
        <v>9</v>
      </c>
      <c r="AW82">
        <v>2</v>
      </c>
      <c r="AX82">
        <f>IF(AV82*$H$13&gt;=AZ82,1.0,(AZ82/(AZ82-AV82*$H$13)))</f>
        <v>0</v>
      </c>
      <c r="AY82">
        <f>(AX82-1)*100</f>
        <v>0</v>
      </c>
      <c r="AZ82">
        <f>MAX(0,($B$13+$C$13*DA82)/(1+$D$13*DA82)*CT82/(CV82+273)*$E$13)</f>
        <v>0</v>
      </c>
      <c r="BA82" t="s">
        <v>310</v>
      </c>
      <c r="BB82">
        <v>8135.41</v>
      </c>
      <c r="BC82">
        <v>751.3846153846154</v>
      </c>
      <c r="BD82">
        <v>2279.14</v>
      </c>
      <c r="BE82">
        <f>1-BC82/BD82</f>
        <v>0</v>
      </c>
      <c r="BF82">
        <v>-1.208566639533705</v>
      </c>
      <c r="BG82" t="s">
        <v>642</v>
      </c>
      <c r="BH82">
        <v>8169.84</v>
      </c>
      <c r="BI82">
        <v>621.93184</v>
      </c>
      <c r="BJ82">
        <v>753.91</v>
      </c>
      <c r="BK82">
        <f>1-BI82/BJ82</f>
        <v>0</v>
      </c>
      <c r="BL82">
        <v>0.5</v>
      </c>
      <c r="BM82">
        <f>CD82</f>
        <v>0</v>
      </c>
      <c r="BN82">
        <f>O82</f>
        <v>0</v>
      </c>
      <c r="BO82">
        <f>BK82*BL82*BM82</f>
        <v>0</v>
      </c>
      <c r="BP82">
        <f>(BN82-BF82)/BM82</f>
        <v>0</v>
      </c>
      <c r="BQ82">
        <f>(BD82-BJ82)/BJ82</f>
        <v>0</v>
      </c>
      <c r="BR82">
        <f>BC82/(BE82+BC82/BJ82)</f>
        <v>0</v>
      </c>
      <c r="BS82" t="s">
        <v>643</v>
      </c>
      <c r="BT82">
        <v>461.8</v>
      </c>
      <c r="BU82">
        <f>IF(BT82&lt;&gt;0, BT82, BR82)</f>
        <v>0</v>
      </c>
      <c r="BV82">
        <f>1-BU82/BJ82</f>
        <v>0</v>
      </c>
      <c r="BW82">
        <f>(BJ82-BI82)/(BJ82-BU82)</f>
        <v>0</v>
      </c>
      <c r="BX82">
        <f>(BD82-BJ82)/(BD82-BU82)</f>
        <v>0</v>
      </c>
      <c r="BY82">
        <f>(BJ82-BI82)/(BJ82-BC82)</f>
        <v>0</v>
      </c>
      <c r="BZ82">
        <f>(BD82-BJ82)/(BD82-BC82)</f>
        <v>0</v>
      </c>
      <c r="CA82">
        <f>(BW82*BU82/BI82)</f>
        <v>0</v>
      </c>
      <c r="CB82">
        <f>(1-CA82)</f>
        <v>0</v>
      </c>
      <c r="CC82">
        <f>$B$11*DB82+$C$11*DC82+$F$11*DD82*(1-DG82)</f>
        <v>0</v>
      </c>
      <c r="CD82">
        <f>CC82*CE82</f>
        <v>0</v>
      </c>
      <c r="CE82">
        <f>($B$11*$D$9+$C$11*$D$9+$F$11*((DQ82+DI82)/MAX(DQ82+DI82+DR82, 0.1)*$I$9+DR82/MAX(DQ82+DI82+DR82, 0.1)*$J$9))/($B$11+$C$11+$F$11)</f>
        <v>0</v>
      </c>
      <c r="CF82">
        <f>($B$11*$K$9+$C$11*$K$9+$F$11*((DQ82+DI82)/MAX(DQ82+DI82+DR82, 0.1)*$P$9+DR82/MAX(DQ82+DI82+DR82, 0.1)*$Q$9))/($B$11+$C$11+$F$11)</f>
        <v>0</v>
      </c>
      <c r="CG82">
        <v>6</v>
      </c>
      <c r="CH82">
        <v>0.5</v>
      </c>
      <c r="CI82" t="s">
        <v>313</v>
      </c>
      <c r="CJ82">
        <v>2</v>
      </c>
      <c r="CK82" t="b">
        <v>0</v>
      </c>
      <c r="CL82">
        <v>1694114319</v>
      </c>
      <c r="CM82">
        <v>579.4983548387098</v>
      </c>
      <c r="CN82">
        <v>600.0720645161289</v>
      </c>
      <c r="CO82">
        <v>20.65605806451612</v>
      </c>
      <c r="CP82">
        <v>18.24603870967742</v>
      </c>
      <c r="CQ82">
        <v>577.2883548387098</v>
      </c>
      <c r="CR82">
        <v>20.57105806451612</v>
      </c>
      <c r="CS82">
        <v>600.0013870967742</v>
      </c>
      <c r="CT82">
        <v>101.089</v>
      </c>
      <c r="CU82">
        <v>0.09994607741935485</v>
      </c>
      <c r="CV82">
        <v>26.15330322580646</v>
      </c>
      <c r="CW82">
        <v>26.06157419354839</v>
      </c>
      <c r="CX82">
        <v>999.9000000000003</v>
      </c>
      <c r="CY82">
        <v>0</v>
      </c>
      <c r="CZ82">
        <v>0</v>
      </c>
      <c r="DA82">
        <v>10001.77258064516</v>
      </c>
      <c r="DB82">
        <v>0</v>
      </c>
      <c r="DC82">
        <v>1752.923548387097</v>
      </c>
      <c r="DD82">
        <v>1499.935806451613</v>
      </c>
      <c r="DE82">
        <v>0.9730007096774194</v>
      </c>
      <c r="DF82">
        <v>0.02699914516129032</v>
      </c>
      <c r="DG82">
        <v>0</v>
      </c>
      <c r="DH82">
        <v>621.8789354838709</v>
      </c>
      <c r="DI82">
        <v>5.000220000000002</v>
      </c>
      <c r="DJ82">
        <v>9793.682258064515</v>
      </c>
      <c r="DK82">
        <v>14098.61290322581</v>
      </c>
      <c r="DL82">
        <v>38.03409677419355</v>
      </c>
      <c r="DM82">
        <v>40.72151612903225</v>
      </c>
      <c r="DN82">
        <v>38.54399999999999</v>
      </c>
      <c r="DO82">
        <v>34.73164516129032</v>
      </c>
      <c r="DP82">
        <v>38.69529032258063</v>
      </c>
      <c r="DQ82">
        <v>1454.573225806452</v>
      </c>
      <c r="DR82">
        <v>40.36161290322578</v>
      </c>
      <c r="DS82">
        <v>0</v>
      </c>
      <c r="DT82">
        <v>98.60000014305115</v>
      </c>
      <c r="DU82">
        <v>0</v>
      </c>
      <c r="DV82">
        <v>621.93184</v>
      </c>
      <c r="DW82">
        <v>3.421999982719854</v>
      </c>
      <c r="DX82">
        <v>102.8399997901034</v>
      </c>
      <c r="DY82">
        <v>9794.702800000001</v>
      </c>
      <c r="DZ82">
        <v>15</v>
      </c>
      <c r="EA82">
        <v>1694114350.5</v>
      </c>
      <c r="EB82" t="s">
        <v>644</v>
      </c>
      <c r="EC82">
        <v>1694114350.5</v>
      </c>
      <c r="ED82">
        <v>1694114349</v>
      </c>
      <c r="EE82">
        <v>66</v>
      </c>
      <c r="EF82">
        <v>0.297</v>
      </c>
      <c r="EG82">
        <v>-0.018</v>
      </c>
      <c r="EH82">
        <v>2.21</v>
      </c>
      <c r="EI82">
        <v>0.08500000000000001</v>
      </c>
      <c r="EJ82">
        <v>600</v>
      </c>
      <c r="EK82">
        <v>18</v>
      </c>
      <c r="EL82">
        <v>0.37</v>
      </c>
      <c r="EM82">
        <v>0.04</v>
      </c>
      <c r="EN82">
        <v>100</v>
      </c>
      <c r="EO82">
        <v>100</v>
      </c>
      <c r="EP82">
        <v>2.21</v>
      </c>
      <c r="EQ82">
        <v>0.08500000000000001</v>
      </c>
      <c r="ER82">
        <v>0.2398553874195144</v>
      </c>
      <c r="ES82">
        <v>0.001863200859035997</v>
      </c>
      <c r="ET82">
        <v>1.75183244084333E-06</v>
      </c>
      <c r="EU82">
        <v>-3.106497135790904E-10</v>
      </c>
      <c r="EV82">
        <v>0.103270000000002</v>
      </c>
      <c r="EW82">
        <v>0</v>
      </c>
      <c r="EX82">
        <v>0</v>
      </c>
      <c r="EY82">
        <v>0</v>
      </c>
      <c r="EZ82">
        <v>-6</v>
      </c>
      <c r="FA82">
        <v>2030</v>
      </c>
      <c r="FB82">
        <v>-1</v>
      </c>
      <c r="FC82">
        <v>-1</v>
      </c>
      <c r="FD82">
        <v>1.3</v>
      </c>
      <c r="FE82">
        <v>1.3</v>
      </c>
      <c r="FF82">
        <v>1.4856</v>
      </c>
      <c r="FG82">
        <v>2.65015</v>
      </c>
      <c r="FH82">
        <v>1.39771</v>
      </c>
      <c r="FI82">
        <v>2.28027</v>
      </c>
      <c r="FJ82">
        <v>1.39526</v>
      </c>
      <c r="FK82">
        <v>2.62817</v>
      </c>
      <c r="FL82">
        <v>36.0582</v>
      </c>
      <c r="FM82">
        <v>14.4385</v>
      </c>
      <c r="FN82">
        <v>18</v>
      </c>
      <c r="FO82">
        <v>593.76</v>
      </c>
      <c r="FP82">
        <v>365.993</v>
      </c>
      <c r="FQ82">
        <v>23.6246</v>
      </c>
      <c r="FR82">
        <v>28.4322</v>
      </c>
      <c r="FS82">
        <v>30.0003</v>
      </c>
      <c r="FT82">
        <v>28.3276</v>
      </c>
      <c r="FU82">
        <v>28.6819</v>
      </c>
      <c r="FV82">
        <v>29.7582</v>
      </c>
      <c r="FW82">
        <v>4.97883</v>
      </c>
      <c r="FX82">
        <v>15.6032</v>
      </c>
      <c r="FY82">
        <v>23.5818</v>
      </c>
      <c r="FZ82">
        <v>600</v>
      </c>
      <c r="GA82">
        <v>18.1796</v>
      </c>
      <c r="GB82">
        <v>98.5124</v>
      </c>
      <c r="GC82">
        <v>93.0745</v>
      </c>
    </row>
    <row r="83" spans="1:185">
      <c r="A83">
        <v>67</v>
      </c>
      <c r="B83">
        <v>1694114426.5</v>
      </c>
      <c r="C83">
        <v>8162.400000095367</v>
      </c>
      <c r="D83" t="s">
        <v>645</v>
      </c>
      <c r="E83" t="s">
        <v>646</v>
      </c>
      <c r="F83">
        <v>5</v>
      </c>
      <c r="G83" t="s">
        <v>530</v>
      </c>
      <c r="H83" t="s">
        <v>308</v>
      </c>
      <c r="I83" t="s">
        <v>531</v>
      </c>
      <c r="L83">
        <v>1694114418.5</v>
      </c>
      <c r="M83">
        <f>(N83)/1000</f>
        <v>0</v>
      </c>
      <c r="N83">
        <f>IF(CK83, AQ83, AK83)</f>
        <v>0</v>
      </c>
      <c r="O83">
        <f>IF(CK83, AL83, AJ83)</f>
        <v>0</v>
      </c>
      <c r="P83">
        <f>CM83 - IF(AX83&gt;1, O83*CG83*100.0/(AZ83*DA83), 0)</f>
        <v>0</v>
      </c>
      <c r="Q83">
        <f>((W83-M83/2)*P83-O83)/(W83+M83/2)</f>
        <v>0</v>
      </c>
      <c r="R83">
        <f>Q83*(CT83+CU83)/1000.0</f>
        <v>0</v>
      </c>
      <c r="S83">
        <f>(CM83 - IF(AX83&gt;1, O83*CG83*100.0/(AZ83*DA83), 0))*(CT83+CU83)/1000.0</f>
        <v>0</v>
      </c>
      <c r="T83">
        <f>2.0/((1/V83-1/U83)+SIGN(V83)*SQRT((1/V83-1/U83)*(1/V83-1/U83) + 4*CH83/((CH83+1)*(CH83+1))*(2*1/V83*1/U83-1/U83*1/U83)))</f>
        <v>0</v>
      </c>
      <c r="U83">
        <f>IF(LEFT(CI83,1)&lt;&gt;"0",IF(LEFT(CI83,1)="1",3.0,CJ83),$D$5+$E$5*(DA83*CT83/($K$5*1000))+$F$5*(DA83*CT83/($K$5*1000))*MAX(MIN(CG83,$J$5),$I$5)*MAX(MIN(CG83,$J$5),$I$5)+$G$5*MAX(MIN(CG83,$J$5),$I$5)*(DA83*CT83/($K$5*1000))+$H$5*(DA83*CT83/($K$5*1000))*(DA83*CT83/($K$5*1000)))</f>
        <v>0</v>
      </c>
      <c r="V83">
        <f>M83*(1000-(1000*0.61365*exp(17.502*Z83/(240.97+Z83))/(CT83+CU83)+CO83)/2)/(1000*0.61365*exp(17.502*Z83/(240.97+Z83))/(CT83+CU83)-CO83)</f>
        <v>0</v>
      </c>
      <c r="W83">
        <f>1/((CH83+1)/(T83/1.6)+1/(U83/1.37)) + CH83/((CH83+1)/(T83/1.6) + CH83/(U83/1.37))</f>
        <v>0</v>
      </c>
      <c r="X83">
        <f>(CC83*CF83)</f>
        <v>0</v>
      </c>
      <c r="Y83">
        <f>(CV83+(X83+2*0.95*5.67E-8*(((CV83+$B$7)+273)^4-(CV83+273)^4)-44100*M83)/(1.84*29.3*U83+8*0.95*5.67E-8*(CV83+273)^3))</f>
        <v>0</v>
      </c>
      <c r="Z83">
        <f>($C$7*CW83+$D$7*CX83+$E$7*Y83)</f>
        <v>0</v>
      </c>
      <c r="AA83">
        <f>0.61365*exp(17.502*Z83/(240.97+Z83))</f>
        <v>0</v>
      </c>
      <c r="AB83">
        <f>(AC83/AD83*100)</f>
        <v>0</v>
      </c>
      <c r="AC83">
        <f>CO83*(CT83+CU83)/1000</f>
        <v>0</v>
      </c>
      <c r="AD83">
        <f>0.61365*exp(17.502*CV83/(240.97+CV83))</f>
        <v>0</v>
      </c>
      <c r="AE83">
        <f>(AA83-CO83*(CT83+CU83)/1000)</f>
        <v>0</v>
      </c>
      <c r="AF83">
        <f>(-M83*44100)</f>
        <v>0</v>
      </c>
      <c r="AG83">
        <f>2*29.3*U83*0.92*(CV83-Z83)</f>
        <v>0</v>
      </c>
      <c r="AH83">
        <f>2*0.95*5.67E-8*(((CV83+$B$7)+273)^4-(Z83+273)^4)</f>
        <v>0</v>
      </c>
      <c r="AI83">
        <f>X83+AH83+AF83+AG83</f>
        <v>0</v>
      </c>
      <c r="AJ83">
        <f>CS83*AX83*(CN83-CM83*(1000-AX83*CP83)/(1000-AX83*CO83))/(100*CG83)</f>
        <v>0</v>
      </c>
      <c r="AK83">
        <f>1000*CS83*AX83*(CO83-CP83)/(100*CG83*(1000-AX83*CO83))</f>
        <v>0</v>
      </c>
      <c r="AL83">
        <f>(AM83 - AN83 - CT83*1E3/(8.314*(CV83+273.15)) * AP83/CS83 * AO83) * CS83/(100*CG83) * (1000 - CP83)/1000</f>
        <v>0</v>
      </c>
      <c r="AM83">
        <v>814.8551480359095</v>
      </c>
      <c r="AN83">
        <v>792.7768606060603</v>
      </c>
      <c r="AO83">
        <v>-0.02750289797775534</v>
      </c>
      <c r="AP83">
        <v>67.19297724062766</v>
      </c>
      <c r="AQ83">
        <f>(AS83 - AR83 + CT83*1E3/(8.314*(CV83+273.15)) * AU83/CS83 * AT83) * CS83/(100*CG83) * 1000/(1000 - AS83)</f>
        <v>0</v>
      </c>
      <c r="AR83">
        <v>18.24933731424242</v>
      </c>
      <c r="AS83">
        <v>20.58375030303031</v>
      </c>
      <c r="AT83">
        <v>-0.0009101298701287859</v>
      </c>
      <c r="AU83">
        <v>78.55</v>
      </c>
      <c r="AV83">
        <v>10</v>
      </c>
      <c r="AW83">
        <v>2</v>
      </c>
      <c r="AX83">
        <f>IF(AV83*$H$13&gt;=AZ83,1.0,(AZ83/(AZ83-AV83*$H$13)))</f>
        <v>0</v>
      </c>
      <c r="AY83">
        <f>(AX83-1)*100</f>
        <v>0</v>
      </c>
      <c r="AZ83">
        <f>MAX(0,($B$13+$C$13*DA83)/(1+$D$13*DA83)*CT83/(CV83+273)*$E$13)</f>
        <v>0</v>
      </c>
      <c r="BA83" t="s">
        <v>310</v>
      </c>
      <c r="BB83">
        <v>8135.41</v>
      </c>
      <c r="BC83">
        <v>751.3846153846154</v>
      </c>
      <c r="BD83">
        <v>2279.14</v>
      </c>
      <c r="BE83">
        <f>1-BC83/BD83</f>
        <v>0</v>
      </c>
      <c r="BF83">
        <v>-1.208566639533705</v>
      </c>
      <c r="BG83" t="s">
        <v>647</v>
      </c>
      <c r="BH83">
        <v>8167.02</v>
      </c>
      <c r="BI83">
        <v>642.5491538461538</v>
      </c>
      <c r="BJ83">
        <v>779.14</v>
      </c>
      <c r="BK83">
        <f>1-BI83/BJ83</f>
        <v>0</v>
      </c>
      <c r="BL83">
        <v>0.5</v>
      </c>
      <c r="BM83">
        <f>CD83</f>
        <v>0</v>
      </c>
      <c r="BN83">
        <f>O83</f>
        <v>0</v>
      </c>
      <c r="BO83">
        <f>BK83*BL83*BM83</f>
        <v>0</v>
      </c>
      <c r="BP83">
        <f>(BN83-BF83)/BM83</f>
        <v>0</v>
      </c>
      <c r="BQ83">
        <f>(BD83-BJ83)/BJ83</f>
        <v>0</v>
      </c>
      <c r="BR83">
        <f>BC83/(BE83+BC83/BJ83)</f>
        <v>0</v>
      </c>
      <c r="BS83" t="s">
        <v>648</v>
      </c>
      <c r="BT83">
        <v>462.8</v>
      </c>
      <c r="BU83">
        <f>IF(BT83&lt;&gt;0, BT83, BR83)</f>
        <v>0</v>
      </c>
      <c r="BV83">
        <f>1-BU83/BJ83</f>
        <v>0</v>
      </c>
      <c r="BW83">
        <f>(BJ83-BI83)/(BJ83-BU83)</f>
        <v>0</v>
      </c>
      <c r="BX83">
        <f>(BD83-BJ83)/(BD83-BU83)</f>
        <v>0</v>
      </c>
      <c r="BY83">
        <f>(BJ83-BI83)/(BJ83-BC83)</f>
        <v>0</v>
      </c>
      <c r="BZ83">
        <f>(BD83-BJ83)/(BD83-BC83)</f>
        <v>0</v>
      </c>
      <c r="CA83">
        <f>(BW83*BU83/BI83)</f>
        <v>0</v>
      </c>
      <c r="CB83">
        <f>(1-CA83)</f>
        <v>0</v>
      </c>
      <c r="CC83">
        <f>$B$11*DB83+$C$11*DC83+$F$11*DD83*(1-DG83)</f>
        <v>0</v>
      </c>
      <c r="CD83">
        <f>CC83*CE83</f>
        <v>0</v>
      </c>
      <c r="CE83">
        <f>($B$11*$D$9+$C$11*$D$9+$F$11*((DQ83+DI83)/MAX(DQ83+DI83+DR83, 0.1)*$I$9+DR83/MAX(DQ83+DI83+DR83, 0.1)*$J$9))/($B$11+$C$11+$F$11)</f>
        <v>0</v>
      </c>
      <c r="CF83">
        <f>($B$11*$K$9+$C$11*$K$9+$F$11*((DQ83+DI83)/MAX(DQ83+DI83+DR83, 0.1)*$P$9+DR83/MAX(DQ83+DI83+DR83, 0.1)*$Q$9))/($B$11+$C$11+$F$11)</f>
        <v>0</v>
      </c>
      <c r="CG83">
        <v>6</v>
      </c>
      <c r="CH83">
        <v>0.5</v>
      </c>
      <c r="CI83" t="s">
        <v>313</v>
      </c>
      <c r="CJ83">
        <v>2</v>
      </c>
      <c r="CK83" t="b">
        <v>0</v>
      </c>
      <c r="CL83">
        <v>1694114418.5</v>
      </c>
      <c r="CM83">
        <v>776.6009032258065</v>
      </c>
      <c r="CN83">
        <v>800.0279354838711</v>
      </c>
      <c r="CO83">
        <v>20.61909677419355</v>
      </c>
      <c r="CP83">
        <v>18.2551</v>
      </c>
      <c r="CQ83">
        <v>773.5949032258065</v>
      </c>
      <c r="CR83">
        <v>20.52509677419355</v>
      </c>
      <c r="CS83">
        <v>599.9974193548389</v>
      </c>
      <c r="CT83">
        <v>101.0911935483871</v>
      </c>
      <c r="CU83">
        <v>0.09997496451612904</v>
      </c>
      <c r="CV83">
        <v>26.14470967741936</v>
      </c>
      <c r="CW83">
        <v>26.08012258064516</v>
      </c>
      <c r="CX83">
        <v>999.9000000000003</v>
      </c>
      <c r="CY83">
        <v>0</v>
      </c>
      <c r="CZ83">
        <v>0</v>
      </c>
      <c r="DA83">
        <v>10000.78032258064</v>
      </c>
      <c r="DB83">
        <v>0</v>
      </c>
      <c r="DC83">
        <v>1766.620967741935</v>
      </c>
      <c r="DD83">
        <v>1499.946129032259</v>
      </c>
      <c r="DE83">
        <v>0.9730035806451612</v>
      </c>
      <c r="DF83">
        <v>0.02699674838709677</v>
      </c>
      <c r="DG83">
        <v>0</v>
      </c>
      <c r="DH83">
        <v>642.6218387096776</v>
      </c>
      <c r="DI83">
        <v>5.000220000000002</v>
      </c>
      <c r="DJ83">
        <v>10169.32903225807</v>
      </c>
      <c r="DK83">
        <v>14098.72580645162</v>
      </c>
      <c r="DL83">
        <v>39.40896774193548</v>
      </c>
      <c r="DM83">
        <v>41.92516129032258</v>
      </c>
      <c r="DN83">
        <v>39.92116129032258</v>
      </c>
      <c r="DO83">
        <v>36.39483870967742</v>
      </c>
      <c r="DP83">
        <v>39.98364516129031</v>
      </c>
      <c r="DQ83">
        <v>1454.587096774193</v>
      </c>
      <c r="DR83">
        <v>40.35935483870968</v>
      </c>
      <c r="DS83">
        <v>0</v>
      </c>
      <c r="DT83">
        <v>97.40000009536743</v>
      </c>
      <c r="DU83">
        <v>0</v>
      </c>
      <c r="DV83">
        <v>642.5491538461538</v>
      </c>
      <c r="DW83">
        <v>-4.23398288134287</v>
      </c>
      <c r="DX83">
        <v>-28.61880339934873</v>
      </c>
      <c r="DY83">
        <v>10169.16538461539</v>
      </c>
      <c r="DZ83">
        <v>15</v>
      </c>
      <c r="EA83">
        <v>1694114466.5</v>
      </c>
      <c r="EB83" t="s">
        <v>649</v>
      </c>
      <c r="EC83">
        <v>1694114466.5</v>
      </c>
      <c r="ED83">
        <v>1694114453.5</v>
      </c>
      <c r="EE83">
        <v>67</v>
      </c>
      <c r="EF83">
        <v>0.028</v>
      </c>
      <c r="EG83">
        <v>0.008999999999999999</v>
      </c>
      <c r="EH83">
        <v>3.006</v>
      </c>
      <c r="EI83">
        <v>0.094</v>
      </c>
      <c r="EJ83">
        <v>800</v>
      </c>
      <c r="EK83">
        <v>18</v>
      </c>
      <c r="EL83">
        <v>0.53</v>
      </c>
      <c r="EM83">
        <v>0.05</v>
      </c>
      <c r="EN83">
        <v>100</v>
      </c>
      <c r="EO83">
        <v>100</v>
      </c>
      <c r="EP83">
        <v>3.006</v>
      </c>
      <c r="EQ83">
        <v>0.094</v>
      </c>
      <c r="ER83">
        <v>0.5364838784197794</v>
      </c>
      <c r="ES83">
        <v>0.001863200859035997</v>
      </c>
      <c r="ET83">
        <v>1.75183244084333E-06</v>
      </c>
      <c r="EU83">
        <v>-3.106497135790904E-10</v>
      </c>
      <c r="EV83">
        <v>0.08480000000000132</v>
      </c>
      <c r="EW83">
        <v>0</v>
      </c>
      <c r="EX83">
        <v>0</v>
      </c>
      <c r="EY83">
        <v>0</v>
      </c>
      <c r="EZ83">
        <v>-6</v>
      </c>
      <c r="FA83">
        <v>2030</v>
      </c>
      <c r="FB83">
        <v>-1</v>
      </c>
      <c r="FC83">
        <v>-1</v>
      </c>
      <c r="FD83">
        <v>1.3</v>
      </c>
      <c r="FE83">
        <v>1.3</v>
      </c>
      <c r="FF83">
        <v>1.8689</v>
      </c>
      <c r="FG83">
        <v>2.64771</v>
      </c>
      <c r="FH83">
        <v>1.39771</v>
      </c>
      <c r="FI83">
        <v>2.28149</v>
      </c>
      <c r="FJ83">
        <v>1.39526</v>
      </c>
      <c r="FK83">
        <v>2.42554</v>
      </c>
      <c r="FL83">
        <v>36.152</v>
      </c>
      <c r="FM83">
        <v>14.3947</v>
      </c>
      <c r="FN83">
        <v>18</v>
      </c>
      <c r="FO83">
        <v>593.087</v>
      </c>
      <c r="FP83">
        <v>366.257</v>
      </c>
      <c r="FQ83">
        <v>23.3625</v>
      </c>
      <c r="FR83">
        <v>28.4467</v>
      </c>
      <c r="FS83">
        <v>30.0003</v>
      </c>
      <c r="FT83">
        <v>28.3065</v>
      </c>
      <c r="FU83">
        <v>28.6626</v>
      </c>
      <c r="FV83">
        <v>37.4384</v>
      </c>
      <c r="FW83">
        <v>5.11796</v>
      </c>
      <c r="FX83">
        <v>14.4856</v>
      </c>
      <c r="FY83">
        <v>23.2873</v>
      </c>
      <c r="FZ83">
        <v>800</v>
      </c>
      <c r="GA83">
        <v>18.2752</v>
      </c>
      <c r="GB83">
        <v>98.5099</v>
      </c>
      <c r="GC83">
        <v>93.07429999999999</v>
      </c>
    </row>
    <row r="84" spans="1:185">
      <c r="A84">
        <v>68</v>
      </c>
      <c r="B84">
        <v>1694114542.5</v>
      </c>
      <c r="C84">
        <v>8278.400000095367</v>
      </c>
      <c r="D84" t="s">
        <v>650</v>
      </c>
      <c r="E84" t="s">
        <v>651</v>
      </c>
      <c r="F84">
        <v>5</v>
      </c>
      <c r="G84" t="s">
        <v>530</v>
      </c>
      <c r="H84" t="s">
        <v>308</v>
      </c>
      <c r="I84" t="s">
        <v>531</v>
      </c>
      <c r="L84">
        <v>1694114534.5</v>
      </c>
      <c r="M84">
        <f>(N84)/1000</f>
        <v>0</v>
      </c>
      <c r="N84">
        <f>IF(CK84, AQ84, AK84)</f>
        <v>0</v>
      </c>
      <c r="O84">
        <f>IF(CK84, AL84, AJ84)</f>
        <v>0</v>
      </c>
      <c r="P84">
        <f>CM84 - IF(AX84&gt;1, O84*CG84*100.0/(AZ84*DA84), 0)</f>
        <v>0</v>
      </c>
      <c r="Q84">
        <f>((W84-M84/2)*P84-O84)/(W84+M84/2)</f>
        <v>0</v>
      </c>
      <c r="R84">
        <f>Q84*(CT84+CU84)/1000.0</f>
        <v>0</v>
      </c>
      <c r="S84">
        <f>(CM84 - IF(AX84&gt;1, O84*CG84*100.0/(AZ84*DA84), 0))*(CT84+CU84)/1000.0</f>
        <v>0</v>
      </c>
      <c r="T84">
        <f>2.0/((1/V84-1/U84)+SIGN(V84)*SQRT((1/V84-1/U84)*(1/V84-1/U84) + 4*CH84/((CH84+1)*(CH84+1))*(2*1/V84*1/U84-1/U84*1/U84)))</f>
        <v>0</v>
      </c>
      <c r="U84">
        <f>IF(LEFT(CI84,1)&lt;&gt;"0",IF(LEFT(CI84,1)="1",3.0,CJ84),$D$5+$E$5*(DA84*CT84/($K$5*1000))+$F$5*(DA84*CT84/($K$5*1000))*MAX(MIN(CG84,$J$5),$I$5)*MAX(MIN(CG84,$J$5),$I$5)+$G$5*MAX(MIN(CG84,$J$5),$I$5)*(DA84*CT84/($K$5*1000))+$H$5*(DA84*CT84/($K$5*1000))*(DA84*CT84/($K$5*1000)))</f>
        <v>0</v>
      </c>
      <c r="V84">
        <f>M84*(1000-(1000*0.61365*exp(17.502*Z84/(240.97+Z84))/(CT84+CU84)+CO84)/2)/(1000*0.61365*exp(17.502*Z84/(240.97+Z84))/(CT84+CU84)-CO84)</f>
        <v>0</v>
      </c>
      <c r="W84">
        <f>1/((CH84+1)/(T84/1.6)+1/(U84/1.37)) + CH84/((CH84+1)/(T84/1.6) + CH84/(U84/1.37))</f>
        <v>0</v>
      </c>
      <c r="X84">
        <f>(CC84*CF84)</f>
        <v>0</v>
      </c>
      <c r="Y84">
        <f>(CV84+(X84+2*0.95*5.67E-8*(((CV84+$B$7)+273)^4-(CV84+273)^4)-44100*M84)/(1.84*29.3*U84+8*0.95*5.67E-8*(CV84+273)^3))</f>
        <v>0</v>
      </c>
      <c r="Z84">
        <f>($C$7*CW84+$D$7*CX84+$E$7*Y84)</f>
        <v>0</v>
      </c>
      <c r="AA84">
        <f>0.61365*exp(17.502*Z84/(240.97+Z84))</f>
        <v>0</v>
      </c>
      <c r="AB84">
        <f>(AC84/AD84*100)</f>
        <v>0</v>
      </c>
      <c r="AC84">
        <f>CO84*(CT84+CU84)/1000</f>
        <v>0</v>
      </c>
      <c r="AD84">
        <f>0.61365*exp(17.502*CV84/(240.97+CV84))</f>
        <v>0</v>
      </c>
      <c r="AE84">
        <f>(AA84-CO84*(CT84+CU84)/1000)</f>
        <v>0</v>
      </c>
      <c r="AF84">
        <f>(-M84*44100)</f>
        <v>0</v>
      </c>
      <c r="AG84">
        <f>2*29.3*U84*0.92*(CV84-Z84)</f>
        <v>0</v>
      </c>
      <c r="AH84">
        <f>2*0.95*5.67E-8*(((CV84+$B$7)+273)^4-(Z84+273)^4)</f>
        <v>0</v>
      </c>
      <c r="AI84">
        <f>X84+AH84+AF84+AG84</f>
        <v>0</v>
      </c>
      <c r="AJ84">
        <f>CS84*AX84*(CN84-CM84*(1000-AX84*CP84)/(1000-AX84*CO84))/(100*CG84)</f>
        <v>0</v>
      </c>
      <c r="AK84">
        <f>1000*CS84*AX84*(CO84-CP84)/(100*CG84*(1000-AX84*CO84))</f>
        <v>0</v>
      </c>
      <c r="AL84">
        <f>(AM84 - AN84 - CT84*1E3/(8.314*(CV84+273.15)) * AP84/CS84 * AO84) * CS84/(100*CG84) * (1000 - CP84)/1000</f>
        <v>0</v>
      </c>
      <c r="AM84">
        <v>1018.4152143918</v>
      </c>
      <c r="AN84">
        <v>995.8059575757574</v>
      </c>
      <c r="AO84">
        <v>-0.07088920998039594</v>
      </c>
      <c r="AP84">
        <v>67.19147873287841</v>
      </c>
      <c r="AQ84">
        <f>(AS84 - AR84 + CT84*1E3/(8.314*(CV84+273.15)) * AU84/CS84 * AT84) * CS84/(100*CG84) * 1000/(1000 - AS84)</f>
        <v>0</v>
      </c>
      <c r="AR84">
        <v>18.03896105922079</v>
      </c>
      <c r="AS84">
        <v>20.54874363636363</v>
      </c>
      <c r="AT84">
        <v>-0.01089937662337766</v>
      </c>
      <c r="AU84">
        <v>78.55</v>
      </c>
      <c r="AV84">
        <v>10</v>
      </c>
      <c r="AW84">
        <v>2</v>
      </c>
      <c r="AX84">
        <f>IF(AV84*$H$13&gt;=AZ84,1.0,(AZ84/(AZ84-AV84*$H$13)))</f>
        <v>0</v>
      </c>
      <c r="AY84">
        <f>(AX84-1)*100</f>
        <v>0</v>
      </c>
      <c r="AZ84">
        <f>MAX(0,($B$13+$C$13*DA84)/(1+$D$13*DA84)*CT84/(CV84+273)*$E$13)</f>
        <v>0</v>
      </c>
      <c r="BA84" t="s">
        <v>310</v>
      </c>
      <c r="BB84">
        <v>8135.41</v>
      </c>
      <c r="BC84">
        <v>751.3846153846154</v>
      </c>
      <c r="BD84">
        <v>2279.14</v>
      </c>
      <c r="BE84">
        <f>1-BC84/BD84</f>
        <v>0</v>
      </c>
      <c r="BF84">
        <v>-1.208566639533705</v>
      </c>
      <c r="BG84" t="s">
        <v>652</v>
      </c>
      <c r="BH84">
        <v>8185.48</v>
      </c>
      <c r="BI84">
        <v>653.0344615384615</v>
      </c>
      <c r="BJ84">
        <v>787.77</v>
      </c>
      <c r="BK84">
        <f>1-BI84/BJ84</f>
        <v>0</v>
      </c>
      <c r="BL84">
        <v>0.5</v>
      </c>
      <c r="BM84">
        <f>CD84</f>
        <v>0</v>
      </c>
      <c r="BN84">
        <f>O84</f>
        <v>0</v>
      </c>
      <c r="BO84">
        <f>BK84*BL84*BM84</f>
        <v>0</v>
      </c>
      <c r="BP84">
        <f>(BN84-BF84)/BM84</f>
        <v>0</v>
      </c>
      <c r="BQ84">
        <f>(BD84-BJ84)/BJ84</f>
        <v>0</v>
      </c>
      <c r="BR84">
        <f>BC84/(BE84+BC84/BJ84)</f>
        <v>0</v>
      </c>
      <c r="BS84" t="s">
        <v>653</v>
      </c>
      <c r="BT84">
        <v>472.67</v>
      </c>
      <c r="BU84">
        <f>IF(BT84&lt;&gt;0, BT84, BR84)</f>
        <v>0</v>
      </c>
      <c r="BV84">
        <f>1-BU84/BJ84</f>
        <v>0</v>
      </c>
      <c r="BW84">
        <f>(BJ84-BI84)/(BJ84-BU84)</f>
        <v>0</v>
      </c>
      <c r="BX84">
        <f>(BD84-BJ84)/(BD84-BU84)</f>
        <v>0</v>
      </c>
      <c r="BY84">
        <f>(BJ84-BI84)/(BJ84-BC84)</f>
        <v>0</v>
      </c>
      <c r="BZ84">
        <f>(BD84-BJ84)/(BD84-BC84)</f>
        <v>0</v>
      </c>
      <c r="CA84">
        <f>(BW84*BU84/BI84)</f>
        <v>0</v>
      </c>
      <c r="CB84">
        <f>(1-CA84)</f>
        <v>0</v>
      </c>
      <c r="CC84">
        <f>$B$11*DB84+$C$11*DC84+$F$11*DD84*(1-DG84)</f>
        <v>0</v>
      </c>
      <c r="CD84">
        <f>CC84*CE84</f>
        <v>0</v>
      </c>
      <c r="CE84">
        <f>($B$11*$D$9+$C$11*$D$9+$F$11*((DQ84+DI84)/MAX(DQ84+DI84+DR84, 0.1)*$I$9+DR84/MAX(DQ84+DI84+DR84, 0.1)*$J$9))/($B$11+$C$11+$F$11)</f>
        <v>0</v>
      </c>
      <c r="CF84">
        <f>($B$11*$K$9+$C$11*$K$9+$F$11*((DQ84+DI84)/MAX(DQ84+DI84+DR84, 0.1)*$P$9+DR84/MAX(DQ84+DI84+DR84, 0.1)*$Q$9))/($B$11+$C$11+$F$11)</f>
        <v>0</v>
      </c>
      <c r="CG84">
        <v>6</v>
      </c>
      <c r="CH84">
        <v>0.5</v>
      </c>
      <c r="CI84" t="s">
        <v>313</v>
      </c>
      <c r="CJ84">
        <v>2</v>
      </c>
      <c r="CK84" t="b">
        <v>0</v>
      </c>
      <c r="CL84">
        <v>1694114534.5</v>
      </c>
      <c r="CM84">
        <v>975.6729032258064</v>
      </c>
      <c r="CN84">
        <v>1000.071387096774</v>
      </c>
      <c r="CO84">
        <v>20.61965161290323</v>
      </c>
      <c r="CP84">
        <v>18.12750322580645</v>
      </c>
      <c r="CQ84">
        <v>971.8229032258064</v>
      </c>
      <c r="CR84">
        <v>20.52965161290323</v>
      </c>
      <c r="CS84">
        <v>600.017064516129</v>
      </c>
      <c r="CT84">
        <v>101.0938709677419</v>
      </c>
      <c r="CU84">
        <v>0.1000084451612903</v>
      </c>
      <c r="CV84">
        <v>26.00116451612903</v>
      </c>
      <c r="CW84">
        <v>26.03228387096774</v>
      </c>
      <c r="CX84">
        <v>999.9000000000003</v>
      </c>
      <c r="CY84">
        <v>0</v>
      </c>
      <c r="CZ84">
        <v>0</v>
      </c>
      <c r="DA84">
        <v>10003.9335483871</v>
      </c>
      <c r="DB84">
        <v>0</v>
      </c>
      <c r="DC84">
        <v>1786.050967741935</v>
      </c>
      <c r="DD84">
        <v>1500.004193548387</v>
      </c>
      <c r="DE84">
        <v>0.9729965806451615</v>
      </c>
      <c r="DF84">
        <v>0.02700320967741935</v>
      </c>
      <c r="DG84">
        <v>0</v>
      </c>
      <c r="DH84">
        <v>653.0478064516128</v>
      </c>
      <c r="DI84">
        <v>5.000220000000002</v>
      </c>
      <c r="DJ84">
        <v>10225.58064516129</v>
      </c>
      <c r="DK84">
        <v>14099.21290322581</v>
      </c>
      <c r="DL84">
        <v>36.67116129032257</v>
      </c>
      <c r="DM84">
        <v>40.22151612903226</v>
      </c>
      <c r="DN84">
        <v>37.28003225806451</v>
      </c>
      <c r="DO84">
        <v>36.83029032258064</v>
      </c>
      <c r="DP84">
        <v>38.39690322580643</v>
      </c>
      <c r="DQ84">
        <v>1454.634193548387</v>
      </c>
      <c r="DR84">
        <v>40.36999999999998</v>
      </c>
      <c r="DS84">
        <v>0</v>
      </c>
      <c r="DT84">
        <v>113.6000001430511</v>
      </c>
      <c r="DU84">
        <v>0</v>
      </c>
      <c r="DV84">
        <v>653.0344615384615</v>
      </c>
      <c r="DW84">
        <v>-5.503589735585012</v>
      </c>
      <c r="DX84">
        <v>-124.0683760244815</v>
      </c>
      <c r="DY84">
        <v>10225.06153846154</v>
      </c>
      <c r="DZ84">
        <v>15</v>
      </c>
      <c r="EA84">
        <v>1694114569</v>
      </c>
      <c r="EB84" t="s">
        <v>654</v>
      </c>
      <c r="EC84">
        <v>1694114569</v>
      </c>
      <c r="ED84">
        <v>1694114569</v>
      </c>
      <c r="EE84">
        <v>68</v>
      </c>
      <c r="EF84">
        <v>-0.003</v>
      </c>
      <c r="EG84">
        <v>-0.003</v>
      </c>
      <c r="EH84">
        <v>3.85</v>
      </c>
      <c r="EI84">
        <v>0.09</v>
      </c>
      <c r="EJ84">
        <v>1000</v>
      </c>
      <c r="EK84">
        <v>18</v>
      </c>
      <c r="EL84">
        <v>0.17</v>
      </c>
      <c r="EM84">
        <v>0.08</v>
      </c>
      <c r="EN84">
        <v>100</v>
      </c>
      <c r="EO84">
        <v>100</v>
      </c>
      <c r="EP84">
        <v>3.85</v>
      </c>
      <c r="EQ84">
        <v>0.09</v>
      </c>
      <c r="ER84">
        <v>0.564539142343035</v>
      </c>
      <c r="ES84">
        <v>0.001863200859035997</v>
      </c>
      <c r="ET84">
        <v>1.75183244084333E-06</v>
      </c>
      <c r="EU84">
        <v>-3.106497135790904E-10</v>
      </c>
      <c r="EV84">
        <v>0.09387000000000256</v>
      </c>
      <c r="EW84">
        <v>0</v>
      </c>
      <c r="EX84">
        <v>0</v>
      </c>
      <c r="EY84">
        <v>0</v>
      </c>
      <c r="EZ84">
        <v>-6</v>
      </c>
      <c r="FA84">
        <v>2030</v>
      </c>
      <c r="FB84">
        <v>-1</v>
      </c>
      <c r="FC84">
        <v>-1</v>
      </c>
      <c r="FD84">
        <v>1.3</v>
      </c>
      <c r="FE84">
        <v>1.5</v>
      </c>
      <c r="FF84">
        <v>2.23633</v>
      </c>
      <c r="FG84">
        <v>2.62451</v>
      </c>
      <c r="FH84">
        <v>1.39771</v>
      </c>
      <c r="FI84">
        <v>2.28149</v>
      </c>
      <c r="FJ84">
        <v>1.39526</v>
      </c>
      <c r="FK84">
        <v>2.49268</v>
      </c>
      <c r="FL84">
        <v>36.6469</v>
      </c>
      <c r="FM84">
        <v>14.3684</v>
      </c>
      <c r="FN84">
        <v>18</v>
      </c>
      <c r="FO84">
        <v>592.934</v>
      </c>
      <c r="FP84">
        <v>365.736</v>
      </c>
      <c r="FQ84">
        <v>22.8108</v>
      </c>
      <c r="FR84">
        <v>28.491</v>
      </c>
      <c r="FS84">
        <v>30.0006</v>
      </c>
      <c r="FT84">
        <v>28.3162</v>
      </c>
      <c r="FU84">
        <v>28.6723</v>
      </c>
      <c r="FV84">
        <v>44.7862</v>
      </c>
      <c r="FW84">
        <v>8.1859</v>
      </c>
      <c r="FX84">
        <v>12.9854</v>
      </c>
      <c r="FY84">
        <v>22.7709</v>
      </c>
      <c r="FZ84">
        <v>1000</v>
      </c>
      <c r="GA84">
        <v>18.0443</v>
      </c>
      <c r="GB84">
        <v>98.5107</v>
      </c>
      <c r="GC84">
        <v>93.075</v>
      </c>
    </row>
    <row r="85" spans="1:185">
      <c r="A85">
        <v>69</v>
      </c>
      <c r="B85">
        <v>1694114645</v>
      </c>
      <c r="C85">
        <v>8380.900000095367</v>
      </c>
      <c r="D85" t="s">
        <v>655</v>
      </c>
      <c r="E85" t="s">
        <v>656</v>
      </c>
      <c r="F85">
        <v>5</v>
      </c>
      <c r="G85" t="s">
        <v>530</v>
      </c>
      <c r="H85" t="s">
        <v>308</v>
      </c>
      <c r="I85" t="s">
        <v>531</v>
      </c>
      <c r="L85">
        <v>1694114637</v>
      </c>
      <c r="M85">
        <f>(N85)/1000</f>
        <v>0</v>
      </c>
      <c r="N85">
        <f>IF(CK85, AQ85, AK85)</f>
        <v>0</v>
      </c>
      <c r="O85">
        <f>IF(CK85, AL85, AJ85)</f>
        <v>0</v>
      </c>
      <c r="P85">
        <f>CM85 - IF(AX85&gt;1, O85*CG85*100.0/(AZ85*DA85), 0)</f>
        <v>0</v>
      </c>
      <c r="Q85">
        <f>((W85-M85/2)*P85-O85)/(W85+M85/2)</f>
        <v>0</v>
      </c>
      <c r="R85">
        <f>Q85*(CT85+CU85)/1000.0</f>
        <v>0</v>
      </c>
      <c r="S85">
        <f>(CM85 - IF(AX85&gt;1, O85*CG85*100.0/(AZ85*DA85), 0))*(CT85+CU85)/1000.0</f>
        <v>0</v>
      </c>
      <c r="T85">
        <f>2.0/((1/V85-1/U85)+SIGN(V85)*SQRT((1/V85-1/U85)*(1/V85-1/U85) + 4*CH85/((CH85+1)*(CH85+1))*(2*1/V85*1/U85-1/U85*1/U85)))</f>
        <v>0</v>
      </c>
      <c r="U85">
        <f>IF(LEFT(CI85,1)&lt;&gt;"0",IF(LEFT(CI85,1)="1",3.0,CJ85),$D$5+$E$5*(DA85*CT85/($K$5*1000))+$F$5*(DA85*CT85/($K$5*1000))*MAX(MIN(CG85,$J$5),$I$5)*MAX(MIN(CG85,$J$5),$I$5)+$G$5*MAX(MIN(CG85,$J$5),$I$5)*(DA85*CT85/($K$5*1000))+$H$5*(DA85*CT85/($K$5*1000))*(DA85*CT85/($K$5*1000)))</f>
        <v>0</v>
      </c>
      <c r="V85">
        <f>M85*(1000-(1000*0.61365*exp(17.502*Z85/(240.97+Z85))/(CT85+CU85)+CO85)/2)/(1000*0.61365*exp(17.502*Z85/(240.97+Z85))/(CT85+CU85)-CO85)</f>
        <v>0</v>
      </c>
      <c r="W85">
        <f>1/((CH85+1)/(T85/1.6)+1/(U85/1.37)) + CH85/((CH85+1)/(T85/1.6) + CH85/(U85/1.37))</f>
        <v>0</v>
      </c>
      <c r="X85">
        <f>(CC85*CF85)</f>
        <v>0</v>
      </c>
      <c r="Y85">
        <f>(CV85+(X85+2*0.95*5.67E-8*(((CV85+$B$7)+273)^4-(CV85+273)^4)-44100*M85)/(1.84*29.3*U85+8*0.95*5.67E-8*(CV85+273)^3))</f>
        <v>0</v>
      </c>
      <c r="Z85">
        <f>($C$7*CW85+$D$7*CX85+$E$7*Y85)</f>
        <v>0</v>
      </c>
      <c r="AA85">
        <f>0.61365*exp(17.502*Z85/(240.97+Z85))</f>
        <v>0</v>
      </c>
      <c r="AB85">
        <f>(AC85/AD85*100)</f>
        <v>0</v>
      </c>
      <c r="AC85">
        <f>CO85*(CT85+CU85)/1000</f>
        <v>0</v>
      </c>
      <c r="AD85">
        <f>0.61365*exp(17.502*CV85/(240.97+CV85))</f>
        <v>0</v>
      </c>
      <c r="AE85">
        <f>(AA85-CO85*(CT85+CU85)/1000)</f>
        <v>0</v>
      </c>
      <c r="AF85">
        <f>(-M85*44100)</f>
        <v>0</v>
      </c>
      <c r="AG85">
        <f>2*29.3*U85*0.92*(CV85-Z85)</f>
        <v>0</v>
      </c>
      <c r="AH85">
        <f>2*0.95*5.67E-8*(((CV85+$B$7)+273)^4-(Z85+273)^4)</f>
        <v>0</v>
      </c>
      <c r="AI85">
        <f>X85+AH85+AF85+AG85</f>
        <v>0</v>
      </c>
      <c r="AJ85">
        <f>CS85*AX85*(CN85-CM85*(1000-AX85*CP85)/(1000-AX85*CO85))/(100*CG85)</f>
        <v>0</v>
      </c>
      <c r="AK85">
        <f>1000*CS85*AX85*(CO85-CP85)/(100*CG85*(1000-AX85*CO85))</f>
        <v>0</v>
      </c>
      <c r="AL85">
        <f>(AM85 - AN85 - CT85*1E3/(8.314*(CV85+273.15)) * AP85/CS85 * AO85) * CS85/(100*CG85) * (1000 - CP85)/1000</f>
        <v>0</v>
      </c>
      <c r="AM85">
        <v>1222.406444509442</v>
      </c>
      <c r="AN85">
        <v>1199.66696969697</v>
      </c>
      <c r="AO85">
        <v>-0.06674412215832926</v>
      </c>
      <c r="AP85">
        <v>67.20496115018712</v>
      </c>
      <c r="AQ85">
        <f>(AS85 - AR85 + CT85*1E3/(8.314*(CV85+273.15)) * AU85/CS85 * AT85) * CS85/(100*CG85) * 1000/(1000 - AS85)</f>
        <v>0</v>
      </c>
      <c r="AR85">
        <v>18.29268783272727</v>
      </c>
      <c r="AS85">
        <v>20.63705151515151</v>
      </c>
      <c r="AT85">
        <v>-0.0006739698701291334</v>
      </c>
      <c r="AU85">
        <v>78.55</v>
      </c>
      <c r="AV85">
        <v>9</v>
      </c>
      <c r="AW85">
        <v>1</v>
      </c>
      <c r="AX85">
        <f>IF(AV85*$H$13&gt;=AZ85,1.0,(AZ85/(AZ85-AV85*$H$13)))</f>
        <v>0</v>
      </c>
      <c r="AY85">
        <f>(AX85-1)*100</f>
        <v>0</v>
      </c>
      <c r="AZ85">
        <f>MAX(0,($B$13+$C$13*DA85)/(1+$D$13*DA85)*CT85/(CV85+273)*$E$13)</f>
        <v>0</v>
      </c>
      <c r="BA85" t="s">
        <v>310</v>
      </c>
      <c r="BB85">
        <v>8135.41</v>
      </c>
      <c r="BC85">
        <v>751.3846153846154</v>
      </c>
      <c r="BD85">
        <v>2279.14</v>
      </c>
      <c r="BE85">
        <f>1-BC85/BD85</f>
        <v>0</v>
      </c>
      <c r="BF85">
        <v>-1.208566639533705</v>
      </c>
      <c r="BG85" t="s">
        <v>657</v>
      </c>
      <c r="BH85">
        <v>8191.49</v>
      </c>
      <c r="BI85">
        <v>655.244</v>
      </c>
      <c r="BJ85">
        <v>785.66</v>
      </c>
      <c r="BK85">
        <f>1-BI85/BJ85</f>
        <v>0</v>
      </c>
      <c r="BL85">
        <v>0.5</v>
      </c>
      <c r="BM85">
        <f>CD85</f>
        <v>0</v>
      </c>
      <c r="BN85">
        <f>O85</f>
        <v>0</v>
      </c>
      <c r="BO85">
        <f>BK85*BL85*BM85</f>
        <v>0</v>
      </c>
      <c r="BP85">
        <f>(BN85-BF85)/BM85</f>
        <v>0</v>
      </c>
      <c r="BQ85">
        <f>(BD85-BJ85)/BJ85</f>
        <v>0</v>
      </c>
      <c r="BR85">
        <f>BC85/(BE85+BC85/BJ85)</f>
        <v>0</v>
      </c>
      <c r="BS85" t="s">
        <v>658</v>
      </c>
      <c r="BT85">
        <v>474.13</v>
      </c>
      <c r="BU85">
        <f>IF(BT85&lt;&gt;0, BT85, BR85)</f>
        <v>0</v>
      </c>
      <c r="BV85">
        <f>1-BU85/BJ85</f>
        <v>0</v>
      </c>
      <c r="BW85">
        <f>(BJ85-BI85)/(BJ85-BU85)</f>
        <v>0</v>
      </c>
      <c r="BX85">
        <f>(BD85-BJ85)/(BD85-BU85)</f>
        <v>0</v>
      </c>
      <c r="BY85">
        <f>(BJ85-BI85)/(BJ85-BC85)</f>
        <v>0</v>
      </c>
      <c r="BZ85">
        <f>(BD85-BJ85)/(BD85-BC85)</f>
        <v>0</v>
      </c>
      <c r="CA85">
        <f>(BW85*BU85/BI85)</f>
        <v>0</v>
      </c>
      <c r="CB85">
        <f>(1-CA85)</f>
        <v>0</v>
      </c>
      <c r="CC85">
        <f>$B$11*DB85+$C$11*DC85+$F$11*DD85*(1-DG85)</f>
        <v>0</v>
      </c>
      <c r="CD85">
        <f>CC85*CE85</f>
        <v>0</v>
      </c>
      <c r="CE85">
        <f>($B$11*$D$9+$C$11*$D$9+$F$11*((DQ85+DI85)/MAX(DQ85+DI85+DR85, 0.1)*$I$9+DR85/MAX(DQ85+DI85+DR85, 0.1)*$J$9))/($B$11+$C$11+$F$11)</f>
        <v>0</v>
      </c>
      <c r="CF85">
        <f>($B$11*$K$9+$C$11*$K$9+$F$11*((DQ85+DI85)/MAX(DQ85+DI85+DR85, 0.1)*$P$9+DR85/MAX(DQ85+DI85+DR85, 0.1)*$Q$9))/($B$11+$C$11+$F$11)</f>
        <v>0</v>
      </c>
      <c r="CG85">
        <v>6</v>
      </c>
      <c r="CH85">
        <v>0.5</v>
      </c>
      <c r="CI85" t="s">
        <v>313</v>
      </c>
      <c r="CJ85">
        <v>2</v>
      </c>
      <c r="CK85" t="b">
        <v>0</v>
      </c>
      <c r="CL85">
        <v>1694114637</v>
      </c>
      <c r="CM85">
        <v>1175.480451612903</v>
      </c>
      <c r="CN85">
        <v>1200.117096774194</v>
      </c>
      <c r="CO85">
        <v>20.65733870967742</v>
      </c>
      <c r="CP85">
        <v>18.33726129032258</v>
      </c>
      <c r="CQ85">
        <v>1170.356451612903</v>
      </c>
      <c r="CR85">
        <v>20.56733870967742</v>
      </c>
      <c r="CS85">
        <v>600.0142580645161</v>
      </c>
      <c r="CT85">
        <v>101.0967741935484</v>
      </c>
      <c r="CU85">
        <v>0.1000420387096774</v>
      </c>
      <c r="CV85">
        <v>25.81801290322581</v>
      </c>
      <c r="CW85">
        <v>25.96247741935484</v>
      </c>
      <c r="CX85">
        <v>999.9000000000003</v>
      </c>
      <c r="CY85">
        <v>0</v>
      </c>
      <c r="CZ85">
        <v>0</v>
      </c>
      <c r="DA85">
        <v>10002.33096774194</v>
      </c>
      <c r="DB85">
        <v>0</v>
      </c>
      <c r="DC85">
        <v>1739.52064516129</v>
      </c>
      <c r="DD85">
        <v>1500.035806451612</v>
      </c>
      <c r="DE85">
        <v>0.972997</v>
      </c>
      <c r="DF85">
        <v>0.02700290645161291</v>
      </c>
      <c r="DG85">
        <v>0</v>
      </c>
      <c r="DH85">
        <v>655.3427741935483</v>
      </c>
      <c r="DI85">
        <v>5.000220000000002</v>
      </c>
      <c r="DJ85">
        <v>10210.09677419355</v>
      </c>
      <c r="DK85">
        <v>14099.55161290323</v>
      </c>
      <c r="DL85">
        <v>35.4272258064516</v>
      </c>
      <c r="DM85">
        <v>39.33448387096774</v>
      </c>
      <c r="DN85">
        <v>36.08441935483871</v>
      </c>
      <c r="DO85">
        <v>36.03609677419354</v>
      </c>
      <c r="DP85">
        <v>37.25980645161289</v>
      </c>
      <c r="DQ85">
        <v>1454.665806451613</v>
      </c>
      <c r="DR85">
        <v>40.36999999999998</v>
      </c>
      <c r="DS85">
        <v>0</v>
      </c>
      <c r="DT85">
        <v>100.4000000953674</v>
      </c>
      <c r="DU85">
        <v>0</v>
      </c>
      <c r="DV85">
        <v>655.244</v>
      </c>
      <c r="DW85">
        <v>-4.968538456208925</v>
      </c>
      <c r="DX85">
        <v>-125.553846148312</v>
      </c>
      <c r="DY85">
        <v>10208.316</v>
      </c>
      <c r="DZ85">
        <v>15</v>
      </c>
      <c r="EA85">
        <v>1694114685.5</v>
      </c>
      <c r="EB85" t="s">
        <v>659</v>
      </c>
      <c r="EC85">
        <v>1694114685.5</v>
      </c>
      <c r="ED85">
        <v>1694114680</v>
      </c>
      <c r="EE85">
        <v>69</v>
      </c>
      <c r="EF85">
        <v>0.362</v>
      </c>
      <c r="EG85">
        <v>-0</v>
      </c>
      <c r="EH85">
        <v>5.124</v>
      </c>
      <c r="EI85">
        <v>0.09</v>
      </c>
      <c r="EJ85">
        <v>1201</v>
      </c>
      <c r="EK85">
        <v>18</v>
      </c>
      <c r="EL85">
        <v>0.41</v>
      </c>
      <c r="EM85">
        <v>0.05</v>
      </c>
      <c r="EN85">
        <v>100</v>
      </c>
      <c r="EO85">
        <v>100</v>
      </c>
      <c r="EP85">
        <v>5.124</v>
      </c>
      <c r="EQ85">
        <v>0.09</v>
      </c>
      <c r="ER85">
        <v>0.5613350345978656</v>
      </c>
      <c r="ES85">
        <v>0.001863200859035997</v>
      </c>
      <c r="ET85">
        <v>1.75183244084333E-06</v>
      </c>
      <c r="EU85">
        <v>-3.106497135790904E-10</v>
      </c>
      <c r="EV85">
        <v>0.09041904761904718</v>
      </c>
      <c r="EW85">
        <v>0</v>
      </c>
      <c r="EX85">
        <v>0</v>
      </c>
      <c r="EY85">
        <v>0</v>
      </c>
      <c r="EZ85">
        <v>-6</v>
      </c>
      <c r="FA85">
        <v>2030</v>
      </c>
      <c r="FB85">
        <v>-1</v>
      </c>
      <c r="FC85">
        <v>-1</v>
      </c>
      <c r="FD85">
        <v>1.3</v>
      </c>
      <c r="FE85">
        <v>1.3</v>
      </c>
      <c r="FF85">
        <v>2.58911</v>
      </c>
      <c r="FG85">
        <v>2.63916</v>
      </c>
      <c r="FH85">
        <v>1.39771</v>
      </c>
      <c r="FI85">
        <v>2.28149</v>
      </c>
      <c r="FJ85">
        <v>1.39526</v>
      </c>
      <c r="FK85">
        <v>2.60376</v>
      </c>
      <c r="FL85">
        <v>37.242</v>
      </c>
      <c r="FM85">
        <v>14.3422</v>
      </c>
      <c r="FN85">
        <v>18</v>
      </c>
      <c r="FO85">
        <v>593.524</v>
      </c>
      <c r="FP85">
        <v>364.485</v>
      </c>
      <c r="FQ85">
        <v>22.7371</v>
      </c>
      <c r="FR85">
        <v>28.6368</v>
      </c>
      <c r="FS85">
        <v>30.0011</v>
      </c>
      <c r="FT85">
        <v>28.4219</v>
      </c>
      <c r="FU85">
        <v>28.7794</v>
      </c>
      <c r="FV85">
        <v>51.8558</v>
      </c>
      <c r="FW85">
        <v>8.943770000000001</v>
      </c>
      <c r="FX85">
        <v>11.4883</v>
      </c>
      <c r="FY85">
        <v>22.7339</v>
      </c>
      <c r="FZ85">
        <v>1200</v>
      </c>
      <c r="GA85">
        <v>17.9679</v>
      </c>
      <c r="GB85">
        <v>98.47920000000001</v>
      </c>
      <c r="GC85">
        <v>93.04219999999999</v>
      </c>
    </row>
    <row r="86" spans="1:185">
      <c r="A86">
        <v>70</v>
      </c>
      <c r="B86">
        <v>1694114761.5</v>
      </c>
      <c r="C86">
        <v>8497.400000095367</v>
      </c>
      <c r="D86" t="s">
        <v>660</v>
      </c>
      <c r="E86" t="s">
        <v>661</v>
      </c>
      <c r="F86">
        <v>5</v>
      </c>
      <c r="G86" t="s">
        <v>530</v>
      </c>
      <c r="H86" t="s">
        <v>308</v>
      </c>
      <c r="I86" t="s">
        <v>531</v>
      </c>
      <c r="L86">
        <v>1694114753.5</v>
      </c>
      <c r="M86">
        <f>(N86)/1000</f>
        <v>0</v>
      </c>
      <c r="N86">
        <f>IF(CK86, AQ86, AK86)</f>
        <v>0</v>
      </c>
      <c r="O86">
        <f>IF(CK86, AL86, AJ86)</f>
        <v>0</v>
      </c>
      <c r="P86">
        <f>CM86 - IF(AX86&gt;1, O86*CG86*100.0/(AZ86*DA86), 0)</f>
        <v>0</v>
      </c>
      <c r="Q86">
        <f>((W86-M86/2)*P86-O86)/(W86+M86/2)</f>
        <v>0</v>
      </c>
      <c r="R86">
        <f>Q86*(CT86+CU86)/1000.0</f>
        <v>0</v>
      </c>
      <c r="S86">
        <f>(CM86 - IF(AX86&gt;1, O86*CG86*100.0/(AZ86*DA86), 0))*(CT86+CU86)/1000.0</f>
        <v>0</v>
      </c>
      <c r="T86">
        <f>2.0/((1/V86-1/U86)+SIGN(V86)*SQRT((1/V86-1/U86)*(1/V86-1/U86) + 4*CH86/((CH86+1)*(CH86+1))*(2*1/V86*1/U86-1/U86*1/U86)))</f>
        <v>0</v>
      </c>
      <c r="U86">
        <f>IF(LEFT(CI86,1)&lt;&gt;"0",IF(LEFT(CI86,1)="1",3.0,CJ86),$D$5+$E$5*(DA86*CT86/($K$5*1000))+$F$5*(DA86*CT86/($K$5*1000))*MAX(MIN(CG86,$J$5),$I$5)*MAX(MIN(CG86,$J$5),$I$5)+$G$5*MAX(MIN(CG86,$J$5),$I$5)*(DA86*CT86/($K$5*1000))+$H$5*(DA86*CT86/($K$5*1000))*(DA86*CT86/($K$5*1000)))</f>
        <v>0</v>
      </c>
      <c r="V86">
        <f>M86*(1000-(1000*0.61365*exp(17.502*Z86/(240.97+Z86))/(CT86+CU86)+CO86)/2)/(1000*0.61365*exp(17.502*Z86/(240.97+Z86))/(CT86+CU86)-CO86)</f>
        <v>0</v>
      </c>
      <c r="W86">
        <f>1/((CH86+1)/(T86/1.6)+1/(U86/1.37)) + CH86/((CH86+1)/(T86/1.6) + CH86/(U86/1.37))</f>
        <v>0</v>
      </c>
      <c r="X86">
        <f>(CC86*CF86)</f>
        <v>0</v>
      </c>
      <c r="Y86">
        <f>(CV86+(X86+2*0.95*5.67E-8*(((CV86+$B$7)+273)^4-(CV86+273)^4)-44100*M86)/(1.84*29.3*U86+8*0.95*5.67E-8*(CV86+273)^3))</f>
        <v>0</v>
      </c>
      <c r="Z86">
        <f>($C$7*CW86+$D$7*CX86+$E$7*Y86)</f>
        <v>0</v>
      </c>
      <c r="AA86">
        <f>0.61365*exp(17.502*Z86/(240.97+Z86))</f>
        <v>0</v>
      </c>
      <c r="AB86">
        <f>(AC86/AD86*100)</f>
        <v>0</v>
      </c>
      <c r="AC86">
        <f>CO86*(CT86+CU86)/1000</f>
        <v>0</v>
      </c>
      <c r="AD86">
        <f>0.61365*exp(17.502*CV86/(240.97+CV86))</f>
        <v>0</v>
      </c>
      <c r="AE86">
        <f>(AA86-CO86*(CT86+CU86)/1000)</f>
        <v>0</v>
      </c>
      <c r="AF86">
        <f>(-M86*44100)</f>
        <v>0</v>
      </c>
      <c r="AG86">
        <f>2*29.3*U86*0.92*(CV86-Z86)</f>
        <v>0</v>
      </c>
      <c r="AH86">
        <f>2*0.95*5.67E-8*(((CV86+$B$7)+273)^4-(Z86+273)^4)</f>
        <v>0</v>
      </c>
      <c r="AI86">
        <f>X86+AH86+AF86+AG86</f>
        <v>0</v>
      </c>
      <c r="AJ86">
        <f>CS86*AX86*(CN86-CM86*(1000-AX86*CP86)/(1000-AX86*CO86))/(100*CG86)</f>
        <v>0</v>
      </c>
      <c r="AK86">
        <f>1000*CS86*AX86*(CO86-CP86)/(100*CG86*(1000-AX86*CO86))</f>
        <v>0</v>
      </c>
      <c r="AL86">
        <f>(AM86 - AN86 - CT86*1E3/(8.314*(CV86+273.15)) * AP86/CS86 * AO86) * CS86/(100*CG86) * (1000 - CP86)/1000</f>
        <v>0</v>
      </c>
      <c r="AM86">
        <v>1527.521438687178</v>
      </c>
      <c r="AN86">
        <v>1505.096303030303</v>
      </c>
      <c r="AO86">
        <v>-0.08362489050895899</v>
      </c>
      <c r="AP86">
        <v>67.10989515564444</v>
      </c>
      <c r="AQ86">
        <f>(AS86 - AR86 + CT86*1E3/(8.314*(CV86+273.15)) * AU86/CS86 * AT86) * CS86/(100*CG86) * 1000/(1000 - AS86)</f>
        <v>0</v>
      </c>
      <c r="AR86">
        <v>17.9966867748485</v>
      </c>
      <c r="AS86">
        <v>20.31483272727272</v>
      </c>
      <c r="AT86">
        <v>-0.003861873593072911</v>
      </c>
      <c r="AU86">
        <v>78.55</v>
      </c>
      <c r="AV86">
        <v>10</v>
      </c>
      <c r="AW86">
        <v>2</v>
      </c>
      <c r="AX86">
        <f>IF(AV86*$H$13&gt;=AZ86,1.0,(AZ86/(AZ86-AV86*$H$13)))</f>
        <v>0</v>
      </c>
      <c r="AY86">
        <f>(AX86-1)*100</f>
        <v>0</v>
      </c>
      <c r="AZ86">
        <f>MAX(0,($B$13+$C$13*DA86)/(1+$D$13*DA86)*CT86/(CV86+273)*$E$13)</f>
        <v>0</v>
      </c>
      <c r="BA86" t="s">
        <v>310</v>
      </c>
      <c r="BB86">
        <v>8135.41</v>
      </c>
      <c r="BC86">
        <v>751.3846153846154</v>
      </c>
      <c r="BD86">
        <v>2279.14</v>
      </c>
      <c r="BE86">
        <f>1-BC86/BD86</f>
        <v>0</v>
      </c>
      <c r="BF86">
        <v>-1.208566639533705</v>
      </c>
      <c r="BG86" t="s">
        <v>662</v>
      </c>
      <c r="BH86">
        <v>8189.17</v>
      </c>
      <c r="BI86">
        <v>653.2258846153846</v>
      </c>
      <c r="BJ86">
        <v>777.38</v>
      </c>
      <c r="BK86">
        <f>1-BI86/BJ86</f>
        <v>0</v>
      </c>
      <c r="BL86">
        <v>0.5</v>
      </c>
      <c r="BM86">
        <f>CD86</f>
        <v>0</v>
      </c>
      <c r="BN86">
        <f>O86</f>
        <v>0</v>
      </c>
      <c r="BO86">
        <f>BK86*BL86*BM86</f>
        <v>0</v>
      </c>
      <c r="BP86">
        <f>(BN86-BF86)/BM86</f>
        <v>0</v>
      </c>
      <c r="BQ86">
        <f>(BD86-BJ86)/BJ86</f>
        <v>0</v>
      </c>
      <c r="BR86">
        <f>BC86/(BE86+BC86/BJ86)</f>
        <v>0</v>
      </c>
      <c r="BS86" t="s">
        <v>663</v>
      </c>
      <c r="BT86">
        <v>471.67</v>
      </c>
      <c r="BU86">
        <f>IF(BT86&lt;&gt;0, BT86, BR86)</f>
        <v>0</v>
      </c>
      <c r="BV86">
        <f>1-BU86/BJ86</f>
        <v>0</v>
      </c>
      <c r="BW86">
        <f>(BJ86-BI86)/(BJ86-BU86)</f>
        <v>0</v>
      </c>
      <c r="BX86">
        <f>(BD86-BJ86)/(BD86-BU86)</f>
        <v>0</v>
      </c>
      <c r="BY86">
        <f>(BJ86-BI86)/(BJ86-BC86)</f>
        <v>0</v>
      </c>
      <c r="BZ86">
        <f>(BD86-BJ86)/(BD86-BC86)</f>
        <v>0</v>
      </c>
      <c r="CA86">
        <f>(BW86*BU86/BI86)</f>
        <v>0</v>
      </c>
      <c r="CB86">
        <f>(1-CA86)</f>
        <v>0</v>
      </c>
      <c r="CC86">
        <f>$B$11*DB86+$C$11*DC86+$F$11*DD86*(1-DG86)</f>
        <v>0</v>
      </c>
      <c r="CD86">
        <f>CC86*CE86</f>
        <v>0</v>
      </c>
      <c r="CE86">
        <f>($B$11*$D$9+$C$11*$D$9+$F$11*((DQ86+DI86)/MAX(DQ86+DI86+DR86, 0.1)*$I$9+DR86/MAX(DQ86+DI86+DR86, 0.1)*$J$9))/($B$11+$C$11+$F$11)</f>
        <v>0</v>
      </c>
      <c r="CF86">
        <f>($B$11*$K$9+$C$11*$K$9+$F$11*((DQ86+DI86)/MAX(DQ86+DI86+DR86, 0.1)*$P$9+DR86/MAX(DQ86+DI86+DR86, 0.1)*$Q$9))/($B$11+$C$11+$F$11)</f>
        <v>0</v>
      </c>
      <c r="CG86">
        <v>6</v>
      </c>
      <c r="CH86">
        <v>0.5</v>
      </c>
      <c r="CI86" t="s">
        <v>313</v>
      </c>
      <c r="CJ86">
        <v>2</v>
      </c>
      <c r="CK86" t="b">
        <v>0</v>
      </c>
      <c r="CL86">
        <v>1694114753.5</v>
      </c>
      <c r="CM86">
        <v>1475.037612903226</v>
      </c>
      <c r="CN86">
        <v>1500.044516129032</v>
      </c>
      <c r="CO86">
        <v>20.37037741935484</v>
      </c>
      <c r="CP86">
        <v>18.00098064516128</v>
      </c>
      <c r="CQ86">
        <v>1468.351612903226</v>
      </c>
      <c r="CR86">
        <v>20.28037741935484</v>
      </c>
      <c r="CS86">
        <v>599.9941612903227</v>
      </c>
      <c r="CT86">
        <v>101.0916129032258</v>
      </c>
      <c r="CU86">
        <v>0.09987341935483875</v>
      </c>
      <c r="CV86">
        <v>25.81890322580646</v>
      </c>
      <c r="CW86">
        <v>25.95169677419355</v>
      </c>
      <c r="CX86">
        <v>999.9000000000003</v>
      </c>
      <c r="CY86">
        <v>0</v>
      </c>
      <c r="CZ86">
        <v>0</v>
      </c>
      <c r="DA86">
        <v>9996.456451612905</v>
      </c>
      <c r="DB86">
        <v>0</v>
      </c>
      <c r="DC86">
        <v>1729.403870967742</v>
      </c>
      <c r="DD86">
        <v>1500.017419354839</v>
      </c>
      <c r="DE86">
        <v>0.9729980322580642</v>
      </c>
      <c r="DF86">
        <v>0.02700228064516129</v>
      </c>
      <c r="DG86">
        <v>0</v>
      </c>
      <c r="DH86">
        <v>653.2843548387096</v>
      </c>
      <c r="DI86">
        <v>5.000220000000002</v>
      </c>
      <c r="DJ86">
        <v>10138.83870967742</v>
      </c>
      <c r="DK86">
        <v>14099.36129032258</v>
      </c>
      <c r="DL86">
        <v>34.35654838709677</v>
      </c>
      <c r="DM86">
        <v>38.41312903225806</v>
      </c>
      <c r="DN86">
        <v>35.0684193548387</v>
      </c>
      <c r="DO86">
        <v>35.45558064516128</v>
      </c>
      <c r="DP86">
        <v>36.264</v>
      </c>
      <c r="DQ86">
        <v>1454.647419354839</v>
      </c>
      <c r="DR86">
        <v>40.36999999999998</v>
      </c>
      <c r="DS86">
        <v>0</v>
      </c>
      <c r="DT86">
        <v>114.2000000476837</v>
      </c>
      <c r="DU86">
        <v>0</v>
      </c>
      <c r="DV86">
        <v>653.2258846153846</v>
      </c>
      <c r="DW86">
        <v>-4.626974348905359</v>
      </c>
      <c r="DX86">
        <v>-75.70256402836566</v>
      </c>
      <c r="DY86">
        <v>10138.28846153846</v>
      </c>
      <c r="DZ86">
        <v>15</v>
      </c>
      <c r="EA86">
        <v>1694114783.5</v>
      </c>
      <c r="EB86" t="s">
        <v>664</v>
      </c>
      <c r="EC86">
        <v>1694114781.5</v>
      </c>
      <c r="ED86">
        <v>1694114783.5</v>
      </c>
      <c r="EE86">
        <v>70</v>
      </c>
      <c r="EF86">
        <v>0.108</v>
      </c>
      <c r="EG86">
        <v>0</v>
      </c>
      <c r="EH86">
        <v>6.686</v>
      </c>
      <c r="EI86">
        <v>0.09</v>
      </c>
      <c r="EJ86">
        <v>1500</v>
      </c>
      <c r="EK86">
        <v>18</v>
      </c>
      <c r="EL86">
        <v>0.31</v>
      </c>
      <c r="EM86">
        <v>0.06</v>
      </c>
      <c r="EN86">
        <v>100</v>
      </c>
      <c r="EO86">
        <v>100</v>
      </c>
      <c r="EP86">
        <v>6.686</v>
      </c>
      <c r="EQ86">
        <v>0.09</v>
      </c>
      <c r="ER86">
        <v>0.9230296726989273</v>
      </c>
      <c r="ES86">
        <v>0.001863200859035997</v>
      </c>
      <c r="ET86">
        <v>1.75183244084333E-06</v>
      </c>
      <c r="EU86">
        <v>-3.106497135790904E-10</v>
      </c>
      <c r="EV86">
        <v>0.08991500000000485</v>
      </c>
      <c r="EW86">
        <v>0</v>
      </c>
      <c r="EX86">
        <v>0</v>
      </c>
      <c r="EY86">
        <v>0</v>
      </c>
      <c r="EZ86">
        <v>-6</v>
      </c>
      <c r="FA86">
        <v>2030</v>
      </c>
      <c r="FB86">
        <v>-1</v>
      </c>
      <c r="FC86">
        <v>-1</v>
      </c>
      <c r="FD86">
        <v>1.3</v>
      </c>
      <c r="FE86">
        <v>1.4</v>
      </c>
      <c r="FF86">
        <v>3.09814</v>
      </c>
      <c r="FG86">
        <v>2.63428</v>
      </c>
      <c r="FH86">
        <v>1.39771</v>
      </c>
      <c r="FI86">
        <v>2.28149</v>
      </c>
      <c r="FJ86">
        <v>1.39526</v>
      </c>
      <c r="FK86">
        <v>2.65747</v>
      </c>
      <c r="FL86">
        <v>37.6745</v>
      </c>
      <c r="FM86">
        <v>14.3247</v>
      </c>
      <c r="FN86">
        <v>18</v>
      </c>
      <c r="FO86">
        <v>592.72</v>
      </c>
      <c r="FP86">
        <v>363.846</v>
      </c>
      <c r="FQ86">
        <v>23.3636</v>
      </c>
      <c r="FR86">
        <v>28.8372</v>
      </c>
      <c r="FS86">
        <v>29.9998</v>
      </c>
      <c r="FT86">
        <v>28.5774</v>
      </c>
      <c r="FU86">
        <v>28.9302</v>
      </c>
      <c r="FV86">
        <v>62.0461</v>
      </c>
      <c r="FW86">
        <v>7.95089</v>
      </c>
      <c r="FX86">
        <v>9.97016</v>
      </c>
      <c r="FY86">
        <v>23.4361</v>
      </c>
      <c r="FZ86">
        <v>1500</v>
      </c>
      <c r="GA86">
        <v>18.1596</v>
      </c>
      <c r="GB86">
        <v>98.434</v>
      </c>
      <c r="GC86">
        <v>93.0034</v>
      </c>
    </row>
    <row r="87" spans="1:185">
      <c r="A87">
        <v>71</v>
      </c>
      <c r="B87">
        <v>1694114859.5</v>
      </c>
      <c r="C87">
        <v>8595.400000095367</v>
      </c>
      <c r="D87" t="s">
        <v>665</v>
      </c>
      <c r="E87" t="s">
        <v>666</v>
      </c>
      <c r="F87">
        <v>5</v>
      </c>
      <c r="G87" t="s">
        <v>530</v>
      </c>
      <c r="H87" t="s">
        <v>308</v>
      </c>
      <c r="I87" t="s">
        <v>531</v>
      </c>
      <c r="L87">
        <v>1694114851.5</v>
      </c>
      <c r="M87">
        <f>(N87)/1000</f>
        <v>0</v>
      </c>
      <c r="N87">
        <f>IF(CK87, AQ87, AK87)</f>
        <v>0</v>
      </c>
      <c r="O87">
        <f>IF(CK87, AL87, AJ87)</f>
        <v>0</v>
      </c>
      <c r="P87">
        <f>CM87 - IF(AX87&gt;1, O87*CG87*100.0/(AZ87*DA87), 0)</f>
        <v>0</v>
      </c>
      <c r="Q87">
        <f>((W87-M87/2)*P87-O87)/(W87+M87/2)</f>
        <v>0</v>
      </c>
      <c r="R87">
        <f>Q87*(CT87+CU87)/1000.0</f>
        <v>0</v>
      </c>
      <c r="S87">
        <f>(CM87 - IF(AX87&gt;1, O87*CG87*100.0/(AZ87*DA87), 0))*(CT87+CU87)/1000.0</f>
        <v>0</v>
      </c>
      <c r="T87">
        <f>2.0/((1/V87-1/U87)+SIGN(V87)*SQRT((1/V87-1/U87)*(1/V87-1/U87) + 4*CH87/((CH87+1)*(CH87+1))*(2*1/V87*1/U87-1/U87*1/U87)))</f>
        <v>0</v>
      </c>
      <c r="U87">
        <f>IF(LEFT(CI87,1)&lt;&gt;"0",IF(LEFT(CI87,1)="1",3.0,CJ87),$D$5+$E$5*(DA87*CT87/($K$5*1000))+$F$5*(DA87*CT87/($K$5*1000))*MAX(MIN(CG87,$J$5),$I$5)*MAX(MIN(CG87,$J$5),$I$5)+$G$5*MAX(MIN(CG87,$J$5),$I$5)*(DA87*CT87/($K$5*1000))+$H$5*(DA87*CT87/($K$5*1000))*(DA87*CT87/($K$5*1000)))</f>
        <v>0</v>
      </c>
      <c r="V87">
        <f>M87*(1000-(1000*0.61365*exp(17.502*Z87/(240.97+Z87))/(CT87+CU87)+CO87)/2)/(1000*0.61365*exp(17.502*Z87/(240.97+Z87))/(CT87+CU87)-CO87)</f>
        <v>0</v>
      </c>
      <c r="W87">
        <f>1/((CH87+1)/(T87/1.6)+1/(U87/1.37)) + CH87/((CH87+1)/(T87/1.6) + CH87/(U87/1.37))</f>
        <v>0</v>
      </c>
      <c r="X87">
        <f>(CC87*CF87)</f>
        <v>0</v>
      </c>
      <c r="Y87">
        <f>(CV87+(X87+2*0.95*5.67E-8*(((CV87+$B$7)+273)^4-(CV87+273)^4)-44100*M87)/(1.84*29.3*U87+8*0.95*5.67E-8*(CV87+273)^3))</f>
        <v>0</v>
      </c>
      <c r="Z87">
        <f>($C$7*CW87+$D$7*CX87+$E$7*Y87)</f>
        <v>0</v>
      </c>
      <c r="AA87">
        <f>0.61365*exp(17.502*Z87/(240.97+Z87))</f>
        <v>0</v>
      </c>
      <c r="AB87">
        <f>(AC87/AD87*100)</f>
        <v>0</v>
      </c>
      <c r="AC87">
        <f>CO87*(CT87+CU87)/1000</f>
        <v>0</v>
      </c>
      <c r="AD87">
        <f>0.61365*exp(17.502*CV87/(240.97+CV87))</f>
        <v>0</v>
      </c>
      <c r="AE87">
        <f>(AA87-CO87*(CT87+CU87)/1000)</f>
        <v>0</v>
      </c>
      <c r="AF87">
        <f>(-M87*44100)</f>
        <v>0</v>
      </c>
      <c r="AG87">
        <f>2*29.3*U87*0.92*(CV87-Z87)</f>
        <v>0</v>
      </c>
      <c r="AH87">
        <f>2*0.95*5.67E-8*(((CV87+$B$7)+273)^4-(Z87+273)^4)</f>
        <v>0</v>
      </c>
      <c r="AI87">
        <f>X87+AH87+AF87+AG87</f>
        <v>0</v>
      </c>
      <c r="AJ87">
        <f>CS87*AX87*(CN87-CM87*(1000-AX87*CP87)/(1000-AX87*CO87))/(100*CG87)</f>
        <v>0</v>
      </c>
      <c r="AK87">
        <f>1000*CS87*AX87*(CO87-CP87)/(100*CG87*(1000-AX87*CO87))</f>
        <v>0</v>
      </c>
      <c r="AL87">
        <f>(AM87 - AN87 - CT87*1E3/(8.314*(CV87+273.15)) * AP87/CS87 * AO87) * CS87/(100*CG87) * (1000 - CP87)/1000</f>
        <v>0</v>
      </c>
      <c r="AM87">
        <v>2036.848839202849</v>
      </c>
      <c r="AN87">
        <v>2014.283151515152</v>
      </c>
      <c r="AO87">
        <v>-0.04460356686617517</v>
      </c>
      <c r="AP87">
        <v>67.19755915286865</v>
      </c>
      <c r="AQ87">
        <f>(AS87 - AR87 + CT87*1E3/(8.314*(CV87+273.15)) * AU87/CS87 * AT87) * CS87/(100*CG87) * 1000/(1000 - AS87)</f>
        <v>0</v>
      </c>
      <c r="AR87">
        <v>18.11928727259741</v>
      </c>
      <c r="AS87">
        <v>20.44497636363636</v>
      </c>
      <c r="AT87">
        <v>-7.989925226277783E-05</v>
      </c>
      <c r="AU87">
        <v>78.55</v>
      </c>
      <c r="AV87">
        <v>10</v>
      </c>
      <c r="AW87">
        <v>2</v>
      </c>
      <c r="AX87">
        <f>IF(AV87*$H$13&gt;=AZ87,1.0,(AZ87/(AZ87-AV87*$H$13)))</f>
        <v>0</v>
      </c>
      <c r="AY87">
        <f>(AX87-1)*100</f>
        <v>0</v>
      </c>
      <c r="AZ87">
        <f>MAX(0,($B$13+$C$13*DA87)/(1+$D$13*DA87)*CT87/(CV87+273)*$E$13)</f>
        <v>0</v>
      </c>
      <c r="BA87" t="s">
        <v>310</v>
      </c>
      <c r="BB87">
        <v>8135.41</v>
      </c>
      <c r="BC87">
        <v>751.3846153846154</v>
      </c>
      <c r="BD87">
        <v>2279.14</v>
      </c>
      <c r="BE87">
        <f>1-BC87/BD87</f>
        <v>0</v>
      </c>
      <c r="BF87">
        <v>-1.208566639533705</v>
      </c>
      <c r="BG87" t="s">
        <v>667</v>
      </c>
      <c r="BH87">
        <v>8184.22</v>
      </c>
      <c r="BI87">
        <v>650.8631923076923</v>
      </c>
      <c r="BJ87">
        <v>770.36</v>
      </c>
      <c r="BK87">
        <f>1-BI87/BJ87</f>
        <v>0</v>
      </c>
      <c r="BL87">
        <v>0.5</v>
      </c>
      <c r="BM87">
        <f>CD87</f>
        <v>0</v>
      </c>
      <c r="BN87">
        <f>O87</f>
        <v>0</v>
      </c>
      <c r="BO87">
        <f>BK87*BL87*BM87</f>
        <v>0</v>
      </c>
      <c r="BP87">
        <f>(BN87-BF87)/BM87</f>
        <v>0</v>
      </c>
      <c r="BQ87">
        <f>(BD87-BJ87)/BJ87</f>
        <v>0</v>
      </c>
      <c r="BR87">
        <f>BC87/(BE87+BC87/BJ87)</f>
        <v>0</v>
      </c>
      <c r="BS87" t="s">
        <v>668</v>
      </c>
      <c r="BT87">
        <v>468.67</v>
      </c>
      <c r="BU87">
        <f>IF(BT87&lt;&gt;0, BT87, BR87)</f>
        <v>0</v>
      </c>
      <c r="BV87">
        <f>1-BU87/BJ87</f>
        <v>0</v>
      </c>
      <c r="BW87">
        <f>(BJ87-BI87)/(BJ87-BU87)</f>
        <v>0</v>
      </c>
      <c r="BX87">
        <f>(BD87-BJ87)/(BD87-BU87)</f>
        <v>0</v>
      </c>
      <c r="BY87">
        <f>(BJ87-BI87)/(BJ87-BC87)</f>
        <v>0</v>
      </c>
      <c r="BZ87">
        <f>(BD87-BJ87)/(BD87-BC87)</f>
        <v>0</v>
      </c>
      <c r="CA87">
        <f>(BW87*BU87/BI87)</f>
        <v>0</v>
      </c>
      <c r="CB87">
        <f>(1-CA87)</f>
        <v>0</v>
      </c>
      <c r="CC87">
        <f>$B$11*DB87+$C$11*DC87+$F$11*DD87*(1-DG87)</f>
        <v>0</v>
      </c>
      <c r="CD87">
        <f>CC87*CE87</f>
        <v>0</v>
      </c>
      <c r="CE87">
        <f>($B$11*$D$9+$C$11*$D$9+$F$11*((DQ87+DI87)/MAX(DQ87+DI87+DR87, 0.1)*$I$9+DR87/MAX(DQ87+DI87+DR87, 0.1)*$J$9))/($B$11+$C$11+$F$11)</f>
        <v>0</v>
      </c>
      <c r="CF87">
        <f>($B$11*$K$9+$C$11*$K$9+$F$11*((DQ87+DI87)/MAX(DQ87+DI87+DR87, 0.1)*$P$9+DR87/MAX(DQ87+DI87+DR87, 0.1)*$Q$9))/($B$11+$C$11+$F$11)</f>
        <v>0</v>
      </c>
      <c r="CG87">
        <v>6</v>
      </c>
      <c r="CH87">
        <v>0.5</v>
      </c>
      <c r="CI87" t="s">
        <v>313</v>
      </c>
      <c r="CJ87">
        <v>2</v>
      </c>
      <c r="CK87" t="b">
        <v>0</v>
      </c>
      <c r="CL87">
        <v>1694114851.5</v>
      </c>
      <c r="CM87">
        <v>1973.175870967742</v>
      </c>
      <c r="CN87">
        <v>1999.973548387097</v>
      </c>
      <c r="CO87">
        <v>20.45306774193548</v>
      </c>
      <c r="CP87">
        <v>18.12007096774193</v>
      </c>
      <c r="CQ87">
        <v>1964.103870967742</v>
      </c>
      <c r="CR87">
        <v>20.36106774193548</v>
      </c>
      <c r="CS87">
        <v>600.017612903226</v>
      </c>
      <c r="CT87">
        <v>101.0915483870968</v>
      </c>
      <c r="CU87">
        <v>0.1000257258064516</v>
      </c>
      <c r="CV87">
        <v>25.94004193548387</v>
      </c>
      <c r="CW87">
        <v>26.08241935483871</v>
      </c>
      <c r="CX87">
        <v>999.9000000000003</v>
      </c>
      <c r="CY87">
        <v>0</v>
      </c>
      <c r="CZ87">
        <v>0</v>
      </c>
      <c r="DA87">
        <v>9999.110000000001</v>
      </c>
      <c r="DB87">
        <v>0</v>
      </c>
      <c r="DC87">
        <v>1779.616451612903</v>
      </c>
      <c r="DD87">
        <v>1499.971290322581</v>
      </c>
      <c r="DE87">
        <v>0.9730014838709676</v>
      </c>
      <c r="DF87">
        <v>0.0269987870967742</v>
      </c>
      <c r="DG87">
        <v>0</v>
      </c>
      <c r="DH87">
        <v>650.8571935483872</v>
      </c>
      <c r="DI87">
        <v>5.000220000000002</v>
      </c>
      <c r="DJ87">
        <v>10126.9</v>
      </c>
      <c r="DK87">
        <v>14098.93870967742</v>
      </c>
      <c r="DL87">
        <v>34.90096774193548</v>
      </c>
      <c r="DM87">
        <v>39.03206451612902</v>
      </c>
      <c r="DN87">
        <v>35.65487096774193</v>
      </c>
      <c r="DO87">
        <v>36.86261290322581</v>
      </c>
      <c r="DP87">
        <v>36.71345161290323</v>
      </c>
      <c r="DQ87">
        <v>1454.609677419355</v>
      </c>
      <c r="DR87">
        <v>40.36161290322579</v>
      </c>
      <c r="DS87">
        <v>0</v>
      </c>
      <c r="DT87">
        <v>95.60000014305115</v>
      </c>
      <c r="DU87">
        <v>0</v>
      </c>
      <c r="DV87">
        <v>650.8631923076923</v>
      </c>
      <c r="DW87">
        <v>-1.853982909630558</v>
      </c>
      <c r="DX87">
        <v>19.11452996145235</v>
      </c>
      <c r="DY87">
        <v>10126.93461538462</v>
      </c>
      <c r="DZ87">
        <v>15</v>
      </c>
      <c r="EA87">
        <v>1694114897.5</v>
      </c>
      <c r="EB87" t="s">
        <v>669</v>
      </c>
      <c r="EC87">
        <v>1694114897.5</v>
      </c>
      <c r="ED87">
        <v>1694114887</v>
      </c>
      <c r="EE87">
        <v>71</v>
      </c>
      <c r="EF87">
        <v>-0.164</v>
      </c>
      <c r="EG87">
        <v>0.002</v>
      </c>
      <c r="EH87">
        <v>9.071999999999999</v>
      </c>
      <c r="EI87">
        <v>0.092</v>
      </c>
      <c r="EJ87">
        <v>2000</v>
      </c>
      <c r="EK87">
        <v>18</v>
      </c>
      <c r="EL87">
        <v>0.6</v>
      </c>
      <c r="EM87">
        <v>0.06</v>
      </c>
      <c r="EN87">
        <v>100</v>
      </c>
      <c r="EO87">
        <v>100</v>
      </c>
      <c r="EP87">
        <v>9.071999999999999</v>
      </c>
      <c r="EQ87">
        <v>0.092</v>
      </c>
      <c r="ER87">
        <v>1.031387780551715</v>
      </c>
      <c r="ES87">
        <v>0.001863200859035997</v>
      </c>
      <c r="ET87">
        <v>1.75183244084333E-06</v>
      </c>
      <c r="EU87">
        <v>-3.106497135790904E-10</v>
      </c>
      <c r="EV87">
        <v>0.09019999999999939</v>
      </c>
      <c r="EW87">
        <v>0</v>
      </c>
      <c r="EX87">
        <v>0</v>
      </c>
      <c r="EY87">
        <v>0</v>
      </c>
      <c r="EZ87">
        <v>-6</v>
      </c>
      <c r="FA87">
        <v>2030</v>
      </c>
      <c r="FB87">
        <v>-1</v>
      </c>
      <c r="FC87">
        <v>-1</v>
      </c>
      <c r="FD87">
        <v>1.3</v>
      </c>
      <c r="FE87">
        <v>1.3</v>
      </c>
      <c r="FF87">
        <v>3.88916</v>
      </c>
      <c r="FG87">
        <v>2.60742</v>
      </c>
      <c r="FH87">
        <v>1.39771</v>
      </c>
      <c r="FI87">
        <v>2.28149</v>
      </c>
      <c r="FJ87">
        <v>1.39526</v>
      </c>
      <c r="FK87">
        <v>2.60254</v>
      </c>
      <c r="FL87">
        <v>37.7228</v>
      </c>
      <c r="FM87">
        <v>14.2984</v>
      </c>
      <c r="FN87">
        <v>18</v>
      </c>
      <c r="FO87">
        <v>593.173</v>
      </c>
      <c r="FP87">
        <v>364.09</v>
      </c>
      <c r="FQ87">
        <v>23.2733</v>
      </c>
      <c r="FR87">
        <v>28.9328</v>
      </c>
      <c r="FS87">
        <v>30.0009</v>
      </c>
      <c r="FT87">
        <v>28.6625</v>
      </c>
      <c r="FU87">
        <v>29.0139</v>
      </c>
      <c r="FV87">
        <v>77.8801</v>
      </c>
      <c r="FW87">
        <v>7.47004</v>
      </c>
      <c r="FX87">
        <v>8.46691</v>
      </c>
      <c r="FY87">
        <v>23.2476</v>
      </c>
      <c r="FZ87">
        <v>2000</v>
      </c>
      <c r="GA87">
        <v>18.3533</v>
      </c>
      <c r="GB87">
        <v>98.4252</v>
      </c>
      <c r="GC87">
        <v>92.9974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2023-09-07T19:32:19Z</dcterms:created>
  <dcterms:modified xsi:type="dcterms:W3CDTF">2023-09-07T19:32:19Z</dcterms:modified>
</cp:coreProperties>
</file>