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6800_raw/"/>
    </mc:Choice>
  </mc:AlternateContent>
  <xr:revisionPtr revIDLastSave="0" documentId="13_ncr:1_{9EDDF29E-B529-4646-A5FE-6B02A77E7AC9}" xr6:coauthVersionLast="47" xr6:coauthVersionMax="47" xr10:uidLastSave="{00000000-0000-0000-0000-000000000000}"/>
  <bookViews>
    <workbookView xWindow="4040" yWindow="640" windowWidth="21180" windowHeight="128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46" i="1" l="1"/>
  <c r="W46" i="1" s="1"/>
  <c r="CJ46" i="1"/>
  <c r="CH46" i="1"/>
  <c r="BM46" i="1"/>
  <c r="BL46" i="1"/>
  <c r="BD46" i="1"/>
  <c r="AX46" i="1"/>
  <c r="AR46" i="1"/>
  <c r="BE46" i="1" s="1"/>
  <c r="BH46" i="1" s="1"/>
  <c r="AM46" i="1"/>
  <c r="AK46" i="1" s="1"/>
  <c r="AC46" i="1"/>
  <c r="AB46" i="1"/>
  <c r="T46" i="1"/>
  <c r="CK45" i="1"/>
  <c r="CJ45" i="1"/>
  <c r="CH45" i="1"/>
  <c r="BM45" i="1"/>
  <c r="BL45" i="1"/>
  <c r="BD45" i="1"/>
  <c r="AX45" i="1"/>
  <c r="AR45" i="1"/>
  <c r="BE45" i="1" s="1"/>
  <c r="BH45" i="1" s="1"/>
  <c r="AM45" i="1"/>
  <c r="AK45" i="1" s="1"/>
  <c r="AC45" i="1"/>
  <c r="AB45" i="1"/>
  <c r="T45" i="1"/>
  <c r="CK44" i="1"/>
  <c r="CJ44" i="1"/>
  <c r="CH44" i="1"/>
  <c r="BM44" i="1"/>
  <c r="BL44" i="1"/>
  <c r="BD44" i="1"/>
  <c r="AX44" i="1"/>
  <c r="AR44" i="1"/>
  <c r="BE44" i="1" s="1"/>
  <c r="BH44" i="1" s="1"/>
  <c r="AM44" i="1"/>
  <c r="AK44" i="1" s="1"/>
  <c r="AL44" i="1" s="1"/>
  <c r="AC44" i="1"/>
  <c r="AB44" i="1"/>
  <c r="T44" i="1"/>
  <c r="CK43" i="1"/>
  <c r="CJ43" i="1"/>
  <c r="CH43" i="1"/>
  <c r="BM43" i="1"/>
  <c r="BL43" i="1"/>
  <c r="BD43" i="1"/>
  <c r="AX43" i="1"/>
  <c r="AR43" i="1"/>
  <c r="BE43" i="1" s="1"/>
  <c r="BH43" i="1" s="1"/>
  <c r="BJ43" i="1" s="1"/>
  <c r="BN43" i="1" s="1"/>
  <c r="BO43" i="1" s="1"/>
  <c r="AM43" i="1"/>
  <c r="AK43" i="1" s="1"/>
  <c r="AC43" i="1"/>
  <c r="AB43" i="1"/>
  <c r="T43" i="1"/>
  <c r="CK42" i="1"/>
  <c r="CJ42" i="1"/>
  <c r="CH42" i="1"/>
  <c r="BM42" i="1"/>
  <c r="BL42" i="1"/>
  <c r="BD42" i="1"/>
  <c r="AX42" i="1"/>
  <c r="AR42" i="1"/>
  <c r="BE42" i="1" s="1"/>
  <c r="BH42" i="1" s="1"/>
  <c r="AM42" i="1"/>
  <c r="AK42" i="1" s="1"/>
  <c r="AL42" i="1" s="1"/>
  <c r="AC42" i="1"/>
  <c r="AB42" i="1"/>
  <c r="T42" i="1"/>
  <c r="CK41" i="1"/>
  <c r="CJ41" i="1"/>
  <c r="CH41" i="1"/>
  <c r="BM41" i="1"/>
  <c r="BL41" i="1"/>
  <c r="BD41" i="1"/>
  <c r="AX41" i="1"/>
  <c r="AR41" i="1"/>
  <c r="BE41" i="1" s="1"/>
  <c r="BH41" i="1" s="1"/>
  <c r="AM41" i="1"/>
  <c r="AK41" i="1" s="1"/>
  <c r="AC41" i="1"/>
  <c r="AB41" i="1"/>
  <c r="T41" i="1"/>
  <c r="CK40" i="1"/>
  <c r="CJ40" i="1"/>
  <c r="CH40" i="1"/>
  <c r="BM40" i="1"/>
  <c r="BL40" i="1"/>
  <c r="BD40" i="1"/>
  <c r="AX40" i="1"/>
  <c r="AR40" i="1"/>
  <c r="BE40" i="1" s="1"/>
  <c r="BH40" i="1" s="1"/>
  <c r="BJ40" i="1" s="1"/>
  <c r="BN40" i="1" s="1"/>
  <c r="BO40" i="1" s="1"/>
  <c r="AM40" i="1"/>
  <c r="AK40" i="1" s="1"/>
  <c r="AL40" i="1" s="1"/>
  <c r="AC40" i="1"/>
  <c r="AB40" i="1"/>
  <c r="AA40" i="1" s="1"/>
  <c r="T40" i="1"/>
  <c r="CK39" i="1"/>
  <c r="CJ39" i="1"/>
  <c r="CH39" i="1"/>
  <c r="BM39" i="1"/>
  <c r="BL39" i="1"/>
  <c r="BD39" i="1"/>
  <c r="AX39" i="1"/>
  <c r="AR39" i="1"/>
  <c r="BE39" i="1" s="1"/>
  <c r="BH39" i="1" s="1"/>
  <c r="AM39" i="1"/>
  <c r="AK39" i="1"/>
  <c r="M39" i="1" s="1"/>
  <c r="L39" i="1" s="1"/>
  <c r="AC39" i="1"/>
  <c r="AB39" i="1"/>
  <c r="T39" i="1"/>
  <c r="R39" i="1"/>
  <c r="O39" i="1"/>
  <c r="CK38" i="1"/>
  <c r="CJ38" i="1"/>
  <c r="CH38" i="1"/>
  <c r="BM38" i="1"/>
  <c r="BL38" i="1"/>
  <c r="BH38" i="1"/>
  <c r="BJ38" i="1" s="1"/>
  <c r="BN38" i="1" s="1"/>
  <c r="BO38" i="1" s="1"/>
  <c r="BD38" i="1"/>
  <c r="AX38" i="1"/>
  <c r="AR38" i="1"/>
  <c r="BE38" i="1" s="1"/>
  <c r="AM38" i="1"/>
  <c r="AK38" i="1" s="1"/>
  <c r="O38" i="1" s="1"/>
  <c r="AC38" i="1"/>
  <c r="AB38" i="1"/>
  <c r="T38" i="1"/>
  <c r="N38" i="1"/>
  <c r="BA38" i="1" s="1"/>
  <c r="CK37" i="1"/>
  <c r="CJ37" i="1"/>
  <c r="CH37" i="1"/>
  <c r="BM37" i="1"/>
  <c r="BL37" i="1"/>
  <c r="BD37" i="1"/>
  <c r="AX37" i="1"/>
  <c r="AR37" i="1"/>
  <c r="BE37" i="1" s="1"/>
  <c r="BH37" i="1" s="1"/>
  <c r="BK37" i="1" s="1"/>
  <c r="AM37" i="1"/>
  <c r="AK37" i="1" s="1"/>
  <c r="AC37" i="1"/>
  <c r="AB37" i="1"/>
  <c r="AA37" i="1" s="1"/>
  <c r="T37" i="1"/>
  <c r="CK36" i="1"/>
  <c r="CJ36" i="1"/>
  <c r="CH36" i="1"/>
  <c r="CI36" i="1" s="1"/>
  <c r="AZ36" i="1" s="1"/>
  <c r="BM36" i="1"/>
  <c r="BL36" i="1"/>
  <c r="BD36" i="1"/>
  <c r="AX36" i="1"/>
  <c r="AR36" i="1"/>
  <c r="BE36" i="1" s="1"/>
  <c r="BH36" i="1" s="1"/>
  <c r="AM36" i="1"/>
  <c r="AK36" i="1" s="1"/>
  <c r="AC36" i="1"/>
  <c r="AB36" i="1"/>
  <c r="T36" i="1"/>
  <c r="CK35" i="1"/>
  <c r="CJ35" i="1"/>
  <c r="CH35" i="1"/>
  <c r="BM35" i="1"/>
  <c r="BL35" i="1"/>
  <c r="BD35" i="1"/>
  <c r="AX35" i="1"/>
  <c r="AR35" i="1"/>
  <c r="BE35" i="1" s="1"/>
  <c r="BH35" i="1" s="1"/>
  <c r="AM35" i="1"/>
  <c r="AK35" i="1" s="1"/>
  <c r="AC35" i="1"/>
  <c r="AA35" i="1" s="1"/>
  <c r="AB35" i="1"/>
  <c r="T35" i="1"/>
  <c r="CK34" i="1"/>
  <c r="W34" i="1" s="1"/>
  <c r="CJ34" i="1"/>
  <c r="CI34" i="1" s="1"/>
  <c r="AZ34" i="1" s="1"/>
  <c r="CH34" i="1"/>
  <c r="BM34" i="1"/>
  <c r="BL34" i="1"/>
  <c r="BD34" i="1"/>
  <c r="AX34" i="1"/>
  <c r="AR34" i="1"/>
  <c r="BE34" i="1" s="1"/>
  <c r="BH34" i="1" s="1"/>
  <c r="AM34" i="1"/>
  <c r="AK34" i="1" s="1"/>
  <c r="AC34" i="1"/>
  <c r="AB34" i="1"/>
  <c r="T34" i="1"/>
  <c r="CK33" i="1"/>
  <c r="CJ33" i="1"/>
  <c r="CH33" i="1"/>
  <c r="CI33" i="1" s="1"/>
  <c r="AZ33" i="1" s="1"/>
  <c r="BM33" i="1"/>
  <c r="BL33" i="1"/>
  <c r="BD33" i="1"/>
  <c r="AX33" i="1"/>
  <c r="AR33" i="1"/>
  <c r="BE33" i="1" s="1"/>
  <c r="BH33" i="1" s="1"/>
  <c r="AM33" i="1"/>
  <c r="AK33" i="1" s="1"/>
  <c r="AC33" i="1"/>
  <c r="AB33" i="1"/>
  <c r="W33" i="1"/>
  <c r="T33" i="1"/>
  <c r="CK32" i="1"/>
  <c r="CJ32" i="1"/>
  <c r="CI32" i="1"/>
  <c r="AZ32" i="1" s="1"/>
  <c r="CH32" i="1"/>
  <c r="W32" i="1" s="1"/>
  <c r="BM32" i="1"/>
  <c r="BL32" i="1"/>
  <c r="BE32" i="1"/>
  <c r="BH32" i="1" s="1"/>
  <c r="BD32" i="1"/>
  <c r="AX32" i="1"/>
  <c r="AR32" i="1"/>
  <c r="AM32" i="1"/>
  <c r="AK32" i="1" s="1"/>
  <c r="AC32" i="1"/>
  <c r="AB32" i="1"/>
  <c r="T32" i="1"/>
  <c r="CK31" i="1"/>
  <c r="CJ31" i="1"/>
  <c r="CH31" i="1"/>
  <c r="BM31" i="1"/>
  <c r="BL31" i="1"/>
  <c r="BD31" i="1"/>
  <c r="AX31" i="1"/>
  <c r="AR31" i="1"/>
  <c r="BE31" i="1" s="1"/>
  <c r="BH31" i="1" s="1"/>
  <c r="BK31" i="1" s="1"/>
  <c r="AM31" i="1"/>
  <c r="AK31" i="1" s="1"/>
  <c r="AC31" i="1"/>
  <c r="AB31" i="1"/>
  <c r="T31" i="1"/>
  <c r="CK30" i="1"/>
  <c r="CJ30" i="1"/>
  <c r="CH30" i="1"/>
  <c r="W30" i="1" s="1"/>
  <c r="BM30" i="1"/>
  <c r="BL30" i="1"/>
  <c r="BD30" i="1"/>
  <c r="AX30" i="1"/>
  <c r="AR30" i="1"/>
  <c r="BE30" i="1" s="1"/>
  <c r="BH30" i="1" s="1"/>
  <c r="AM30" i="1"/>
  <c r="AK30" i="1"/>
  <c r="AC30" i="1"/>
  <c r="AB30" i="1"/>
  <c r="T30" i="1"/>
  <c r="O30" i="1"/>
  <c r="CK29" i="1"/>
  <c r="CJ29" i="1"/>
  <c r="CH29" i="1"/>
  <c r="BM29" i="1"/>
  <c r="BL29" i="1"/>
  <c r="BD29" i="1"/>
  <c r="AX29" i="1"/>
  <c r="AR29" i="1"/>
  <c r="BE29" i="1" s="1"/>
  <c r="BH29" i="1" s="1"/>
  <c r="BK29" i="1" s="1"/>
  <c r="AM29" i="1"/>
  <c r="AK29" i="1" s="1"/>
  <c r="AC29" i="1"/>
  <c r="AB29" i="1"/>
  <c r="T29" i="1"/>
  <c r="M29" i="1"/>
  <c r="L29" i="1" s="1"/>
  <c r="AE29" i="1" s="1"/>
  <c r="CK28" i="1"/>
  <c r="CJ28" i="1"/>
  <c r="CI28" i="1"/>
  <c r="AZ28" i="1" s="1"/>
  <c r="CH28" i="1"/>
  <c r="BM28" i="1"/>
  <c r="BL28" i="1"/>
  <c r="BD28" i="1"/>
  <c r="AX28" i="1"/>
  <c r="AR28" i="1"/>
  <c r="BE28" i="1" s="1"/>
  <c r="BH28" i="1" s="1"/>
  <c r="AM28" i="1"/>
  <c r="AK28" i="1"/>
  <c r="AC28" i="1"/>
  <c r="AB28" i="1"/>
  <c r="T28" i="1"/>
  <c r="O28" i="1"/>
  <c r="CK27" i="1"/>
  <c r="CJ27" i="1"/>
  <c r="CH27" i="1"/>
  <c r="BM27" i="1"/>
  <c r="BL27" i="1"/>
  <c r="BD27" i="1"/>
  <c r="AX27" i="1"/>
  <c r="AR27" i="1"/>
  <c r="BE27" i="1" s="1"/>
  <c r="BH27" i="1" s="1"/>
  <c r="BK27" i="1" s="1"/>
  <c r="AM27" i="1"/>
  <c r="AK27" i="1" s="1"/>
  <c r="M27" i="1" s="1"/>
  <c r="L27" i="1" s="1"/>
  <c r="AC27" i="1"/>
  <c r="AB27" i="1"/>
  <c r="T27" i="1"/>
  <c r="CK26" i="1"/>
  <c r="CJ26" i="1"/>
  <c r="CH26" i="1"/>
  <c r="CI26" i="1" s="1"/>
  <c r="AZ26" i="1" s="1"/>
  <c r="BM26" i="1"/>
  <c r="BL26" i="1"/>
  <c r="BD26" i="1"/>
  <c r="AX26" i="1"/>
  <c r="AR26" i="1"/>
  <c r="BE26" i="1" s="1"/>
  <c r="BH26" i="1" s="1"/>
  <c r="AM26" i="1"/>
  <c r="AK26" i="1" s="1"/>
  <c r="AC26" i="1"/>
  <c r="AB26" i="1"/>
  <c r="AA26" i="1"/>
  <c r="T26" i="1"/>
  <c r="CK25" i="1"/>
  <c r="CJ25" i="1"/>
  <c r="CH25" i="1"/>
  <c r="BM25" i="1"/>
  <c r="BL25" i="1"/>
  <c r="BD25" i="1"/>
  <c r="AX25" i="1"/>
  <c r="AR25" i="1"/>
  <c r="BE25" i="1" s="1"/>
  <c r="BH25" i="1" s="1"/>
  <c r="AM25" i="1"/>
  <c r="AK25" i="1" s="1"/>
  <c r="AC25" i="1"/>
  <c r="AB25" i="1"/>
  <c r="T25" i="1"/>
  <c r="R25" i="1"/>
  <c r="N25" i="1"/>
  <c r="BA25" i="1" s="1"/>
  <c r="M25" i="1"/>
  <c r="L25" i="1" s="1"/>
  <c r="AE25" i="1" s="1"/>
  <c r="CK24" i="1"/>
  <c r="CJ24" i="1"/>
  <c r="CH24" i="1"/>
  <c r="CI24" i="1" s="1"/>
  <c r="AZ24" i="1" s="1"/>
  <c r="BM24" i="1"/>
  <c r="BL24" i="1"/>
  <c r="BD24" i="1"/>
  <c r="AX24" i="1"/>
  <c r="AR24" i="1"/>
  <c r="BE24" i="1" s="1"/>
  <c r="BH24" i="1" s="1"/>
  <c r="BK24" i="1" s="1"/>
  <c r="AM24" i="1"/>
  <c r="AK24" i="1" s="1"/>
  <c r="AC24" i="1"/>
  <c r="AB24" i="1"/>
  <c r="T24" i="1"/>
  <c r="CK23" i="1"/>
  <c r="CJ23" i="1"/>
  <c r="CH23" i="1"/>
  <c r="BM23" i="1"/>
  <c r="BL23" i="1"/>
  <c r="BD23" i="1"/>
  <c r="AX23" i="1"/>
  <c r="AR23" i="1"/>
  <c r="BE23" i="1" s="1"/>
  <c r="BH23" i="1" s="1"/>
  <c r="AM23" i="1"/>
  <c r="AK23" i="1" s="1"/>
  <c r="M23" i="1" s="1"/>
  <c r="L23" i="1" s="1"/>
  <c r="AC23" i="1"/>
  <c r="AB23" i="1"/>
  <c r="T23" i="1"/>
  <c r="R23" i="1"/>
  <c r="N23" i="1"/>
  <c r="BA23" i="1" s="1"/>
  <c r="CK22" i="1"/>
  <c r="CJ22" i="1"/>
  <c r="CH22" i="1"/>
  <c r="BM22" i="1"/>
  <c r="BL22" i="1"/>
  <c r="BD22" i="1"/>
  <c r="AX22" i="1"/>
  <c r="AR22" i="1"/>
  <c r="BE22" i="1" s="1"/>
  <c r="BH22" i="1" s="1"/>
  <c r="AM22" i="1"/>
  <c r="AK22" i="1" s="1"/>
  <c r="AC22" i="1"/>
  <c r="AA22" i="1" s="1"/>
  <c r="AB22" i="1"/>
  <c r="T22" i="1"/>
  <c r="CK21" i="1"/>
  <c r="CJ21" i="1"/>
  <c r="CH21" i="1"/>
  <c r="BM21" i="1"/>
  <c r="BL21" i="1"/>
  <c r="BD21" i="1"/>
  <c r="AX21" i="1"/>
  <c r="AR21" i="1"/>
  <c r="BE21" i="1" s="1"/>
  <c r="BH21" i="1" s="1"/>
  <c r="AM21" i="1"/>
  <c r="AK21" i="1" s="1"/>
  <c r="AC21" i="1"/>
  <c r="AB21" i="1"/>
  <c r="T21" i="1"/>
  <c r="CK20" i="1"/>
  <c r="CJ20" i="1"/>
  <c r="CH20" i="1"/>
  <c r="BM20" i="1"/>
  <c r="BL20" i="1"/>
  <c r="BD20" i="1"/>
  <c r="AX20" i="1"/>
  <c r="AR20" i="1"/>
  <c r="BE20" i="1" s="1"/>
  <c r="BH20" i="1" s="1"/>
  <c r="AM20" i="1"/>
  <c r="AK20" i="1" s="1"/>
  <c r="AC20" i="1"/>
  <c r="AA20" i="1" s="1"/>
  <c r="AB20" i="1"/>
  <c r="T20" i="1"/>
  <c r="CK19" i="1"/>
  <c r="W19" i="1" s="1"/>
  <c r="CJ19" i="1"/>
  <c r="CH19" i="1"/>
  <c r="CI19" i="1" s="1"/>
  <c r="AZ19" i="1" s="1"/>
  <c r="BM19" i="1"/>
  <c r="BL19" i="1"/>
  <c r="BD19" i="1"/>
  <c r="AX19" i="1"/>
  <c r="AR19" i="1"/>
  <c r="BE19" i="1" s="1"/>
  <c r="BH19" i="1" s="1"/>
  <c r="AM19" i="1"/>
  <c r="AK19" i="1" s="1"/>
  <c r="AC19" i="1"/>
  <c r="AB19" i="1"/>
  <c r="T19" i="1"/>
  <c r="CK18" i="1"/>
  <c r="CJ18" i="1"/>
  <c r="CH18" i="1"/>
  <c r="CI18" i="1" s="1"/>
  <c r="AZ18" i="1" s="1"/>
  <c r="BM18" i="1"/>
  <c r="BL18" i="1"/>
  <c r="BD18" i="1"/>
  <c r="AX18" i="1"/>
  <c r="AR18" i="1"/>
  <c r="BE18" i="1" s="1"/>
  <c r="BH18" i="1" s="1"/>
  <c r="AM18" i="1"/>
  <c r="AK18" i="1" s="1"/>
  <c r="AC18" i="1"/>
  <c r="AB18" i="1"/>
  <c r="T18" i="1"/>
  <c r="CK17" i="1"/>
  <c r="CJ17" i="1"/>
  <c r="CH17" i="1"/>
  <c r="CI17" i="1" s="1"/>
  <c r="AZ17" i="1" s="1"/>
  <c r="BB17" i="1" s="1"/>
  <c r="BM17" i="1"/>
  <c r="BL17" i="1"/>
  <c r="BD17" i="1"/>
  <c r="AX17" i="1"/>
  <c r="AR17" i="1"/>
  <c r="BE17" i="1" s="1"/>
  <c r="BH17" i="1" s="1"/>
  <c r="AM17" i="1"/>
  <c r="AK17" i="1" s="1"/>
  <c r="AC17" i="1"/>
  <c r="AB17" i="1"/>
  <c r="T17" i="1"/>
  <c r="AL36" i="1" l="1"/>
  <c r="M36" i="1"/>
  <c r="L36" i="1" s="1"/>
  <c r="AL31" i="1"/>
  <c r="O31" i="1"/>
  <c r="CI30" i="1"/>
  <c r="AZ30" i="1" s="1"/>
  <c r="BB19" i="1"/>
  <c r="AA18" i="1"/>
  <c r="CI20" i="1"/>
  <c r="AZ20" i="1" s="1"/>
  <c r="W22" i="1"/>
  <c r="AA28" i="1"/>
  <c r="W28" i="1"/>
  <c r="AA33" i="1"/>
  <c r="W37" i="1"/>
  <c r="AL39" i="1"/>
  <c r="AA42" i="1"/>
  <c r="AA44" i="1"/>
  <c r="AA45" i="1"/>
  <c r="W24" i="1"/>
  <c r="AA30" i="1"/>
  <c r="W35" i="1"/>
  <c r="AA38" i="1"/>
  <c r="AL20" i="1"/>
  <c r="O20" i="1"/>
  <c r="N43" i="1"/>
  <c r="BA43" i="1" s="1"/>
  <c r="AL43" i="1"/>
  <c r="M43" i="1"/>
  <c r="L43" i="1" s="1"/>
  <c r="R43" i="1"/>
  <c r="O43" i="1"/>
  <c r="O24" i="1"/>
  <c r="AL24" i="1"/>
  <c r="AL22" i="1"/>
  <c r="O22" i="1"/>
  <c r="N41" i="1"/>
  <c r="BA41" i="1" s="1"/>
  <c r="AL41" i="1"/>
  <c r="M41" i="1"/>
  <c r="L41" i="1" s="1"/>
  <c r="R41" i="1"/>
  <c r="O41" i="1"/>
  <c r="AL45" i="1"/>
  <c r="N45" i="1"/>
  <c r="BA45" i="1" s="1"/>
  <c r="M45" i="1"/>
  <c r="L45" i="1" s="1"/>
  <c r="R45" i="1"/>
  <c r="O45" i="1"/>
  <c r="AL18" i="1"/>
  <c r="O18" i="1"/>
  <c r="AL37" i="1"/>
  <c r="N37" i="1"/>
  <c r="BA37" i="1" s="1"/>
  <c r="M37" i="1"/>
  <c r="L37" i="1" s="1"/>
  <c r="R37" i="1"/>
  <c r="O37" i="1"/>
  <c r="R42" i="1"/>
  <c r="W18" i="1"/>
  <c r="AA19" i="1"/>
  <c r="CI21" i="1"/>
  <c r="AZ21" i="1" s="1"/>
  <c r="CI22" i="1"/>
  <c r="AZ22" i="1" s="1"/>
  <c r="AA24" i="1"/>
  <c r="BI24" i="1"/>
  <c r="AA25" i="1"/>
  <c r="CI27" i="1"/>
  <c r="AZ27" i="1" s="1"/>
  <c r="BB27" i="1" s="1"/>
  <c r="BB28" i="1"/>
  <c r="CI29" i="1"/>
  <c r="AZ29" i="1" s="1"/>
  <c r="BB29" i="1" s="1"/>
  <c r="BB30" i="1"/>
  <c r="AA34" i="1"/>
  <c r="CI35" i="1"/>
  <c r="AZ35" i="1" s="1"/>
  <c r="O36" i="1"/>
  <c r="AA36" i="1"/>
  <c r="N39" i="1"/>
  <c r="BA39" i="1" s="1"/>
  <c r="AA39" i="1"/>
  <c r="AA46" i="1"/>
  <c r="W21" i="1"/>
  <c r="BJ24" i="1"/>
  <c r="BN24" i="1" s="1"/>
  <c r="BO24" i="1" s="1"/>
  <c r="BB26" i="1"/>
  <c r="BB32" i="1"/>
  <c r="CI46" i="1"/>
  <c r="AZ46" i="1" s="1"/>
  <c r="BB20" i="1"/>
  <c r="AA17" i="1"/>
  <c r="W20" i="1"/>
  <c r="AA21" i="1"/>
  <c r="W26" i="1"/>
  <c r="AA31" i="1"/>
  <c r="AA32" i="1"/>
  <c r="BB35" i="1"/>
  <c r="W36" i="1"/>
  <c r="X36" i="1" s="1"/>
  <c r="Y36" i="1" s="1"/>
  <c r="AF36" i="1" s="1"/>
  <c r="AA41" i="1"/>
  <c r="AA43" i="1"/>
  <c r="R17" i="1"/>
  <c r="AL17" i="1"/>
  <c r="M17" i="1"/>
  <c r="L17" i="1" s="1"/>
  <c r="O17" i="1"/>
  <c r="N17" i="1"/>
  <c r="BA17" i="1" s="1"/>
  <c r="BC17" i="1" s="1"/>
  <c r="BJ17" i="1"/>
  <c r="BN17" i="1" s="1"/>
  <c r="BO17" i="1" s="1"/>
  <c r="BI17" i="1"/>
  <c r="BK17" i="1"/>
  <c r="BJ20" i="1"/>
  <c r="BN20" i="1" s="1"/>
  <c r="BO20" i="1" s="1"/>
  <c r="BI20" i="1"/>
  <c r="BK20" i="1"/>
  <c r="R21" i="1"/>
  <c r="N21" i="1"/>
  <c r="BA21" i="1" s="1"/>
  <c r="BC21" i="1" s="1"/>
  <c r="AL21" i="1"/>
  <c r="M21" i="1"/>
  <c r="L21" i="1" s="1"/>
  <c r="O21" i="1"/>
  <c r="BK21" i="1"/>
  <c r="BJ21" i="1"/>
  <c r="BN21" i="1" s="1"/>
  <c r="BO21" i="1" s="1"/>
  <c r="BI21" i="1"/>
  <c r="AE27" i="1"/>
  <c r="BI23" i="1"/>
  <c r="BJ23" i="1"/>
  <c r="BN23" i="1" s="1"/>
  <c r="BO23" i="1" s="1"/>
  <c r="BK23" i="1"/>
  <c r="BJ18" i="1"/>
  <c r="BN18" i="1" s="1"/>
  <c r="BO18" i="1" s="1"/>
  <c r="BK18" i="1"/>
  <c r="BI18" i="1"/>
  <c r="BJ22" i="1"/>
  <c r="BN22" i="1" s="1"/>
  <c r="BO22" i="1" s="1"/>
  <c r="BK22" i="1"/>
  <c r="BI22" i="1"/>
  <c r="AE23" i="1"/>
  <c r="X21" i="1"/>
  <c r="Y21" i="1" s="1"/>
  <c r="AF21" i="1" s="1"/>
  <c r="R19" i="1"/>
  <c r="N19" i="1"/>
  <c r="BA19" i="1" s="1"/>
  <c r="BC19" i="1" s="1"/>
  <c r="AL19" i="1"/>
  <c r="O19" i="1"/>
  <c r="M19" i="1"/>
  <c r="L19" i="1" s="1"/>
  <c r="X19" i="1" s="1"/>
  <c r="Y19" i="1" s="1"/>
  <c r="BJ19" i="1"/>
  <c r="BN19" i="1" s="1"/>
  <c r="BO19" i="1" s="1"/>
  <c r="BI19" i="1"/>
  <c r="BK19" i="1"/>
  <c r="BB21" i="1"/>
  <c r="BB18" i="1"/>
  <c r="BB22" i="1"/>
  <c r="BI25" i="1"/>
  <c r="BJ25" i="1"/>
  <c r="BN25" i="1" s="1"/>
  <c r="BO25" i="1" s="1"/>
  <c r="W17" i="1"/>
  <c r="M18" i="1"/>
  <c r="L18" i="1" s="1"/>
  <c r="M20" i="1"/>
  <c r="L20" i="1" s="1"/>
  <c r="X20" i="1" s="1"/>
  <c r="Y20" i="1" s="1"/>
  <c r="M22" i="1"/>
  <c r="L22" i="1" s="1"/>
  <c r="AA23" i="1"/>
  <c r="M24" i="1"/>
  <c r="L24" i="1" s="1"/>
  <c r="R24" i="1"/>
  <c r="N24" i="1"/>
  <c r="BA24" i="1" s="1"/>
  <c r="BC24" i="1" s="1"/>
  <c r="BB24" i="1"/>
  <c r="O29" i="1"/>
  <c r="R29" i="1"/>
  <c r="N29" i="1"/>
  <c r="BA29" i="1" s="1"/>
  <c r="BC29" i="1" s="1"/>
  <c r="AL29" i="1"/>
  <c r="N18" i="1"/>
  <c r="BA18" i="1" s="1"/>
  <c r="BC18" i="1" s="1"/>
  <c r="R18" i="1"/>
  <c r="N20" i="1"/>
  <c r="BA20" i="1" s="1"/>
  <c r="BC20" i="1" s="1"/>
  <c r="R20" i="1"/>
  <c r="N22" i="1"/>
  <c r="BA22" i="1" s="1"/>
  <c r="BC22" i="1" s="1"/>
  <c r="R22" i="1"/>
  <c r="O23" i="1"/>
  <c r="AL23" i="1"/>
  <c r="CI23" i="1"/>
  <c r="AZ23" i="1" s="1"/>
  <c r="BB23" i="1" s="1"/>
  <c r="W23" i="1"/>
  <c r="M26" i="1"/>
  <c r="L26" i="1" s="1"/>
  <c r="AL26" i="1"/>
  <c r="R26" i="1"/>
  <c r="N26" i="1"/>
  <c r="BA26" i="1" s="1"/>
  <c r="BC26" i="1" s="1"/>
  <c r="BK28" i="1"/>
  <c r="BJ28" i="1"/>
  <c r="BN28" i="1" s="1"/>
  <c r="BO28" i="1" s="1"/>
  <c r="BI28" i="1"/>
  <c r="AA29" i="1"/>
  <c r="BI29" i="1"/>
  <c r="BJ29" i="1"/>
  <c r="BN29" i="1" s="1"/>
  <c r="BO29" i="1" s="1"/>
  <c r="M30" i="1"/>
  <c r="L30" i="1" s="1"/>
  <c r="AL30" i="1"/>
  <c r="R30" i="1"/>
  <c r="N30" i="1"/>
  <c r="BA30" i="1" s="1"/>
  <c r="BC30" i="1" s="1"/>
  <c r="BJ31" i="1"/>
  <c r="BN31" i="1" s="1"/>
  <c r="BO31" i="1" s="1"/>
  <c r="BI31" i="1"/>
  <c r="CI31" i="1"/>
  <c r="AZ31" i="1" s="1"/>
  <c r="W31" i="1"/>
  <c r="M34" i="1"/>
  <c r="L34" i="1" s="1"/>
  <c r="AL34" i="1"/>
  <c r="O34" i="1"/>
  <c r="R34" i="1"/>
  <c r="N34" i="1"/>
  <c r="BA34" i="1" s="1"/>
  <c r="BC34" i="1" s="1"/>
  <c r="BK34" i="1"/>
  <c r="BJ34" i="1"/>
  <c r="BN34" i="1" s="1"/>
  <c r="BO34" i="1" s="1"/>
  <c r="BI34" i="1"/>
  <c r="AE37" i="1"/>
  <c r="O27" i="1"/>
  <c r="R27" i="1"/>
  <c r="N27" i="1"/>
  <c r="BA27" i="1" s="1"/>
  <c r="BC27" i="1" s="1"/>
  <c r="AL27" i="1"/>
  <c r="AL32" i="1"/>
  <c r="R32" i="1"/>
  <c r="N32" i="1"/>
  <c r="BA32" i="1" s="1"/>
  <c r="BC32" i="1" s="1"/>
  <c r="O32" i="1"/>
  <c r="M32" i="1"/>
  <c r="L32" i="1" s="1"/>
  <c r="X32" i="1" s="1"/>
  <c r="Y32" i="1" s="1"/>
  <c r="AF32" i="1" s="1"/>
  <c r="O25" i="1"/>
  <c r="AL25" i="1"/>
  <c r="BK25" i="1"/>
  <c r="CI25" i="1"/>
  <c r="AZ25" i="1" s="1"/>
  <c r="BB25" i="1" s="1"/>
  <c r="W25" i="1"/>
  <c r="O26" i="1"/>
  <c r="BK26" i="1"/>
  <c r="BJ26" i="1"/>
  <c r="BN26" i="1" s="1"/>
  <c r="BO26" i="1" s="1"/>
  <c r="BI26" i="1"/>
  <c r="AA27" i="1"/>
  <c r="BI27" i="1"/>
  <c r="BJ27" i="1"/>
  <c r="BN27" i="1" s="1"/>
  <c r="BO27" i="1" s="1"/>
  <c r="M28" i="1"/>
  <c r="L28" i="1" s="1"/>
  <c r="AL28" i="1"/>
  <c r="R28" i="1"/>
  <c r="N28" i="1"/>
  <c r="BA28" i="1" s="1"/>
  <c r="BC28" i="1" s="1"/>
  <c r="BK30" i="1"/>
  <c r="BI30" i="1"/>
  <c r="BJ30" i="1"/>
  <c r="BN30" i="1" s="1"/>
  <c r="BO30" i="1" s="1"/>
  <c r="BB31" i="1"/>
  <c r="N31" i="1"/>
  <c r="BA31" i="1" s="1"/>
  <c r="BC31" i="1" s="1"/>
  <c r="BB33" i="1"/>
  <c r="O35" i="1"/>
  <c r="R35" i="1"/>
  <c r="N35" i="1"/>
  <c r="BA35" i="1" s="1"/>
  <c r="BC35" i="1" s="1"/>
  <c r="M35" i="1"/>
  <c r="L35" i="1" s="1"/>
  <c r="AL35" i="1"/>
  <c r="BI35" i="1"/>
  <c r="BK35" i="1"/>
  <c r="BJ35" i="1"/>
  <c r="BN35" i="1" s="1"/>
  <c r="BO35" i="1" s="1"/>
  <c r="BB36" i="1"/>
  <c r="BK42" i="1"/>
  <c r="BI42" i="1"/>
  <c r="BJ42" i="1"/>
  <c r="BN42" i="1" s="1"/>
  <c r="BO42" i="1" s="1"/>
  <c r="BK44" i="1"/>
  <c r="BI44" i="1"/>
  <c r="BJ44" i="1"/>
  <c r="BN44" i="1" s="1"/>
  <c r="BO44" i="1" s="1"/>
  <c r="O33" i="1"/>
  <c r="R33" i="1"/>
  <c r="N33" i="1"/>
  <c r="BA33" i="1" s="1"/>
  <c r="BC33" i="1" s="1"/>
  <c r="M33" i="1"/>
  <c r="L33" i="1" s="1"/>
  <c r="AL33" i="1"/>
  <c r="BI33" i="1"/>
  <c r="BK33" i="1"/>
  <c r="BJ33" i="1"/>
  <c r="BN33" i="1" s="1"/>
  <c r="BO33" i="1" s="1"/>
  <c r="X34" i="1"/>
  <c r="Y34" i="1" s="1"/>
  <c r="AG36" i="1"/>
  <c r="Z36" i="1"/>
  <c r="AD36" i="1" s="1"/>
  <c r="BK36" i="1"/>
  <c r="BJ36" i="1"/>
  <c r="BN36" i="1" s="1"/>
  <c r="BO36" i="1" s="1"/>
  <c r="BI36" i="1"/>
  <c r="X37" i="1"/>
  <c r="Y37" i="1" s="1"/>
  <c r="U37" i="1" s="1"/>
  <c r="S37" i="1" s="1"/>
  <c r="V37" i="1" s="1"/>
  <c r="P37" i="1" s="1"/>
  <c r="Q37" i="1" s="1"/>
  <c r="W27" i="1"/>
  <c r="W29" i="1"/>
  <c r="M31" i="1"/>
  <c r="L31" i="1" s="1"/>
  <c r="R31" i="1"/>
  <c r="BK32" i="1"/>
  <c r="BJ32" i="1"/>
  <c r="BN32" i="1" s="1"/>
  <c r="BO32" i="1" s="1"/>
  <c r="BI32" i="1"/>
  <c r="BB34" i="1"/>
  <c r="U36" i="1"/>
  <c r="S36" i="1" s="1"/>
  <c r="V36" i="1" s="1"/>
  <c r="P36" i="1" s="1"/>
  <c r="Q36" i="1" s="1"/>
  <c r="AE36" i="1"/>
  <c r="BI41" i="1"/>
  <c r="BK41" i="1"/>
  <c r="BJ41" i="1"/>
  <c r="BN41" i="1" s="1"/>
  <c r="BO41" i="1" s="1"/>
  <c r="BI45" i="1"/>
  <c r="BK45" i="1"/>
  <c r="BJ45" i="1"/>
  <c r="BN45" i="1" s="1"/>
  <c r="BO45" i="1" s="1"/>
  <c r="X33" i="1"/>
  <c r="Y33" i="1" s="1"/>
  <c r="X35" i="1"/>
  <c r="Y35" i="1" s="1"/>
  <c r="N36" i="1"/>
  <c r="BA36" i="1" s="1"/>
  <c r="BC36" i="1" s="1"/>
  <c r="R36" i="1"/>
  <c r="CI37" i="1"/>
  <c r="AZ37" i="1" s="1"/>
  <c r="M38" i="1"/>
  <c r="L38" i="1" s="1"/>
  <c r="R38" i="1"/>
  <c r="AL38" i="1"/>
  <c r="CI38" i="1"/>
  <c r="AZ38" i="1" s="1"/>
  <c r="BB38" i="1" s="1"/>
  <c r="W38" i="1"/>
  <c r="R40" i="1"/>
  <c r="AE43" i="1"/>
  <c r="CI43" i="1"/>
  <c r="AZ43" i="1" s="1"/>
  <c r="BB43" i="1" s="1"/>
  <c r="W43" i="1"/>
  <c r="N44" i="1"/>
  <c r="BA44" i="1" s="1"/>
  <c r="CI44" i="1"/>
  <c r="AZ44" i="1" s="1"/>
  <c r="BB44" i="1" s="1"/>
  <c r="W44" i="1"/>
  <c r="BB46" i="1"/>
  <c r="BI39" i="1"/>
  <c r="BK39" i="1"/>
  <c r="BK40" i="1"/>
  <c r="BI40" i="1"/>
  <c r="AE41" i="1"/>
  <c r="CI41" i="1"/>
  <c r="AZ41" i="1" s="1"/>
  <c r="BB41" i="1" s="1"/>
  <c r="W41" i="1"/>
  <c r="N42" i="1"/>
  <c r="BA42" i="1" s="1"/>
  <c r="CI42" i="1"/>
  <c r="AZ42" i="1" s="1"/>
  <c r="BB42" i="1" s="1"/>
  <c r="W42" i="1"/>
  <c r="M44" i="1"/>
  <c r="L44" i="1" s="1"/>
  <c r="O44" i="1"/>
  <c r="BI37" i="1"/>
  <c r="BJ39" i="1"/>
  <c r="BN39" i="1" s="1"/>
  <c r="BO39" i="1" s="1"/>
  <c r="CI39" i="1"/>
  <c r="AZ39" i="1" s="1"/>
  <c r="BB39" i="1" s="1"/>
  <c r="W39" i="1"/>
  <c r="N40" i="1"/>
  <c r="BA40" i="1" s="1"/>
  <c r="CI40" i="1"/>
  <c r="AZ40" i="1" s="1"/>
  <c r="BB40" i="1" s="1"/>
  <c r="W40" i="1"/>
  <c r="M42" i="1"/>
  <c r="L42" i="1" s="1"/>
  <c r="O42" i="1"/>
  <c r="R44" i="1"/>
  <c r="CI45" i="1"/>
  <c r="AZ45" i="1" s="1"/>
  <c r="BB45" i="1" s="1"/>
  <c r="W45" i="1"/>
  <c r="M46" i="1"/>
  <c r="L46" i="1" s="1"/>
  <c r="X46" i="1" s="1"/>
  <c r="Y46" i="1" s="1"/>
  <c r="AL46" i="1"/>
  <c r="O46" i="1"/>
  <c r="R46" i="1"/>
  <c r="N46" i="1"/>
  <c r="BA46" i="1" s="1"/>
  <c r="BC46" i="1" s="1"/>
  <c r="BK46" i="1"/>
  <c r="BJ46" i="1"/>
  <c r="BN46" i="1" s="1"/>
  <c r="BO46" i="1" s="1"/>
  <c r="BI46" i="1"/>
  <c r="BJ37" i="1"/>
  <c r="BN37" i="1" s="1"/>
  <c r="BO37" i="1" s="1"/>
  <c r="BK38" i="1"/>
  <c r="BI38" i="1"/>
  <c r="AE39" i="1"/>
  <c r="M40" i="1"/>
  <c r="L40" i="1" s="1"/>
  <c r="O40" i="1"/>
  <c r="BI43" i="1"/>
  <c r="BK43" i="1"/>
  <c r="AE45" i="1"/>
  <c r="BC45" i="1" l="1"/>
  <c r="AH36" i="1"/>
  <c r="BC41" i="1"/>
  <c r="BC38" i="1"/>
  <c r="Z19" i="1"/>
  <c r="AD19" i="1" s="1"/>
  <c r="AG19" i="1"/>
  <c r="AF19" i="1"/>
  <c r="Z20" i="1"/>
  <c r="AD20" i="1" s="1"/>
  <c r="AG20" i="1"/>
  <c r="AF20" i="1"/>
  <c r="AG46" i="1"/>
  <c r="Z46" i="1"/>
  <c r="AD46" i="1" s="1"/>
  <c r="AE40" i="1"/>
  <c r="BC39" i="1"/>
  <c r="AG34" i="1"/>
  <c r="Z34" i="1"/>
  <c r="AD34" i="1" s="1"/>
  <c r="AE42" i="1"/>
  <c r="X39" i="1"/>
  <c r="Y39" i="1" s="1"/>
  <c r="X42" i="1"/>
  <c r="Y42" i="1" s="1"/>
  <c r="X43" i="1"/>
  <c r="Y43" i="1" s="1"/>
  <c r="AE32" i="1"/>
  <c r="U32" i="1"/>
  <c r="S32" i="1" s="1"/>
  <c r="V32" i="1" s="1"/>
  <c r="P32" i="1" s="1"/>
  <c r="Q32" i="1" s="1"/>
  <c r="X23" i="1"/>
  <c r="Y23" i="1" s="1"/>
  <c r="X17" i="1"/>
  <c r="Y17" i="1" s="1"/>
  <c r="BC25" i="1"/>
  <c r="U21" i="1"/>
  <c r="S21" i="1" s="1"/>
  <c r="V21" i="1" s="1"/>
  <c r="P21" i="1" s="1"/>
  <c r="Q21" i="1" s="1"/>
  <c r="AE21" i="1"/>
  <c r="X40" i="1"/>
  <c r="Y40" i="1" s="1"/>
  <c r="X44" i="1"/>
  <c r="Y44" i="1" s="1"/>
  <c r="Z33" i="1"/>
  <c r="AD33" i="1" s="1"/>
  <c r="AG33" i="1"/>
  <c r="AE31" i="1"/>
  <c r="U34" i="1"/>
  <c r="S34" i="1" s="1"/>
  <c r="V34" i="1" s="1"/>
  <c r="P34" i="1" s="1"/>
  <c r="Q34" i="1" s="1"/>
  <c r="AE34" i="1"/>
  <c r="AE26" i="1"/>
  <c r="X26" i="1"/>
  <c r="Y26" i="1" s="1"/>
  <c r="AE22" i="1"/>
  <c r="BC23" i="1"/>
  <c r="AE19" i="1"/>
  <c r="U19" i="1"/>
  <c r="S19" i="1" s="1"/>
  <c r="V19" i="1" s="1"/>
  <c r="P19" i="1" s="1"/>
  <c r="Q19" i="1" s="1"/>
  <c r="AE17" i="1"/>
  <c r="AF46" i="1"/>
  <c r="U46" i="1"/>
  <c r="S46" i="1" s="1"/>
  <c r="V46" i="1" s="1"/>
  <c r="P46" i="1" s="1"/>
  <c r="Q46" i="1" s="1"/>
  <c r="AE46" i="1"/>
  <c r="BC43" i="1"/>
  <c r="BC42" i="1"/>
  <c r="X38" i="1"/>
  <c r="Y38" i="1" s="1"/>
  <c r="U38" i="1" s="1"/>
  <c r="S38" i="1" s="1"/>
  <c r="V38" i="1" s="1"/>
  <c r="P38" i="1" s="1"/>
  <c r="Q38" i="1" s="1"/>
  <c r="AE38" i="1"/>
  <c r="X29" i="1"/>
  <c r="Y29" i="1" s="1"/>
  <c r="AG37" i="1"/>
  <c r="Z37" i="1"/>
  <c r="AD37" i="1" s="1"/>
  <c r="AE33" i="1"/>
  <c r="U33" i="1"/>
  <c r="S33" i="1" s="1"/>
  <c r="V33" i="1" s="1"/>
  <c r="P33" i="1" s="1"/>
  <c r="Q33" i="1" s="1"/>
  <c r="AF33" i="1"/>
  <c r="AE28" i="1"/>
  <c r="AF37" i="1"/>
  <c r="AF34" i="1"/>
  <c r="AE30" i="1"/>
  <c r="X30" i="1"/>
  <c r="Y30" i="1" s="1"/>
  <c r="U30" i="1" s="1"/>
  <c r="S30" i="1" s="1"/>
  <c r="V30" i="1" s="1"/>
  <c r="P30" i="1" s="1"/>
  <c r="Q30" i="1" s="1"/>
  <c r="AE20" i="1"/>
  <c r="U20" i="1"/>
  <c r="S20" i="1" s="1"/>
  <c r="V20" i="1" s="1"/>
  <c r="P20" i="1" s="1"/>
  <c r="Q20" i="1" s="1"/>
  <c r="X28" i="1"/>
  <c r="Y28" i="1" s="1"/>
  <c r="U28" i="1" s="1"/>
  <c r="S28" i="1" s="1"/>
  <c r="V28" i="1" s="1"/>
  <c r="P28" i="1" s="1"/>
  <c r="Q28" i="1" s="1"/>
  <c r="Z21" i="1"/>
  <c r="AD21" i="1" s="1"/>
  <c r="AG21" i="1"/>
  <c r="AH21" i="1" s="1"/>
  <c r="X45" i="1"/>
  <c r="Y45" i="1" s="1"/>
  <c r="BC40" i="1"/>
  <c r="U44" i="1"/>
  <c r="S44" i="1" s="1"/>
  <c r="V44" i="1" s="1"/>
  <c r="P44" i="1" s="1"/>
  <c r="Q44" i="1" s="1"/>
  <c r="AE44" i="1"/>
  <c r="X41" i="1"/>
  <c r="Y41" i="1" s="1"/>
  <c r="BC44" i="1"/>
  <c r="BC37" i="1"/>
  <c r="BB37" i="1"/>
  <c r="Z35" i="1"/>
  <c r="AD35" i="1" s="1"/>
  <c r="AG35" i="1"/>
  <c r="X27" i="1"/>
  <c r="Y27" i="1" s="1"/>
  <c r="AE35" i="1"/>
  <c r="U35" i="1"/>
  <c r="S35" i="1" s="1"/>
  <c r="V35" i="1" s="1"/>
  <c r="P35" i="1" s="1"/>
  <c r="Q35" i="1" s="1"/>
  <c r="AF35" i="1"/>
  <c r="Z32" i="1"/>
  <c r="AD32" i="1" s="1"/>
  <c r="AG32" i="1"/>
  <c r="AH32" i="1" s="1"/>
  <c r="X25" i="1"/>
  <c r="Y25" i="1" s="1"/>
  <c r="X31" i="1"/>
  <c r="Y31" i="1" s="1"/>
  <c r="X24" i="1"/>
  <c r="Y24" i="1" s="1"/>
  <c r="AE24" i="1"/>
  <c r="AE18" i="1"/>
  <c r="X22" i="1"/>
  <c r="Y22" i="1" s="1"/>
  <c r="U22" i="1" s="1"/>
  <c r="S22" i="1" s="1"/>
  <c r="V22" i="1" s="1"/>
  <c r="P22" i="1" s="1"/>
  <c r="Q22" i="1" s="1"/>
  <c r="X18" i="1"/>
  <c r="Y18" i="1" s="1"/>
  <c r="U18" i="1" s="1"/>
  <c r="S18" i="1" s="1"/>
  <c r="V18" i="1" s="1"/>
  <c r="P18" i="1" s="1"/>
  <c r="Q18" i="1" s="1"/>
  <c r="Z18" i="1" l="1"/>
  <c r="AD18" i="1" s="1"/>
  <c r="AG18" i="1"/>
  <c r="AF18" i="1"/>
  <c r="Z31" i="1"/>
  <c r="AD31" i="1" s="1"/>
  <c r="AG31" i="1"/>
  <c r="AF31" i="1"/>
  <c r="Z27" i="1"/>
  <c r="AD27" i="1" s="1"/>
  <c r="AG27" i="1"/>
  <c r="AF27" i="1"/>
  <c r="U27" i="1"/>
  <c r="S27" i="1" s="1"/>
  <c r="V27" i="1" s="1"/>
  <c r="P27" i="1" s="1"/>
  <c r="Q27" i="1" s="1"/>
  <c r="AG28" i="1"/>
  <c r="Z28" i="1"/>
  <c r="AD28" i="1" s="1"/>
  <c r="AF28" i="1"/>
  <c r="AH33" i="1"/>
  <c r="AG23" i="1"/>
  <c r="Z23" i="1"/>
  <c r="AD23" i="1" s="1"/>
  <c r="U23" i="1"/>
  <c r="S23" i="1" s="1"/>
  <c r="V23" i="1" s="1"/>
  <c r="P23" i="1" s="1"/>
  <c r="Q23" i="1" s="1"/>
  <c r="AF23" i="1"/>
  <c r="AG39" i="1"/>
  <c r="AF39" i="1"/>
  <c r="Z39" i="1"/>
  <c r="AD39" i="1" s="1"/>
  <c r="U39" i="1"/>
  <c r="S39" i="1" s="1"/>
  <c r="V39" i="1" s="1"/>
  <c r="P39" i="1" s="1"/>
  <c r="Q39" i="1" s="1"/>
  <c r="AH34" i="1"/>
  <c r="Z22" i="1"/>
  <c r="AD22" i="1" s="1"/>
  <c r="AG22" i="1"/>
  <c r="AF22" i="1"/>
  <c r="AG24" i="1"/>
  <c r="Z24" i="1"/>
  <c r="AD24" i="1" s="1"/>
  <c r="AF24" i="1"/>
  <c r="AG45" i="1"/>
  <c r="Z45" i="1"/>
  <c r="AD45" i="1" s="1"/>
  <c r="U45" i="1"/>
  <c r="S45" i="1" s="1"/>
  <c r="V45" i="1" s="1"/>
  <c r="P45" i="1" s="1"/>
  <c r="Q45" i="1" s="1"/>
  <c r="AF45" i="1"/>
  <c r="AG26" i="1"/>
  <c r="Z26" i="1"/>
  <c r="AD26" i="1" s="1"/>
  <c r="AF26" i="1"/>
  <c r="AG40" i="1"/>
  <c r="Z40" i="1"/>
  <c r="AD40" i="1" s="1"/>
  <c r="AF40" i="1"/>
  <c r="Z17" i="1"/>
  <c r="AD17" i="1" s="1"/>
  <c r="AG17" i="1"/>
  <c r="AF17" i="1"/>
  <c r="AH46" i="1"/>
  <c r="U24" i="1"/>
  <c r="S24" i="1" s="1"/>
  <c r="V24" i="1" s="1"/>
  <c r="P24" i="1" s="1"/>
  <c r="Q24" i="1" s="1"/>
  <c r="AG25" i="1"/>
  <c r="Z25" i="1"/>
  <c r="AD25" i="1" s="1"/>
  <c r="U25" i="1"/>
  <c r="S25" i="1" s="1"/>
  <c r="V25" i="1" s="1"/>
  <c r="P25" i="1" s="1"/>
  <c r="Q25" i="1" s="1"/>
  <c r="AF25" i="1"/>
  <c r="AH35" i="1"/>
  <c r="AH37" i="1"/>
  <c r="U31" i="1"/>
  <c r="S31" i="1" s="1"/>
  <c r="V31" i="1" s="1"/>
  <c r="P31" i="1" s="1"/>
  <c r="Q31" i="1" s="1"/>
  <c r="AG44" i="1"/>
  <c r="Z44" i="1"/>
  <c r="AD44" i="1" s="1"/>
  <c r="AF44" i="1"/>
  <c r="AG42" i="1"/>
  <c r="AF42" i="1"/>
  <c r="Z42" i="1"/>
  <c r="AD42" i="1" s="1"/>
  <c r="U42" i="1"/>
  <c r="S42" i="1" s="1"/>
  <c r="V42" i="1" s="1"/>
  <c r="P42" i="1" s="1"/>
  <c r="Q42" i="1" s="1"/>
  <c r="AH19" i="1"/>
  <c r="AG41" i="1"/>
  <c r="Z41" i="1"/>
  <c r="AD41" i="1" s="1"/>
  <c r="U41" i="1"/>
  <c r="S41" i="1" s="1"/>
  <c r="V41" i="1" s="1"/>
  <c r="P41" i="1" s="1"/>
  <c r="Q41" i="1" s="1"/>
  <c r="AF41" i="1"/>
  <c r="AG30" i="1"/>
  <c r="Z30" i="1"/>
  <c r="AD30" i="1" s="1"/>
  <c r="AF30" i="1"/>
  <c r="Z29" i="1"/>
  <c r="AD29" i="1" s="1"/>
  <c r="AG29" i="1"/>
  <c r="U29" i="1"/>
  <c r="S29" i="1" s="1"/>
  <c r="V29" i="1" s="1"/>
  <c r="P29" i="1" s="1"/>
  <c r="Q29" i="1" s="1"/>
  <c r="AF29" i="1"/>
  <c r="AG38" i="1"/>
  <c r="Z38" i="1"/>
  <c r="AD38" i="1" s="1"/>
  <c r="AF38" i="1"/>
  <c r="U17" i="1"/>
  <c r="S17" i="1" s="1"/>
  <c r="V17" i="1" s="1"/>
  <c r="P17" i="1" s="1"/>
  <c r="Q17" i="1" s="1"/>
  <c r="U26" i="1"/>
  <c r="S26" i="1" s="1"/>
  <c r="V26" i="1" s="1"/>
  <c r="P26" i="1" s="1"/>
  <c r="Q26" i="1" s="1"/>
  <c r="AG43" i="1"/>
  <c r="Z43" i="1"/>
  <c r="AD43" i="1" s="1"/>
  <c r="U43" i="1"/>
  <c r="S43" i="1" s="1"/>
  <c r="V43" i="1" s="1"/>
  <c r="P43" i="1" s="1"/>
  <c r="Q43" i="1" s="1"/>
  <c r="AF43" i="1"/>
  <c r="U40" i="1"/>
  <c r="S40" i="1" s="1"/>
  <c r="V40" i="1" s="1"/>
  <c r="P40" i="1" s="1"/>
  <c r="Q40" i="1" s="1"/>
  <c r="AH20" i="1"/>
  <c r="AH27" i="1" l="1"/>
  <c r="AH38" i="1"/>
  <c r="AH42" i="1"/>
  <c r="AH28" i="1"/>
  <c r="AH26" i="1"/>
  <c r="AH45" i="1"/>
  <c r="AH24" i="1"/>
  <c r="AH39" i="1"/>
  <c r="AH23" i="1"/>
  <c r="AH43" i="1"/>
  <c r="AH29" i="1"/>
  <c r="AH30" i="1"/>
  <c r="AH41" i="1"/>
  <c r="AH44" i="1"/>
  <c r="AH18" i="1"/>
  <c r="AH25" i="1"/>
  <c r="AH17" i="1"/>
  <c r="AH40" i="1"/>
  <c r="AH22" i="1"/>
  <c r="AH31" i="1"/>
</calcChain>
</file>

<file path=xl/sharedStrings.xml><?xml version="1.0" encoding="utf-8"?>
<sst xmlns="http://schemas.openxmlformats.org/spreadsheetml/2006/main" count="1939" uniqueCount="496">
  <si>
    <t>File opened</t>
  </si>
  <si>
    <t>2022-07-13 00:28:44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</si>
  <si>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</si>
  <si>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</si>
  <si>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</si>
  <si>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</si>
  <si>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</si>
  <si>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</si>
  <si>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</si>
  <si>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</si>
  <si>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</si>
  <si>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</si>
  <si>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</si>
  <si>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</si>
  <si>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</si>
  <si>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12 20:54</t>
  </si>
  <si>
    <t>H2O rangematch</t>
  </si>
  <si>
    <t>Tue Jul 12 21:00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</si>
  <si>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</si>
  <si>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</si>
  <si>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</si>
  <si>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</si>
  <si>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</si>
  <si>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</si>
  <si>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</si>
  <si>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</si>
  <si>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</si>
  <si>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00:28:44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</si>
  <si>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</si>
  <si>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</si>
  <si>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</si>
  <si>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</si>
  <si>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</si>
  <si>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</si>
  <si>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</si>
  <si>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</si>
  <si>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</si>
  <si>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</si>
  <si>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</si>
  <si>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</si>
  <si>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</si>
  <si>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</si>
  <si>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</si>
  <si>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</si>
  <si>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</si>
  <si>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</si>
  <si>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</si>
  <si>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</si>
  <si>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</si>
  <si>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</si>
  <si>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</si>
  <si>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</si>
  <si>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</si>
  <si>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</si>
  <si>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</si>
  <si>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</si>
  <si>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</si>
  <si>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</si>
  <si>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</si>
  <si>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</si>
  <si>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</si>
  <si>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</si>
  <si>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</si>
  <si>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</si>
  <si>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</si>
  <si>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</si>
  <si>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</si>
  <si>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</si>
  <si>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</si>
  <si>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</si>
  <si>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</si>
  <si>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</si>
  <si>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</si>
  <si>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</si>
  <si>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</si>
  <si>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</si>
  <si>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</si>
  <si>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</si>
  <si>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</si>
  <si>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</si>
  <si>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1.15448 79.6181 373.538 616.084 862.751 1066.9 1244.73 1382.16</t>
  </si>
  <si>
    <t>Fs_true</t>
  </si>
  <si>
    <t>-0.224439 100.804 401.825 601.576 802.539 1003.59 1200.84 1402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</si>
  <si>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</si>
  <si>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</si>
  <si>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</si>
  <si>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</si>
  <si>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</si>
  <si>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</si>
  <si>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</si>
  <si>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</si>
  <si>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</si>
  <si>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</si>
  <si>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</si>
  <si>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</si>
  <si>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</si>
  <si>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</si>
  <si>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</si>
  <si>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</si>
  <si>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</si>
  <si>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</si>
  <si>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</si>
  <si>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</si>
  <si>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</si>
  <si>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</si>
  <si>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</si>
  <si>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</si>
  <si>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</si>
  <si>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</si>
  <si>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</si>
  <si>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</si>
  <si>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</si>
  <si>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</si>
  <si>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</si>
  <si>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</si>
  <si>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</si>
  <si>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</si>
  <si>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</si>
  <si>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</si>
  <si>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</si>
  <si>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</si>
  <si>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</si>
  <si>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</si>
  <si>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</si>
  <si>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</si>
  <si>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</si>
  <si>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</si>
  <si>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</si>
  <si>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</si>
  <si>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</si>
  <si>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</si>
  <si>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</si>
  <si>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</si>
  <si>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</si>
  <si>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</si>
  <si>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</si>
  <si>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</si>
  <si>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</si>
  <si>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</si>
  <si>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</si>
  <si>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</si>
  <si>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</si>
  <si>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</si>
  <si>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</si>
  <si>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</si>
  <si>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</si>
  <si>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</si>
  <si>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</si>
  <si>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</si>
  <si>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</si>
  <si>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</si>
  <si>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</si>
  <si>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</si>
  <si>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</si>
  <si>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</si>
  <si>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</si>
  <si>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</si>
  <si>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</si>
  <si>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</si>
  <si>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</si>
  <si>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</si>
  <si>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</si>
  <si>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</si>
  <si>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</si>
  <si>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</si>
  <si>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</si>
  <si>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</si>
  <si>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</si>
  <si>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</si>
  <si>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</si>
  <si>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</si>
  <si>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</si>
  <si>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</si>
  <si>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</si>
  <si>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</si>
  <si>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</si>
  <si>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</si>
  <si>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</si>
  <si>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</si>
  <si>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</si>
  <si>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</si>
  <si>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</si>
  <si>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</si>
  <si>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</si>
  <si>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</si>
  <si>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</si>
  <si>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</si>
  <si>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</si>
  <si>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</si>
  <si>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</si>
  <si>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</si>
  <si>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</si>
  <si>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</si>
  <si>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</si>
  <si>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</si>
  <si>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</si>
  <si>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</si>
  <si>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</si>
  <si>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</si>
  <si>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</si>
  <si>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</si>
  <si>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</si>
  <si>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</si>
  <si>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</si>
  <si>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</si>
  <si>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</si>
  <si>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</si>
  <si>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</si>
  <si>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</si>
  <si>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</si>
  <si>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</si>
  <si>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</si>
  <si>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</si>
  <si>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</si>
  <si>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</si>
  <si>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</si>
  <si>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</si>
  <si>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</si>
  <si>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</si>
  <si>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</si>
  <si>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</si>
  <si>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</si>
  <si>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</si>
  <si>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</si>
  <si>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</si>
  <si>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</si>
  <si>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</si>
  <si>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</si>
  <si>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</si>
  <si>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</si>
  <si>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</si>
  <si>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</si>
  <si>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</si>
  <si>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</si>
  <si>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</si>
  <si>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</si>
  <si>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</si>
  <si>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</si>
  <si>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</si>
  <si>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</si>
  <si>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</si>
  <si>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</si>
  <si>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</si>
  <si>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</si>
  <si>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</si>
  <si>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</si>
  <si>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</si>
  <si>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</si>
  <si>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</si>
  <si>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</si>
  <si>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</si>
  <si>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</si>
  <si>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</si>
  <si>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</si>
  <si>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</si>
  <si>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</si>
  <si>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</si>
  <si>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</si>
  <si>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</si>
  <si>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</si>
  <si>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</si>
  <si>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</si>
  <si>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</si>
  <si>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</si>
  <si>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</si>
  <si>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</si>
  <si>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</si>
  <si>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</si>
  <si>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</si>
  <si>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</si>
  <si>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</si>
  <si>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</si>
  <si>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</si>
  <si>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</si>
  <si>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</si>
  <si>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</si>
  <si>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</si>
  <si>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</si>
  <si>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</si>
  <si>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</si>
  <si>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</si>
  <si>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</si>
  <si>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</si>
  <si>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</si>
  <si>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</si>
  <si>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</si>
  <si>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</si>
  <si>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</si>
  <si>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</si>
  <si>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</si>
  <si>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</si>
  <si>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</si>
  <si>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</si>
  <si>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</si>
  <si>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</si>
  <si>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</si>
  <si>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</si>
  <si>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</si>
  <si>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</si>
  <si>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</si>
  <si>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</si>
  <si>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</si>
  <si>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</si>
  <si>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</si>
  <si>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</si>
  <si>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</si>
  <si>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</si>
  <si>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</si>
  <si>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</si>
  <si>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</si>
  <si>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</si>
  <si>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</si>
  <si>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</si>
  <si>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</si>
  <si>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</si>
  <si>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</si>
  <si>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</si>
  <si>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</si>
  <si>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</si>
  <si>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</si>
  <si>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</si>
  <si>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</si>
  <si>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</si>
  <si>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</si>
  <si>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</si>
  <si>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</si>
  <si>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</si>
  <si>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</si>
  <si>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</si>
  <si>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</si>
  <si>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</si>
  <si>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</si>
  <si>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</si>
  <si>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</si>
  <si>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</si>
  <si>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</si>
  <si>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</si>
  <si>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</si>
  <si>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</si>
  <si>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</si>
  <si>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</si>
  <si>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</si>
  <si>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</si>
  <si>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</si>
  <si>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</si>
  <si>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</si>
  <si>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</si>
  <si>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</si>
  <si>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</si>
  <si>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</si>
  <si>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</si>
  <si>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</si>
  <si>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</si>
  <si>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</si>
  <si>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</si>
  <si>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</si>
  <si>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</si>
  <si>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</si>
  <si>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</si>
  <si>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</si>
  <si>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</si>
  <si>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</si>
  <si>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</si>
  <si>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</si>
  <si>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</si>
  <si>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</si>
  <si>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</si>
  <si>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</si>
  <si>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</si>
  <si>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</si>
  <si>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</si>
  <si>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</si>
  <si>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</si>
  <si>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</si>
  <si>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</si>
  <si>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</si>
  <si>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</si>
  <si>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</si>
  <si>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</si>
  <si>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</si>
  <si>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</si>
  <si>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</si>
  <si>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</si>
  <si>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</si>
  <si>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</si>
  <si>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</si>
  <si>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</si>
  <si>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</si>
  <si>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</si>
  <si>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</si>
  <si>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</si>
  <si>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</si>
  <si>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20220713 00:46:05</t>
  </si>
  <si>
    <t>00:46:05</t>
  </si>
  <si>
    <t>none</t>
  </si>
  <si>
    <t>large</t>
  </si>
  <si>
    <t>15</t>
  </si>
  <si>
    <t>LCOR-472</t>
  </si>
  <si>
    <t>-</t>
  </si>
  <si>
    <t>0: Broadleaf</t>
  </si>
  <si>
    <t>00:46:30</t>
  </si>
  <si>
    <t>1/2</t>
  </si>
  <si>
    <t>00000000</t>
  </si>
  <si>
    <t>iiiiiiii</t>
  </si>
  <si>
    <t>off</t>
  </si>
  <si>
    <t>on</t>
  </si>
  <si>
    <t>20220713 00:56:37</t>
  </si>
  <si>
    <t>00:56:37</t>
  </si>
  <si>
    <t>00:57:11</t>
  </si>
  <si>
    <t>20220713 00:58:27</t>
  </si>
  <si>
    <t>00:58:27</t>
  </si>
  <si>
    <t>00:58:47</t>
  </si>
  <si>
    <t>20220713 01:00:03</t>
  </si>
  <si>
    <t>01:00:03</t>
  </si>
  <si>
    <t>01:00:29</t>
  </si>
  <si>
    <t>20220713 01:01:45</t>
  </si>
  <si>
    <t>01:01:45</t>
  </si>
  <si>
    <t>01:02:14</t>
  </si>
  <si>
    <t>2/2</t>
  </si>
  <si>
    <t>20220713 01:03:30</t>
  </si>
  <si>
    <t>01:03:30</t>
  </si>
  <si>
    <t>01:03:54</t>
  </si>
  <si>
    <t>20220713 01:05:10</t>
  </si>
  <si>
    <t>01:05:10</t>
  </si>
  <si>
    <t>01:05:41</t>
  </si>
  <si>
    <t>20220713 01:06:57</t>
  </si>
  <si>
    <t>01:06:57</t>
  </si>
  <si>
    <t>01:07:19</t>
  </si>
  <si>
    <t>20220713 01:08:35</t>
  </si>
  <si>
    <t>01:08:35</t>
  </si>
  <si>
    <t>01:09:07</t>
  </si>
  <si>
    <t>20220713 01:10:23</t>
  </si>
  <si>
    <t>01:10:23</t>
  </si>
  <si>
    <t>01:10:48</t>
  </si>
  <si>
    <t>20220713 01:12:04</t>
  </si>
  <si>
    <t>01:12:04</t>
  </si>
  <si>
    <t>01:12:35</t>
  </si>
  <si>
    <t>20220713 01:13:51</t>
  </si>
  <si>
    <t>01:13:51</t>
  </si>
  <si>
    <t>01:14:25</t>
  </si>
  <si>
    <t>20220713 01:15:41</t>
  </si>
  <si>
    <t>01:15:41</t>
  </si>
  <si>
    <t>01:16:20</t>
  </si>
  <si>
    <t>20220713 01:17:36</t>
  </si>
  <si>
    <t>01:17:36</t>
  </si>
  <si>
    <t>01:18:11</t>
  </si>
  <si>
    <t>20220713 01:19:27</t>
  </si>
  <si>
    <t>01:19:27</t>
  </si>
  <si>
    <t>01:20:07</t>
  </si>
  <si>
    <t>20220713 01:43:02</t>
  </si>
  <si>
    <t>01:43:02</t>
  </si>
  <si>
    <t>small</t>
  </si>
  <si>
    <t>13</t>
  </si>
  <si>
    <t>LCOR-586</t>
  </si>
  <si>
    <t>01:43:32</t>
  </si>
  <si>
    <t>20220713 01:46:57</t>
  </si>
  <si>
    <t>01:46:57</t>
  </si>
  <si>
    <t>20220713 01:48:12</t>
  </si>
  <si>
    <t>01:48:12</t>
  </si>
  <si>
    <t>01:48:33</t>
  </si>
  <si>
    <t>20220713 01:49:49</t>
  </si>
  <si>
    <t>01:49:49</t>
  </si>
  <si>
    <t>01:50:13</t>
  </si>
  <si>
    <t>20220713 01:51:29</t>
  </si>
  <si>
    <t>01:51:29</t>
  </si>
  <si>
    <t>01:51:56</t>
  </si>
  <si>
    <t>20220713 01:53:12</t>
  </si>
  <si>
    <t>01:53:12</t>
  </si>
  <si>
    <t>01:53:35</t>
  </si>
  <si>
    <t>20220713 01:54:51</t>
  </si>
  <si>
    <t>01:54:51</t>
  </si>
  <si>
    <t>01:55:26</t>
  </si>
  <si>
    <t>20220713 01:56:42</t>
  </si>
  <si>
    <t>01:56:42</t>
  </si>
  <si>
    <t>01:57:10</t>
  </si>
  <si>
    <t>20220713 01:58:26</t>
  </si>
  <si>
    <t>01:58:26</t>
  </si>
  <si>
    <t>20220713 01:59:42</t>
  </si>
  <si>
    <t>01:59:42</t>
  </si>
  <si>
    <t>02:00:01</t>
  </si>
  <si>
    <t>20220713 02:01:17</t>
  </si>
  <si>
    <t>02:01:17</t>
  </si>
  <si>
    <t>02:01:52</t>
  </si>
  <si>
    <t>20220713 02:03:08</t>
  </si>
  <si>
    <t>02:03:08</t>
  </si>
  <si>
    <t>02:03:37</t>
  </si>
  <si>
    <t>20220713 02:04:53</t>
  </si>
  <si>
    <t>02:04:53</t>
  </si>
  <si>
    <t>02:05:33</t>
  </si>
  <si>
    <t>20220713 02:06:49</t>
  </si>
  <si>
    <t>02:06:49</t>
  </si>
  <si>
    <t>02:07:16</t>
  </si>
  <si>
    <t>20220713 02:08:32</t>
  </si>
  <si>
    <t>02:08:32</t>
  </si>
  <si>
    <t>02:09:11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</si>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</sst>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46"/>
  <sheetViews>
    <sheetView tabSelected="1" workbookViewId="0">
      <selection sqref="A1:XFD13"/>
    </sheetView>
  </sheetViews>
  <sheetFormatPr baseColWidth="10" defaultColWidth="8.83203125" defaultRowHeight="15" x14ac:dyDescent="0.2"/>
  <sheetData>
    <row r="1" spans="1:266" x14ac:dyDescent="0.2">
      <c r="A1" t="s">
        <v>495</v>
      </c>
    </row>
    <row r="2" spans="1:266" x14ac:dyDescent="0.2">
      <c r="A2" t="s">
        <v>29</v>
      </c>
      <c r="B2" t="s">
        <v>30</v>
      </c>
      <c r="C2" t="s">
        <v>31</v>
      </c>
    </row>
    <row r="3" spans="1:266" x14ac:dyDescent="0.2">
      <c r="B3">
        <v>4</v>
      </c>
      <c r="C3">
        <v>21</v>
      </c>
    </row>
    <row r="4" spans="1:26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 x14ac:dyDescent="0.2">
      <c r="B7">
        <v>0</v>
      </c>
      <c r="C7">
        <v>0</v>
      </c>
      <c r="D7">
        <v>0</v>
      </c>
      <c r="E7">
        <v>1</v>
      </c>
    </row>
    <row r="8" spans="1:26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 x14ac:dyDescent="0.2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 x14ac:dyDescent="0.2">
      <c r="A17">
        <v>1</v>
      </c>
      <c r="B17">
        <v>1657691165</v>
      </c>
      <c r="C17">
        <v>0</v>
      </c>
      <c r="D17" t="s">
        <v>392</v>
      </c>
      <c r="E17" t="s">
        <v>393</v>
      </c>
      <c r="F17" t="s">
        <v>394</v>
      </c>
      <c r="H17" t="s">
        <v>395</v>
      </c>
      <c r="I17" t="s">
        <v>396</v>
      </c>
      <c r="J17" t="s">
        <v>397</v>
      </c>
      <c r="K17">
        <v>1657691165</v>
      </c>
      <c r="L17">
        <f t="shared" ref="L17:L46" si="0">(M17)/1000</f>
        <v>3.137735891640874E-3</v>
      </c>
      <c r="M17">
        <f t="shared" ref="M17:M46" si="1">1000*CW17*AK17*(CS17-CT17)/(100*CL17*(1000-AK17*CS17))</f>
        <v>3.1377358916408742</v>
      </c>
      <c r="N17">
        <f t="shared" ref="N17:N46" si="2">CW17*AK17*(CR17-CQ17*(1000-AK17*CT17)/(1000-AK17*CS17))/(100*CL17)</f>
        <v>15.307407218402272</v>
      </c>
      <c r="O17">
        <f t="shared" ref="O17:O46" si="3">CQ17 - IF(AK17&gt;1, N17*CL17*100/(AM17*DE17), 0)</f>
        <v>391.97699999999998</v>
      </c>
      <c r="P17">
        <f t="shared" ref="P17:P46" si="4">((V17-L17/2)*O17-N17)/(V17+L17/2)</f>
        <v>259.2115299128015</v>
      </c>
      <c r="Q17">
        <f t="shared" ref="Q17:Q46" si="5">P17*(CX17+CY17)/1000</f>
        <v>26.129590944348219</v>
      </c>
      <c r="R17">
        <f t="shared" ref="R17:R46" si="6">(CQ17 - IF(AK17&gt;1, N17*CL17*100/(AM17*DE17), 0))*(CX17+CY17)/1000</f>
        <v>39.512897721170994</v>
      </c>
      <c r="S17">
        <f t="shared" ref="S17:S46" si="7">2/((1/U17-1/T17)+SIGN(U17)*SQRT((1/U17-1/T17)*(1/U17-1/T17) + 4*CM17/((CM17+1)*(CM17+1))*(2*1/U17*1/T17-1/T17*1/T17)))</f>
        <v>0.20689230617184864</v>
      </c>
      <c r="T17">
        <f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1.9088633772820254</v>
      </c>
      <c r="U17">
        <f t="shared" ref="U17:U46" si="8">L17*(1000-(1000*0.61365*EXP(17.502*Y17/(240.97+Y17))/(CX17+CY17)+CS17)/2)/(1000*0.61365*EXP(17.502*Y17/(240.97+Y17))/(CX17+CY17)-CS17)</f>
        <v>0.19519298423874545</v>
      </c>
      <c r="V17">
        <f t="shared" ref="V17:V46" si="9">1/((CM17+1)/(S17/1.6)+1/(T17/1.37)) + CM17/((CM17+1)/(S17/1.6) + CM17/(T17/1.37))</f>
        <v>0.12299158824160925</v>
      </c>
      <c r="W17">
        <f t="shared" ref="W17:W46" si="10">(CH17*CK17)</f>
        <v>241.75989299999998</v>
      </c>
      <c r="X17">
        <f>(CZ17+(W17+2*0.95*0.0000000567*(((CZ17+$B$7)+273)^4-(CZ17+273)^4)-44100*L17)/(1.84*29.3*T17+8*0.95*0.0000000567*(CZ17+273)^3))</f>
        <v>31.321411676926434</v>
      </c>
      <c r="Y17">
        <f>($C$7*DA17+$D$7*DB17+$E$7*X17)</f>
        <v>31.321411676926434</v>
      </c>
      <c r="Z17">
        <f t="shared" ref="Z17:Z46" si="11">0.61365*EXP(17.502*Y17/(240.97+Y17))</f>
        <v>4.5947171477321858</v>
      </c>
      <c r="AA17">
        <f t="shared" ref="AA17:AA46" si="12">(AB17/AC17*100)</f>
        <v>69.547360471319536</v>
      </c>
      <c r="AB17">
        <f t="shared" ref="AB17:AB46" si="13">CS17*(CX17+CY17)/1000</f>
        <v>3.0356153600219997</v>
      </c>
      <c r="AC17">
        <f t="shared" ref="AC17:AC46" si="14">0.61365*EXP(17.502*CZ17/(240.97+CZ17))</f>
        <v>4.3648174991110542</v>
      </c>
      <c r="AD17">
        <f t="shared" ref="AD17:AD46" si="15">(Z17-CS17*(CX17+CY17)/1000)</f>
        <v>1.559101787710186</v>
      </c>
      <c r="AE17">
        <f t="shared" ref="AE17:AE46" si="16">(-L17*44100)</f>
        <v>-138.37415282136254</v>
      </c>
      <c r="AF17">
        <f t="shared" ref="AF17:AF46" si="17">2*29.3*T17*0.92*(CZ17-Y17)</f>
        <v>-92.559033450988593</v>
      </c>
      <c r="AG17">
        <f>2*0.95*0.0000000567*(((CZ17+$B$7)+273)^4-(Y17+273)^4)</f>
        <v>-10.874941152720831</v>
      </c>
      <c r="AH17">
        <f t="shared" ref="AH17:AH46" si="18">W17+AG17+AE17+AF17</f>
        <v>-4.8234425071981946E-2</v>
      </c>
      <c r="AI17">
        <v>0</v>
      </c>
      <c r="AJ17">
        <v>0</v>
      </c>
      <c r="AK17">
        <f>IF(AI17*$H$13&gt;=AM17,1,(AM17/(AM17-AI17*$H$13)))</f>
        <v>1</v>
      </c>
      <c r="AL17">
        <f t="shared" ref="AL17:AL46" si="19">(AK17-1)*100</f>
        <v>0</v>
      </c>
      <c r="AM17">
        <f>MAX(0,($B$13+$C$13*DE17)/(1+$D$13*DE17)*CX17/(CZ17+273)*$E$13)</f>
        <v>25350.337082224672</v>
      </c>
      <c r="AN17" t="s">
        <v>398</v>
      </c>
      <c r="AO17" t="s">
        <v>398</v>
      </c>
      <c r="AP17">
        <v>0</v>
      </c>
      <c r="AQ17">
        <v>0</v>
      </c>
      <c r="AR17" t="e">
        <f t="shared" ref="AR17:AR46" si="20">1-AP17/AQ17</f>
        <v>#DIV/0!</v>
      </c>
      <c r="AS17">
        <v>0</v>
      </c>
      <c r="AT17" t="s">
        <v>398</v>
      </c>
      <c r="AU17" t="s">
        <v>398</v>
      </c>
      <c r="AV17">
        <v>0</v>
      </c>
      <c r="AW17">
        <v>0</v>
      </c>
      <c r="AX17" t="e">
        <f t="shared" ref="AX17:AX46" si="21">1-AV17/AW17</f>
        <v>#DIV/0!</v>
      </c>
      <c r="AY17">
        <v>0.5</v>
      </c>
      <c r="AZ17">
        <f t="shared" ref="AZ17:AZ46" si="22">CI17</f>
        <v>1261.2909</v>
      </c>
      <c r="BA17">
        <f t="shared" ref="BA17:BA46" si="23">N17</f>
        <v>15.307407218402272</v>
      </c>
      <c r="BB17" t="e">
        <f t="shared" ref="BB17:BB46" si="24">AX17*AY17*AZ17</f>
        <v>#DIV/0!</v>
      </c>
      <c r="BC17">
        <f t="shared" ref="BC17:BC46" si="25">(BA17-AS17)/AZ17</f>
        <v>1.2136301957306021E-2</v>
      </c>
      <c r="BD17" t="e">
        <f t="shared" ref="BD17:BD46" si="26">(AQ17-AW17)/AW17</f>
        <v>#DIV/0!</v>
      </c>
      <c r="BE17" t="e">
        <f t="shared" ref="BE17:BE46" si="27">AP17/(AR17+AP17/AW17)</f>
        <v>#DIV/0!</v>
      </c>
      <c r="BF17" t="s">
        <v>398</v>
      </c>
      <c r="BG17">
        <v>0</v>
      </c>
      <c r="BH17" t="e">
        <f t="shared" ref="BH17:BH46" si="28">IF(BG17&lt;&gt;0, BG17, BE17)</f>
        <v>#DIV/0!</v>
      </c>
      <c r="BI17" t="e">
        <f t="shared" ref="BI17:BI46" si="29">1-BH17/AW17</f>
        <v>#DIV/0!</v>
      </c>
      <c r="BJ17" t="e">
        <f t="shared" ref="BJ17:BJ46" si="30">(AW17-AV17)/(AW17-BH17)</f>
        <v>#DIV/0!</v>
      </c>
      <c r="BK17" t="e">
        <f t="shared" ref="BK17:BK46" si="31">(AQ17-AW17)/(AQ17-BH17)</f>
        <v>#DIV/0!</v>
      </c>
      <c r="BL17" t="e">
        <f t="shared" ref="BL17:BL46" si="32">(AW17-AV17)/(AW17-AP17)</f>
        <v>#DIV/0!</v>
      </c>
      <c r="BM17" t="e">
        <f t="shared" ref="BM17:BM46" si="33">(AQ17-AW17)/(AQ17-AP17)</f>
        <v>#DIV/0!</v>
      </c>
      <c r="BN17" t="e">
        <f t="shared" ref="BN17:BN46" si="34">(BJ17*BH17/AV17)</f>
        <v>#DIV/0!</v>
      </c>
      <c r="BO17" t="e">
        <f t="shared" ref="BO17:BO46" si="35">(1-BN17)</f>
        <v>#DIV/0!</v>
      </c>
      <c r="BP17" t="s">
        <v>398</v>
      </c>
      <c r="BQ17" t="s">
        <v>398</v>
      </c>
      <c r="BR17" t="s">
        <v>398</v>
      </c>
      <c r="BS17" t="s">
        <v>398</v>
      </c>
      <c r="BT17" t="s">
        <v>398</v>
      </c>
      <c r="BU17" t="s">
        <v>398</v>
      </c>
      <c r="BV17" t="s">
        <v>398</v>
      </c>
      <c r="BW17" t="s">
        <v>398</v>
      </c>
      <c r="BX17" t="s">
        <v>398</v>
      </c>
      <c r="BY17" t="s">
        <v>398</v>
      </c>
      <c r="BZ17" t="s">
        <v>398</v>
      </c>
      <c r="CA17" t="s">
        <v>398</v>
      </c>
      <c r="CB17" t="s">
        <v>398</v>
      </c>
      <c r="CC17" t="s">
        <v>398</v>
      </c>
      <c r="CD17" t="s">
        <v>398</v>
      </c>
      <c r="CE17" t="s">
        <v>398</v>
      </c>
      <c r="CF17" t="s">
        <v>398</v>
      </c>
      <c r="CG17" t="s">
        <v>398</v>
      </c>
      <c r="CH17">
        <f>$B$11*DF17+$C$11*DG17+$F$11*DR17*(1-DU17)</f>
        <v>1500.09</v>
      </c>
      <c r="CI17">
        <f t="shared" ref="CI17:CI46" si="36">CH17*CJ17</f>
        <v>1261.2909</v>
      </c>
      <c r="CJ17">
        <f>($B$11*$D$9+$C$11*$D$9+$F$11*((EE17+DW17)/MAX(EE17+DW17+EF17, 0.1)*$I$9+EF17/MAX(EE17+DW17+EF17, 0.1)*$J$9))/($B$11+$C$11+$F$11)</f>
        <v>0.84081015139091664</v>
      </c>
      <c r="CK17">
        <f>($B$11*$K$9+$C$11*$K$9+$F$11*((EE17+DW17)/MAX(EE17+DW17+EF17, 0.1)*$P$9+EF17/MAX(EE17+DW17+EF17, 0.1)*$Q$9))/($B$11+$C$11+$F$11)</f>
        <v>0.16116359218446893</v>
      </c>
      <c r="CL17">
        <v>6</v>
      </c>
      <c r="CM17">
        <v>0.5</v>
      </c>
      <c r="CN17" t="s">
        <v>399</v>
      </c>
      <c r="CO17">
        <v>2</v>
      </c>
      <c r="CP17">
        <v>1657691165</v>
      </c>
      <c r="CQ17">
        <v>391.97699999999998</v>
      </c>
      <c r="CR17">
        <v>410.00900000000001</v>
      </c>
      <c r="CS17">
        <v>30.114000000000001</v>
      </c>
      <c r="CT17">
        <v>26.7957</v>
      </c>
      <c r="CU17">
        <v>384.74900000000002</v>
      </c>
      <c r="CV17">
        <v>28.584</v>
      </c>
      <c r="CW17">
        <v>550.26599999999996</v>
      </c>
      <c r="CX17">
        <v>100.70399999999999</v>
      </c>
      <c r="CY17">
        <v>0.100123</v>
      </c>
      <c r="CZ17">
        <v>30.422000000000001</v>
      </c>
      <c r="DA17">
        <v>31.052900000000001</v>
      </c>
      <c r="DB17">
        <v>999.9</v>
      </c>
      <c r="DC17">
        <v>0</v>
      </c>
      <c r="DD17">
        <v>0</v>
      </c>
      <c r="DE17">
        <v>4989.38</v>
      </c>
      <c r="DF17">
        <v>0</v>
      </c>
      <c r="DG17">
        <v>1807.16</v>
      </c>
      <c r="DH17">
        <v>-18.437799999999999</v>
      </c>
      <c r="DI17">
        <v>403.697</v>
      </c>
      <c r="DJ17">
        <v>421.298</v>
      </c>
      <c r="DK17">
        <v>3.2413599999999998</v>
      </c>
      <c r="DL17">
        <v>410.00900000000001</v>
      </c>
      <c r="DM17">
        <v>26.7957</v>
      </c>
      <c r="DN17">
        <v>3.0248599999999999</v>
      </c>
      <c r="DO17">
        <v>2.6984400000000002</v>
      </c>
      <c r="DP17">
        <v>24.165400000000002</v>
      </c>
      <c r="DQ17">
        <v>22.275600000000001</v>
      </c>
      <c r="DR17">
        <v>1500.09</v>
      </c>
      <c r="DS17">
        <v>0.97299599999999997</v>
      </c>
      <c r="DT17">
        <v>2.7003900000000001E-2</v>
      </c>
      <c r="DU17">
        <v>0</v>
      </c>
      <c r="DV17">
        <v>2.3062</v>
      </c>
      <c r="DW17">
        <v>0</v>
      </c>
      <c r="DX17">
        <v>17682.8</v>
      </c>
      <c r="DY17">
        <v>13304.4</v>
      </c>
      <c r="DZ17">
        <v>41.811999999999998</v>
      </c>
      <c r="EA17">
        <v>44.561999999999998</v>
      </c>
      <c r="EB17">
        <v>42.625</v>
      </c>
      <c r="EC17">
        <v>43</v>
      </c>
      <c r="ED17">
        <v>41.75</v>
      </c>
      <c r="EE17">
        <v>1459.58</v>
      </c>
      <c r="EF17">
        <v>40.51</v>
      </c>
      <c r="EG17">
        <v>0</v>
      </c>
      <c r="EH17">
        <v>3645.5</v>
      </c>
      <c r="EI17">
        <v>0</v>
      </c>
      <c r="EJ17">
        <v>2.4392730769230768</v>
      </c>
      <c r="EK17">
        <v>0.37756238271282128</v>
      </c>
      <c r="EL17">
        <v>1474.741882614496</v>
      </c>
      <c r="EM17">
        <v>17589.56923076923</v>
      </c>
      <c r="EN17">
        <v>15</v>
      </c>
      <c r="EO17">
        <v>1657691190</v>
      </c>
      <c r="EP17" t="s">
        <v>400</v>
      </c>
      <c r="EQ17">
        <v>1657691183</v>
      </c>
      <c r="ER17">
        <v>1657691190</v>
      </c>
      <c r="ES17">
        <v>55</v>
      </c>
      <c r="ET17">
        <v>0.33400000000000002</v>
      </c>
      <c r="EU17">
        <v>7.6999999999999999E-2</v>
      </c>
      <c r="EV17">
        <v>7.2279999999999998</v>
      </c>
      <c r="EW17">
        <v>1.53</v>
      </c>
      <c r="EX17">
        <v>410</v>
      </c>
      <c r="EY17">
        <v>27</v>
      </c>
      <c r="EZ17">
        <v>0.1</v>
      </c>
      <c r="FA17">
        <v>0.03</v>
      </c>
      <c r="FB17">
        <v>-18.30344634146342</v>
      </c>
      <c r="FC17">
        <v>-0.24841463414633511</v>
      </c>
      <c r="FD17">
        <v>4.1893594001021911E-2</v>
      </c>
      <c r="FE17">
        <v>0</v>
      </c>
      <c r="FF17">
        <v>3.203600487804878</v>
      </c>
      <c r="FG17">
        <v>8.6336445993032182E-2</v>
      </c>
      <c r="FH17">
        <v>1.9229567166750901E-2</v>
      </c>
      <c r="FI17">
        <v>1</v>
      </c>
      <c r="FJ17">
        <v>1</v>
      </c>
      <c r="FK17">
        <v>2</v>
      </c>
      <c r="FL17" t="s">
        <v>401</v>
      </c>
      <c r="FM17">
        <v>3.0504199999999999</v>
      </c>
      <c r="FN17">
        <v>2.76403</v>
      </c>
      <c r="FO17">
        <v>9.5758899999999994E-2</v>
      </c>
      <c r="FP17">
        <v>0.10109799999999999</v>
      </c>
      <c r="FQ17">
        <v>0.13355800000000001</v>
      </c>
      <c r="FR17">
        <v>0.12762100000000001</v>
      </c>
      <c r="FS17">
        <v>28100.7</v>
      </c>
      <c r="FT17">
        <v>21979.200000000001</v>
      </c>
      <c r="FU17">
        <v>29219.3</v>
      </c>
      <c r="FV17">
        <v>23945.5</v>
      </c>
      <c r="FW17">
        <v>33020.1</v>
      </c>
      <c r="FX17">
        <v>30500.799999999999</v>
      </c>
      <c r="FY17">
        <v>41870</v>
      </c>
      <c r="FZ17">
        <v>39054.300000000003</v>
      </c>
      <c r="GA17">
        <v>1.99295</v>
      </c>
      <c r="GB17">
        <v>1.8168800000000001</v>
      </c>
      <c r="GC17">
        <v>-5.3197100000000001E-3</v>
      </c>
      <c r="GD17">
        <v>0</v>
      </c>
      <c r="GE17">
        <v>31.139299999999999</v>
      </c>
      <c r="GF17">
        <v>999.9</v>
      </c>
      <c r="GG17">
        <v>46.3</v>
      </c>
      <c r="GH17">
        <v>38.6</v>
      </c>
      <c r="GI17">
        <v>31.615500000000001</v>
      </c>
      <c r="GJ17">
        <v>30.7422</v>
      </c>
      <c r="GK17">
        <v>34.691499999999998</v>
      </c>
      <c r="GL17">
        <v>1</v>
      </c>
      <c r="GM17">
        <v>0.74225099999999999</v>
      </c>
      <c r="GN17">
        <v>4.2908299999999997</v>
      </c>
      <c r="GO17">
        <v>20.213999999999999</v>
      </c>
      <c r="GP17">
        <v>5.2238800000000003</v>
      </c>
      <c r="GQ17">
        <v>11.9201</v>
      </c>
      <c r="GR17">
        <v>4.9637000000000002</v>
      </c>
      <c r="GS17">
        <v>3.2919999999999998</v>
      </c>
      <c r="GT17">
        <v>9999</v>
      </c>
      <c r="GU17">
        <v>9999</v>
      </c>
      <c r="GV17">
        <v>9999</v>
      </c>
      <c r="GW17">
        <v>995.7</v>
      </c>
      <c r="GX17">
        <v>1.8772899999999999</v>
      </c>
      <c r="GY17">
        <v>1.8756999999999999</v>
      </c>
      <c r="GZ17">
        <v>1.8743799999999999</v>
      </c>
      <c r="HA17">
        <v>1.8736299999999999</v>
      </c>
      <c r="HB17">
        <v>1.875</v>
      </c>
      <c r="HC17">
        <v>1.8699399999999999</v>
      </c>
      <c r="HD17">
        <v>1.87412</v>
      </c>
      <c r="HE17">
        <v>1.8792599999999999</v>
      </c>
      <c r="HF17">
        <v>0</v>
      </c>
      <c r="HG17">
        <v>0</v>
      </c>
      <c r="HH17">
        <v>0</v>
      </c>
      <c r="HI17">
        <v>0</v>
      </c>
      <c r="HJ17" t="s">
        <v>402</v>
      </c>
      <c r="HK17" t="s">
        <v>403</v>
      </c>
      <c r="HL17" t="s">
        <v>404</v>
      </c>
      <c r="HM17" t="s">
        <v>405</v>
      </c>
      <c r="HN17" t="s">
        <v>405</v>
      </c>
      <c r="HO17" t="s">
        <v>404</v>
      </c>
      <c r="HP17">
        <v>0</v>
      </c>
      <c r="HQ17">
        <v>100</v>
      </c>
      <c r="HR17">
        <v>100</v>
      </c>
      <c r="HS17">
        <v>7.2279999999999998</v>
      </c>
      <c r="HT17">
        <v>1.53</v>
      </c>
      <c r="HU17">
        <v>4.8067490751171116</v>
      </c>
      <c r="HV17">
        <v>6.5289834966774643E-3</v>
      </c>
      <c r="HW17">
        <v>-3.637491770542342E-6</v>
      </c>
      <c r="HX17">
        <v>7.2908839589717725E-10</v>
      </c>
      <c r="HY17">
        <v>1.4530783785962691</v>
      </c>
      <c r="HZ17">
        <v>0</v>
      </c>
      <c r="IA17">
        <v>0</v>
      </c>
      <c r="IB17">
        <v>0</v>
      </c>
      <c r="IC17">
        <v>1</v>
      </c>
      <c r="ID17">
        <v>2008</v>
      </c>
      <c r="IE17">
        <v>1</v>
      </c>
      <c r="IF17">
        <v>25</v>
      </c>
      <c r="IG17">
        <v>60.3</v>
      </c>
      <c r="IH17">
        <v>66.099999999999994</v>
      </c>
      <c r="II17">
        <v>1.0595699999999999</v>
      </c>
      <c r="IJ17">
        <v>2.4438499999999999</v>
      </c>
      <c r="IK17">
        <v>1.42578</v>
      </c>
      <c r="IL17">
        <v>2.2790499999999998</v>
      </c>
      <c r="IM17">
        <v>1.5478499999999999</v>
      </c>
      <c r="IN17">
        <v>2.3852500000000001</v>
      </c>
      <c r="IO17">
        <v>40.706699999999998</v>
      </c>
      <c r="IP17">
        <v>15.681800000000001</v>
      </c>
      <c r="IQ17">
        <v>18</v>
      </c>
      <c r="IR17">
        <v>581.755</v>
      </c>
      <c r="IS17">
        <v>450.70600000000002</v>
      </c>
      <c r="IT17">
        <v>24.999600000000001</v>
      </c>
      <c r="IU17">
        <v>35.970300000000002</v>
      </c>
      <c r="IV17">
        <v>30.001200000000001</v>
      </c>
      <c r="IW17">
        <v>35.771000000000001</v>
      </c>
      <c r="IX17">
        <v>35.671900000000001</v>
      </c>
      <c r="IY17">
        <v>21.235700000000001</v>
      </c>
      <c r="IZ17">
        <v>20.3081</v>
      </c>
      <c r="JA17">
        <v>24.495000000000001</v>
      </c>
      <c r="JB17">
        <v>25</v>
      </c>
      <c r="JC17">
        <v>410</v>
      </c>
      <c r="JD17">
        <v>26.708400000000001</v>
      </c>
      <c r="JE17">
        <v>97.347200000000001</v>
      </c>
      <c r="JF17">
        <v>99.374499999999998</v>
      </c>
    </row>
    <row r="18" spans="1:266" x14ac:dyDescent="0.2">
      <c r="A18">
        <v>2</v>
      </c>
      <c r="B18">
        <v>1657691797.5</v>
      </c>
      <c r="C18">
        <v>632.5</v>
      </c>
      <c r="D18" t="s">
        <v>406</v>
      </c>
      <c r="E18" t="s">
        <v>407</v>
      </c>
      <c r="F18" t="s">
        <v>394</v>
      </c>
      <c r="H18" t="s">
        <v>395</v>
      </c>
      <c r="I18" t="s">
        <v>396</v>
      </c>
      <c r="J18" t="s">
        <v>397</v>
      </c>
      <c r="K18">
        <v>1657691797.5</v>
      </c>
      <c r="L18">
        <f t="shared" si="0"/>
        <v>5.1676091347527169E-3</v>
      </c>
      <c r="M18">
        <f t="shared" si="1"/>
        <v>5.1676091347527171</v>
      </c>
      <c r="N18">
        <f t="shared" si="2"/>
        <v>16.232454608941531</v>
      </c>
      <c r="O18">
        <f t="shared" si="3"/>
        <v>380.15899999999999</v>
      </c>
      <c r="P18">
        <f t="shared" si="4"/>
        <v>277.14237047601011</v>
      </c>
      <c r="Q18">
        <f t="shared" si="5"/>
        <v>27.935626243980572</v>
      </c>
      <c r="R18">
        <f t="shared" si="6"/>
        <v>38.3195818057156</v>
      </c>
      <c r="S18">
        <f t="shared" si="7"/>
        <v>0.29905924150159163</v>
      </c>
      <c r="T18">
        <f>IF(LEFT(CN18,1)&lt;&gt;"0",IF(LEFT(CN18,1)="1",3,CO18),$D$5+$E$5*(DE18*CX18/($K$5*1000))+$F$5*(DE18*CX18/($K$5*1000))*MAX(MIN(CL18,$J$5),$I$5)*MAX(MIN(CL18,$J$5),$I$5)+$G$5*MAX(MIN(CL18,$J$5),$I$5)*(DE18*CX18/($K$5*1000))+$H$5*(DE18*CX18/($K$5*1000))*(DE18*CX18/($K$5*1000)))</f>
        <v>1.9154505709452907</v>
      </c>
      <c r="U18">
        <f t="shared" si="8"/>
        <v>0.27533220316215395</v>
      </c>
      <c r="V18">
        <f t="shared" si="9"/>
        <v>0.17405726604503763</v>
      </c>
      <c r="W18">
        <f t="shared" si="10"/>
        <v>241.746546</v>
      </c>
      <c r="X18">
        <f>(CZ18+(W18+2*0.95*0.0000000567*(((CZ18+$B$7)+273)^4-(CZ18+273)^4)-44100*L18)/(1.84*29.3*T18+8*0.95*0.0000000567*(CZ18+273)^3))</f>
        <v>30.502166148372162</v>
      </c>
      <c r="Y18">
        <f>($C$7*DA18+$D$7*DB18+$E$7*X18)</f>
        <v>30.502166148372162</v>
      </c>
      <c r="Z18">
        <f t="shared" si="11"/>
        <v>4.3848937349129651</v>
      </c>
      <c r="AA18">
        <f t="shared" si="12"/>
        <v>58.743820664892645</v>
      </c>
      <c r="AB18">
        <f t="shared" si="13"/>
        <v>2.5581936257292801</v>
      </c>
      <c r="AC18">
        <f t="shared" si="14"/>
        <v>4.3548301706874604</v>
      </c>
      <c r="AD18">
        <f t="shared" si="15"/>
        <v>1.826700109183685</v>
      </c>
      <c r="AE18">
        <f t="shared" si="16"/>
        <v>-227.89156284259482</v>
      </c>
      <c r="AF18">
        <f t="shared" si="17"/>
        <v>-12.409049981477851</v>
      </c>
      <c r="AG18">
        <f>2*0.95*0.0000000567*(((CZ18+$B$7)+273)^4-(Y18+273)^4)</f>
        <v>-1.4467924792442823</v>
      </c>
      <c r="AH18">
        <f t="shared" si="18"/>
        <v>-8.5930331697348095E-4</v>
      </c>
      <c r="AI18">
        <v>0</v>
      </c>
      <c r="AJ18">
        <v>0</v>
      </c>
      <c r="AK18">
        <f>IF(AI18*$H$13&gt;=AM18,1,(AM18/(AM18-AI18*$H$13)))</f>
        <v>1</v>
      </c>
      <c r="AL18">
        <f t="shared" si="19"/>
        <v>0</v>
      </c>
      <c r="AM18">
        <f>MAX(0,($B$13+$C$13*DE18)/(1+$D$13*DE18)*CX18/(CZ18+273)*$E$13)</f>
        <v>25517.650785424594</v>
      </c>
      <c r="AN18" t="s">
        <v>398</v>
      </c>
      <c r="AO18" t="s">
        <v>398</v>
      </c>
      <c r="AP18">
        <v>0</v>
      </c>
      <c r="AQ18">
        <v>0</v>
      </c>
      <c r="AR18" t="e">
        <f t="shared" si="20"/>
        <v>#DIV/0!</v>
      </c>
      <c r="AS18">
        <v>0</v>
      </c>
      <c r="AT18" t="s">
        <v>398</v>
      </c>
      <c r="AU18" t="s">
        <v>398</v>
      </c>
      <c r="AV18">
        <v>0</v>
      </c>
      <c r="AW18">
        <v>0</v>
      </c>
      <c r="AX18" t="e">
        <f t="shared" si="21"/>
        <v>#DIV/0!</v>
      </c>
      <c r="AY18">
        <v>0.5</v>
      </c>
      <c r="AZ18">
        <f t="shared" si="22"/>
        <v>1261.2234000000001</v>
      </c>
      <c r="BA18">
        <f t="shared" si="23"/>
        <v>16.232454608941531</v>
      </c>
      <c r="BB18" t="e">
        <f t="shared" si="24"/>
        <v>#DIV/0!</v>
      </c>
      <c r="BC18">
        <f t="shared" si="25"/>
        <v>1.2870403933943448E-2</v>
      </c>
      <c r="BD18" t="e">
        <f t="shared" si="26"/>
        <v>#DIV/0!</v>
      </c>
      <c r="BE18" t="e">
        <f t="shared" si="27"/>
        <v>#DIV/0!</v>
      </c>
      <c r="BF18" t="s">
        <v>398</v>
      </c>
      <c r="BG18">
        <v>0</v>
      </c>
      <c r="BH18" t="e">
        <f t="shared" si="28"/>
        <v>#DIV/0!</v>
      </c>
      <c r="BI18" t="e">
        <f t="shared" si="29"/>
        <v>#DIV/0!</v>
      </c>
      <c r="BJ18" t="e">
        <f t="shared" si="30"/>
        <v>#DIV/0!</v>
      </c>
      <c r="BK18" t="e">
        <f t="shared" si="31"/>
        <v>#DIV/0!</v>
      </c>
      <c r="BL18" t="e">
        <f t="shared" si="32"/>
        <v>#DIV/0!</v>
      </c>
      <c r="BM18" t="e">
        <f t="shared" si="33"/>
        <v>#DIV/0!</v>
      </c>
      <c r="BN18" t="e">
        <f t="shared" si="34"/>
        <v>#DIV/0!</v>
      </c>
      <c r="BO18" t="e">
        <f t="shared" si="35"/>
        <v>#DIV/0!</v>
      </c>
      <c r="BP18" t="s">
        <v>398</v>
      </c>
      <c r="BQ18" t="s">
        <v>398</v>
      </c>
      <c r="BR18" t="s">
        <v>398</v>
      </c>
      <c r="BS18" t="s">
        <v>398</v>
      </c>
      <c r="BT18" t="s">
        <v>398</v>
      </c>
      <c r="BU18" t="s">
        <v>398</v>
      </c>
      <c r="BV18" t="s">
        <v>398</v>
      </c>
      <c r="BW18" t="s">
        <v>398</v>
      </c>
      <c r="BX18" t="s">
        <v>398</v>
      </c>
      <c r="BY18" t="s">
        <v>398</v>
      </c>
      <c r="BZ18" t="s">
        <v>398</v>
      </c>
      <c r="CA18" t="s">
        <v>398</v>
      </c>
      <c r="CB18" t="s">
        <v>398</v>
      </c>
      <c r="CC18" t="s">
        <v>398</v>
      </c>
      <c r="CD18" t="s">
        <v>398</v>
      </c>
      <c r="CE18" t="s">
        <v>398</v>
      </c>
      <c r="CF18" t="s">
        <v>398</v>
      </c>
      <c r="CG18" t="s">
        <v>398</v>
      </c>
      <c r="CH18">
        <f>$B$11*DF18+$C$11*DG18+$F$11*DR18*(1-DU18)</f>
        <v>1500.01</v>
      </c>
      <c r="CI18">
        <f t="shared" si="36"/>
        <v>1261.2234000000001</v>
      </c>
      <c r="CJ18">
        <f>($B$11*$D$9+$C$11*$D$9+$F$11*((EE18+DW18)/MAX(EE18+DW18+EF18, 0.1)*$I$9+EF18/MAX(EE18+DW18+EF18, 0.1)*$J$9))/($B$11+$C$11+$F$11)</f>
        <v>0.84080999460003603</v>
      </c>
      <c r="CK18">
        <f>($B$11*$K$9+$C$11*$K$9+$F$11*((EE18+DW18)/MAX(EE18+DW18+EF18, 0.1)*$P$9+EF18/MAX(EE18+DW18+EF18, 0.1)*$Q$9))/($B$11+$C$11+$F$11)</f>
        <v>0.16116328957806947</v>
      </c>
      <c r="CL18">
        <v>6</v>
      </c>
      <c r="CM18">
        <v>0.5</v>
      </c>
      <c r="CN18" t="s">
        <v>399</v>
      </c>
      <c r="CO18">
        <v>2</v>
      </c>
      <c r="CP18">
        <v>1657691797.5</v>
      </c>
      <c r="CQ18">
        <v>380.15899999999999</v>
      </c>
      <c r="CR18">
        <v>400.00799999999998</v>
      </c>
      <c r="CS18">
        <v>25.379200000000001</v>
      </c>
      <c r="CT18">
        <v>19.8855</v>
      </c>
      <c r="CU18">
        <v>372.84</v>
      </c>
      <c r="CV18">
        <v>24.0822</v>
      </c>
      <c r="CW18">
        <v>550.06200000000001</v>
      </c>
      <c r="CX18">
        <v>100.699</v>
      </c>
      <c r="CY18">
        <v>9.9828399999999998E-2</v>
      </c>
      <c r="CZ18">
        <v>30.382000000000001</v>
      </c>
      <c r="DA18">
        <v>30.448699999999999</v>
      </c>
      <c r="DB18">
        <v>999.9</v>
      </c>
      <c r="DC18">
        <v>0</v>
      </c>
      <c r="DD18">
        <v>0</v>
      </c>
      <c r="DE18">
        <v>5017.5</v>
      </c>
      <c r="DF18">
        <v>0</v>
      </c>
      <c r="DG18">
        <v>325.41199999999998</v>
      </c>
      <c r="DH18">
        <v>-20.061199999999999</v>
      </c>
      <c r="DI18">
        <v>389.92599999999999</v>
      </c>
      <c r="DJ18">
        <v>408.12400000000002</v>
      </c>
      <c r="DK18">
        <v>5.7083599999999999</v>
      </c>
      <c r="DL18">
        <v>400.00799999999998</v>
      </c>
      <c r="DM18">
        <v>19.8855</v>
      </c>
      <c r="DN18">
        <v>2.5772900000000001</v>
      </c>
      <c r="DO18">
        <v>2.0024600000000001</v>
      </c>
      <c r="DP18">
        <v>21.523</v>
      </c>
      <c r="DQ18">
        <v>17.463799999999999</v>
      </c>
      <c r="DR18">
        <v>1500.01</v>
      </c>
      <c r="DS18">
        <v>0.973001</v>
      </c>
      <c r="DT18">
        <v>2.6998899999999999E-2</v>
      </c>
      <c r="DU18">
        <v>0</v>
      </c>
      <c r="DV18">
        <v>2.044</v>
      </c>
      <c r="DW18">
        <v>0</v>
      </c>
      <c r="DX18">
        <v>16934.8</v>
      </c>
      <c r="DY18">
        <v>13303.7</v>
      </c>
      <c r="DZ18">
        <v>42.25</v>
      </c>
      <c r="EA18">
        <v>45</v>
      </c>
      <c r="EB18">
        <v>43.061999999999998</v>
      </c>
      <c r="EC18">
        <v>43.375</v>
      </c>
      <c r="ED18">
        <v>42.125</v>
      </c>
      <c r="EE18">
        <v>1459.51</v>
      </c>
      <c r="EF18">
        <v>40.5</v>
      </c>
      <c r="EG18">
        <v>0</v>
      </c>
      <c r="EH18">
        <v>4277.8999998569489</v>
      </c>
      <c r="EI18">
        <v>0</v>
      </c>
      <c r="EJ18">
        <v>2.289846153846153</v>
      </c>
      <c r="EK18">
        <v>0.59220512450015805</v>
      </c>
      <c r="EL18">
        <v>735.93846188196119</v>
      </c>
      <c r="EM18">
        <v>17077.16153846154</v>
      </c>
      <c r="EN18">
        <v>15</v>
      </c>
      <c r="EO18">
        <v>1657691831.5</v>
      </c>
      <c r="EP18" t="s">
        <v>408</v>
      </c>
      <c r="EQ18">
        <v>1657691814.5</v>
      </c>
      <c r="ER18">
        <v>1657691831.5</v>
      </c>
      <c r="ES18">
        <v>56</v>
      </c>
      <c r="ET18">
        <v>0.13100000000000001</v>
      </c>
      <c r="EU18">
        <v>-4.0000000000000001E-3</v>
      </c>
      <c r="EV18">
        <v>7.319</v>
      </c>
      <c r="EW18">
        <v>1.2969999999999999</v>
      </c>
      <c r="EX18">
        <v>400</v>
      </c>
      <c r="EY18">
        <v>20</v>
      </c>
      <c r="EZ18">
        <v>0.06</v>
      </c>
      <c r="FA18">
        <v>0.02</v>
      </c>
      <c r="FB18">
        <v>-20.05124</v>
      </c>
      <c r="FC18">
        <v>0.2208135084428228</v>
      </c>
      <c r="FD18">
        <v>3.2625211110428043E-2</v>
      </c>
      <c r="FE18">
        <v>0</v>
      </c>
      <c r="FF18">
        <v>5.6986307500000004</v>
      </c>
      <c r="FG18">
        <v>3.3063827392113158E-2</v>
      </c>
      <c r="FH18">
        <v>1.378431760869943E-2</v>
      </c>
      <c r="FI18">
        <v>1</v>
      </c>
      <c r="FJ18">
        <v>1</v>
      </c>
      <c r="FK18">
        <v>2</v>
      </c>
      <c r="FL18" t="s">
        <v>401</v>
      </c>
      <c r="FM18">
        <v>3.04834</v>
      </c>
      <c r="FN18">
        <v>2.7638600000000002</v>
      </c>
      <c r="FO18">
        <v>9.3070100000000003E-2</v>
      </c>
      <c r="FP18">
        <v>9.8793800000000001E-2</v>
      </c>
      <c r="FQ18">
        <v>0.11823500000000001</v>
      </c>
      <c r="FR18">
        <v>0.10348300000000001</v>
      </c>
      <c r="FS18">
        <v>28105</v>
      </c>
      <c r="FT18">
        <v>21986.2</v>
      </c>
      <c r="FU18">
        <v>29143.599999999999</v>
      </c>
      <c r="FV18">
        <v>23897</v>
      </c>
      <c r="FW18">
        <v>33516.699999999997</v>
      </c>
      <c r="FX18">
        <v>31283.4</v>
      </c>
      <c r="FY18">
        <v>41757.5</v>
      </c>
      <c r="FZ18">
        <v>38977.199999999997</v>
      </c>
      <c r="GA18">
        <v>1.98255</v>
      </c>
      <c r="GB18">
        <v>1.7846500000000001</v>
      </c>
      <c r="GC18">
        <v>-3.6075700000000002E-2</v>
      </c>
      <c r="GD18">
        <v>0</v>
      </c>
      <c r="GE18">
        <v>31.0351</v>
      </c>
      <c r="GF18">
        <v>999.9</v>
      </c>
      <c r="GG18">
        <v>43.9</v>
      </c>
      <c r="GH18">
        <v>38.799999999999997</v>
      </c>
      <c r="GI18">
        <v>30.3049</v>
      </c>
      <c r="GJ18">
        <v>31.092199999999998</v>
      </c>
      <c r="GK18">
        <v>35.436700000000002</v>
      </c>
      <c r="GL18">
        <v>1</v>
      </c>
      <c r="GM18">
        <v>0.85881399999999997</v>
      </c>
      <c r="GN18">
        <v>4.4334300000000004</v>
      </c>
      <c r="GO18">
        <v>20.209399999999999</v>
      </c>
      <c r="GP18">
        <v>5.2232799999999999</v>
      </c>
      <c r="GQ18">
        <v>11.9201</v>
      </c>
      <c r="GR18">
        <v>4.9635999999999996</v>
      </c>
      <c r="GS18">
        <v>3.2919999999999998</v>
      </c>
      <c r="GT18">
        <v>9999</v>
      </c>
      <c r="GU18">
        <v>9999</v>
      </c>
      <c r="GV18">
        <v>9999</v>
      </c>
      <c r="GW18">
        <v>995.9</v>
      </c>
      <c r="GX18">
        <v>1.87737</v>
      </c>
      <c r="GY18">
        <v>1.8757600000000001</v>
      </c>
      <c r="GZ18">
        <v>1.87439</v>
      </c>
      <c r="HA18">
        <v>1.8736699999999999</v>
      </c>
      <c r="HB18">
        <v>1.8750100000000001</v>
      </c>
      <c r="HC18">
        <v>1.8699600000000001</v>
      </c>
      <c r="HD18">
        <v>1.87416</v>
      </c>
      <c r="HE18">
        <v>1.87927</v>
      </c>
      <c r="HF18">
        <v>0</v>
      </c>
      <c r="HG18">
        <v>0</v>
      </c>
      <c r="HH18">
        <v>0</v>
      </c>
      <c r="HI18">
        <v>0</v>
      </c>
      <c r="HJ18" t="s">
        <v>402</v>
      </c>
      <c r="HK18" t="s">
        <v>403</v>
      </c>
      <c r="HL18" t="s">
        <v>404</v>
      </c>
      <c r="HM18" t="s">
        <v>405</v>
      </c>
      <c r="HN18" t="s">
        <v>405</v>
      </c>
      <c r="HO18" t="s">
        <v>404</v>
      </c>
      <c r="HP18">
        <v>0</v>
      </c>
      <c r="HQ18">
        <v>100</v>
      </c>
      <c r="HR18">
        <v>100</v>
      </c>
      <c r="HS18">
        <v>7.319</v>
      </c>
      <c r="HT18">
        <v>1.2969999999999999</v>
      </c>
      <c r="HU18">
        <v>5.1404753435946704</v>
      </c>
      <c r="HV18">
        <v>6.5289834966774643E-3</v>
      </c>
      <c r="HW18">
        <v>-3.637491770542342E-6</v>
      </c>
      <c r="HX18">
        <v>7.2908839589717725E-10</v>
      </c>
      <c r="HY18">
        <v>0.59437700080404876</v>
      </c>
      <c r="HZ18">
        <v>4.1963366034610879E-2</v>
      </c>
      <c r="IA18">
        <v>-4.0001743216473728E-4</v>
      </c>
      <c r="IB18">
        <v>9.9319402524137803E-6</v>
      </c>
      <c r="IC18">
        <v>1</v>
      </c>
      <c r="ID18">
        <v>2008</v>
      </c>
      <c r="IE18">
        <v>1</v>
      </c>
      <c r="IF18">
        <v>25</v>
      </c>
      <c r="IG18">
        <v>10.199999999999999</v>
      </c>
      <c r="IH18">
        <v>10.1</v>
      </c>
      <c r="II18">
        <v>1.0351600000000001</v>
      </c>
      <c r="IJ18">
        <v>2.4682599999999999</v>
      </c>
      <c r="IK18">
        <v>1.42578</v>
      </c>
      <c r="IL18">
        <v>2.2827099999999998</v>
      </c>
      <c r="IM18">
        <v>1.5478499999999999</v>
      </c>
      <c r="IN18">
        <v>2.34131</v>
      </c>
      <c r="IO18">
        <v>41.248199999999997</v>
      </c>
      <c r="IP18">
        <v>15.3841</v>
      </c>
      <c r="IQ18">
        <v>18</v>
      </c>
      <c r="IR18">
        <v>585.49599999999998</v>
      </c>
      <c r="IS18">
        <v>439.68900000000002</v>
      </c>
      <c r="IT18">
        <v>24.999400000000001</v>
      </c>
      <c r="IU18">
        <v>37.277700000000003</v>
      </c>
      <c r="IV18">
        <v>30.000499999999999</v>
      </c>
      <c r="IW18">
        <v>37.118899999999996</v>
      </c>
      <c r="IX18">
        <v>37.014099999999999</v>
      </c>
      <c r="IY18">
        <v>20.7239</v>
      </c>
      <c r="IZ18">
        <v>35.927700000000002</v>
      </c>
      <c r="JA18">
        <v>0</v>
      </c>
      <c r="JB18">
        <v>25</v>
      </c>
      <c r="JC18">
        <v>400</v>
      </c>
      <c r="JD18">
        <v>19.910799999999998</v>
      </c>
      <c r="JE18">
        <v>97.089399999999998</v>
      </c>
      <c r="JF18">
        <v>99.176299999999998</v>
      </c>
    </row>
    <row r="19" spans="1:266" x14ac:dyDescent="0.2">
      <c r="A19">
        <v>3</v>
      </c>
      <c r="B19">
        <v>1657691907.5</v>
      </c>
      <c r="C19">
        <v>742.5</v>
      </c>
      <c r="D19" t="s">
        <v>409</v>
      </c>
      <c r="E19" t="s">
        <v>410</v>
      </c>
      <c r="F19" t="s">
        <v>394</v>
      </c>
      <c r="H19" t="s">
        <v>395</v>
      </c>
      <c r="I19" t="s">
        <v>396</v>
      </c>
      <c r="J19" t="s">
        <v>397</v>
      </c>
      <c r="K19">
        <v>1657691907.5</v>
      </c>
      <c r="L19">
        <f t="shared" si="0"/>
        <v>5.3998287955742512E-3</v>
      </c>
      <c r="M19">
        <f t="shared" si="1"/>
        <v>5.3998287955742512</v>
      </c>
      <c r="N19">
        <f t="shared" si="2"/>
        <v>11.710912449684518</v>
      </c>
      <c r="O19">
        <f t="shared" si="3"/>
        <v>285.53399999999999</v>
      </c>
      <c r="P19">
        <f t="shared" si="4"/>
        <v>214.65811750644457</v>
      </c>
      <c r="Q19">
        <f t="shared" si="5"/>
        <v>21.63648641987383</v>
      </c>
      <c r="R19">
        <f t="shared" si="6"/>
        <v>28.780428083399997</v>
      </c>
      <c r="S19">
        <f t="shared" si="7"/>
        <v>0.31796511084935136</v>
      </c>
      <c r="T19">
        <f>IF(LEFT(CN19,1)&lt;&gt;"0",IF(LEFT(CN19,1)="1",3,CO19),$D$5+$E$5*(DE19*CX19/($K$5*1000))+$F$5*(DE19*CX19/($K$5*1000))*MAX(MIN(CL19,$J$5),$I$5)*MAX(MIN(CL19,$J$5),$I$5)+$G$5*MAX(MIN(CL19,$J$5),$I$5)*(DE19*CX19/($K$5*1000))+$H$5*(DE19*CX19/($K$5*1000))*(DE19*CX19/($K$5*1000)))</f>
        <v>1.9185008686328673</v>
      </c>
      <c r="U19">
        <f t="shared" si="8"/>
        <v>0.29132517633309785</v>
      </c>
      <c r="V19">
        <f t="shared" si="9"/>
        <v>0.1842853716930784</v>
      </c>
      <c r="W19">
        <f t="shared" si="10"/>
        <v>241.76091</v>
      </c>
      <c r="X19">
        <f>(CZ19+(W19+2*0.95*0.0000000567*(((CZ19+$B$7)+273)^4-(CZ19+273)^4)-44100*L19)/(1.84*29.3*T19+8*0.95*0.0000000567*(CZ19+273)^3))</f>
        <v>30.419925095100485</v>
      </c>
      <c r="Y19">
        <f>($C$7*DA19+$D$7*DB19+$E$7*X19)</f>
        <v>30.419925095100485</v>
      </c>
      <c r="Z19">
        <f t="shared" si="11"/>
        <v>4.3642989398663214</v>
      </c>
      <c r="AA19">
        <f t="shared" si="12"/>
        <v>58.767907549106667</v>
      </c>
      <c r="AB19">
        <f t="shared" si="13"/>
        <v>2.5601955399999996</v>
      </c>
      <c r="AC19">
        <f t="shared" si="14"/>
        <v>4.3564517553406024</v>
      </c>
      <c r="AD19">
        <f t="shared" si="15"/>
        <v>1.8041033998663218</v>
      </c>
      <c r="AE19">
        <f t="shared" si="16"/>
        <v>-238.13244988482447</v>
      </c>
      <c r="AF19">
        <f t="shared" si="17"/>
        <v>-3.2503044629883404</v>
      </c>
      <c r="AG19">
        <f>2*0.95*0.0000000567*(((CZ19+$B$7)+273)^4-(Y19+273)^4)</f>
        <v>-0.37821441050180632</v>
      </c>
      <c r="AH19">
        <f t="shared" si="18"/>
        <v>-5.8758314624096641E-5</v>
      </c>
      <c r="AI19">
        <v>0</v>
      </c>
      <c r="AJ19">
        <v>0</v>
      </c>
      <c r="AK19">
        <f>IF(AI19*$H$13&gt;=AM19,1,(AM19/(AM19-AI19*$H$13)))</f>
        <v>1</v>
      </c>
      <c r="AL19">
        <f t="shared" si="19"/>
        <v>0</v>
      </c>
      <c r="AM19">
        <f>MAX(0,($B$13+$C$13*DE19)/(1+$D$13*DE19)*CX19/(CZ19+273)*$E$13)</f>
        <v>25593.127474778841</v>
      </c>
      <c r="AN19" t="s">
        <v>398</v>
      </c>
      <c r="AO19" t="s">
        <v>398</v>
      </c>
      <c r="AP19">
        <v>0</v>
      </c>
      <c r="AQ19">
        <v>0</v>
      </c>
      <c r="AR19" t="e">
        <f t="shared" si="20"/>
        <v>#DIV/0!</v>
      </c>
      <c r="AS19">
        <v>0</v>
      </c>
      <c r="AT19" t="s">
        <v>398</v>
      </c>
      <c r="AU19" t="s">
        <v>398</v>
      </c>
      <c r="AV19">
        <v>0</v>
      </c>
      <c r="AW19">
        <v>0</v>
      </c>
      <c r="AX19" t="e">
        <f t="shared" si="21"/>
        <v>#DIV/0!</v>
      </c>
      <c r="AY19">
        <v>0.5</v>
      </c>
      <c r="AZ19">
        <f t="shared" si="22"/>
        <v>1261.2989999999998</v>
      </c>
      <c r="BA19">
        <f t="shared" si="23"/>
        <v>11.710912449684518</v>
      </c>
      <c r="BB19" t="e">
        <f t="shared" si="24"/>
        <v>#DIV/0!</v>
      </c>
      <c r="BC19">
        <f t="shared" si="25"/>
        <v>9.2848027705441129E-3</v>
      </c>
      <c r="BD19" t="e">
        <f t="shared" si="26"/>
        <v>#DIV/0!</v>
      </c>
      <c r="BE19" t="e">
        <f t="shared" si="27"/>
        <v>#DIV/0!</v>
      </c>
      <c r="BF19" t="s">
        <v>398</v>
      </c>
      <c r="BG19">
        <v>0</v>
      </c>
      <c r="BH19" t="e">
        <f t="shared" si="28"/>
        <v>#DIV/0!</v>
      </c>
      <c r="BI19" t="e">
        <f t="shared" si="29"/>
        <v>#DIV/0!</v>
      </c>
      <c r="BJ19" t="e">
        <f t="shared" si="30"/>
        <v>#DIV/0!</v>
      </c>
      <c r="BK19" t="e">
        <f t="shared" si="31"/>
        <v>#DIV/0!</v>
      </c>
      <c r="BL19" t="e">
        <f t="shared" si="32"/>
        <v>#DIV/0!</v>
      </c>
      <c r="BM19" t="e">
        <f t="shared" si="33"/>
        <v>#DIV/0!</v>
      </c>
      <c r="BN19" t="e">
        <f t="shared" si="34"/>
        <v>#DIV/0!</v>
      </c>
      <c r="BO19" t="e">
        <f t="shared" si="35"/>
        <v>#DIV/0!</v>
      </c>
      <c r="BP19" t="s">
        <v>398</v>
      </c>
      <c r="BQ19" t="s">
        <v>398</v>
      </c>
      <c r="BR19" t="s">
        <v>398</v>
      </c>
      <c r="BS19" t="s">
        <v>398</v>
      </c>
      <c r="BT19" t="s">
        <v>398</v>
      </c>
      <c r="BU19" t="s">
        <v>398</v>
      </c>
      <c r="BV19" t="s">
        <v>398</v>
      </c>
      <c r="BW19" t="s">
        <v>398</v>
      </c>
      <c r="BX19" t="s">
        <v>398</v>
      </c>
      <c r="BY19" t="s">
        <v>398</v>
      </c>
      <c r="BZ19" t="s">
        <v>398</v>
      </c>
      <c r="CA19" t="s">
        <v>398</v>
      </c>
      <c r="CB19" t="s">
        <v>398</v>
      </c>
      <c r="CC19" t="s">
        <v>398</v>
      </c>
      <c r="CD19" t="s">
        <v>398</v>
      </c>
      <c r="CE19" t="s">
        <v>398</v>
      </c>
      <c r="CF19" t="s">
        <v>398</v>
      </c>
      <c r="CG19" t="s">
        <v>398</v>
      </c>
      <c r="CH19">
        <f>$B$11*DF19+$C$11*DG19+$F$11*DR19*(1-DU19)</f>
        <v>1500.1</v>
      </c>
      <c r="CI19">
        <f t="shared" si="36"/>
        <v>1261.2989999999998</v>
      </c>
      <c r="CJ19">
        <f>($B$11*$D$9+$C$11*$D$9+$F$11*((EE19+DW19)/MAX(EE19+DW19+EF19, 0.1)*$I$9+EF19/MAX(EE19+DW19+EF19, 0.1)*$J$9))/($B$11+$C$11+$F$11)</f>
        <v>0.84080994600359971</v>
      </c>
      <c r="CK19">
        <f>($B$11*$K$9+$C$11*$K$9+$F$11*((EE19+DW19)/MAX(EE19+DW19+EF19, 0.1)*$P$9+EF19/MAX(EE19+DW19+EF19, 0.1)*$Q$9))/($B$11+$C$11+$F$11)</f>
        <v>0.16116319578694754</v>
      </c>
      <c r="CL19">
        <v>6</v>
      </c>
      <c r="CM19">
        <v>0.5</v>
      </c>
      <c r="CN19" t="s">
        <v>399</v>
      </c>
      <c r="CO19">
        <v>2</v>
      </c>
      <c r="CP19">
        <v>1657691907.5</v>
      </c>
      <c r="CQ19">
        <v>285.53399999999999</v>
      </c>
      <c r="CR19">
        <v>299.98500000000001</v>
      </c>
      <c r="CS19">
        <v>25.4</v>
      </c>
      <c r="CT19">
        <v>19.6615</v>
      </c>
      <c r="CU19">
        <v>278.89</v>
      </c>
      <c r="CV19">
        <v>23.899699999999999</v>
      </c>
      <c r="CW19">
        <v>550.24900000000002</v>
      </c>
      <c r="CX19">
        <v>100.69499999999999</v>
      </c>
      <c r="CY19">
        <v>0.10009999999999999</v>
      </c>
      <c r="CZ19">
        <v>30.388500000000001</v>
      </c>
      <c r="DA19">
        <v>30.453499999999998</v>
      </c>
      <c r="DB19">
        <v>999.9</v>
      </c>
      <c r="DC19">
        <v>0</v>
      </c>
      <c r="DD19">
        <v>0</v>
      </c>
      <c r="DE19">
        <v>5030.62</v>
      </c>
      <c r="DF19">
        <v>0</v>
      </c>
      <c r="DG19">
        <v>1625.19</v>
      </c>
      <c r="DH19">
        <v>-14.269299999999999</v>
      </c>
      <c r="DI19">
        <v>293.16199999999998</v>
      </c>
      <c r="DJ19">
        <v>306.00099999999998</v>
      </c>
      <c r="DK19">
        <v>5.7385000000000002</v>
      </c>
      <c r="DL19">
        <v>299.98500000000001</v>
      </c>
      <c r="DM19">
        <v>19.6615</v>
      </c>
      <c r="DN19">
        <v>2.5576400000000001</v>
      </c>
      <c r="DO19">
        <v>1.9798100000000001</v>
      </c>
      <c r="DP19">
        <v>21.398099999999999</v>
      </c>
      <c r="DQ19">
        <v>17.283799999999999</v>
      </c>
      <c r="DR19">
        <v>1500.1</v>
      </c>
      <c r="DS19">
        <v>0.973001</v>
      </c>
      <c r="DT19">
        <v>2.6998899999999999E-2</v>
      </c>
      <c r="DU19">
        <v>0</v>
      </c>
      <c r="DV19">
        <v>2.0337999999999998</v>
      </c>
      <c r="DW19">
        <v>0</v>
      </c>
      <c r="DX19">
        <v>17004.8</v>
      </c>
      <c r="DY19">
        <v>13304.5</v>
      </c>
      <c r="DZ19">
        <v>42.25</v>
      </c>
      <c r="EA19">
        <v>45</v>
      </c>
      <c r="EB19">
        <v>43</v>
      </c>
      <c r="EC19">
        <v>43.5</v>
      </c>
      <c r="ED19">
        <v>42.186999999999998</v>
      </c>
      <c r="EE19">
        <v>1459.6</v>
      </c>
      <c r="EF19">
        <v>40.5</v>
      </c>
      <c r="EG19">
        <v>0</v>
      </c>
      <c r="EH19">
        <v>4387.7000000476837</v>
      </c>
      <c r="EI19">
        <v>0</v>
      </c>
      <c r="EJ19">
        <v>2.3224719999999999</v>
      </c>
      <c r="EK19">
        <v>-0.97284616061832208</v>
      </c>
      <c r="EL19">
        <v>-1378.638459448151</v>
      </c>
      <c r="EM19">
        <v>17199.919999999998</v>
      </c>
      <c r="EN19">
        <v>15</v>
      </c>
      <c r="EO19">
        <v>1657691927.5</v>
      </c>
      <c r="EP19" t="s">
        <v>411</v>
      </c>
      <c r="EQ19">
        <v>1657691927.5</v>
      </c>
      <c r="ER19">
        <v>1657691831.5</v>
      </c>
      <c r="ES19">
        <v>57</v>
      </c>
      <c r="ET19">
        <v>-0.249</v>
      </c>
      <c r="EU19">
        <v>-4.0000000000000001E-3</v>
      </c>
      <c r="EV19">
        <v>6.6440000000000001</v>
      </c>
      <c r="EW19">
        <v>1.2969999999999999</v>
      </c>
      <c r="EX19">
        <v>300</v>
      </c>
      <c r="EY19">
        <v>20</v>
      </c>
      <c r="EZ19">
        <v>0.08</v>
      </c>
      <c r="FA19">
        <v>0.02</v>
      </c>
      <c r="FB19">
        <v>-14.25953170731708</v>
      </c>
      <c r="FC19">
        <v>-0.21833728222998419</v>
      </c>
      <c r="FD19">
        <v>3.0562917424148319E-2</v>
      </c>
      <c r="FE19">
        <v>0</v>
      </c>
      <c r="FF19">
        <v>5.7625426829268296</v>
      </c>
      <c r="FG19">
        <v>8.8016027874696472E-3</v>
      </c>
      <c r="FH19">
        <v>2.625495827963395E-2</v>
      </c>
      <c r="FI19">
        <v>1</v>
      </c>
      <c r="FJ19">
        <v>1</v>
      </c>
      <c r="FK19">
        <v>2</v>
      </c>
      <c r="FL19" t="s">
        <v>401</v>
      </c>
      <c r="FM19">
        <v>3.0486399999999998</v>
      </c>
      <c r="FN19">
        <v>2.7641900000000001</v>
      </c>
      <c r="FO19">
        <v>7.3466000000000004E-2</v>
      </c>
      <c r="FP19">
        <v>7.8466300000000003E-2</v>
      </c>
      <c r="FQ19">
        <v>0.117563</v>
      </c>
      <c r="FR19">
        <v>0.102621</v>
      </c>
      <c r="FS19">
        <v>28707.7</v>
      </c>
      <c r="FT19">
        <v>22478.6</v>
      </c>
      <c r="FU19">
        <v>29138.5</v>
      </c>
      <c r="FV19">
        <v>23893.1</v>
      </c>
      <c r="FW19">
        <v>33535</v>
      </c>
      <c r="FX19">
        <v>31308</v>
      </c>
      <c r="FY19">
        <v>41749.199999999997</v>
      </c>
      <c r="FZ19">
        <v>38971.300000000003</v>
      </c>
      <c r="GA19">
        <v>1.98153</v>
      </c>
      <c r="GB19">
        <v>1.78183</v>
      </c>
      <c r="GC19">
        <v>-4.0352300000000001E-2</v>
      </c>
      <c r="GD19">
        <v>0</v>
      </c>
      <c r="GE19">
        <v>31.109300000000001</v>
      </c>
      <c r="GF19">
        <v>999.9</v>
      </c>
      <c r="GG19">
        <v>44</v>
      </c>
      <c r="GH19">
        <v>38.799999999999997</v>
      </c>
      <c r="GI19">
        <v>30.376300000000001</v>
      </c>
      <c r="GJ19">
        <v>30.542200000000001</v>
      </c>
      <c r="GK19">
        <v>34.707500000000003</v>
      </c>
      <c r="GL19">
        <v>1</v>
      </c>
      <c r="GM19">
        <v>0.86901700000000004</v>
      </c>
      <c r="GN19">
        <v>4.4766899999999996</v>
      </c>
      <c r="GO19">
        <v>20.208600000000001</v>
      </c>
      <c r="GP19">
        <v>5.2220800000000001</v>
      </c>
      <c r="GQ19">
        <v>11.9201</v>
      </c>
      <c r="GR19">
        <v>4.9636500000000003</v>
      </c>
      <c r="GS19">
        <v>3.2919999999999998</v>
      </c>
      <c r="GT19">
        <v>9999</v>
      </c>
      <c r="GU19">
        <v>9999</v>
      </c>
      <c r="GV19">
        <v>9999</v>
      </c>
      <c r="GW19">
        <v>995.9</v>
      </c>
      <c r="GX19">
        <v>1.8773599999999999</v>
      </c>
      <c r="GY19">
        <v>1.87575</v>
      </c>
      <c r="GZ19">
        <v>1.8744000000000001</v>
      </c>
      <c r="HA19">
        <v>1.87368</v>
      </c>
      <c r="HB19">
        <v>1.8750100000000001</v>
      </c>
      <c r="HC19">
        <v>1.8699600000000001</v>
      </c>
      <c r="HD19">
        <v>1.87419</v>
      </c>
      <c r="HE19">
        <v>1.87927</v>
      </c>
      <c r="HF19">
        <v>0</v>
      </c>
      <c r="HG19">
        <v>0</v>
      </c>
      <c r="HH19">
        <v>0</v>
      </c>
      <c r="HI19">
        <v>0</v>
      </c>
      <c r="HJ19" t="s">
        <v>402</v>
      </c>
      <c r="HK19" t="s">
        <v>403</v>
      </c>
      <c r="HL19" t="s">
        <v>404</v>
      </c>
      <c r="HM19" t="s">
        <v>405</v>
      </c>
      <c r="HN19" t="s">
        <v>405</v>
      </c>
      <c r="HO19" t="s">
        <v>404</v>
      </c>
      <c r="HP19">
        <v>0</v>
      </c>
      <c r="HQ19">
        <v>100</v>
      </c>
      <c r="HR19">
        <v>100</v>
      </c>
      <c r="HS19">
        <v>6.6440000000000001</v>
      </c>
      <c r="HT19">
        <v>1.5003</v>
      </c>
      <c r="HU19">
        <v>5.2715077499293681</v>
      </c>
      <c r="HV19">
        <v>6.5289834966774643E-3</v>
      </c>
      <c r="HW19">
        <v>-3.637491770542342E-6</v>
      </c>
      <c r="HX19">
        <v>7.2908839589717725E-10</v>
      </c>
      <c r="HY19">
        <v>0.59026516768543913</v>
      </c>
      <c r="HZ19">
        <v>4.1963366034610879E-2</v>
      </c>
      <c r="IA19">
        <v>-4.0001743216473728E-4</v>
      </c>
      <c r="IB19">
        <v>9.9319402524137803E-6</v>
      </c>
      <c r="IC19">
        <v>1</v>
      </c>
      <c r="ID19">
        <v>2008</v>
      </c>
      <c r="IE19">
        <v>1</v>
      </c>
      <c r="IF19">
        <v>25</v>
      </c>
      <c r="IG19">
        <v>1.6</v>
      </c>
      <c r="IH19">
        <v>1.3</v>
      </c>
      <c r="II19">
        <v>0.81787100000000001</v>
      </c>
      <c r="IJ19">
        <v>2.4499499999999999</v>
      </c>
      <c r="IK19">
        <v>1.42578</v>
      </c>
      <c r="IL19">
        <v>2.2827099999999998</v>
      </c>
      <c r="IM19">
        <v>1.5478499999999999</v>
      </c>
      <c r="IN19">
        <v>2.3730500000000001</v>
      </c>
      <c r="IO19">
        <v>41.3001</v>
      </c>
      <c r="IP19">
        <v>15.3491</v>
      </c>
      <c r="IQ19">
        <v>18</v>
      </c>
      <c r="IR19">
        <v>585.98599999999999</v>
      </c>
      <c r="IS19">
        <v>438.93700000000001</v>
      </c>
      <c r="IT19">
        <v>25.001100000000001</v>
      </c>
      <c r="IU19">
        <v>37.402200000000001</v>
      </c>
      <c r="IV19">
        <v>30.000399999999999</v>
      </c>
      <c r="IW19">
        <v>37.267899999999997</v>
      </c>
      <c r="IX19">
        <v>37.166499999999999</v>
      </c>
      <c r="IY19">
        <v>16.381</v>
      </c>
      <c r="IZ19">
        <v>36.762300000000003</v>
      </c>
      <c r="JA19">
        <v>0</v>
      </c>
      <c r="JB19">
        <v>25</v>
      </c>
      <c r="JC19">
        <v>300</v>
      </c>
      <c r="JD19">
        <v>19.700600000000001</v>
      </c>
      <c r="JE19">
        <v>97.070999999999998</v>
      </c>
      <c r="JF19">
        <v>99.160799999999995</v>
      </c>
    </row>
    <row r="20" spans="1:266" x14ac:dyDescent="0.2">
      <c r="A20">
        <v>4</v>
      </c>
      <c r="B20">
        <v>1657692003.5</v>
      </c>
      <c r="C20">
        <v>838.5</v>
      </c>
      <c r="D20" t="s">
        <v>412</v>
      </c>
      <c r="E20" t="s">
        <v>413</v>
      </c>
      <c r="F20" t="s">
        <v>394</v>
      </c>
      <c r="H20" t="s">
        <v>395</v>
      </c>
      <c r="I20" t="s">
        <v>396</v>
      </c>
      <c r="J20" t="s">
        <v>397</v>
      </c>
      <c r="K20">
        <v>1657692003.5</v>
      </c>
      <c r="L20">
        <f t="shared" si="0"/>
        <v>5.5108211966385188E-3</v>
      </c>
      <c r="M20">
        <f t="shared" si="1"/>
        <v>5.5108211966385188</v>
      </c>
      <c r="N20">
        <f t="shared" si="2"/>
        <v>6.7876140208881761</v>
      </c>
      <c r="O20">
        <f t="shared" si="3"/>
        <v>191.435</v>
      </c>
      <c r="P20">
        <f t="shared" si="4"/>
        <v>150.65694935187491</v>
      </c>
      <c r="Q20">
        <f t="shared" si="5"/>
        <v>15.185173579527945</v>
      </c>
      <c r="R20">
        <f t="shared" si="6"/>
        <v>19.295317718184997</v>
      </c>
      <c r="S20">
        <f t="shared" si="7"/>
        <v>0.32812014725484567</v>
      </c>
      <c r="T20">
        <f>IF(LEFT(CN20,1)&lt;&gt;"0",IF(LEFT(CN20,1)="1",3,CO20),$D$5+$E$5*(DE20*CX20/($K$5*1000))+$F$5*(DE20*CX20/($K$5*1000))*MAX(MIN(CL20,$J$5),$I$5)*MAX(MIN(CL20,$J$5),$I$5)+$G$5*MAX(MIN(CL20,$J$5),$I$5)*(DE20*CX20/($K$5*1000))+$H$5*(DE20*CX20/($K$5*1000))*(DE20*CX20/($K$5*1000)))</f>
        <v>1.8963017209975843</v>
      </c>
      <c r="U20">
        <f t="shared" si="8"/>
        <v>0.29953213860247108</v>
      </c>
      <c r="V20">
        <f t="shared" si="9"/>
        <v>0.18956810541132266</v>
      </c>
      <c r="W20">
        <f t="shared" si="10"/>
        <v>241.76569800000004</v>
      </c>
      <c r="X20">
        <f>(CZ20+(W20+2*0.95*0.0000000567*(((CZ20+$B$7)+273)^4-(CZ20+273)^4)-44100*L20)/(1.84*29.3*T20+8*0.95*0.0000000567*(CZ20+273)^3))</f>
        <v>30.383059982372774</v>
      </c>
      <c r="Y20">
        <f>($C$7*DA20+$D$7*DB20+$E$7*X20)</f>
        <v>30.383059982372774</v>
      </c>
      <c r="Z20">
        <f t="shared" si="11"/>
        <v>4.3550945734307511</v>
      </c>
      <c r="AA20">
        <f t="shared" si="12"/>
        <v>58.844315796335223</v>
      </c>
      <c r="AB20">
        <f t="shared" si="13"/>
        <v>2.5643465656266997</v>
      </c>
      <c r="AC20">
        <f t="shared" si="14"/>
        <v>4.3578492347537932</v>
      </c>
      <c r="AD20">
        <f t="shared" si="15"/>
        <v>1.7907480078040514</v>
      </c>
      <c r="AE20">
        <f t="shared" si="16"/>
        <v>-243.02721477175868</v>
      </c>
      <c r="AF20">
        <f t="shared" si="17"/>
        <v>1.1286587410336268</v>
      </c>
      <c r="AG20">
        <f>2*0.95*0.0000000567*(((CZ20+$B$7)+273)^4-(Y20+273)^4)</f>
        <v>0.13285077916910382</v>
      </c>
      <c r="AH20">
        <f t="shared" si="18"/>
        <v>-7.2515559053076828E-6</v>
      </c>
      <c r="AI20">
        <v>0</v>
      </c>
      <c r="AJ20">
        <v>0</v>
      </c>
      <c r="AK20">
        <f>IF(AI20*$H$13&gt;=AM20,1,(AM20/(AM20-AI20*$H$13)))</f>
        <v>1</v>
      </c>
      <c r="AL20">
        <f t="shared" si="19"/>
        <v>0</v>
      </c>
      <c r="AM20">
        <f>MAX(0,($B$13+$C$13*DE20)/(1+$D$13*DE20)*CX20/(CZ20+273)*$E$13)</f>
        <v>25041.053281546468</v>
      </c>
      <c r="AN20" t="s">
        <v>398</v>
      </c>
      <c r="AO20" t="s">
        <v>398</v>
      </c>
      <c r="AP20">
        <v>0</v>
      </c>
      <c r="AQ20">
        <v>0</v>
      </c>
      <c r="AR20" t="e">
        <f t="shared" si="20"/>
        <v>#DIV/0!</v>
      </c>
      <c r="AS20">
        <v>0</v>
      </c>
      <c r="AT20" t="s">
        <v>398</v>
      </c>
      <c r="AU20" t="s">
        <v>398</v>
      </c>
      <c r="AV20">
        <v>0</v>
      </c>
      <c r="AW20">
        <v>0</v>
      </c>
      <c r="AX20" t="e">
        <f t="shared" si="21"/>
        <v>#DIV/0!</v>
      </c>
      <c r="AY20">
        <v>0.5</v>
      </c>
      <c r="AZ20">
        <f t="shared" si="22"/>
        <v>1261.3242</v>
      </c>
      <c r="BA20">
        <f t="shared" si="23"/>
        <v>6.7876140208881761</v>
      </c>
      <c r="BB20" t="e">
        <f t="shared" si="24"/>
        <v>#DIV/0!</v>
      </c>
      <c r="BC20">
        <f t="shared" si="25"/>
        <v>5.3813397228786829E-3</v>
      </c>
      <c r="BD20" t="e">
        <f t="shared" si="26"/>
        <v>#DIV/0!</v>
      </c>
      <c r="BE20" t="e">
        <f t="shared" si="27"/>
        <v>#DIV/0!</v>
      </c>
      <c r="BF20" t="s">
        <v>398</v>
      </c>
      <c r="BG20">
        <v>0</v>
      </c>
      <c r="BH20" t="e">
        <f t="shared" si="28"/>
        <v>#DIV/0!</v>
      </c>
      <c r="BI20" t="e">
        <f t="shared" si="29"/>
        <v>#DIV/0!</v>
      </c>
      <c r="BJ20" t="e">
        <f t="shared" si="30"/>
        <v>#DIV/0!</v>
      </c>
      <c r="BK20" t="e">
        <f t="shared" si="31"/>
        <v>#DIV/0!</v>
      </c>
      <c r="BL20" t="e">
        <f t="shared" si="32"/>
        <v>#DIV/0!</v>
      </c>
      <c r="BM20" t="e">
        <f t="shared" si="33"/>
        <v>#DIV/0!</v>
      </c>
      <c r="BN20" t="e">
        <f t="shared" si="34"/>
        <v>#DIV/0!</v>
      </c>
      <c r="BO20" t="e">
        <f t="shared" si="35"/>
        <v>#DIV/0!</v>
      </c>
      <c r="BP20" t="s">
        <v>398</v>
      </c>
      <c r="BQ20" t="s">
        <v>398</v>
      </c>
      <c r="BR20" t="s">
        <v>398</v>
      </c>
      <c r="BS20" t="s">
        <v>398</v>
      </c>
      <c r="BT20" t="s">
        <v>398</v>
      </c>
      <c r="BU20" t="s">
        <v>398</v>
      </c>
      <c r="BV20" t="s">
        <v>398</v>
      </c>
      <c r="BW20" t="s">
        <v>398</v>
      </c>
      <c r="BX20" t="s">
        <v>398</v>
      </c>
      <c r="BY20" t="s">
        <v>398</v>
      </c>
      <c r="BZ20" t="s">
        <v>398</v>
      </c>
      <c r="CA20" t="s">
        <v>398</v>
      </c>
      <c r="CB20" t="s">
        <v>398</v>
      </c>
      <c r="CC20" t="s">
        <v>398</v>
      </c>
      <c r="CD20" t="s">
        <v>398</v>
      </c>
      <c r="CE20" t="s">
        <v>398</v>
      </c>
      <c r="CF20" t="s">
        <v>398</v>
      </c>
      <c r="CG20" t="s">
        <v>398</v>
      </c>
      <c r="CH20">
        <f>$B$11*DF20+$C$11*DG20+$F$11*DR20*(1-DU20)</f>
        <v>1500.13</v>
      </c>
      <c r="CI20">
        <f t="shared" si="36"/>
        <v>1261.3242</v>
      </c>
      <c r="CJ20">
        <f>($B$11*$D$9+$C$11*$D$9+$F$11*((EE20+DW20)/MAX(EE20+DW20+EF20, 0.1)*$I$9+EF20/MAX(EE20+DW20+EF20, 0.1)*$J$9))/($B$11+$C$11+$F$11)</f>
        <v>0.84080992980608349</v>
      </c>
      <c r="CK20">
        <f>($B$11*$K$9+$C$11*$K$9+$F$11*((EE20+DW20)/MAX(EE20+DW20+EF20, 0.1)*$P$9+EF20/MAX(EE20+DW20+EF20, 0.1)*$Q$9))/($B$11+$C$11+$F$11)</f>
        <v>0.16116316452574111</v>
      </c>
      <c r="CL20">
        <v>6</v>
      </c>
      <c r="CM20">
        <v>0.5</v>
      </c>
      <c r="CN20" t="s">
        <v>399</v>
      </c>
      <c r="CO20">
        <v>2</v>
      </c>
      <c r="CP20">
        <v>1657692003.5</v>
      </c>
      <c r="CQ20">
        <v>191.435</v>
      </c>
      <c r="CR20">
        <v>199.989</v>
      </c>
      <c r="CS20">
        <v>25.441700000000001</v>
      </c>
      <c r="CT20">
        <v>19.5839</v>
      </c>
      <c r="CU20">
        <v>185.428</v>
      </c>
      <c r="CV20">
        <v>23.939900000000002</v>
      </c>
      <c r="CW20">
        <v>550.09900000000005</v>
      </c>
      <c r="CX20">
        <v>100.693</v>
      </c>
      <c r="CY20">
        <v>0.100051</v>
      </c>
      <c r="CZ20">
        <v>30.394100000000002</v>
      </c>
      <c r="DA20">
        <v>30.491700000000002</v>
      </c>
      <c r="DB20">
        <v>999.9</v>
      </c>
      <c r="DC20">
        <v>0</v>
      </c>
      <c r="DD20">
        <v>0</v>
      </c>
      <c r="DE20">
        <v>4936.88</v>
      </c>
      <c r="DF20">
        <v>0</v>
      </c>
      <c r="DG20">
        <v>1760.6</v>
      </c>
      <c r="DH20">
        <v>-8.4478899999999992</v>
      </c>
      <c r="DI20">
        <v>196.542</v>
      </c>
      <c r="DJ20">
        <v>203.98400000000001</v>
      </c>
      <c r="DK20">
        <v>5.8578000000000001</v>
      </c>
      <c r="DL20">
        <v>199.989</v>
      </c>
      <c r="DM20">
        <v>19.5839</v>
      </c>
      <c r="DN20">
        <v>2.5618099999999999</v>
      </c>
      <c r="DO20">
        <v>1.97197</v>
      </c>
      <c r="DP20">
        <v>21.424600000000002</v>
      </c>
      <c r="DQ20">
        <v>17.2211</v>
      </c>
      <c r="DR20">
        <v>1500.13</v>
      </c>
      <c r="DS20">
        <v>0.973001</v>
      </c>
      <c r="DT20">
        <v>2.6998899999999999E-2</v>
      </c>
      <c r="DU20">
        <v>0</v>
      </c>
      <c r="DV20">
        <v>2.5802999999999998</v>
      </c>
      <c r="DW20">
        <v>0</v>
      </c>
      <c r="DX20">
        <v>17129.099999999999</v>
      </c>
      <c r="DY20">
        <v>13304.8</v>
      </c>
      <c r="DZ20">
        <v>42.25</v>
      </c>
      <c r="EA20">
        <v>45.061999999999998</v>
      </c>
      <c r="EB20">
        <v>43.061999999999998</v>
      </c>
      <c r="EC20">
        <v>43.375</v>
      </c>
      <c r="ED20">
        <v>42.125</v>
      </c>
      <c r="EE20">
        <v>1459.63</v>
      </c>
      <c r="EF20">
        <v>40.5</v>
      </c>
      <c r="EG20">
        <v>0</v>
      </c>
      <c r="EH20">
        <v>4483.7000000476837</v>
      </c>
      <c r="EI20">
        <v>0</v>
      </c>
      <c r="EJ20">
        <v>2.3549799999999999</v>
      </c>
      <c r="EK20">
        <v>1.046999989020525</v>
      </c>
      <c r="EL20">
        <v>-85.999999480328029</v>
      </c>
      <c r="EM20">
        <v>17061.5</v>
      </c>
      <c r="EN20">
        <v>15</v>
      </c>
      <c r="EO20">
        <v>1657692029</v>
      </c>
      <c r="EP20" t="s">
        <v>414</v>
      </c>
      <c r="EQ20">
        <v>1657692029</v>
      </c>
      <c r="ER20">
        <v>1657691831.5</v>
      </c>
      <c r="ES20">
        <v>58</v>
      </c>
      <c r="ET20">
        <v>-0.151</v>
      </c>
      <c r="EU20">
        <v>-4.0000000000000001E-3</v>
      </c>
      <c r="EV20">
        <v>6.0069999999999997</v>
      </c>
      <c r="EW20">
        <v>1.2969999999999999</v>
      </c>
      <c r="EX20">
        <v>200</v>
      </c>
      <c r="EY20">
        <v>20</v>
      </c>
      <c r="EZ20">
        <v>0.17</v>
      </c>
      <c r="FA20">
        <v>0.02</v>
      </c>
      <c r="FB20">
        <v>-8.3849582500000004</v>
      </c>
      <c r="FC20">
        <v>-0.1771653658536495</v>
      </c>
      <c r="FD20">
        <v>3.1098097360409409E-2</v>
      </c>
      <c r="FE20">
        <v>0</v>
      </c>
      <c r="FF20">
        <v>5.803431999999999</v>
      </c>
      <c r="FG20">
        <v>0.29467609756095631</v>
      </c>
      <c r="FH20">
        <v>3.8509950155771418E-2</v>
      </c>
      <c r="FI20">
        <v>1</v>
      </c>
      <c r="FJ20">
        <v>1</v>
      </c>
      <c r="FK20">
        <v>2</v>
      </c>
      <c r="FL20" t="s">
        <v>401</v>
      </c>
      <c r="FM20">
        <v>3.0481699999999998</v>
      </c>
      <c r="FN20">
        <v>2.7637299999999998</v>
      </c>
      <c r="FO20">
        <v>5.13734E-2</v>
      </c>
      <c r="FP20">
        <v>5.5302999999999998E-2</v>
      </c>
      <c r="FQ20">
        <v>0.117673</v>
      </c>
      <c r="FR20">
        <v>0.10231</v>
      </c>
      <c r="FS20">
        <v>29387.9</v>
      </c>
      <c r="FT20">
        <v>23040.9</v>
      </c>
      <c r="FU20">
        <v>29134.2</v>
      </c>
      <c r="FV20">
        <v>23890.3</v>
      </c>
      <c r="FW20">
        <v>33524.699999999997</v>
      </c>
      <c r="FX20">
        <v>31314.6</v>
      </c>
      <c r="FY20">
        <v>41742.300000000003</v>
      </c>
      <c r="FZ20">
        <v>38967</v>
      </c>
      <c r="GA20">
        <v>1.9805299999999999</v>
      </c>
      <c r="GB20">
        <v>1.7797000000000001</v>
      </c>
      <c r="GC20">
        <v>-3.9949999999999999E-2</v>
      </c>
      <c r="GD20">
        <v>0</v>
      </c>
      <c r="GE20">
        <v>31.140899999999998</v>
      </c>
      <c r="GF20">
        <v>999.9</v>
      </c>
      <c r="GG20">
        <v>44</v>
      </c>
      <c r="GH20">
        <v>38.9</v>
      </c>
      <c r="GI20">
        <v>30.540199999999999</v>
      </c>
      <c r="GJ20">
        <v>31.0822</v>
      </c>
      <c r="GK20">
        <v>35.368600000000001</v>
      </c>
      <c r="GL20">
        <v>1</v>
      </c>
      <c r="GM20">
        <v>0.875417</v>
      </c>
      <c r="GN20">
        <v>4.4740200000000003</v>
      </c>
      <c r="GO20">
        <v>20.208600000000001</v>
      </c>
      <c r="GP20">
        <v>5.2231300000000003</v>
      </c>
      <c r="GQ20">
        <v>11.9201</v>
      </c>
      <c r="GR20">
        <v>4.9635499999999997</v>
      </c>
      <c r="GS20">
        <v>3.2919999999999998</v>
      </c>
      <c r="GT20">
        <v>9999</v>
      </c>
      <c r="GU20">
        <v>9999</v>
      </c>
      <c r="GV20">
        <v>9999</v>
      </c>
      <c r="GW20">
        <v>995.9</v>
      </c>
      <c r="GX20">
        <v>1.87741</v>
      </c>
      <c r="GY20">
        <v>1.8757600000000001</v>
      </c>
      <c r="GZ20">
        <v>1.87439</v>
      </c>
      <c r="HA20">
        <v>1.8736600000000001</v>
      </c>
      <c r="HB20">
        <v>1.875</v>
      </c>
      <c r="HC20">
        <v>1.8699600000000001</v>
      </c>
      <c r="HD20">
        <v>1.87418</v>
      </c>
      <c r="HE20">
        <v>1.87927</v>
      </c>
      <c r="HF20">
        <v>0</v>
      </c>
      <c r="HG20">
        <v>0</v>
      </c>
      <c r="HH20">
        <v>0</v>
      </c>
      <c r="HI20">
        <v>0</v>
      </c>
      <c r="HJ20" t="s">
        <v>402</v>
      </c>
      <c r="HK20" t="s">
        <v>403</v>
      </c>
      <c r="HL20" t="s">
        <v>404</v>
      </c>
      <c r="HM20" t="s">
        <v>405</v>
      </c>
      <c r="HN20" t="s">
        <v>405</v>
      </c>
      <c r="HO20" t="s">
        <v>404</v>
      </c>
      <c r="HP20">
        <v>0</v>
      </c>
      <c r="HQ20">
        <v>100</v>
      </c>
      <c r="HR20">
        <v>100</v>
      </c>
      <c r="HS20">
        <v>6.0069999999999997</v>
      </c>
      <c r="HT20">
        <v>1.5018</v>
      </c>
      <c r="HU20">
        <v>5.0230271439226417</v>
      </c>
      <c r="HV20">
        <v>6.5289834966774643E-3</v>
      </c>
      <c r="HW20">
        <v>-3.637491770542342E-6</v>
      </c>
      <c r="HX20">
        <v>7.2908839589717725E-10</v>
      </c>
      <c r="HY20">
        <v>0.59026516768543913</v>
      </c>
      <c r="HZ20">
        <v>4.1963366034610879E-2</v>
      </c>
      <c r="IA20">
        <v>-4.0001743216473728E-4</v>
      </c>
      <c r="IB20">
        <v>9.9319402524137803E-6</v>
      </c>
      <c r="IC20">
        <v>1</v>
      </c>
      <c r="ID20">
        <v>2008</v>
      </c>
      <c r="IE20">
        <v>1</v>
      </c>
      <c r="IF20">
        <v>25</v>
      </c>
      <c r="IG20">
        <v>1.3</v>
      </c>
      <c r="IH20">
        <v>2.9</v>
      </c>
      <c r="II20">
        <v>0.59082000000000001</v>
      </c>
      <c r="IJ20">
        <v>2.4621599999999999</v>
      </c>
      <c r="IK20">
        <v>1.42578</v>
      </c>
      <c r="IL20">
        <v>2.2814899999999998</v>
      </c>
      <c r="IM20">
        <v>1.5478499999999999</v>
      </c>
      <c r="IN20">
        <v>2.4145500000000002</v>
      </c>
      <c r="IO20">
        <v>41.378100000000003</v>
      </c>
      <c r="IP20">
        <v>15.305300000000001</v>
      </c>
      <c r="IQ20">
        <v>18</v>
      </c>
      <c r="IR20">
        <v>586.09299999999996</v>
      </c>
      <c r="IS20">
        <v>438.28899999999999</v>
      </c>
      <c r="IT20">
        <v>25.001799999999999</v>
      </c>
      <c r="IU20">
        <v>37.474800000000002</v>
      </c>
      <c r="IV20">
        <v>30.000399999999999</v>
      </c>
      <c r="IW20">
        <v>37.369</v>
      </c>
      <c r="IX20">
        <v>37.268599999999999</v>
      </c>
      <c r="IY20">
        <v>11.8535</v>
      </c>
      <c r="IZ20">
        <v>37.127899999999997</v>
      </c>
      <c r="JA20">
        <v>0</v>
      </c>
      <c r="JB20">
        <v>25</v>
      </c>
      <c r="JC20">
        <v>200</v>
      </c>
      <c r="JD20">
        <v>19.635999999999999</v>
      </c>
      <c r="JE20">
        <v>97.055700000000002</v>
      </c>
      <c r="JF20">
        <v>99.149600000000007</v>
      </c>
    </row>
    <row r="21" spans="1:266" x14ac:dyDescent="0.2">
      <c r="A21">
        <v>5</v>
      </c>
      <c r="B21">
        <v>1657692105</v>
      </c>
      <c r="C21">
        <v>940</v>
      </c>
      <c r="D21" t="s">
        <v>415</v>
      </c>
      <c r="E21" t="s">
        <v>416</v>
      </c>
      <c r="F21" t="s">
        <v>394</v>
      </c>
      <c r="H21" t="s">
        <v>395</v>
      </c>
      <c r="I21" t="s">
        <v>396</v>
      </c>
      <c r="J21" t="s">
        <v>397</v>
      </c>
      <c r="K21">
        <v>1657692105</v>
      </c>
      <c r="L21">
        <f t="shared" si="0"/>
        <v>5.6292673790600909E-3</v>
      </c>
      <c r="M21">
        <f t="shared" si="1"/>
        <v>5.6292673790600913</v>
      </c>
      <c r="N21">
        <f t="shared" si="2"/>
        <v>1.6341525755101527</v>
      </c>
      <c r="O21">
        <f t="shared" si="3"/>
        <v>97.572299999999998</v>
      </c>
      <c r="P21">
        <f t="shared" si="4"/>
        <v>86.391863563905616</v>
      </c>
      <c r="Q21">
        <f t="shared" si="5"/>
        <v>8.7077015835865055</v>
      </c>
      <c r="R21">
        <f t="shared" si="6"/>
        <v>9.8346121518225011</v>
      </c>
      <c r="S21">
        <f t="shared" si="7"/>
        <v>0.33333553585125986</v>
      </c>
      <c r="T21">
        <f>IF(LEFT(CN21,1)&lt;&gt;"0",IF(LEFT(CN21,1)="1",3,CO21),$D$5+$E$5*(DE21*CX21/($K$5*1000))+$F$5*(DE21*CX21/($K$5*1000))*MAX(MIN(CL21,$J$5),$I$5)*MAX(MIN(CL21,$J$5),$I$5)+$G$5*MAX(MIN(CL21,$J$5),$I$5)*(DE21*CX21/($K$5*1000))+$H$5*(DE21*CX21/($K$5*1000))*(DE21*CX21/($K$5*1000)))</f>
        <v>1.9122805592727576</v>
      </c>
      <c r="U21">
        <f t="shared" si="8"/>
        <v>0.30409822420477012</v>
      </c>
      <c r="V21">
        <f t="shared" si="9"/>
        <v>0.19247408813095249</v>
      </c>
      <c r="W21">
        <f t="shared" si="10"/>
        <v>241.73696999999999</v>
      </c>
      <c r="X21">
        <f>(CZ21+(W21+2*0.95*0.0000000567*(((CZ21+$B$7)+273)^4-(CZ21+273)^4)-44100*L21)/(1.84*29.3*T21+8*0.95*0.0000000567*(CZ21+273)^3))</f>
        <v>30.372424495852886</v>
      </c>
      <c r="Y21">
        <f>($C$7*DA21+$D$7*DB21+$E$7*X21)</f>
        <v>30.372424495852886</v>
      </c>
      <c r="Z21">
        <f t="shared" si="11"/>
        <v>4.3524422840503352</v>
      </c>
      <c r="AA21">
        <f t="shared" si="12"/>
        <v>58.410146288743107</v>
      </c>
      <c r="AB21">
        <f t="shared" si="13"/>
        <v>2.5505183663375002</v>
      </c>
      <c r="AC21">
        <f t="shared" si="14"/>
        <v>4.3665673318627523</v>
      </c>
      <c r="AD21">
        <f t="shared" si="15"/>
        <v>1.801923917712835</v>
      </c>
      <c r="AE21">
        <f t="shared" si="16"/>
        <v>-248.25069141655001</v>
      </c>
      <c r="AF21">
        <f t="shared" si="17"/>
        <v>5.8326442175945798</v>
      </c>
      <c r="AG21">
        <f>2*0.95*0.0000000567*(((CZ21+$B$7)+273)^4-(Y21+273)^4)</f>
        <v>0.68088673843680547</v>
      </c>
      <c r="AH21">
        <f t="shared" si="18"/>
        <v>-1.9046051863558233E-4</v>
      </c>
      <c r="AI21">
        <v>0</v>
      </c>
      <c r="AJ21">
        <v>0</v>
      </c>
      <c r="AK21">
        <f>IF(AI21*$H$13&gt;=AM21,1,(AM21/(AM21-AI21*$H$13)))</f>
        <v>1</v>
      </c>
      <c r="AL21">
        <f t="shared" si="19"/>
        <v>0</v>
      </c>
      <c r="AM21">
        <f>MAX(0,($B$13+$C$13*DE21)/(1+$D$13*DE21)*CX21/(CZ21+273)*$E$13)</f>
        <v>25435.120999112896</v>
      </c>
      <c r="AN21" t="s">
        <v>398</v>
      </c>
      <c r="AO21" t="s">
        <v>398</v>
      </c>
      <c r="AP21">
        <v>0</v>
      </c>
      <c r="AQ21">
        <v>0</v>
      </c>
      <c r="AR21" t="e">
        <f t="shared" si="20"/>
        <v>#DIV/0!</v>
      </c>
      <c r="AS21">
        <v>0</v>
      </c>
      <c r="AT21" t="s">
        <v>398</v>
      </c>
      <c r="AU21" t="s">
        <v>398</v>
      </c>
      <c r="AV21">
        <v>0</v>
      </c>
      <c r="AW21">
        <v>0</v>
      </c>
      <c r="AX21" t="e">
        <f t="shared" si="21"/>
        <v>#DIV/0!</v>
      </c>
      <c r="AY21">
        <v>0.5</v>
      </c>
      <c r="AZ21">
        <f t="shared" si="22"/>
        <v>1261.173</v>
      </c>
      <c r="BA21">
        <f t="shared" si="23"/>
        <v>1.6341525755101527</v>
      </c>
      <c r="BB21" t="e">
        <f t="shared" si="24"/>
        <v>#DIV/0!</v>
      </c>
      <c r="BC21">
        <f t="shared" si="25"/>
        <v>1.2957402160608835E-3</v>
      </c>
      <c r="BD21" t="e">
        <f t="shared" si="26"/>
        <v>#DIV/0!</v>
      </c>
      <c r="BE21" t="e">
        <f t="shared" si="27"/>
        <v>#DIV/0!</v>
      </c>
      <c r="BF21" t="s">
        <v>398</v>
      </c>
      <c r="BG21">
        <v>0</v>
      </c>
      <c r="BH21" t="e">
        <f t="shared" si="28"/>
        <v>#DIV/0!</v>
      </c>
      <c r="BI21" t="e">
        <f t="shared" si="29"/>
        <v>#DIV/0!</v>
      </c>
      <c r="BJ21" t="e">
        <f t="shared" si="30"/>
        <v>#DIV/0!</v>
      </c>
      <c r="BK21" t="e">
        <f t="shared" si="31"/>
        <v>#DIV/0!</v>
      </c>
      <c r="BL21" t="e">
        <f t="shared" si="32"/>
        <v>#DIV/0!</v>
      </c>
      <c r="BM21" t="e">
        <f t="shared" si="33"/>
        <v>#DIV/0!</v>
      </c>
      <c r="BN21" t="e">
        <f t="shared" si="34"/>
        <v>#DIV/0!</v>
      </c>
      <c r="BO21" t="e">
        <f t="shared" si="35"/>
        <v>#DIV/0!</v>
      </c>
      <c r="BP21" t="s">
        <v>398</v>
      </c>
      <c r="BQ21" t="s">
        <v>398</v>
      </c>
      <c r="BR21" t="s">
        <v>398</v>
      </c>
      <c r="BS21" t="s">
        <v>398</v>
      </c>
      <c r="BT21" t="s">
        <v>398</v>
      </c>
      <c r="BU21" t="s">
        <v>398</v>
      </c>
      <c r="BV21" t="s">
        <v>398</v>
      </c>
      <c r="BW21" t="s">
        <v>398</v>
      </c>
      <c r="BX21" t="s">
        <v>398</v>
      </c>
      <c r="BY21" t="s">
        <v>398</v>
      </c>
      <c r="BZ21" t="s">
        <v>398</v>
      </c>
      <c r="CA21" t="s">
        <v>398</v>
      </c>
      <c r="CB21" t="s">
        <v>398</v>
      </c>
      <c r="CC21" t="s">
        <v>398</v>
      </c>
      <c r="CD21" t="s">
        <v>398</v>
      </c>
      <c r="CE21" t="s">
        <v>398</v>
      </c>
      <c r="CF21" t="s">
        <v>398</v>
      </c>
      <c r="CG21" t="s">
        <v>398</v>
      </c>
      <c r="CH21">
        <f>$B$11*DF21+$C$11*DG21+$F$11*DR21*(1-DU21)</f>
        <v>1499.95</v>
      </c>
      <c r="CI21">
        <f t="shared" si="36"/>
        <v>1261.173</v>
      </c>
      <c r="CJ21">
        <f>($B$11*$D$9+$C$11*$D$9+$F$11*((EE21+DW21)/MAX(EE21+DW21+EF21, 0.1)*$I$9+EF21/MAX(EE21+DW21+EF21, 0.1)*$J$9))/($B$11+$C$11+$F$11)</f>
        <v>0.84081002700090002</v>
      </c>
      <c r="CK21">
        <f>($B$11*$K$9+$C$11*$K$9+$F$11*((EE21+DW21)/MAX(EE21+DW21+EF21, 0.1)*$P$9+EF21/MAX(EE21+DW21+EF21, 0.1)*$Q$9))/($B$11+$C$11+$F$11)</f>
        <v>0.16116335211173705</v>
      </c>
      <c r="CL21">
        <v>6</v>
      </c>
      <c r="CM21">
        <v>0.5</v>
      </c>
      <c r="CN21" t="s">
        <v>399</v>
      </c>
      <c r="CO21">
        <v>2</v>
      </c>
      <c r="CP21">
        <v>1657692105</v>
      </c>
      <c r="CQ21">
        <v>97.572299999999998</v>
      </c>
      <c r="CR21">
        <v>99.953400000000002</v>
      </c>
      <c r="CS21">
        <v>25.304500000000001</v>
      </c>
      <c r="CT21">
        <v>19.320900000000002</v>
      </c>
      <c r="CU21">
        <v>91.9803</v>
      </c>
      <c r="CV21">
        <v>23.8078</v>
      </c>
      <c r="CW21">
        <v>550.18600000000004</v>
      </c>
      <c r="CX21">
        <v>100.693</v>
      </c>
      <c r="CY21">
        <v>0.100075</v>
      </c>
      <c r="CZ21">
        <v>30.428999999999998</v>
      </c>
      <c r="DA21">
        <v>30.534099999999999</v>
      </c>
      <c r="DB21">
        <v>999.9</v>
      </c>
      <c r="DC21">
        <v>0</v>
      </c>
      <c r="DD21">
        <v>0</v>
      </c>
      <c r="DE21">
        <v>5004.38</v>
      </c>
      <c r="DF21">
        <v>0</v>
      </c>
      <c r="DG21">
        <v>1742.09</v>
      </c>
      <c r="DH21">
        <v>-2.5305900000000001</v>
      </c>
      <c r="DI21">
        <v>99.952100000000002</v>
      </c>
      <c r="DJ21">
        <v>101.923</v>
      </c>
      <c r="DK21">
        <v>5.9835700000000003</v>
      </c>
      <c r="DL21">
        <v>99.953400000000002</v>
      </c>
      <c r="DM21">
        <v>19.320900000000002</v>
      </c>
      <c r="DN21">
        <v>2.5479799999999999</v>
      </c>
      <c r="DO21">
        <v>1.94547</v>
      </c>
      <c r="DP21">
        <v>21.336200000000002</v>
      </c>
      <c r="DQ21">
        <v>17.007400000000001</v>
      </c>
      <c r="DR21">
        <v>1499.95</v>
      </c>
      <c r="DS21">
        <v>0.973001</v>
      </c>
      <c r="DT21">
        <v>2.6998899999999999E-2</v>
      </c>
      <c r="DU21">
        <v>0</v>
      </c>
      <c r="DV21">
        <v>2.1614</v>
      </c>
      <c r="DW21">
        <v>0</v>
      </c>
      <c r="DX21">
        <v>17282.7</v>
      </c>
      <c r="DY21">
        <v>13303.1</v>
      </c>
      <c r="DZ21">
        <v>42.375</v>
      </c>
      <c r="EA21">
        <v>45.25</v>
      </c>
      <c r="EB21">
        <v>43.125</v>
      </c>
      <c r="EC21">
        <v>43.686999999999998</v>
      </c>
      <c r="ED21">
        <v>42.186999999999998</v>
      </c>
      <c r="EE21">
        <v>1459.45</v>
      </c>
      <c r="EF21">
        <v>40.5</v>
      </c>
      <c r="EG21">
        <v>0</v>
      </c>
      <c r="EH21">
        <v>4585.0999999046326</v>
      </c>
      <c r="EI21">
        <v>0</v>
      </c>
      <c r="EJ21">
        <v>2.3866576923076921</v>
      </c>
      <c r="EK21">
        <v>-0.1460957266487844</v>
      </c>
      <c r="EL21">
        <v>-26.423931956300311</v>
      </c>
      <c r="EM21">
        <v>17212.257692307689</v>
      </c>
      <c r="EN21">
        <v>15</v>
      </c>
      <c r="EO21">
        <v>1657692134.5</v>
      </c>
      <c r="EP21" t="s">
        <v>417</v>
      </c>
      <c r="EQ21">
        <v>1657692134.5</v>
      </c>
      <c r="ER21">
        <v>1657691831.5</v>
      </c>
      <c r="ES21">
        <v>59</v>
      </c>
      <c r="ET21">
        <v>0.13500000000000001</v>
      </c>
      <c r="EU21">
        <v>-4.0000000000000001E-3</v>
      </c>
      <c r="EV21">
        <v>5.5919999999999996</v>
      </c>
      <c r="EW21">
        <v>1.2969999999999999</v>
      </c>
      <c r="EX21">
        <v>100</v>
      </c>
      <c r="EY21">
        <v>20</v>
      </c>
      <c r="EZ21">
        <v>0.34</v>
      </c>
      <c r="FA21">
        <v>0.02</v>
      </c>
      <c r="FB21">
        <v>-2.519063170731707</v>
      </c>
      <c r="FC21">
        <v>-7.2285156794426791E-2</v>
      </c>
      <c r="FD21">
        <v>3.0536970111734989E-2</v>
      </c>
      <c r="FE21">
        <v>1</v>
      </c>
      <c r="FF21">
        <v>5.9721387804878043</v>
      </c>
      <c r="FG21">
        <v>0.26506452961671301</v>
      </c>
      <c r="FH21">
        <v>3.5075040267009049E-2</v>
      </c>
      <c r="FI21">
        <v>1</v>
      </c>
      <c r="FJ21">
        <v>2</v>
      </c>
      <c r="FK21">
        <v>2</v>
      </c>
      <c r="FL21" t="s">
        <v>418</v>
      </c>
      <c r="FM21">
        <v>3.04833</v>
      </c>
      <c r="FN21">
        <v>2.7640400000000001</v>
      </c>
      <c r="FO21">
        <v>2.6400199999999999E-2</v>
      </c>
      <c r="FP21">
        <v>2.8799700000000001E-2</v>
      </c>
      <c r="FQ21">
        <v>0.117198</v>
      </c>
      <c r="FR21">
        <v>0.10131999999999999</v>
      </c>
      <c r="FS21">
        <v>30161.7</v>
      </c>
      <c r="FT21">
        <v>23687.5</v>
      </c>
      <c r="FU21">
        <v>29134.6</v>
      </c>
      <c r="FV21">
        <v>23890.799999999999</v>
      </c>
      <c r="FW21">
        <v>33541.300000000003</v>
      </c>
      <c r="FX21">
        <v>31348.6</v>
      </c>
      <c r="FY21">
        <v>41741.599999999999</v>
      </c>
      <c r="FZ21">
        <v>38967.599999999999</v>
      </c>
      <c r="GA21">
        <v>1.9805699999999999</v>
      </c>
      <c r="GB21">
        <v>1.7782</v>
      </c>
      <c r="GC21">
        <v>-4.2855699999999997E-2</v>
      </c>
      <c r="GD21">
        <v>0</v>
      </c>
      <c r="GE21">
        <v>31.230499999999999</v>
      </c>
      <c r="GF21">
        <v>999.9</v>
      </c>
      <c r="GG21">
        <v>44</v>
      </c>
      <c r="GH21">
        <v>38.9</v>
      </c>
      <c r="GI21">
        <v>30.540099999999999</v>
      </c>
      <c r="GJ21">
        <v>30.722200000000001</v>
      </c>
      <c r="GK21">
        <v>34.6434</v>
      </c>
      <c r="GL21">
        <v>1</v>
      </c>
      <c r="GM21">
        <v>0.87797499999999995</v>
      </c>
      <c r="GN21">
        <v>4.5823499999999999</v>
      </c>
      <c r="GO21">
        <v>20.206099999999999</v>
      </c>
      <c r="GP21">
        <v>5.2237299999999998</v>
      </c>
      <c r="GQ21">
        <v>11.9201</v>
      </c>
      <c r="GR21">
        <v>4.9638499999999999</v>
      </c>
      <c r="GS21">
        <v>3.2919999999999998</v>
      </c>
      <c r="GT21">
        <v>9999</v>
      </c>
      <c r="GU21">
        <v>9999</v>
      </c>
      <c r="GV21">
        <v>9999</v>
      </c>
      <c r="GW21">
        <v>995.9</v>
      </c>
      <c r="GX21">
        <v>1.8773599999999999</v>
      </c>
      <c r="GY21">
        <v>1.8757600000000001</v>
      </c>
      <c r="GZ21">
        <v>1.87439</v>
      </c>
      <c r="HA21">
        <v>1.8737200000000001</v>
      </c>
      <c r="HB21">
        <v>1.8750500000000001</v>
      </c>
      <c r="HC21">
        <v>1.8699600000000001</v>
      </c>
      <c r="HD21">
        <v>1.8742000000000001</v>
      </c>
      <c r="HE21">
        <v>1.87927</v>
      </c>
      <c r="HF21">
        <v>0</v>
      </c>
      <c r="HG21">
        <v>0</v>
      </c>
      <c r="HH21">
        <v>0</v>
      </c>
      <c r="HI21">
        <v>0</v>
      </c>
      <c r="HJ21" t="s">
        <v>402</v>
      </c>
      <c r="HK21" t="s">
        <v>403</v>
      </c>
      <c r="HL21" t="s">
        <v>404</v>
      </c>
      <c r="HM21" t="s">
        <v>405</v>
      </c>
      <c r="HN21" t="s">
        <v>405</v>
      </c>
      <c r="HO21" t="s">
        <v>404</v>
      </c>
      <c r="HP21">
        <v>0</v>
      </c>
      <c r="HQ21">
        <v>100</v>
      </c>
      <c r="HR21">
        <v>100</v>
      </c>
      <c r="HS21">
        <v>5.5919999999999996</v>
      </c>
      <c r="HT21">
        <v>1.4966999999999999</v>
      </c>
      <c r="HU21">
        <v>4.8721871199958642</v>
      </c>
      <c r="HV21">
        <v>6.5289834966774643E-3</v>
      </c>
      <c r="HW21">
        <v>-3.637491770542342E-6</v>
      </c>
      <c r="HX21">
        <v>7.2908839589717725E-10</v>
      </c>
      <c r="HY21">
        <v>0.59026516768543913</v>
      </c>
      <c r="HZ21">
        <v>4.1963366034610879E-2</v>
      </c>
      <c r="IA21">
        <v>-4.0001743216473728E-4</v>
      </c>
      <c r="IB21">
        <v>9.9319402524137803E-6</v>
      </c>
      <c r="IC21">
        <v>1</v>
      </c>
      <c r="ID21">
        <v>2008</v>
      </c>
      <c r="IE21">
        <v>1</v>
      </c>
      <c r="IF21">
        <v>25</v>
      </c>
      <c r="IG21">
        <v>1.3</v>
      </c>
      <c r="IH21">
        <v>4.5999999999999996</v>
      </c>
      <c r="II21">
        <v>0.35766599999999998</v>
      </c>
      <c r="IJ21">
        <v>2.50244</v>
      </c>
      <c r="IK21">
        <v>1.42578</v>
      </c>
      <c r="IL21">
        <v>2.2827099999999998</v>
      </c>
      <c r="IM21">
        <v>1.5478499999999999</v>
      </c>
      <c r="IN21">
        <v>2.32056</v>
      </c>
      <c r="IO21">
        <v>41.4041</v>
      </c>
      <c r="IP21">
        <v>15.244</v>
      </c>
      <c r="IQ21">
        <v>18</v>
      </c>
      <c r="IR21">
        <v>586.75</v>
      </c>
      <c r="IS21">
        <v>437.87599999999998</v>
      </c>
      <c r="IT21">
        <v>25.001899999999999</v>
      </c>
      <c r="IU21">
        <v>37.526800000000001</v>
      </c>
      <c r="IV21">
        <v>30.000399999999999</v>
      </c>
      <c r="IW21">
        <v>37.4435</v>
      </c>
      <c r="IX21">
        <v>37.347799999999999</v>
      </c>
      <c r="IY21">
        <v>7.1862599999999999</v>
      </c>
      <c r="IZ21">
        <v>37.9133</v>
      </c>
      <c r="JA21">
        <v>0</v>
      </c>
      <c r="JB21">
        <v>25</v>
      </c>
      <c r="JC21">
        <v>100</v>
      </c>
      <c r="JD21">
        <v>19.382100000000001</v>
      </c>
      <c r="JE21">
        <v>97.055300000000003</v>
      </c>
      <c r="JF21">
        <v>99.151300000000006</v>
      </c>
    </row>
    <row r="22" spans="1:266" x14ac:dyDescent="0.2">
      <c r="A22">
        <v>6</v>
      </c>
      <c r="B22">
        <v>1657692210.5</v>
      </c>
      <c r="C22">
        <v>1045.5</v>
      </c>
      <c r="D22" t="s">
        <v>419</v>
      </c>
      <c r="E22" t="s">
        <v>420</v>
      </c>
      <c r="F22" t="s">
        <v>394</v>
      </c>
      <c r="H22" t="s">
        <v>395</v>
      </c>
      <c r="I22" t="s">
        <v>396</v>
      </c>
      <c r="J22" t="s">
        <v>397</v>
      </c>
      <c r="K22">
        <v>1657692210.5</v>
      </c>
      <c r="L22">
        <f t="shared" si="0"/>
        <v>5.7301045329483484E-3</v>
      </c>
      <c r="M22">
        <f t="shared" si="1"/>
        <v>5.7301045329483484</v>
      </c>
      <c r="N22">
        <f t="shared" si="2"/>
        <v>-0.99132152520969352</v>
      </c>
      <c r="O22">
        <f t="shared" si="3"/>
        <v>50.738799999999998</v>
      </c>
      <c r="P22">
        <f t="shared" si="4"/>
        <v>54.260882539776254</v>
      </c>
      <c r="Q22">
        <f t="shared" si="5"/>
        <v>5.4686831552931157</v>
      </c>
      <c r="R22">
        <f t="shared" si="6"/>
        <v>5.1137100594775999</v>
      </c>
      <c r="S22">
        <f t="shared" si="7"/>
        <v>0.34005370763432213</v>
      </c>
      <c r="T22">
        <f>IF(LEFT(CN22,1)&lt;&gt;"0",IF(LEFT(CN22,1)="1",3,CO22),$D$5+$E$5*(DE22*CX22/($K$5*1000))+$F$5*(DE22*CX22/($K$5*1000))*MAX(MIN(CL22,$J$5),$I$5)*MAX(MIN(CL22,$J$5),$I$5)+$G$5*MAX(MIN(CL22,$J$5),$I$5)*(DE22*CX22/($K$5*1000))+$H$5*(DE22*CX22/($K$5*1000))*(DE22*CX22/($K$5*1000)))</f>
        <v>1.9112980242298265</v>
      </c>
      <c r="U22">
        <f t="shared" si="8"/>
        <v>0.30966931584698049</v>
      </c>
      <c r="V22">
        <f t="shared" si="9"/>
        <v>0.19604649776717076</v>
      </c>
      <c r="W22">
        <f t="shared" si="10"/>
        <v>241.740162</v>
      </c>
      <c r="X22">
        <f>(CZ22+(W22+2*0.95*0.0000000567*(((CZ22+$B$7)+273)^4-(CZ22+273)^4)-44100*L22)/(1.84*29.3*T22+8*0.95*0.0000000567*(CZ22+273)^3))</f>
        <v>30.35978686977494</v>
      </c>
      <c r="Y22">
        <f>($C$7*DA22+$D$7*DB22+$E$7*X22)</f>
        <v>30.35978686977494</v>
      </c>
      <c r="Z22">
        <f t="shared" si="11"/>
        <v>4.3492925287681965</v>
      </c>
      <c r="AA22">
        <f t="shared" si="12"/>
        <v>58.269964062595506</v>
      </c>
      <c r="AB22">
        <f t="shared" si="13"/>
        <v>2.5481875195668002</v>
      </c>
      <c r="AC22">
        <f t="shared" si="14"/>
        <v>4.3730720630434128</v>
      </c>
      <c r="AD22">
        <f t="shared" si="15"/>
        <v>1.8011050092013963</v>
      </c>
      <c r="AE22">
        <f t="shared" si="16"/>
        <v>-252.69760990302217</v>
      </c>
      <c r="AF22">
        <f t="shared" si="17"/>
        <v>9.8109417559583108</v>
      </c>
      <c r="AG22">
        <f>2*0.95*0.0000000567*(((CZ22+$B$7)+273)^4-(Y22+273)^4)</f>
        <v>1.1459666620981164</v>
      </c>
      <c r="AH22">
        <f t="shared" si="18"/>
        <v>-5.3948496574207638E-4</v>
      </c>
      <c r="AI22">
        <v>0</v>
      </c>
      <c r="AJ22">
        <v>0</v>
      </c>
      <c r="AK22">
        <f>IF(AI22*$H$13&gt;=AM22,1,(AM22/(AM22-AI22*$H$13)))</f>
        <v>1</v>
      </c>
      <c r="AL22">
        <f t="shared" si="19"/>
        <v>0</v>
      </c>
      <c r="AM22">
        <f>MAX(0,($B$13+$C$13*DE22)/(1+$D$13*DE22)*CX22/(CZ22+273)*$E$13)</f>
        <v>25408.835456537367</v>
      </c>
      <c r="AN22" t="s">
        <v>398</v>
      </c>
      <c r="AO22" t="s">
        <v>398</v>
      </c>
      <c r="AP22">
        <v>0</v>
      </c>
      <c r="AQ22">
        <v>0</v>
      </c>
      <c r="AR22" t="e">
        <f t="shared" si="20"/>
        <v>#DIV/0!</v>
      </c>
      <c r="AS22">
        <v>0</v>
      </c>
      <c r="AT22" t="s">
        <v>398</v>
      </c>
      <c r="AU22" t="s">
        <v>398</v>
      </c>
      <c r="AV22">
        <v>0</v>
      </c>
      <c r="AW22">
        <v>0</v>
      </c>
      <c r="AX22" t="e">
        <f t="shared" si="21"/>
        <v>#DIV/0!</v>
      </c>
      <c r="AY22">
        <v>0.5</v>
      </c>
      <c r="AZ22">
        <f t="shared" si="22"/>
        <v>1261.1897999999999</v>
      </c>
      <c r="BA22">
        <f t="shared" si="23"/>
        <v>-0.99132152520969352</v>
      </c>
      <c r="BB22" t="e">
        <f t="shared" si="24"/>
        <v>#DIV/0!</v>
      </c>
      <c r="BC22">
        <f t="shared" si="25"/>
        <v>-7.8602088695111044E-4</v>
      </c>
      <c r="BD22" t="e">
        <f t="shared" si="26"/>
        <v>#DIV/0!</v>
      </c>
      <c r="BE22" t="e">
        <f t="shared" si="27"/>
        <v>#DIV/0!</v>
      </c>
      <c r="BF22" t="s">
        <v>398</v>
      </c>
      <c r="BG22">
        <v>0</v>
      </c>
      <c r="BH22" t="e">
        <f t="shared" si="28"/>
        <v>#DIV/0!</v>
      </c>
      <c r="BI22" t="e">
        <f t="shared" si="29"/>
        <v>#DIV/0!</v>
      </c>
      <c r="BJ22" t="e">
        <f t="shared" si="30"/>
        <v>#DIV/0!</v>
      </c>
      <c r="BK22" t="e">
        <f t="shared" si="31"/>
        <v>#DIV/0!</v>
      </c>
      <c r="BL22" t="e">
        <f t="shared" si="32"/>
        <v>#DIV/0!</v>
      </c>
      <c r="BM22" t="e">
        <f t="shared" si="33"/>
        <v>#DIV/0!</v>
      </c>
      <c r="BN22" t="e">
        <f t="shared" si="34"/>
        <v>#DIV/0!</v>
      </c>
      <c r="BO22" t="e">
        <f t="shared" si="35"/>
        <v>#DIV/0!</v>
      </c>
      <c r="BP22" t="s">
        <v>398</v>
      </c>
      <c r="BQ22" t="s">
        <v>398</v>
      </c>
      <c r="BR22" t="s">
        <v>398</v>
      </c>
      <c r="BS22" t="s">
        <v>398</v>
      </c>
      <c r="BT22" t="s">
        <v>398</v>
      </c>
      <c r="BU22" t="s">
        <v>398</v>
      </c>
      <c r="BV22" t="s">
        <v>398</v>
      </c>
      <c r="BW22" t="s">
        <v>398</v>
      </c>
      <c r="BX22" t="s">
        <v>398</v>
      </c>
      <c r="BY22" t="s">
        <v>398</v>
      </c>
      <c r="BZ22" t="s">
        <v>398</v>
      </c>
      <c r="CA22" t="s">
        <v>398</v>
      </c>
      <c r="CB22" t="s">
        <v>398</v>
      </c>
      <c r="CC22" t="s">
        <v>398</v>
      </c>
      <c r="CD22" t="s">
        <v>398</v>
      </c>
      <c r="CE22" t="s">
        <v>398</v>
      </c>
      <c r="CF22" t="s">
        <v>398</v>
      </c>
      <c r="CG22" t="s">
        <v>398</v>
      </c>
      <c r="CH22">
        <f>$B$11*DF22+$C$11*DG22+$F$11*DR22*(1-DU22)</f>
        <v>1499.97</v>
      </c>
      <c r="CI22">
        <f t="shared" si="36"/>
        <v>1261.1897999999999</v>
      </c>
      <c r="CJ22">
        <f>($B$11*$D$9+$C$11*$D$9+$F$11*((EE22+DW22)/MAX(EE22+DW22+EF22, 0.1)*$I$9+EF22/MAX(EE22+DW22+EF22, 0.1)*$J$9))/($B$11+$C$11+$F$11)</f>
        <v>0.84081001620032392</v>
      </c>
      <c r="CK22">
        <f>($B$11*$K$9+$C$11*$K$9+$F$11*((EE22+DW22)/MAX(EE22+DW22+EF22, 0.1)*$P$9+EF22/MAX(EE22+DW22+EF22, 0.1)*$Q$9))/($B$11+$C$11+$F$11)</f>
        <v>0.16116333126662533</v>
      </c>
      <c r="CL22">
        <v>6</v>
      </c>
      <c r="CM22">
        <v>0.5</v>
      </c>
      <c r="CN22" t="s">
        <v>399</v>
      </c>
      <c r="CO22">
        <v>2</v>
      </c>
      <c r="CP22">
        <v>1657692210.5</v>
      </c>
      <c r="CQ22">
        <v>50.738799999999998</v>
      </c>
      <c r="CR22">
        <v>49.974600000000002</v>
      </c>
      <c r="CS22">
        <v>25.2834</v>
      </c>
      <c r="CT22">
        <v>19.190999999999999</v>
      </c>
      <c r="CU22">
        <v>45.235799999999998</v>
      </c>
      <c r="CV22">
        <v>23.787600000000001</v>
      </c>
      <c r="CW22">
        <v>550.05200000000002</v>
      </c>
      <c r="CX22">
        <v>100.685</v>
      </c>
      <c r="CY22">
        <v>0.10000199999999999</v>
      </c>
      <c r="CZ22">
        <v>30.454999999999998</v>
      </c>
      <c r="DA22">
        <v>30.510999999999999</v>
      </c>
      <c r="DB22">
        <v>999.9</v>
      </c>
      <c r="DC22">
        <v>0</v>
      </c>
      <c r="DD22">
        <v>0</v>
      </c>
      <c r="DE22">
        <v>5000.62</v>
      </c>
      <c r="DF22">
        <v>0</v>
      </c>
      <c r="DG22">
        <v>153.43199999999999</v>
      </c>
      <c r="DH22">
        <v>0.55689200000000005</v>
      </c>
      <c r="DI22">
        <v>51.842199999999998</v>
      </c>
      <c r="DJ22">
        <v>50.952399999999997</v>
      </c>
      <c r="DK22">
        <v>6.0923699999999998</v>
      </c>
      <c r="DL22">
        <v>49.974600000000002</v>
      </c>
      <c r="DM22">
        <v>19.190999999999999</v>
      </c>
      <c r="DN22">
        <v>2.5456699999999999</v>
      </c>
      <c r="DO22">
        <v>1.93225</v>
      </c>
      <c r="DP22">
        <v>21.3215</v>
      </c>
      <c r="DQ22">
        <v>16.899899999999999</v>
      </c>
      <c r="DR22">
        <v>1499.97</v>
      </c>
      <c r="DS22">
        <v>0.973001</v>
      </c>
      <c r="DT22">
        <v>2.6998899999999999E-2</v>
      </c>
      <c r="DU22">
        <v>0</v>
      </c>
      <c r="DV22">
        <v>2.2235</v>
      </c>
      <c r="DW22">
        <v>0</v>
      </c>
      <c r="DX22">
        <v>17368.400000000001</v>
      </c>
      <c r="DY22">
        <v>13303.3</v>
      </c>
      <c r="DZ22">
        <v>42.375</v>
      </c>
      <c r="EA22">
        <v>45.375</v>
      </c>
      <c r="EB22">
        <v>43.25</v>
      </c>
      <c r="EC22">
        <v>43.625</v>
      </c>
      <c r="ED22">
        <v>42.311999999999998</v>
      </c>
      <c r="EE22">
        <v>1459.47</v>
      </c>
      <c r="EF22">
        <v>40.5</v>
      </c>
      <c r="EG22">
        <v>0</v>
      </c>
      <c r="EH22">
        <v>4690.7000000476837</v>
      </c>
      <c r="EI22">
        <v>0</v>
      </c>
      <c r="EJ22">
        <v>2.3905192307692311</v>
      </c>
      <c r="EK22">
        <v>-0.21925811999632661</v>
      </c>
      <c r="EL22">
        <v>352.81025633480982</v>
      </c>
      <c r="EM22">
        <v>17354.49615384615</v>
      </c>
      <c r="EN22">
        <v>15</v>
      </c>
      <c r="EO22">
        <v>1657692234.5</v>
      </c>
      <c r="EP22" t="s">
        <v>421</v>
      </c>
      <c r="EQ22">
        <v>1657692234.5</v>
      </c>
      <c r="ER22">
        <v>1657691831.5</v>
      </c>
      <c r="ES22">
        <v>60</v>
      </c>
      <c r="ET22">
        <v>0.21199999999999999</v>
      </c>
      <c r="EU22">
        <v>-4.0000000000000001E-3</v>
      </c>
      <c r="EV22">
        <v>5.5030000000000001</v>
      </c>
      <c r="EW22">
        <v>1.2969999999999999</v>
      </c>
      <c r="EX22">
        <v>50</v>
      </c>
      <c r="EY22">
        <v>20</v>
      </c>
      <c r="EZ22">
        <v>0.24</v>
      </c>
      <c r="FA22">
        <v>0.02</v>
      </c>
      <c r="FB22">
        <v>0.5781348048780488</v>
      </c>
      <c r="FC22">
        <v>-0.13997974912892169</v>
      </c>
      <c r="FD22">
        <v>4.8893086352611019E-2</v>
      </c>
      <c r="FE22">
        <v>0</v>
      </c>
      <c r="FF22">
        <v>6.1130565853658538</v>
      </c>
      <c r="FG22">
        <v>-0.1055136585365849</v>
      </c>
      <c r="FH22">
        <v>1.4184605466586481E-2</v>
      </c>
      <c r="FI22">
        <v>1</v>
      </c>
      <c r="FJ22">
        <v>1</v>
      </c>
      <c r="FK22">
        <v>2</v>
      </c>
      <c r="FL22" t="s">
        <v>401</v>
      </c>
      <c r="FM22">
        <v>3.0479099999999999</v>
      </c>
      <c r="FN22">
        <v>2.7639499999999999</v>
      </c>
      <c r="FO22">
        <v>1.30543E-2</v>
      </c>
      <c r="FP22">
        <v>1.4507000000000001E-2</v>
      </c>
      <c r="FQ22">
        <v>0.117094</v>
      </c>
      <c r="FR22">
        <v>0.100809</v>
      </c>
      <c r="FS22">
        <v>30568.3</v>
      </c>
      <c r="FT22">
        <v>24032.1</v>
      </c>
      <c r="FU22">
        <v>29128.7</v>
      </c>
      <c r="FV22">
        <v>23887.4</v>
      </c>
      <c r="FW22">
        <v>33537.199999999997</v>
      </c>
      <c r="FX22">
        <v>31361.9</v>
      </c>
      <c r="FY22">
        <v>41732</v>
      </c>
      <c r="FZ22">
        <v>38962.6</v>
      </c>
      <c r="GA22">
        <v>1.97987</v>
      </c>
      <c r="GB22">
        <v>1.7759</v>
      </c>
      <c r="GC22">
        <v>-4.6066900000000001E-2</v>
      </c>
      <c r="GD22">
        <v>0</v>
      </c>
      <c r="GE22">
        <v>31.259599999999999</v>
      </c>
      <c r="GF22">
        <v>999.9</v>
      </c>
      <c r="GG22">
        <v>43.9</v>
      </c>
      <c r="GH22">
        <v>39</v>
      </c>
      <c r="GI22">
        <v>30.636700000000001</v>
      </c>
      <c r="GJ22">
        <v>30.812200000000001</v>
      </c>
      <c r="GK22">
        <v>35.304499999999997</v>
      </c>
      <c r="GL22">
        <v>1</v>
      </c>
      <c r="GM22">
        <v>0.88624999999999998</v>
      </c>
      <c r="GN22">
        <v>4.5812099999999996</v>
      </c>
      <c r="GO22">
        <v>20.2059</v>
      </c>
      <c r="GP22">
        <v>5.22403</v>
      </c>
      <c r="GQ22">
        <v>11.9201</v>
      </c>
      <c r="GR22">
        <v>4.9637000000000002</v>
      </c>
      <c r="GS22">
        <v>3.2919999999999998</v>
      </c>
      <c r="GT22">
        <v>9999</v>
      </c>
      <c r="GU22">
        <v>9999</v>
      </c>
      <c r="GV22">
        <v>9999</v>
      </c>
      <c r="GW22">
        <v>996</v>
      </c>
      <c r="GX22">
        <v>1.87738</v>
      </c>
      <c r="GY22">
        <v>1.87575</v>
      </c>
      <c r="GZ22">
        <v>1.87439</v>
      </c>
      <c r="HA22">
        <v>1.8736999999999999</v>
      </c>
      <c r="HB22">
        <v>1.8750100000000001</v>
      </c>
      <c r="HC22">
        <v>1.8699600000000001</v>
      </c>
      <c r="HD22">
        <v>1.87418</v>
      </c>
      <c r="HE22">
        <v>1.87927</v>
      </c>
      <c r="HF22">
        <v>0</v>
      </c>
      <c r="HG22">
        <v>0</v>
      </c>
      <c r="HH22">
        <v>0</v>
      </c>
      <c r="HI22">
        <v>0</v>
      </c>
      <c r="HJ22" t="s">
        <v>402</v>
      </c>
      <c r="HK22" t="s">
        <v>403</v>
      </c>
      <c r="HL22" t="s">
        <v>404</v>
      </c>
      <c r="HM22" t="s">
        <v>405</v>
      </c>
      <c r="HN22" t="s">
        <v>405</v>
      </c>
      <c r="HO22" t="s">
        <v>404</v>
      </c>
      <c r="HP22">
        <v>0</v>
      </c>
      <c r="HQ22">
        <v>100</v>
      </c>
      <c r="HR22">
        <v>100</v>
      </c>
      <c r="HS22">
        <v>5.5030000000000001</v>
      </c>
      <c r="HT22">
        <v>1.4958</v>
      </c>
      <c r="HU22">
        <v>5.0076358520186908</v>
      </c>
      <c r="HV22">
        <v>6.5289834966774643E-3</v>
      </c>
      <c r="HW22">
        <v>-3.637491770542342E-6</v>
      </c>
      <c r="HX22">
        <v>7.2908839589717725E-10</v>
      </c>
      <c r="HY22">
        <v>0.59026516768543913</v>
      </c>
      <c r="HZ22">
        <v>4.1963366034610879E-2</v>
      </c>
      <c r="IA22">
        <v>-4.0001743216473728E-4</v>
      </c>
      <c r="IB22">
        <v>9.9319402524137803E-6</v>
      </c>
      <c r="IC22">
        <v>1</v>
      </c>
      <c r="ID22">
        <v>2008</v>
      </c>
      <c r="IE22">
        <v>1</v>
      </c>
      <c r="IF22">
        <v>25</v>
      </c>
      <c r="IG22">
        <v>1.3</v>
      </c>
      <c r="IH22">
        <v>6.3</v>
      </c>
      <c r="II22">
        <v>0.24292</v>
      </c>
      <c r="IJ22">
        <v>2.5354000000000001</v>
      </c>
      <c r="IK22">
        <v>1.42578</v>
      </c>
      <c r="IL22">
        <v>2.2814899999999998</v>
      </c>
      <c r="IM22">
        <v>1.5478499999999999</v>
      </c>
      <c r="IN22">
        <v>2.3059099999999999</v>
      </c>
      <c r="IO22">
        <v>41.482199999999999</v>
      </c>
      <c r="IP22">
        <v>15.1915</v>
      </c>
      <c r="IQ22">
        <v>18</v>
      </c>
      <c r="IR22">
        <v>587.048</v>
      </c>
      <c r="IS22">
        <v>437.108</v>
      </c>
      <c r="IT22">
        <v>24.998799999999999</v>
      </c>
      <c r="IU22">
        <v>37.6083</v>
      </c>
      <c r="IV22">
        <v>30.000399999999999</v>
      </c>
      <c r="IW22">
        <v>37.541400000000003</v>
      </c>
      <c r="IX22">
        <v>37.448500000000003</v>
      </c>
      <c r="IY22">
        <v>4.8748199999999997</v>
      </c>
      <c r="IZ22">
        <v>38.445099999999996</v>
      </c>
      <c r="JA22">
        <v>0</v>
      </c>
      <c r="JB22">
        <v>25</v>
      </c>
      <c r="JC22">
        <v>50</v>
      </c>
      <c r="JD22">
        <v>19.101099999999999</v>
      </c>
      <c r="JE22">
        <v>97.034099999999995</v>
      </c>
      <c r="JF22">
        <v>99.138099999999994</v>
      </c>
    </row>
    <row r="23" spans="1:266" x14ac:dyDescent="0.2">
      <c r="A23">
        <v>7</v>
      </c>
      <c r="B23">
        <v>1657692310.5999999</v>
      </c>
      <c r="C23">
        <v>1145.599999904633</v>
      </c>
      <c r="D23" t="s">
        <v>422</v>
      </c>
      <c r="E23" t="s">
        <v>423</v>
      </c>
      <c r="F23" t="s">
        <v>394</v>
      </c>
      <c r="H23" t="s">
        <v>395</v>
      </c>
      <c r="I23" t="s">
        <v>396</v>
      </c>
      <c r="J23" t="s">
        <v>397</v>
      </c>
      <c r="K23">
        <v>1657692310.5999999</v>
      </c>
      <c r="L23">
        <f t="shared" si="0"/>
        <v>5.782532357962584E-3</v>
      </c>
      <c r="M23">
        <f t="shared" si="1"/>
        <v>5.7825323579625838</v>
      </c>
      <c r="N23">
        <f t="shared" si="2"/>
        <v>-3.6499721086654184</v>
      </c>
      <c r="O23">
        <f t="shared" si="3"/>
        <v>7.5102200000000003</v>
      </c>
      <c r="P23">
        <f t="shared" si="4"/>
        <v>25.269377110782234</v>
      </c>
      <c r="Q23">
        <f t="shared" si="5"/>
        <v>2.5467012699572229</v>
      </c>
      <c r="R23">
        <f t="shared" si="6"/>
        <v>0.75689585571530005</v>
      </c>
      <c r="S23">
        <f t="shared" si="7"/>
        <v>0.34786848678265486</v>
      </c>
      <c r="T23">
        <f>IF(LEFT(CN23,1)&lt;&gt;"0",IF(LEFT(CN23,1)="1",3,CO23),$D$5+$E$5*(DE23*CX23/($K$5*1000))+$F$5*(DE23*CX23/($K$5*1000))*MAX(MIN(CL23,$J$5),$I$5)*MAX(MIN(CL23,$J$5),$I$5)+$G$5*MAX(MIN(CL23,$J$5),$I$5)*(DE23*CX23/($K$5*1000))+$H$5*(DE23*CX23/($K$5*1000))*(DE23*CX23/($K$5*1000)))</f>
        <v>1.9103788086767868</v>
      </c>
      <c r="U23">
        <f t="shared" si="8"/>
        <v>0.31612742749992295</v>
      </c>
      <c r="V23">
        <f t="shared" si="9"/>
        <v>0.20018954424474855</v>
      </c>
      <c r="W23">
        <f t="shared" si="10"/>
        <v>241.73058599999999</v>
      </c>
      <c r="X23">
        <f>(CZ23+(W23+2*0.95*0.0000000567*(((CZ23+$B$7)+273)^4-(CZ23+273)^4)-44100*L23)/(1.84*29.3*T23+8*0.95*0.0000000567*(CZ23+273)^3))</f>
        <v>30.256553671908105</v>
      </c>
      <c r="Y23">
        <f>($C$7*DA23+$D$7*DB23+$E$7*X23)</f>
        <v>30.256553671908105</v>
      </c>
      <c r="Z23">
        <f t="shared" si="11"/>
        <v>4.3236373567109361</v>
      </c>
      <c r="AA23">
        <f t="shared" si="12"/>
        <v>58.427341501197404</v>
      </c>
      <c r="AB23">
        <f t="shared" si="13"/>
        <v>2.5429544821030001</v>
      </c>
      <c r="AC23">
        <f t="shared" si="14"/>
        <v>4.3523364520203014</v>
      </c>
      <c r="AD23">
        <f t="shared" si="15"/>
        <v>1.780682874607936</v>
      </c>
      <c r="AE23">
        <f t="shared" si="16"/>
        <v>-255.00967698614994</v>
      </c>
      <c r="AF23">
        <f t="shared" si="17"/>
        <v>11.890087743972531</v>
      </c>
      <c r="AG23">
        <f>2*0.95*0.0000000567*(((CZ23+$B$7)+273)^4-(Y23+273)^4)</f>
        <v>1.3882105784857419</v>
      </c>
      <c r="AH23">
        <f t="shared" si="18"/>
        <v>-7.9266369168173867E-4</v>
      </c>
      <c r="AI23">
        <v>0</v>
      </c>
      <c r="AJ23">
        <v>0</v>
      </c>
      <c r="AK23">
        <f>IF(AI23*$H$13&gt;=AM23,1,(AM23/(AM23-AI23*$H$13)))</f>
        <v>1</v>
      </c>
      <c r="AL23">
        <f t="shared" si="19"/>
        <v>0</v>
      </c>
      <c r="AM23">
        <f>MAX(0,($B$13+$C$13*DE23)/(1+$D$13*DE23)*CX23/(CZ23+273)*$E$13)</f>
        <v>25393.053706936382</v>
      </c>
      <c r="AN23" t="s">
        <v>398</v>
      </c>
      <c r="AO23" t="s">
        <v>398</v>
      </c>
      <c r="AP23">
        <v>0</v>
      </c>
      <c r="AQ23">
        <v>0</v>
      </c>
      <c r="AR23" t="e">
        <f t="shared" si="20"/>
        <v>#DIV/0!</v>
      </c>
      <c r="AS23">
        <v>0</v>
      </c>
      <c r="AT23" t="s">
        <v>398</v>
      </c>
      <c r="AU23" t="s">
        <v>398</v>
      </c>
      <c r="AV23">
        <v>0</v>
      </c>
      <c r="AW23">
        <v>0</v>
      </c>
      <c r="AX23" t="e">
        <f t="shared" si="21"/>
        <v>#DIV/0!</v>
      </c>
      <c r="AY23">
        <v>0.5</v>
      </c>
      <c r="AZ23">
        <f t="shared" si="22"/>
        <v>1261.1394</v>
      </c>
      <c r="BA23">
        <f t="shared" si="23"/>
        <v>-3.6499721086654184</v>
      </c>
      <c r="BB23" t="e">
        <f t="shared" si="24"/>
        <v>#DIV/0!</v>
      </c>
      <c r="BC23">
        <f t="shared" si="25"/>
        <v>-2.8941860897101607E-3</v>
      </c>
      <c r="BD23" t="e">
        <f t="shared" si="26"/>
        <v>#DIV/0!</v>
      </c>
      <c r="BE23" t="e">
        <f t="shared" si="27"/>
        <v>#DIV/0!</v>
      </c>
      <c r="BF23" t="s">
        <v>398</v>
      </c>
      <c r="BG23">
        <v>0</v>
      </c>
      <c r="BH23" t="e">
        <f t="shared" si="28"/>
        <v>#DIV/0!</v>
      </c>
      <c r="BI23" t="e">
        <f t="shared" si="29"/>
        <v>#DIV/0!</v>
      </c>
      <c r="BJ23" t="e">
        <f t="shared" si="30"/>
        <v>#DIV/0!</v>
      </c>
      <c r="BK23" t="e">
        <f t="shared" si="31"/>
        <v>#DIV/0!</v>
      </c>
      <c r="BL23" t="e">
        <f t="shared" si="32"/>
        <v>#DIV/0!</v>
      </c>
      <c r="BM23" t="e">
        <f t="shared" si="33"/>
        <v>#DIV/0!</v>
      </c>
      <c r="BN23" t="e">
        <f t="shared" si="34"/>
        <v>#DIV/0!</v>
      </c>
      <c r="BO23" t="e">
        <f t="shared" si="35"/>
        <v>#DIV/0!</v>
      </c>
      <c r="BP23" t="s">
        <v>398</v>
      </c>
      <c r="BQ23" t="s">
        <v>398</v>
      </c>
      <c r="BR23" t="s">
        <v>398</v>
      </c>
      <c r="BS23" t="s">
        <v>398</v>
      </c>
      <c r="BT23" t="s">
        <v>398</v>
      </c>
      <c r="BU23" t="s">
        <v>398</v>
      </c>
      <c r="BV23" t="s">
        <v>398</v>
      </c>
      <c r="BW23" t="s">
        <v>398</v>
      </c>
      <c r="BX23" t="s">
        <v>398</v>
      </c>
      <c r="BY23" t="s">
        <v>398</v>
      </c>
      <c r="BZ23" t="s">
        <v>398</v>
      </c>
      <c r="CA23" t="s">
        <v>398</v>
      </c>
      <c r="CB23" t="s">
        <v>398</v>
      </c>
      <c r="CC23" t="s">
        <v>398</v>
      </c>
      <c r="CD23" t="s">
        <v>398</v>
      </c>
      <c r="CE23" t="s">
        <v>398</v>
      </c>
      <c r="CF23" t="s">
        <v>398</v>
      </c>
      <c r="CG23" t="s">
        <v>398</v>
      </c>
      <c r="CH23">
        <f>$B$11*DF23+$C$11*DG23+$F$11*DR23*(1-DU23)</f>
        <v>1499.91</v>
      </c>
      <c r="CI23">
        <f t="shared" si="36"/>
        <v>1261.1394</v>
      </c>
      <c r="CJ23">
        <f>($B$11*$D$9+$C$11*$D$9+$F$11*((EE23+DW23)/MAX(EE23+DW23+EF23, 0.1)*$I$9+EF23/MAX(EE23+DW23+EF23, 0.1)*$J$9))/($B$11+$C$11+$F$11)</f>
        <v>0.84081004860291608</v>
      </c>
      <c r="CK23">
        <f>($B$11*$K$9+$C$11*$K$9+$F$11*((EE23+DW23)/MAX(EE23+DW23+EF23, 0.1)*$P$9+EF23/MAX(EE23+DW23+EF23, 0.1)*$Q$9))/($B$11+$C$11+$F$11)</f>
        <v>0.16116339380362821</v>
      </c>
      <c r="CL23">
        <v>6</v>
      </c>
      <c r="CM23">
        <v>0.5</v>
      </c>
      <c r="CN23" t="s">
        <v>399</v>
      </c>
      <c r="CO23">
        <v>2</v>
      </c>
      <c r="CP23">
        <v>1657692310.5999999</v>
      </c>
      <c r="CQ23">
        <v>7.5102200000000003</v>
      </c>
      <c r="CR23">
        <v>3.5773100000000002</v>
      </c>
      <c r="CS23">
        <v>25.232199999999999</v>
      </c>
      <c r="CT23">
        <v>19.0855</v>
      </c>
      <c r="CU23">
        <v>1.77522</v>
      </c>
      <c r="CV23">
        <v>23.738299999999999</v>
      </c>
      <c r="CW23">
        <v>550.21</v>
      </c>
      <c r="CX23">
        <v>100.682</v>
      </c>
      <c r="CY23">
        <v>0.100115</v>
      </c>
      <c r="CZ23">
        <v>30.372</v>
      </c>
      <c r="DA23">
        <v>30.41</v>
      </c>
      <c r="DB23">
        <v>999.9</v>
      </c>
      <c r="DC23">
        <v>0</v>
      </c>
      <c r="DD23">
        <v>0</v>
      </c>
      <c r="DE23">
        <v>4996.88</v>
      </c>
      <c r="DF23">
        <v>0</v>
      </c>
      <c r="DG23">
        <v>215.80600000000001</v>
      </c>
      <c r="DH23">
        <v>3.4289200000000002</v>
      </c>
      <c r="DI23">
        <v>7.1875900000000001</v>
      </c>
      <c r="DJ23">
        <v>3.6469100000000001</v>
      </c>
      <c r="DK23">
        <v>6.1466700000000003</v>
      </c>
      <c r="DL23">
        <v>3.5773100000000002</v>
      </c>
      <c r="DM23">
        <v>19.0855</v>
      </c>
      <c r="DN23">
        <v>2.5404300000000002</v>
      </c>
      <c r="DO23">
        <v>1.92157</v>
      </c>
      <c r="DP23">
        <v>21.2879</v>
      </c>
      <c r="DQ23">
        <v>16.8125</v>
      </c>
      <c r="DR23">
        <v>1499.91</v>
      </c>
      <c r="DS23">
        <v>0.97299599999999997</v>
      </c>
      <c r="DT23">
        <v>2.7003900000000001E-2</v>
      </c>
      <c r="DU23">
        <v>0</v>
      </c>
      <c r="DV23">
        <v>2.7570999999999999</v>
      </c>
      <c r="DW23">
        <v>0</v>
      </c>
      <c r="DX23">
        <v>17235.5</v>
      </c>
      <c r="DY23">
        <v>13302.8</v>
      </c>
      <c r="DZ23">
        <v>42.186999999999998</v>
      </c>
      <c r="EA23">
        <v>45.311999999999998</v>
      </c>
      <c r="EB23">
        <v>43.186999999999998</v>
      </c>
      <c r="EC23">
        <v>43</v>
      </c>
      <c r="ED23">
        <v>42.186999999999998</v>
      </c>
      <c r="EE23">
        <v>1459.41</v>
      </c>
      <c r="EF23">
        <v>40.5</v>
      </c>
      <c r="EG23">
        <v>0</v>
      </c>
      <c r="EH23">
        <v>4790.8999998569489</v>
      </c>
      <c r="EI23">
        <v>0</v>
      </c>
      <c r="EJ23">
        <v>2.429332</v>
      </c>
      <c r="EK23">
        <v>0.47083845094545801</v>
      </c>
      <c r="EL23">
        <v>-720.69230581885506</v>
      </c>
      <c r="EM23">
        <v>17333.175999999999</v>
      </c>
      <c r="EN23">
        <v>15</v>
      </c>
      <c r="EO23">
        <v>1657692341.0999999</v>
      </c>
      <c r="EP23" t="s">
        <v>424</v>
      </c>
      <c r="EQ23">
        <v>1657692341.0999999</v>
      </c>
      <c r="ER23">
        <v>1657691831.5</v>
      </c>
      <c r="ES23">
        <v>61</v>
      </c>
      <c r="ET23">
        <v>0.53</v>
      </c>
      <c r="EU23">
        <v>-4.0000000000000001E-3</v>
      </c>
      <c r="EV23">
        <v>5.7350000000000003</v>
      </c>
      <c r="EW23">
        <v>1.2969999999999999</v>
      </c>
      <c r="EX23">
        <v>4</v>
      </c>
      <c r="EY23">
        <v>20</v>
      </c>
      <c r="EZ23">
        <v>0.19</v>
      </c>
      <c r="FA23">
        <v>0.02</v>
      </c>
      <c r="FB23">
        <v>3.4199109756097559</v>
      </c>
      <c r="FC23">
        <v>-0.11538334494773871</v>
      </c>
      <c r="FD23">
        <v>1.4988419888550699E-2</v>
      </c>
      <c r="FE23">
        <v>0</v>
      </c>
      <c r="FF23">
        <v>6.1652709756097561</v>
      </c>
      <c r="FG23">
        <v>-0.16751247386759771</v>
      </c>
      <c r="FH23">
        <v>1.6835257979707551E-2</v>
      </c>
      <c r="FI23">
        <v>1</v>
      </c>
      <c r="FJ23">
        <v>1</v>
      </c>
      <c r="FK23">
        <v>2</v>
      </c>
      <c r="FL23" t="s">
        <v>401</v>
      </c>
      <c r="FM23">
        <v>3.0482399999999998</v>
      </c>
      <c r="FN23">
        <v>2.7640500000000001</v>
      </c>
      <c r="FO23">
        <v>5.09722E-4</v>
      </c>
      <c r="FP23">
        <v>1.03385E-3</v>
      </c>
      <c r="FQ23">
        <v>0.116906</v>
      </c>
      <c r="FR23">
        <v>0.10040200000000001</v>
      </c>
      <c r="FS23">
        <v>30950.6</v>
      </c>
      <c r="FT23">
        <v>24356.400000000001</v>
      </c>
      <c r="FU23">
        <v>29123.4</v>
      </c>
      <c r="FV23">
        <v>23883.8</v>
      </c>
      <c r="FW23">
        <v>33536.9</v>
      </c>
      <c r="FX23">
        <v>31370.7</v>
      </c>
      <c r="FY23">
        <v>41723.199999999997</v>
      </c>
      <c r="FZ23">
        <v>38956.400000000001</v>
      </c>
      <c r="GA23">
        <v>1.9796499999999999</v>
      </c>
      <c r="GB23">
        <v>1.7753300000000001</v>
      </c>
      <c r="GC23">
        <v>-4.1019199999999999E-2</v>
      </c>
      <c r="GD23">
        <v>0</v>
      </c>
      <c r="GE23">
        <v>31.076699999999999</v>
      </c>
      <c r="GF23">
        <v>999.9</v>
      </c>
      <c r="GG23">
        <v>43.8</v>
      </c>
      <c r="GH23">
        <v>39.1</v>
      </c>
      <c r="GI23">
        <v>30.731400000000001</v>
      </c>
      <c r="GJ23">
        <v>30.8004</v>
      </c>
      <c r="GK23">
        <v>35.112200000000001</v>
      </c>
      <c r="GL23">
        <v>1</v>
      </c>
      <c r="GM23">
        <v>0.89122500000000004</v>
      </c>
      <c r="GN23">
        <v>4.49674</v>
      </c>
      <c r="GO23">
        <v>20.208200000000001</v>
      </c>
      <c r="GP23">
        <v>5.2234299999999996</v>
      </c>
      <c r="GQ23">
        <v>11.9201</v>
      </c>
      <c r="GR23">
        <v>4.9635999999999996</v>
      </c>
      <c r="GS23">
        <v>3.2919999999999998</v>
      </c>
      <c r="GT23">
        <v>9999</v>
      </c>
      <c r="GU23">
        <v>9999</v>
      </c>
      <c r="GV23">
        <v>9999</v>
      </c>
      <c r="GW23">
        <v>996</v>
      </c>
      <c r="GX23">
        <v>1.87744</v>
      </c>
      <c r="GY23">
        <v>1.8757600000000001</v>
      </c>
      <c r="GZ23">
        <v>1.8744400000000001</v>
      </c>
      <c r="HA23">
        <v>1.87378</v>
      </c>
      <c r="HB23">
        <v>1.87514</v>
      </c>
      <c r="HC23">
        <v>1.87001</v>
      </c>
      <c r="HD23">
        <v>1.8742399999999999</v>
      </c>
      <c r="HE23">
        <v>1.87927</v>
      </c>
      <c r="HF23">
        <v>0</v>
      </c>
      <c r="HG23">
        <v>0</v>
      </c>
      <c r="HH23">
        <v>0</v>
      </c>
      <c r="HI23">
        <v>0</v>
      </c>
      <c r="HJ23" t="s">
        <v>402</v>
      </c>
      <c r="HK23" t="s">
        <v>403</v>
      </c>
      <c r="HL23" t="s">
        <v>404</v>
      </c>
      <c r="HM23" t="s">
        <v>405</v>
      </c>
      <c r="HN23" t="s">
        <v>405</v>
      </c>
      <c r="HO23" t="s">
        <v>404</v>
      </c>
      <c r="HP23">
        <v>0</v>
      </c>
      <c r="HQ23">
        <v>100</v>
      </c>
      <c r="HR23">
        <v>100</v>
      </c>
      <c r="HS23">
        <v>5.7350000000000003</v>
      </c>
      <c r="HT23">
        <v>1.4939</v>
      </c>
      <c r="HU23">
        <v>5.2194297865854846</v>
      </c>
      <c r="HV23">
        <v>6.5289834966774643E-3</v>
      </c>
      <c r="HW23">
        <v>-3.637491770542342E-6</v>
      </c>
      <c r="HX23">
        <v>7.2908839589717725E-10</v>
      </c>
      <c r="HY23">
        <v>0.59026516768543913</v>
      </c>
      <c r="HZ23">
        <v>4.1963366034610879E-2</v>
      </c>
      <c r="IA23">
        <v>-4.0001743216473728E-4</v>
      </c>
      <c r="IB23">
        <v>9.9319402524137803E-6</v>
      </c>
      <c r="IC23">
        <v>1</v>
      </c>
      <c r="ID23">
        <v>2008</v>
      </c>
      <c r="IE23">
        <v>1</v>
      </c>
      <c r="IF23">
        <v>25</v>
      </c>
      <c r="IG23">
        <v>1.3</v>
      </c>
      <c r="IH23">
        <v>8</v>
      </c>
      <c r="II23">
        <v>3.2959000000000002E-2</v>
      </c>
      <c r="IJ23">
        <v>4.99756</v>
      </c>
      <c r="IK23">
        <v>1.42578</v>
      </c>
      <c r="IL23">
        <v>2.2814899999999998</v>
      </c>
      <c r="IM23">
        <v>1.5478499999999999</v>
      </c>
      <c r="IN23">
        <v>2.2985799999999998</v>
      </c>
      <c r="IO23">
        <v>41.560499999999998</v>
      </c>
      <c r="IP23">
        <v>15.1302</v>
      </c>
      <c r="IQ23">
        <v>18</v>
      </c>
      <c r="IR23">
        <v>587.35799999999995</v>
      </c>
      <c r="IS23">
        <v>437.09100000000001</v>
      </c>
      <c r="IT23">
        <v>24.996700000000001</v>
      </c>
      <c r="IU23">
        <v>37.647300000000001</v>
      </c>
      <c r="IV23">
        <v>29.999700000000001</v>
      </c>
      <c r="IW23">
        <v>37.598599999999998</v>
      </c>
      <c r="IX23">
        <v>37.501100000000001</v>
      </c>
      <c r="IY23">
        <v>0</v>
      </c>
      <c r="IZ23">
        <v>38.555599999999998</v>
      </c>
      <c r="JA23">
        <v>0</v>
      </c>
      <c r="JB23">
        <v>25</v>
      </c>
      <c r="JC23">
        <v>0</v>
      </c>
      <c r="JD23">
        <v>19.0806</v>
      </c>
      <c r="JE23">
        <v>97.014799999999994</v>
      </c>
      <c r="JF23">
        <v>99.122799999999998</v>
      </c>
    </row>
    <row r="24" spans="1:266" x14ac:dyDescent="0.2">
      <c r="A24">
        <v>8</v>
      </c>
      <c r="B24">
        <v>1657692417.0999999</v>
      </c>
      <c r="C24">
        <v>1252.099999904633</v>
      </c>
      <c r="D24" t="s">
        <v>425</v>
      </c>
      <c r="E24" t="s">
        <v>426</v>
      </c>
      <c r="F24" t="s">
        <v>394</v>
      </c>
      <c r="H24" t="s">
        <v>395</v>
      </c>
      <c r="I24" t="s">
        <v>396</v>
      </c>
      <c r="J24" t="s">
        <v>397</v>
      </c>
      <c r="K24">
        <v>1657692417.0999999</v>
      </c>
      <c r="L24">
        <f t="shared" si="0"/>
        <v>5.7454217560489497E-3</v>
      </c>
      <c r="M24">
        <f t="shared" si="1"/>
        <v>5.74542175604895</v>
      </c>
      <c r="N24">
        <f t="shared" si="2"/>
        <v>15.533865493842292</v>
      </c>
      <c r="O24">
        <f t="shared" si="3"/>
        <v>380.92200000000003</v>
      </c>
      <c r="P24">
        <f t="shared" si="4"/>
        <v>292.23772412021759</v>
      </c>
      <c r="Q24">
        <f t="shared" si="5"/>
        <v>29.451673182911286</v>
      </c>
      <c r="R24">
        <f t="shared" si="6"/>
        <v>38.389260955118409</v>
      </c>
      <c r="S24">
        <f t="shared" si="7"/>
        <v>0.34170553108695784</v>
      </c>
      <c r="T24">
        <f>IF(LEFT(CN24,1)&lt;&gt;"0",IF(LEFT(CN24,1)="1",3,CO24),$D$5+$E$5*(DE24*CX24/($K$5*1000))+$F$5*(DE24*CX24/($K$5*1000))*MAX(MIN(CL24,$J$5),$I$5)*MAX(MIN(CL24,$J$5),$I$5)+$G$5*MAX(MIN(CL24,$J$5),$I$5)*(DE24*CX24/($K$5*1000))+$H$5*(DE24*CX24/($K$5*1000))*(DE24*CX24/($K$5*1000)))</f>
        <v>1.9162611322781269</v>
      </c>
      <c r="U24">
        <f t="shared" si="8"/>
        <v>0.31111129157543893</v>
      </c>
      <c r="V24">
        <f t="shared" si="9"/>
        <v>0.19696455299075799</v>
      </c>
      <c r="W24">
        <f t="shared" si="10"/>
        <v>241.76410199999995</v>
      </c>
      <c r="X24">
        <f>(CZ24+(W24+2*0.95*0.0000000567*(((CZ24+$B$7)+273)^4-(CZ24+273)^4)-44100*L24)/(1.84*29.3*T24+8*0.95*0.0000000567*(CZ24+273)^3))</f>
        <v>30.24994847685349</v>
      </c>
      <c r="Y24">
        <f>($C$7*DA24+$D$7*DB24+$E$7*X24)</f>
        <v>30.24994847685349</v>
      </c>
      <c r="Z24">
        <f t="shared" si="11"/>
        <v>4.3220003536127782</v>
      </c>
      <c r="AA24">
        <f t="shared" si="12"/>
        <v>58.064624325948898</v>
      </c>
      <c r="AB24">
        <f t="shared" si="13"/>
        <v>2.5240715850628805</v>
      </c>
      <c r="AC24">
        <f t="shared" si="14"/>
        <v>4.3470040741052047</v>
      </c>
      <c r="AD24">
        <f t="shared" si="15"/>
        <v>1.7979287685498977</v>
      </c>
      <c r="AE24">
        <f t="shared" si="16"/>
        <v>-253.37309944175868</v>
      </c>
      <c r="AF24">
        <f t="shared" si="17"/>
        <v>10.398255527402981</v>
      </c>
      <c r="AG24">
        <f>2*0.95*0.0000000567*(((CZ24+$B$7)+273)^4-(Y24+273)^4)</f>
        <v>1.210139462618232</v>
      </c>
      <c r="AH24">
        <f t="shared" si="18"/>
        <v>-6.0245173752093706E-4</v>
      </c>
      <c r="AI24">
        <v>0</v>
      </c>
      <c r="AJ24">
        <v>0</v>
      </c>
      <c r="AK24">
        <f>IF(AI24*$H$13&gt;=AM24,1,(AM24/(AM24-AI24*$H$13)))</f>
        <v>1</v>
      </c>
      <c r="AL24">
        <f t="shared" si="19"/>
        <v>0</v>
      </c>
      <c r="AM24">
        <f>MAX(0,($B$13+$C$13*DE24)/(1+$D$13*DE24)*CX24/(CZ24+273)*$E$13)</f>
        <v>25541.197998014079</v>
      </c>
      <c r="AN24" t="s">
        <v>398</v>
      </c>
      <c r="AO24" t="s">
        <v>398</v>
      </c>
      <c r="AP24">
        <v>0</v>
      </c>
      <c r="AQ24">
        <v>0</v>
      </c>
      <c r="AR24" t="e">
        <f t="shared" si="20"/>
        <v>#DIV/0!</v>
      </c>
      <c r="AS24">
        <v>0</v>
      </c>
      <c r="AT24" t="s">
        <v>398</v>
      </c>
      <c r="AU24" t="s">
        <v>398</v>
      </c>
      <c r="AV24">
        <v>0</v>
      </c>
      <c r="AW24">
        <v>0</v>
      </c>
      <c r="AX24" t="e">
        <f t="shared" si="21"/>
        <v>#DIV/0!</v>
      </c>
      <c r="AY24">
        <v>0.5</v>
      </c>
      <c r="AZ24">
        <f t="shared" si="22"/>
        <v>1261.3157999999999</v>
      </c>
      <c r="BA24">
        <f t="shared" si="23"/>
        <v>15.533865493842292</v>
      </c>
      <c r="BB24" t="e">
        <f t="shared" si="24"/>
        <v>#DIV/0!</v>
      </c>
      <c r="BC24">
        <f t="shared" si="25"/>
        <v>1.2315603668678609E-2</v>
      </c>
      <c r="BD24" t="e">
        <f t="shared" si="26"/>
        <v>#DIV/0!</v>
      </c>
      <c r="BE24" t="e">
        <f t="shared" si="27"/>
        <v>#DIV/0!</v>
      </c>
      <c r="BF24" t="s">
        <v>398</v>
      </c>
      <c r="BG24">
        <v>0</v>
      </c>
      <c r="BH24" t="e">
        <f t="shared" si="28"/>
        <v>#DIV/0!</v>
      </c>
      <c r="BI24" t="e">
        <f t="shared" si="29"/>
        <v>#DIV/0!</v>
      </c>
      <c r="BJ24" t="e">
        <f t="shared" si="30"/>
        <v>#DIV/0!</v>
      </c>
      <c r="BK24" t="e">
        <f t="shared" si="31"/>
        <v>#DIV/0!</v>
      </c>
      <c r="BL24" t="e">
        <f t="shared" si="32"/>
        <v>#DIV/0!</v>
      </c>
      <c r="BM24" t="e">
        <f t="shared" si="33"/>
        <v>#DIV/0!</v>
      </c>
      <c r="BN24" t="e">
        <f t="shared" si="34"/>
        <v>#DIV/0!</v>
      </c>
      <c r="BO24" t="e">
        <f t="shared" si="35"/>
        <v>#DIV/0!</v>
      </c>
      <c r="BP24" t="s">
        <v>398</v>
      </c>
      <c r="BQ24" t="s">
        <v>398</v>
      </c>
      <c r="BR24" t="s">
        <v>398</v>
      </c>
      <c r="BS24" t="s">
        <v>398</v>
      </c>
      <c r="BT24" t="s">
        <v>398</v>
      </c>
      <c r="BU24" t="s">
        <v>398</v>
      </c>
      <c r="BV24" t="s">
        <v>398</v>
      </c>
      <c r="BW24" t="s">
        <v>398</v>
      </c>
      <c r="BX24" t="s">
        <v>398</v>
      </c>
      <c r="BY24" t="s">
        <v>398</v>
      </c>
      <c r="BZ24" t="s">
        <v>398</v>
      </c>
      <c r="CA24" t="s">
        <v>398</v>
      </c>
      <c r="CB24" t="s">
        <v>398</v>
      </c>
      <c r="CC24" t="s">
        <v>398</v>
      </c>
      <c r="CD24" t="s">
        <v>398</v>
      </c>
      <c r="CE24" t="s">
        <v>398</v>
      </c>
      <c r="CF24" t="s">
        <v>398</v>
      </c>
      <c r="CG24" t="s">
        <v>398</v>
      </c>
      <c r="CH24">
        <f>$B$11*DF24+$C$11*DG24+$F$11*DR24*(1-DU24)</f>
        <v>1500.12</v>
      </c>
      <c r="CI24">
        <f t="shared" si="36"/>
        <v>1261.3157999999999</v>
      </c>
      <c r="CJ24">
        <f>($B$11*$D$9+$C$11*$D$9+$F$11*((EE24+DW24)/MAX(EE24+DW24+EF24, 0.1)*$I$9+EF24/MAX(EE24+DW24+EF24, 0.1)*$J$9))/($B$11+$C$11+$F$11)</f>
        <v>0.84080993520518355</v>
      </c>
      <c r="CK24">
        <f>($B$11*$K$9+$C$11*$K$9+$F$11*((EE24+DW24)/MAX(EE24+DW24+EF24, 0.1)*$P$9+EF24/MAX(EE24+DW24+EF24, 0.1)*$Q$9))/($B$11+$C$11+$F$11)</f>
        <v>0.1611631749460043</v>
      </c>
      <c r="CL24">
        <v>6</v>
      </c>
      <c r="CM24">
        <v>0.5</v>
      </c>
      <c r="CN24" t="s">
        <v>399</v>
      </c>
      <c r="CO24">
        <v>2</v>
      </c>
      <c r="CP24">
        <v>1657692417.0999999</v>
      </c>
      <c r="CQ24">
        <v>380.92200000000003</v>
      </c>
      <c r="CR24">
        <v>400.25</v>
      </c>
      <c r="CS24">
        <v>25.045400000000001</v>
      </c>
      <c r="CT24">
        <v>18.936399999999999</v>
      </c>
      <c r="CU24">
        <v>373.43599999999998</v>
      </c>
      <c r="CV24">
        <v>23.558700000000002</v>
      </c>
      <c r="CW24">
        <v>550.15800000000002</v>
      </c>
      <c r="CX24">
        <v>100.68</v>
      </c>
      <c r="CY24">
        <v>9.9847199999999997E-2</v>
      </c>
      <c r="CZ24">
        <v>30.3506</v>
      </c>
      <c r="DA24">
        <v>30.326499999999999</v>
      </c>
      <c r="DB24">
        <v>999.9</v>
      </c>
      <c r="DC24">
        <v>0</v>
      </c>
      <c r="DD24">
        <v>0</v>
      </c>
      <c r="DE24">
        <v>5021.88</v>
      </c>
      <c r="DF24">
        <v>0</v>
      </c>
      <c r="DG24">
        <v>1810.76</v>
      </c>
      <c r="DH24">
        <v>-19.096399999999999</v>
      </c>
      <c r="DI24">
        <v>390.94499999999999</v>
      </c>
      <c r="DJ24">
        <v>407.976</v>
      </c>
      <c r="DK24">
        <v>6.1090299999999997</v>
      </c>
      <c r="DL24">
        <v>400.25</v>
      </c>
      <c r="DM24">
        <v>18.936399999999999</v>
      </c>
      <c r="DN24">
        <v>2.5215700000000001</v>
      </c>
      <c r="DO24">
        <v>1.9065099999999999</v>
      </c>
      <c r="DP24">
        <v>21.166399999999999</v>
      </c>
      <c r="DQ24">
        <v>16.688600000000001</v>
      </c>
      <c r="DR24">
        <v>1500.12</v>
      </c>
      <c r="DS24">
        <v>0.973001</v>
      </c>
      <c r="DT24">
        <v>2.6998899999999999E-2</v>
      </c>
      <c r="DU24">
        <v>0</v>
      </c>
      <c r="DV24">
        <v>2.1486999999999998</v>
      </c>
      <c r="DW24">
        <v>0</v>
      </c>
      <c r="DX24">
        <v>16949.599999999999</v>
      </c>
      <c r="DY24">
        <v>13304.7</v>
      </c>
      <c r="DZ24">
        <v>42.186999999999998</v>
      </c>
      <c r="EA24">
        <v>45.25</v>
      </c>
      <c r="EB24">
        <v>43.125</v>
      </c>
      <c r="EC24">
        <v>43.311999999999998</v>
      </c>
      <c r="ED24">
        <v>42.125</v>
      </c>
      <c r="EE24">
        <v>1459.62</v>
      </c>
      <c r="EF24">
        <v>40.5</v>
      </c>
      <c r="EG24">
        <v>0</v>
      </c>
      <c r="EH24">
        <v>4897.7000000476837</v>
      </c>
      <c r="EI24">
        <v>0</v>
      </c>
      <c r="EJ24">
        <v>2.3123999999999998</v>
      </c>
      <c r="EK24">
        <v>-0.83430000683802363</v>
      </c>
      <c r="EL24">
        <v>-320.03077066300511</v>
      </c>
      <c r="EM24">
        <v>16814.116000000002</v>
      </c>
      <c r="EN24">
        <v>15</v>
      </c>
      <c r="EO24">
        <v>1657692439.0999999</v>
      </c>
      <c r="EP24" t="s">
        <v>427</v>
      </c>
      <c r="EQ24">
        <v>1657692439.0999999</v>
      </c>
      <c r="ER24">
        <v>1657691831.5</v>
      </c>
      <c r="ES24">
        <v>62</v>
      </c>
      <c r="ET24">
        <v>-0.312</v>
      </c>
      <c r="EU24">
        <v>-4.0000000000000001E-3</v>
      </c>
      <c r="EV24">
        <v>7.4859999999999998</v>
      </c>
      <c r="EW24">
        <v>1.2969999999999999</v>
      </c>
      <c r="EX24">
        <v>401</v>
      </c>
      <c r="EY24">
        <v>20</v>
      </c>
      <c r="EZ24">
        <v>0.14000000000000001</v>
      </c>
      <c r="FA24">
        <v>0.02</v>
      </c>
      <c r="FB24">
        <v>-18.683602499999999</v>
      </c>
      <c r="FC24">
        <v>-3.973156097560933</v>
      </c>
      <c r="FD24">
        <v>0.42178821610347311</v>
      </c>
      <c r="FE24">
        <v>0</v>
      </c>
      <c r="FF24">
        <v>6.1491185000000002</v>
      </c>
      <c r="FG24">
        <v>-0.25797230769230373</v>
      </c>
      <c r="FH24">
        <v>2.9114644042989791E-2</v>
      </c>
      <c r="FI24">
        <v>1</v>
      </c>
      <c r="FJ24">
        <v>1</v>
      </c>
      <c r="FK24">
        <v>2</v>
      </c>
      <c r="FL24" t="s">
        <v>401</v>
      </c>
      <c r="FM24">
        <v>3.0481799999999999</v>
      </c>
      <c r="FN24">
        <v>2.7639</v>
      </c>
      <c r="FO24">
        <v>9.3058199999999994E-2</v>
      </c>
      <c r="FP24">
        <v>9.8697499999999994E-2</v>
      </c>
      <c r="FQ24">
        <v>0.116289</v>
      </c>
      <c r="FR24">
        <v>9.9848500000000007E-2</v>
      </c>
      <c r="FS24">
        <v>28088.7</v>
      </c>
      <c r="FT24">
        <v>21977.599999999999</v>
      </c>
      <c r="FU24">
        <v>29128</v>
      </c>
      <c r="FV24">
        <v>23886.400000000001</v>
      </c>
      <c r="FW24">
        <v>33569.199999999997</v>
      </c>
      <c r="FX24">
        <v>31397.3</v>
      </c>
      <c r="FY24">
        <v>41730.1</v>
      </c>
      <c r="FZ24">
        <v>38961.4</v>
      </c>
      <c r="GA24">
        <v>1.9799</v>
      </c>
      <c r="GB24">
        <v>1.77715</v>
      </c>
      <c r="GC24">
        <v>-3.9689200000000001E-2</v>
      </c>
      <c r="GD24">
        <v>0</v>
      </c>
      <c r="GE24">
        <v>30.971699999999998</v>
      </c>
      <c r="GF24">
        <v>999.9</v>
      </c>
      <c r="GG24">
        <v>43.6</v>
      </c>
      <c r="GH24">
        <v>39.1</v>
      </c>
      <c r="GI24">
        <v>30.5928</v>
      </c>
      <c r="GJ24">
        <v>30.790400000000002</v>
      </c>
      <c r="GK24">
        <v>35.248399999999997</v>
      </c>
      <c r="GL24">
        <v>1</v>
      </c>
      <c r="GM24">
        <v>0.88432200000000005</v>
      </c>
      <c r="GN24">
        <v>4.4778000000000002</v>
      </c>
      <c r="GO24">
        <v>20.208600000000001</v>
      </c>
      <c r="GP24">
        <v>5.2235800000000001</v>
      </c>
      <c r="GQ24">
        <v>11.9201</v>
      </c>
      <c r="GR24">
        <v>4.9637500000000001</v>
      </c>
      <c r="GS24">
        <v>3.2919999999999998</v>
      </c>
      <c r="GT24">
        <v>9999</v>
      </c>
      <c r="GU24">
        <v>9999</v>
      </c>
      <c r="GV24">
        <v>9999</v>
      </c>
      <c r="GW24">
        <v>996</v>
      </c>
      <c r="GX24">
        <v>1.87741</v>
      </c>
      <c r="GY24">
        <v>1.87575</v>
      </c>
      <c r="GZ24">
        <v>1.8744099999999999</v>
      </c>
      <c r="HA24">
        <v>1.8737600000000001</v>
      </c>
      <c r="HB24">
        <v>1.8751</v>
      </c>
      <c r="HC24">
        <v>1.8699600000000001</v>
      </c>
      <c r="HD24">
        <v>1.8742300000000001</v>
      </c>
      <c r="HE24">
        <v>1.87927</v>
      </c>
      <c r="HF24">
        <v>0</v>
      </c>
      <c r="HG24">
        <v>0</v>
      </c>
      <c r="HH24">
        <v>0</v>
      </c>
      <c r="HI24">
        <v>0</v>
      </c>
      <c r="HJ24" t="s">
        <v>402</v>
      </c>
      <c r="HK24" t="s">
        <v>403</v>
      </c>
      <c r="HL24" t="s">
        <v>404</v>
      </c>
      <c r="HM24" t="s">
        <v>405</v>
      </c>
      <c r="HN24" t="s">
        <v>405</v>
      </c>
      <c r="HO24" t="s">
        <v>404</v>
      </c>
      <c r="HP24">
        <v>0</v>
      </c>
      <c r="HQ24">
        <v>100</v>
      </c>
      <c r="HR24">
        <v>100</v>
      </c>
      <c r="HS24">
        <v>7.4859999999999998</v>
      </c>
      <c r="HT24">
        <v>1.4866999999999999</v>
      </c>
      <c r="HU24">
        <v>5.7489552715064338</v>
      </c>
      <c r="HV24">
        <v>6.5289834966774643E-3</v>
      </c>
      <c r="HW24">
        <v>-3.637491770542342E-6</v>
      </c>
      <c r="HX24">
        <v>7.2908839589717725E-10</v>
      </c>
      <c r="HY24">
        <v>0.59026516768543913</v>
      </c>
      <c r="HZ24">
        <v>4.1963366034610879E-2</v>
      </c>
      <c r="IA24">
        <v>-4.0001743216473728E-4</v>
      </c>
      <c r="IB24">
        <v>9.9319402524137803E-6</v>
      </c>
      <c r="IC24">
        <v>1</v>
      </c>
      <c r="ID24">
        <v>2008</v>
      </c>
      <c r="IE24">
        <v>1</v>
      </c>
      <c r="IF24">
        <v>25</v>
      </c>
      <c r="IG24">
        <v>1.3</v>
      </c>
      <c r="IH24">
        <v>9.8000000000000007</v>
      </c>
      <c r="II24">
        <v>1.0412600000000001</v>
      </c>
      <c r="IJ24">
        <v>2.4670399999999999</v>
      </c>
      <c r="IK24">
        <v>1.42578</v>
      </c>
      <c r="IL24">
        <v>2.2814899999999998</v>
      </c>
      <c r="IM24">
        <v>1.5478499999999999</v>
      </c>
      <c r="IN24">
        <v>2.3877000000000002</v>
      </c>
      <c r="IO24">
        <v>41.6389</v>
      </c>
      <c r="IP24">
        <v>15.1302</v>
      </c>
      <c r="IQ24">
        <v>18</v>
      </c>
      <c r="IR24">
        <v>587.33600000000001</v>
      </c>
      <c r="IS24">
        <v>438.09800000000001</v>
      </c>
      <c r="IT24">
        <v>24.999700000000001</v>
      </c>
      <c r="IU24">
        <v>37.588999999999999</v>
      </c>
      <c r="IV24">
        <v>30</v>
      </c>
      <c r="IW24">
        <v>37.573700000000002</v>
      </c>
      <c r="IX24">
        <v>37.483400000000003</v>
      </c>
      <c r="IY24">
        <v>20.8781</v>
      </c>
      <c r="IZ24">
        <v>38.515500000000003</v>
      </c>
      <c r="JA24">
        <v>0</v>
      </c>
      <c r="JB24">
        <v>25</v>
      </c>
      <c r="JC24">
        <v>400</v>
      </c>
      <c r="JD24">
        <v>18.892299999999999</v>
      </c>
      <c r="JE24">
        <v>97.030600000000007</v>
      </c>
      <c r="JF24">
        <v>99.134600000000006</v>
      </c>
    </row>
    <row r="25" spans="1:266" x14ac:dyDescent="0.2">
      <c r="A25">
        <v>9</v>
      </c>
      <c r="B25">
        <v>1657692515.0999999</v>
      </c>
      <c r="C25">
        <v>1350.099999904633</v>
      </c>
      <c r="D25" t="s">
        <v>428</v>
      </c>
      <c r="E25" t="s">
        <v>429</v>
      </c>
      <c r="F25" t="s">
        <v>394</v>
      </c>
      <c r="H25" t="s">
        <v>395</v>
      </c>
      <c r="I25" t="s">
        <v>396</v>
      </c>
      <c r="J25" t="s">
        <v>397</v>
      </c>
      <c r="K25">
        <v>1657692515.0999999</v>
      </c>
      <c r="L25">
        <f t="shared" si="0"/>
        <v>5.7663515156535601E-3</v>
      </c>
      <c r="M25">
        <f t="shared" si="1"/>
        <v>5.7663515156535601</v>
      </c>
      <c r="N25">
        <f t="shared" si="2"/>
        <v>15.431422786620903</v>
      </c>
      <c r="O25">
        <f t="shared" si="3"/>
        <v>380.81200000000001</v>
      </c>
      <c r="P25">
        <f t="shared" si="4"/>
        <v>291.22908993252224</v>
      </c>
      <c r="Q25">
        <f t="shared" si="5"/>
        <v>29.349522211314145</v>
      </c>
      <c r="R25">
        <f t="shared" si="6"/>
        <v>38.377520099123998</v>
      </c>
      <c r="S25">
        <f t="shared" si="7"/>
        <v>0.33605944456783349</v>
      </c>
      <c r="T25">
        <f>IF(LEFT(CN25,1)&lt;&gt;"0",IF(LEFT(CN25,1)="1",3,CO25),$D$5+$E$5*(DE25*CX25/($K$5*1000))+$F$5*(DE25*CX25/($K$5*1000))*MAX(MIN(CL25,$J$5),$I$5)*MAX(MIN(CL25,$J$5),$I$5)+$G$5*MAX(MIN(CL25,$J$5),$I$5)*(DE25*CX25/($K$5*1000))+$H$5*(DE25*CX25/($K$5*1000))*(DE25*CX25/($K$5*1000)))</f>
        <v>1.9072271757568968</v>
      </c>
      <c r="U25">
        <f t="shared" si="8"/>
        <v>0.30629389289492892</v>
      </c>
      <c r="V25">
        <f t="shared" si="9"/>
        <v>0.19388782249086037</v>
      </c>
      <c r="W25">
        <f t="shared" si="10"/>
        <v>241.77048600000003</v>
      </c>
      <c r="X25">
        <f>(CZ25+(W25+2*0.95*0.0000000567*(((CZ25+$B$7)+273)^4-(CZ25+273)^4)-44100*L25)/(1.84*29.3*T25+8*0.95*0.0000000567*(CZ25+273)^3))</f>
        <v>30.209337115307985</v>
      </c>
      <c r="Y25">
        <f>($C$7*DA25+$D$7*DB25+$E$7*X25)</f>
        <v>30.209337115307985</v>
      </c>
      <c r="Z25">
        <f t="shared" si="11"/>
        <v>4.3119472721640157</v>
      </c>
      <c r="AA25">
        <f t="shared" si="12"/>
        <v>57.123823063609571</v>
      </c>
      <c r="AB25">
        <f t="shared" si="13"/>
        <v>2.4785977223141997</v>
      </c>
      <c r="AC25">
        <f t="shared" si="14"/>
        <v>4.3389913163798335</v>
      </c>
      <c r="AD25">
        <f t="shared" si="15"/>
        <v>1.833349549849816</v>
      </c>
      <c r="AE25">
        <f t="shared" si="16"/>
        <v>-254.296101840322</v>
      </c>
      <c r="AF25">
        <f t="shared" si="17"/>
        <v>11.214110990372351</v>
      </c>
      <c r="AG25">
        <f>2*0.95*0.0000000567*(((CZ25+$B$7)+273)^4-(Y25+273)^4)</f>
        <v>1.3107976613091914</v>
      </c>
      <c r="AH25">
        <f t="shared" si="18"/>
        <v>-7.0718864042973451E-4</v>
      </c>
      <c r="AI25">
        <v>0</v>
      </c>
      <c r="AJ25">
        <v>0</v>
      </c>
      <c r="AK25">
        <f>IF(AI25*$H$13&gt;=AM25,1,(AM25/(AM25-AI25*$H$13)))</f>
        <v>1</v>
      </c>
      <c r="AL25">
        <f t="shared" si="19"/>
        <v>0</v>
      </c>
      <c r="AM25">
        <f>MAX(0,($B$13+$C$13*DE25)/(1+$D$13*DE25)*CX25/(CZ25+273)*$E$13)</f>
        <v>25319.349470559599</v>
      </c>
      <c r="AN25" t="s">
        <v>398</v>
      </c>
      <c r="AO25" t="s">
        <v>398</v>
      </c>
      <c r="AP25">
        <v>0</v>
      </c>
      <c r="AQ25">
        <v>0</v>
      </c>
      <c r="AR25" t="e">
        <f t="shared" si="20"/>
        <v>#DIV/0!</v>
      </c>
      <c r="AS25">
        <v>0</v>
      </c>
      <c r="AT25" t="s">
        <v>398</v>
      </c>
      <c r="AU25" t="s">
        <v>398</v>
      </c>
      <c r="AV25">
        <v>0</v>
      </c>
      <c r="AW25">
        <v>0</v>
      </c>
      <c r="AX25" t="e">
        <f t="shared" si="21"/>
        <v>#DIV/0!</v>
      </c>
      <c r="AY25">
        <v>0.5</v>
      </c>
      <c r="AZ25">
        <f t="shared" si="22"/>
        <v>1261.3494000000001</v>
      </c>
      <c r="BA25">
        <f t="shared" si="23"/>
        <v>15.431422786620903</v>
      </c>
      <c r="BB25" t="e">
        <f t="shared" si="24"/>
        <v>#DIV/0!</v>
      </c>
      <c r="BC25">
        <f t="shared" si="25"/>
        <v>1.2234058847311382E-2</v>
      </c>
      <c r="BD25" t="e">
        <f t="shared" si="26"/>
        <v>#DIV/0!</v>
      </c>
      <c r="BE25" t="e">
        <f t="shared" si="27"/>
        <v>#DIV/0!</v>
      </c>
      <c r="BF25" t="s">
        <v>398</v>
      </c>
      <c r="BG25">
        <v>0</v>
      </c>
      <c r="BH25" t="e">
        <f t="shared" si="28"/>
        <v>#DIV/0!</v>
      </c>
      <c r="BI25" t="e">
        <f t="shared" si="29"/>
        <v>#DIV/0!</v>
      </c>
      <c r="BJ25" t="e">
        <f t="shared" si="30"/>
        <v>#DIV/0!</v>
      </c>
      <c r="BK25" t="e">
        <f t="shared" si="31"/>
        <v>#DIV/0!</v>
      </c>
      <c r="BL25" t="e">
        <f t="shared" si="32"/>
        <v>#DIV/0!</v>
      </c>
      <c r="BM25" t="e">
        <f t="shared" si="33"/>
        <v>#DIV/0!</v>
      </c>
      <c r="BN25" t="e">
        <f t="shared" si="34"/>
        <v>#DIV/0!</v>
      </c>
      <c r="BO25" t="e">
        <f t="shared" si="35"/>
        <v>#DIV/0!</v>
      </c>
      <c r="BP25" t="s">
        <v>398</v>
      </c>
      <c r="BQ25" t="s">
        <v>398</v>
      </c>
      <c r="BR25" t="s">
        <v>398</v>
      </c>
      <c r="BS25" t="s">
        <v>398</v>
      </c>
      <c r="BT25" t="s">
        <v>398</v>
      </c>
      <c r="BU25" t="s">
        <v>398</v>
      </c>
      <c r="BV25" t="s">
        <v>398</v>
      </c>
      <c r="BW25" t="s">
        <v>398</v>
      </c>
      <c r="BX25" t="s">
        <v>398</v>
      </c>
      <c r="BY25" t="s">
        <v>398</v>
      </c>
      <c r="BZ25" t="s">
        <v>398</v>
      </c>
      <c r="CA25" t="s">
        <v>398</v>
      </c>
      <c r="CB25" t="s">
        <v>398</v>
      </c>
      <c r="CC25" t="s">
        <v>398</v>
      </c>
      <c r="CD25" t="s">
        <v>398</v>
      </c>
      <c r="CE25" t="s">
        <v>398</v>
      </c>
      <c r="CF25" t="s">
        <v>398</v>
      </c>
      <c r="CG25" t="s">
        <v>398</v>
      </c>
      <c r="CH25">
        <f>$B$11*DF25+$C$11*DG25+$F$11*DR25*(1-DU25)</f>
        <v>1500.16</v>
      </c>
      <c r="CI25">
        <f t="shared" si="36"/>
        <v>1261.3494000000001</v>
      </c>
      <c r="CJ25">
        <f>($B$11*$D$9+$C$11*$D$9+$F$11*((EE25+DW25)/MAX(EE25+DW25+EF25, 0.1)*$I$9+EF25/MAX(EE25+DW25+EF25, 0.1)*$J$9))/($B$11+$C$11+$F$11)</f>
        <v>0.84080991360921498</v>
      </c>
      <c r="CK25">
        <f>($B$11*$K$9+$C$11*$K$9+$F$11*((EE25+DW25)/MAX(EE25+DW25+EF25, 0.1)*$P$9+EF25/MAX(EE25+DW25+EF25, 0.1)*$Q$9))/($B$11+$C$11+$F$11)</f>
        <v>0.16116313326578499</v>
      </c>
      <c r="CL25">
        <v>6</v>
      </c>
      <c r="CM25">
        <v>0.5</v>
      </c>
      <c r="CN25" t="s">
        <v>399</v>
      </c>
      <c r="CO25">
        <v>2</v>
      </c>
      <c r="CP25">
        <v>1657692515.0999999</v>
      </c>
      <c r="CQ25">
        <v>380.81200000000001</v>
      </c>
      <c r="CR25">
        <v>400.036</v>
      </c>
      <c r="CS25">
        <v>24.5946</v>
      </c>
      <c r="CT25">
        <v>18.460599999999999</v>
      </c>
      <c r="CU25">
        <v>373.40600000000001</v>
      </c>
      <c r="CV25">
        <v>23.335599999999999</v>
      </c>
      <c r="CW25">
        <v>550.16600000000005</v>
      </c>
      <c r="CX25">
        <v>100.678</v>
      </c>
      <c r="CY25">
        <v>0.10012699999999999</v>
      </c>
      <c r="CZ25">
        <v>30.3184</v>
      </c>
      <c r="DA25">
        <v>30.245000000000001</v>
      </c>
      <c r="DB25">
        <v>999.9</v>
      </c>
      <c r="DC25">
        <v>0</v>
      </c>
      <c r="DD25">
        <v>0</v>
      </c>
      <c r="DE25">
        <v>4983.75</v>
      </c>
      <c r="DF25">
        <v>0</v>
      </c>
      <c r="DG25">
        <v>1011.63</v>
      </c>
      <c r="DH25">
        <v>-19.224299999999999</v>
      </c>
      <c r="DI25">
        <v>390.50099999999998</v>
      </c>
      <c r="DJ25">
        <v>407.56</v>
      </c>
      <c r="DK25">
        <v>6.3529400000000003</v>
      </c>
      <c r="DL25">
        <v>400.036</v>
      </c>
      <c r="DM25">
        <v>18.460599999999999</v>
      </c>
      <c r="DN25">
        <v>2.4981800000000001</v>
      </c>
      <c r="DO25">
        <v>1.8585799999999999</v>
      </c>
      <c r="DP25">
        <v>21.014700000000001</v>
      </c>
      <c r="DQ25">
        <v>16.288399999999999</v>
      </c>
      <c r="DR25">
        <v>1500.16</v>
      </c>
      <c r="DS25">
        <v>0.973001</v>
      </c>
      <c r="DT25">
        <v>2.6998899999999999E-2</v>
      </c>
      <c r="DU25">
        <v>0</v>
      </c>
      <c r="DV25">
        <v>2.5729000000000002</v>
      </c>
      <c r="DW25">
        <v>0</v>
      </c>
      <c r="DX25">
        <v>17000.099999999999</v>
      </c>
      <c r="DY25">
        <v>13305</v>
      </c>
      <c r="DZ25">
        <v>42.125</v>
      </c>
      <c r="EA25">
        <v>45.061999999999998</v>
      </c>
      <c r="EB25">
        <v>43</v>
      </c>
      <c r="EC25">
        <v>43.25</v>
      </c>
      <c r="ED25">
        <v>42</v>
      </c>
      <c r="EE25">
        <v>1459.66</v>
      </c>
      <c r="EF25">
        <v>40.5</v>
      </c>
      <c r="EG25">
        <v>0</v>
      </c>
      <c r="EH25">
        <v>4995.5</v>
      </c>
      <c r="EI25">
        <v>0</v>
      </c>
      <c r="EJ25">
        <v>2.3746115384615378</v>
      </c>
      <c r="EK25">
        <v>-0.18210940858095759</v>
      </c>
      <c r="EL25">
        <v>217.9350437173716</v>
      </c>
      <c r="EM25">
        <v>16968.81538461538</v>
      </c>
      <c r="EN25">
        <v>15</v>
      </c>
      <c r="EO25">
        <v>1657692547.5999999</v>
      </c>
      <c r="EP25" t="s">
        <v>430</v>
      </c>
      <c r="EQ25">
        <v>1657692439.0999999</v>
      </c>
      <c r="ER25">
        <v>1657692547.5999999</v>
      </c>
      <c r="ES25">
        <v>63</v>
      </c>
      <c r="ET25">
        <v>-0.312</v>
      </c>
      <c r="EU25">
        <v>1.7000000000000001E-2</v>
      </c>
      <c r="EV25">
        <v>7.4859999999999998</v>
      </c>
      <c r="EW25">
        <v>1.2589999999999999</v>
      </c>
      <c r="EX25">
        <v>401</v>
      </c>
      <c r="EY25">
        <v>18</v>
      </c>
      <c r="EZ25">
        <v>0.14000000000000001</v>
      </c>
      <c r="FA25">
        <v>0.02</v>
      </c>
      <c r="FB25">
        <v>-19.1785</v>
      </c>
      <c r="FC25">
        <v>-0.48259362101306758</v>
      </c>
      <c r="FD25">
        <v>5.9700586261777967E-2</v>
      </c>
      <c r="FE25">
        <v>0</v>
      </c>
      <c r="FF25">
        <v>6.3322712499999998</v>
      </c>
      <c r="FG25">
        <v>-8.1370919324584096E-2</v>
      </c>
      <c r="FH25">
        <v>9.7273815046753174E-3</v>
      </c>
      <c r="FI25">
        <v>1</v>
      </c>
      <c r="FJ25">
        <v>1</v>
      </c>
      <c r="FK25">
        <v>2</v>
      </c>
      <c r="FL25" t="s">
        <v>401</v>
      </c>
      <c r="FM25">
        <v>3.04826</v>
      </c>
      <c r="FN25">
        <v>2.7640099999999999</v>
      </c>
      <c r="FO25">
        <v>9.3054899999999996E-2</v>
      </c>
      <c r="FP25">
        <v>9.8656800000000003E-2</v>
      </c>
      <c r="FQ25">
        <v>0.115521</v>
      </c>
      <c r="FR25">
        <v>9.8069299999999998E-2</v>
      </c>
      <c r="FS25">
        <v>28089.4</v>
      </c>
      <c r="FT25">
        <v>21979.8</v>
      </c>
      <c r="FU25">
        <v>29128.3</v>
      </c>
      <c r="FV25">
        <v>23887.5</v>
      </c>
      <c r="FW25">
        <v>33597.800000000003</v>
      </c>
      <c r="FX25">
        <v>31460.7</v>
      </c>
      <c r="FY25">
        <v>41729.699999999997</v>
      </c>
      <c r="FZ25">
        <v>38963.300000000003</v>
      </c>
      <c r="GA25">
        <v>1.98062</v>
      </c>
      <c r="GB25">
        <v>1.77678</v>
      </c>
      <c r="GC25">
        <v>-4.1663600000000002E-2</v>
      </c>
      <c r="GD25">
        <v>0</v>
      </c>
      <c r="GE25">
        <v>30.9224</v>
      </c>
      <c r="GF25">
        <v>999.9</v>
      </c>
      <c r="GG25">
        <v>43.3</v>
      </c>
      <c r="GH25">
        <v>39.1</v>
      </c>
      <c r="GI25">
        <v>30.385000000000002</v>
      </c>
      <c r="GJ25">
        <v>30.8704</v>
      </c>
      <c r="GK25">
        <v>35.2684</v>
      </c>
      <c r="GL25">
        <v>1</v>
      </c>
      <c r="GM25">
        <v>0.88099300000000003</v>
      </c>
      <c r="GN25">
        <v>4.3898099999999998</v>
      </c>
      <c r="GO25">
        <v>20.210599999999999</v>
      </c>
      <c r="GP25">
        <v>5.2222299999999997</v>
      </c>
      <c r="GQ25">
        <v>11.9201</v>
      </c>
      <c r="GR25">
        <v>4.9635999999999996</v>
      </c>
      <c r="GS25">
        <v>3.2919999999999998</v>
      </c>
      <c r="GT25">
        <v>9999</v>
      </c>
      <c r="GU25">
        <v>9999</v>
      </c>
      <c r="GV25">
        <v>9999</v>
      </c>
      <c r="GW25">
        <v>996.1</v>
      </c>
      <c r="GX25">
        <v>1.87741</v>
      </c>
      <c r="GY25">
        <v>1.8757600000000001</v>
      </c>
      <c r="GZ25">
        <v>1.8744000000000001</v>
      </c>
      <c r="HA25">
        <v>1.87371</v>
      </c>
      <c r="HB25">
        <v>1.87513</v>
      </c>
      <c r="HC25">
        <v>1.8699600000000001</v>
      </c>
      <c r="HD25">
        <v>1.8742399999999999</v>
      </c>
      <c r="HE25">
        <v>1.87927</v>
      </c>
      <c r="HF25">
        <v>0</v>
      </c>
      <c r="HG25">
        <v>0</v>
      </c>
      <c r="HH25">
        <v>0</v>
      </c>
      <c r="HI25">
        <v>0</v>
      </c>
      <c r="HJ25" t="s">
        <v>402</v>
      </c>
      <c r="HK25" t="s">
        <v>403</v>
      </c>
      <c r="HL25" t="s">
        <v>404</v>
      </c>
      <c r="HM25" t="s">
        <v>405</v>
      </c>
      <c r="HN25" t="s">
        <v>405</v>
      </c>
      <c r="HO25" t="s">
        <v>404</v>
      </c>
      <c r="HP25">
        <v>0</v>
      </c>
      <c r="HQ25">
        <v>100</v>
      </c>
      <c r="HR25">
        <v>100</v>
      </c>
      <c r="HS25">
        <v>7.4059999999999997</v>
      </c>
      <c r="HT25">
        <v>1.2589999999999999</v>
      </c>
      <c r="HU25">
        <v>5.4368644618059694</v>
      </c>
      <c r="HV25">
        <v>6.5289834966774643E-3</v>
      </c>
      <c r="HW25">
        <v>-3.637491770542342E-6</v>
      </c>
      <c r="HX25">
        <v>7.2908839589717725E-10</v>
      </c>
      <c r="HY25">
        <v>0.59026516768543913</v>
      </c>
      <c r="HZ25">
        <v>4.1963366034610879E-2</v>
      </c>
      <c r="IA25">
        <v>-4.0001743216473728E-4</v>
      </c>
      <c r="IB25">
        <v>9.9319402524137803E-6</v>
      </c>
      <c r="IC25">
        <v>1</v>
      </c>
      <c r="ID25">
        <v>2008</v>
      </c>
      <c r="IE25">
        <v>1</v>
      </c>
      <c r="IF25">
        <v>25</v>
      </c>
      <c r="IG25">
        <v>1.3</v>
      </c>
      <c r="IH25">
        <v>11.4</v>
      </c>
      <c r="II25">
        <v>1.0376000000000001</v>
      </c>
      <c r="IJ25">
        <v>2.47925</v>
      </c>
      <c r="IK25">
        <v>1.42578</v>
      </c>
      <c r="IL25">
        <v>2.2827099999999998</v>
      </c>
      <c r="IM25">
        <v>1.5478499999999999</v>
      </c>
      <c r="IN25">
        <v>2.33521</v>
      </c>
      <c r="IO25">
        <v>41.664999999999999</v>
      </c>
      <c r="IP25">
        <v>15.086399999999999</v>
      </c>
      <c r="IQ25">
        <v>18</v>
      </c>
      <c r="IR25">
        <v>587.66300000000001</v>
      </c>
      <c r="IS25">
        <v>437.71100000000001</v>
      </c>
      <c r="IT25">
        <v>24.999600000000001</v>
      </c>
      <c r="IU25">
        <v>37.541600000000003</v>
      </c>
      <c r="IV25">
        <v>29.9998</v>
      </c>
      <c r="IW25">
        <v>37.5488</v>
      </c>
      <c r="IX25">
        <v>37.4587</v>
      </c>
      <c r="IY25">
        <v>20.789300000000001</v>
      </c>
      <c r="IZ25">
        <v>39.933599999999998</v>
      </c>
      <c r="JA25">
        <v>0</v>
      </c>
      <c r="JB25">
        <v>25</v>
      </c>
      <c r="JC25">
        <v>400</v>
      </c>
      <c r="JD25">
        <v>18.399100000000001</v>
      </c>
      <c r="JE25">
        <v>97.0304</v>
      </c>
      <c r="JF25">
        <v>99.139499999999998</v>
      </c>
    </row>
    <row r="26" spans="1:266" x14ac:dyDescent="0.2">
      <c r="A26">
        <v>10</v>
      </c>
      <c r="B26">
        <v>1657692623.5999999</v>
      </c>
      <c r="C26">
        <v>1458.599999904633</v>
      </c>
      <c r="D26" t="s">
        <v>431</v>
      </c>
      <c r="E26" t="s">
        <v>432</v>
      </c>
      <c r="F26" t="s">
        <v>394</v>
      </c>
      <c r="H26" t="s">
        <v>395</v>
      </c>
      <c r="I26" t="s">
        <v>396</v>
      </c>
      <c r="J26" t="s">
        <v>397</v>
      </c>
      <c r="K26">
        <v>1657692623.5999999</v>
      </c>
      <c r="L26">
        <f t="shared" si="0"/>
        <v>6.1396914981606768E-3</v>
      </c>
      <c r="M26">
        <f t="shared" si="1"/>
        <v>6.1396914981606772</v>
      </c>
      <c r="N26">
        <f t="shared" si="2"/>
        <v>20.931441632001331</v>
      </c>
      <c r="O26">
        <f t="shared" si="3"/>
        <v>573.33100000000002</v>
      </c>
      <c r="P26">
        <f t="shared" si="4"/>
        <v>458.8992618815638</v>
      </c>
      <c r="Q26">
        <f t="shared" si="5"/>
        <v>46.245486384154091</v>
      </c>
      <c r="R26">
        <f t="shared" si="6"/>
        <v>57.777323165441004</v>
      </c>
      <c r="S26">
        <f t="shared" si="7"/>
        <v>0.36750912219304088</v>
      </c>
      <c r="T26">
        <f>IF(LEFT(CN26,1)&lt;&gt;"0",IF(LEFT(CN26,1)="1",3,CO26),$D$5+$E$5*(DE26*CX26/($K$5*1000))+$F$5*(DE26*CX26/($K$5*1000))*MAX(MIN(CL26,$J$5),$I$5)*MAX(MIN(CL26,$J$5),$I$5)+$G$5*MAX(MIN(CL26,$J$5),$I$5)*(DE26*CX26/($K$5*1000))+$H$5*(DE26*CX26/($K$5*1000))*(DE26*CX26/($K$5*1000)))</f>
        <v>1.9160535265631731</v>
      </c>
      <c r="U26">
        <f t="shared" si="8"/>
        <v>0.33237043816131789</v>
      </c>
      <c r="V26">
        <f t="shared" si="9"/>
        <v>0.21060791096755804</v>
      </c>
      <c r="W26">
        <f t="shared" si="10"/>
        <v>241.77585299999998</v>
      </c>
      <c r="X26">
        <f>(CZ26+(W26+2*0.95*0.0000000567*(((CZ26+$B$7)+273)^4-(CZ26+273)^4)-44100*L26)/(1.84*29.3*T26+8*0.95*0.0000000567*(CZ26+273)^3))</f>
        <v>30.100076055823465</v>
      </c>
      <c r="Y26">
        <f>($C$7*DA26+$D$7*DB26+$E$7*X26)</f>
        <v>30.100076055823465</v>
      </c>
      <c r="Z26">
        <f t="shared" si="11"/>
        <v>4.2850014888748076</v>
      </c>
      <c r="AA26">
        <f t="shared" si="12"/>
        <v>57.185813526590699</v>
      </c>
      <c r="AB26">
        <f t="shared" si="13"/>
        <v>2.4859835801157</v>
      </c>
      <c r="AC26">
        <f t="shared" si="14"/>
        <v>4.3472033128631598</v>
      </c>
      <c r="AD26">
        <f t="shared" si="15"/>
        <v>1.7990179087591076</v>
      </c>
      <c r="AE26">
        <f t="shared" si="16"/>
        <v>-270.76039506888583</v>
      </c>
      <c r="AF26">
        <f t="shared" si="17"/>
        <v>25.961330584257553</v>
      </c>
      <c r="AG26">
        <f>2*0.95*0.0000000567*(((CZ26+$B$7)+273)^4-(Y26+273)^4)</f>
        <v>3.0194565034748257</v>
      </c>
      <c r="AH26">
        <f t="shared" si="18"/>
        <v>-3.7549811534631772E-3</v>
      </c>
      <c r="AI26">
        <v>0</v>
      </c>
      <c r="AJ26">
        <v>0</v>
      </c>
      <c r="AK26">
        <f>IF(AI26*$H$13&gt;=AM26,1,(AM26/(AM26-AI26*$H$13)))</f>
        <v>1</v>
      </c>
      <c r="AL26">
        <f t="shared" si="19"/>
        <v>0</v>
      </c>
      <c r="AM26">
        <f>MAX(0,($B$13+$C$13*DE26)/(1+$D$13*DE26)*CX26/(CZ26+273)*$E$13)</f>
        <v>25536.163016345559</v>
      </c>
      <c r="AN26" t="s">
        <v>398</v>
      </c>
      <c r="AO26" t="s">
        <v>398</v>
      </c>
      <c r="AP26">
        <v>0</v>
      </c>
      <c r="AQ26">
        <v>0</v>
      </c>
      <c r="AR26" t="e">
        <f t="shared" si="20"/>
        <v>#DIV/0!</v>
      </c>
      <c r="AS26">
        <v>0</v>
      </c>
      <c r="AT26" t="s">
        <v>398</v>
      </c>
      <c r="AU26" t="s">
        <v>398</v>
      </c>
      <c r="AV26">
        <v>0</v>
      </c>
      <c r="AW26">
        <v>0</v>
      </c>
      <c r="AX26" t="e">
        <f t="shared" si="21"/>
        <v>#DIV/0!</v>
      </c>
      <c r="AY26">
        <v>0.5</v>
      </c>
      <c r="AZ26">
        <f t="shared" si="22"/>
        <v>1261.3748999999998</v>
      </c>
      <c r="BA26">
        <f t="shared" si="23"/>
        <v>20.931441632001331</v>
      </c>
      <c r="BB26" t="e">
        <f t="shared" si="24"/>
        <v>#DIV/0!</v>
      </c>
      <c r="BC26">
        <f t="shared" si="25"/>
        <v>1.6594147887357941E-2</v>
      </c>
      <c r="BD26" t="e">
        <f t="shared" si="26"/>
        <v>#DIV/0!</v>
      </c>
      <c r="BE26" t="e">
        <f t="shared" si="27"/>
        <v>#DIV/0!</v>
      </c>
      <c r="BF26" t="s">
        <v>398</v>
      </c>
      <c r="BG26">
        <v>0</v>
      </c>
      <c r="BH26" t="e">
        <f t="shared" si="28"/>
        <v>#DIV/0!</v>
      </c>
      <c r="BI26" t="e">
        <f t="shared" si="29"/>
        <v>#DIV/0!</v>
      </c>
      <c r="BJ26" t="e">
        <f t="shared" si="30"/>
        <v>#DIV/0!</v>
      </c>
      <c r="BK26" t="e">
        <f t="shared" si="31"/>
        <v>#DIV/0!</v>
      </c>
      <c r="BL26" t="e">
        <f t="shared" si="32"/>
        <v>#DIV/0!</v>
      </c>
      <c r="BM26" t="e">
        <f t="shared" si="33"/>
        <v>#DIV/0!</v>
      </c>
      <c r="BN26" t="e">
        <f t="shared" si="34"/>
        <v>#DIV/0!</v>
      </c>
      <c r="BO26" t="e">
        <f t="shared" si="35"/>
        <v>#DIV/0!</v>
      </c>
      <c r="BP26" t="s">
        <v>398</v>
      </c>
      <c r="BQ26" t="s">
        <v>398</v>
      </c>
      <c r="BR26" t="s">
        <v>398</v>
      </c>
      <c r="BS26" t="s">
        <v>398</v>
      </c>
      <c r="BT26" t="s">
        <v>398</v>
      </c>
      <c r="BU26" t="s">
        <v>398</v>
      </c>
      <c r="BV26" t="s">
        <v>398</v>
      </c>
      <c r="BW26" t="s">
        <v>398</v>
      </c>
      <c r="BX26" t="s">
        <v>398</v>
      </c>
      <c r="BY26" t="s">
        <v>398</v>
      </c>
      <c r="BZ26" t="s">
        <v>398</v>
      </c>
      <c r="CA26" t="s">
        <v>398</v>
      </c>
      <c r="CB26" t="s">
        <v>398</v>
      </c>
      <c r="CC26" t="s">
        <v>398</v>
      </c>
      <c r="CD26" t="s">
        <v>398</v>
      </c>
      <c r="CE26" t="s">
        <v>398</v>
      </c>
      <c r="CF26" t="s">
        <v>398</v>
      </c>
      <c r="CG26" t="s">
        <v>398</v>
      </c>
      <c r="CH26">
        <f>$B$11*DF26+$C$11*DG26+$F$11*DR26*(1-DU26)</f>
        <v>1500.19</v>
      </c>
      <c r="CI26">
        <f t="shared" si="36"/>
        <v>1261.3748999999998</v>
      </c>
      <c r="CJ26">
        <f>($B$11*$D$9+$C$11*$D$9+$F$11*((EE26+DW26)/MAX(EE26+DW26+EF26, 0.1)*$I$9+EF26/MAX(EE26+DW26+EF26, 0.1)*$J$9))/($B$11+$C$11+$F$11)</f>
        <v>0.8408100973876641</v>
      </c>
      <c r="CK26">
        <f>($B$11*$K$9+$C$11*$K$9+$F$11*((EE26+DW26)/MAX(EE26+DW26+EF26, 0.1)*$P$9+EF26/MAX(EE26+DW26+EF26, 0.1)*$Q$9))/($B$11+$C$11+$F$11)</f>
        <v>0.16116348795819194</v>
      </c>
      <c r="CL26">
        <v>6</v>
      </c>
      <c r="CM26">
        <v>0.5</v>
      </c>
      <c r="CN26" t="s">
        <v>399</v>
      </c>
      <c r="CO26">
        <v>2</v>
      </c>
      <c r="CP26">
        <v>1657692623.5999999</v>
      </c>
      <c r="CQ26">
        <v>573.33100000000002</v>
      </c>
      <c r="CR26">
        <v>600</v>
      </c>
      <c r="CS26">
        <v>24.668700000000001</v>
      </c>
      <c r="CT26">
        <v>18.1374</v>
      </c>
      <c r="CU26">
        <v>564.74199999999996</v>
      </c>
      <c r="CV26">
        <v>23.179600000000001</v>
      </c>
      <c r="CW26">
        <v>550.11099999999999</v>
      </c>
      <c r="CX26">
        <v>100.675</v>
      </c>
      <c r="CY26">
        <v>9.9810999999999997E-2</v>
      </c>
      <c r="CZ26">
        <v>30.351400000000002</v>
      </c>
      <c r="DA26">
        <v>30.241599999999998</v>
      </c>
      <c r="DB26">
        <v>999.9</v>
      </c>
      <c r="DC26">
        <v>0</v>
      </c>
      <c r="DD26">
        <v>0</v>
      </c>
      <c r="DE26">
        <v>5021.25</v>
      </c>
      <c r="DF26">
        <v>0</v>
      </c>
      <c r="DG26">
        <v>828.28499999999997</v>
      </c>
      <c r="DH26">
        <v>-27.1633</v>
      </c>
      <c r="DI26">
        <v>587.32600000000002</v>
      </c>
      <c r="DJ26">
        <v>611.08399999999995</v>
      </c>
      <c r="DK26">
        <v>6.5312799999999998</v>
      </c>
      <c r="DL26">
        <v>600</v>
      </c>
      <c r="DM26">
        <v>18.1374</v>
      </c>
      <c r="DN26">
        <v>2.48353</v>
      </c>
      <c r="DO26">
        <v>1.82599</v>
      </c>
      <c r="DP26">
        <v>20.919</v>
      </c>
      <c r="DQ26">
        <v>16.011099999999999</v>
      </c>
      <c r="DR26">
        <v>1500.19</v>
      </c>
      <c r="DS26">
        <v>0.97299599999999997</v>
      </c>
      <c r="DT26">
        <v>2.7003900000000001E-2</v>
      </c>
      <c r="DU26">
        <v>0</v>
      </c>
      <c r="DV26">
        <v>2.2252999999999998</v>
      </c>
      <c r="DW26">
        <v>0</v>
      </c>
      <c r="DX26">
        <v>17380.599999999999</v>
      </c>
      <c r="DY26">
        <v>13305.2</v>
      </c>
      <c r="DZ26">
        <v>42.186999999999998</v>
      </c>
      <c r="EA26">
        <v>45.125</v>
      </c>
      <c r="EB26">
        <v>43.061999999999998</v>
      </c>
      <c r="EC26">
        <v>43.311999999999998</v>
      </c>
      <c r="ED26">
        <v>42.061999999999998</v>
      </c>
      <c r="EE26">
        <v>1459.68</v>
      </c>
      <c r="EF26">
        <v>40.51</v>
      </c>
      <c r="EG26">
        <v>0</v>
      </c>
      <c r="EH26">
        <v>5104.0999999046326</v>
      </c>
      <c r="EI26">
        <v>0</v>
      </c>
      <c r="EJ26">
        <v>2.3436119999999998</v>
      </c>
      <c r="EK26">
        <v>-0.40198462239651511</v>
      </c>
      <c r="EL26">
        <v>-414.65384755521848</v>
      </c>
      <c r="EM26">
        <v>17377.727999999999</v>
      </c>
      <c r="EN26">
        <v>15</v>
      </c>
      <c r="EO26">
        <v>1657692648.5999999</v>
      </c>
      <c r="EP26" t="s">
        <v>433</v>
      </c>
      <c r="EQ26">
        <v>1657692648.5999999</v>
      </c>
      <c r="ER26">
        <v>1657692547.5999999</v>
      </c>
      <c r="ES26">
        <v>64</v>
      </c>
      <c r="ET26">
        <v>0.41199999999999998</v>
      </c>
      <c r="EU26">
        <v>1.7000000000000001E-2</v>
      </c>
      <c r="EV26">
        <v>8.5890000000000004</v>
      </c>
      <c r="EW26">
        <v>1.2589999999999999</v>
      </c>
      <c r="EX26">
        <v>600</v>
      </c>
      <c r="EY26">
        <v>18</v>
      </c>
      <c r="EZ26">
        <v>7.0000000000000007E-2</v>
      </c>
      <c r="FA26">
        <v>0.02</v>
      </c>
      <c r="FB26">
        <v>-27.428100000000001</v>
      </c>
      <c r="FC26">
        <v>1.5702101313321559</v>
      </c>
      <c r="FD26">
        <v>0.1575219714833456</v>
      </c>
      <c r="FE26">
        <v>0</v>
      </c>
      <c r="FF26">
        <v>6.4627790000000003</v>
      </c>
      <c r="FG26">
        <v>0.17244562851782211</v>
      </c>
      <c r="FH26">
        <v>3.3495266441692907E-2</v>
      </c>
      <c r="FI26">
        <v>1</v>
      </c>
      <c r="FJ26">
        <v>1</v>
      </c>
      <c r="FK26">
        <v>2</v>
      </c>
      <c r="FL26" t="s">
        <v>401</v>
      </c>
      <c r="FM26">
        <v>3.0481699999999998</v>
      </c>
      <c r="FN26">
        <v>2.7638500000000001</v>
      </c>
      <c r="FO26">
        <v>0.126919</v>
      </c>
      <c r="FP26">
        <v>0.13308500000000001</v>
      </c>
      <c r="FQ26">
        <v>0.114982</v>
      </c>
      <c r="FR26">
        <v>9.68503E-2</v>
      </c>
      <c r="FS26">
        <v>27038.3</v>
      </c>
      <c r="FT26">
        <v>21138.799999999999</v>
      </c>
      <c r="FU26">
        <v>29128.3</v>
      </c>
      <c r="FV26">
        <v>23887.9</v>
      </c>
      <c r="FW26">
        <v>33618.1</v>
      </c>
      <c r="FX26">
        <v>31504.7</v>
      </c>
      <c r="FY26">
        <v>41728.1</v>
      </c>
      <c r="FZ26">
        <v>38963.9</v>
      </c>
      <c r="GA26">
        <v>1.9804299999999999</v>
      </c>
      <c r="GB26">
        <v>1.778</v>
      </c>
      <c r="GC26">
        <v>-5.0999200000000001E-2</v>
      </c>
      <c r="GD26">
        <v>0</v>
      </c>
      <c r="GE26">
        <v>31.070599999999999</v>
      </c>
      <c r="GF26">
        <v>999.9</v>
      </c>
      <c r="GG26">
        <v>43.1</v>
      </c>
      <c r="GH26">
        <v>39.200000000000003</v>
      </c>
      <c r="GI26">
        <v>30.406400000000001</v>
      </c>
      <c r="GJ26">
        <v>30.840399999999999</v>
      </c>
      <c r="GK26">
        <v>35.1843</v>
      </c>
      <c r="GL26">
        <v>1</v>
      </c>
      <c r="GM26">
        <v>0.87764699999999995</v>
      </c>
      <c r="GN26">
        <v>4.4606599999999998</v>
      </c>
      <c r="GO26">
        <v>20.2088</v>
      </c>
      <c r="GP26">
        <v>5.2232799999999999</v>
      </c>
      <c r="GQ26">
        <v>11.9201</v>
      </c>
      <c r="GR26">
        <v>4.9634</v>
      </c>
      <c r="GS26">
        <v>3.2919999999999998</v>
      </c>
      <c r="GT26">
        <v>9999</v>
      </c>
      <c r="GU26">
        <v>9999</v>
      </c>
      <c r="GV26">
        <v>9999</v>
      </c>
      <c r="GW26">
        <v>996.1</v>
      </c>
      <c r="GX26">
        <v>1.8774</v>
      </c>
      <c r="GY26">
        <v>1.8757600000000001</v>
      </c>
      <c r="GZ26">
        <v>1.87439</v>
      </c>
      <c r="HA26">
        <v>1.87375</v>
      </c>
      <c r="HB26">
        <v>1.87507</v>
      </c>
      <c r="HC26">
        <v>1.8699699999999999</v>
      </c>
      <c r="HD26">
        <v>1.87422</v>
      </c>
      <c r="HE26">
        <v>1.87927</v>
      </c>
      <c r="HF26">
        <v>0</v>
      </c>
      <c r="HG26">
        <v>0</v>
      </c>
      <c r="HH26">
        <v>0</v>
      </c>
      <c r="HI26">
        <v>0</v>
      </c>
      <c r="HJ26" t="s">
        <v>402</v>
      </c>
      <c r="HK26" t="s">
        <v>403</v>
      </c>
      <c r="HL26" t="s">
        <v>404</v>
      </c>
      <c r="HM26" t="s">
        <v>405</v>
      </c>
      <c r="HN26" t="s">
        <v>405</v>
      </c>
      <c r="HO26" t="s">
        <v>404</v>
      </c>
      <c r="HP26">
        <v>0</v>
      </c>
      <c r="HQ26">
        <v>100</v>
      </c>
      <c r="HR26">
        <v>100</v>
      </c>
      <c r="HS26">
        <v>8.5890000000000004</v>
      </c>
      <c r="HT26">
        <v>1.4891000000000001</v>
      </c>
      <c r="HU26">
        <v>5.4368644618059694</v>
      </c>
      <c r="HV26">
        <v>6.5289834966774643E-3</v>
      </c>
      <c r="HW26">
        <v>-3.637491770542342E-6</v>
      </c>
      <c r="HX26">
        <v>7.2908839589717725E-10</v>
      </c>
      <c r="HY26">
        <v>0.60761941235198336</v>
      </c>
      <c r="HZ26">
        <v>4.1963366034610879E-2</v>
      </c>
      <c r="IA26">
        <v>-4.0001743216473728E-4</v>
      </c>
      <c r="IB26">
        <v>9.9319402524137803E-6</v>
      </c>
      <c r="IC26">
        <v>1</v>
      </c>
      <c r="ID26">
        <v>2008</v>
      </c>
      <c r="IE26">
        <v>1</v>
      </c>
      <c r="IF26">
        <v>25</v>
      </c>
      <c r="IG26">
        <v>3.1</v>
      </c>
      <c r="IH26">
        <v>1.3</v>
      </c>
      <c r="II26">
        <v>1.4440900000000001</v>
      </c>
      <c r="IJ26">
        <v>2.4670399999999999</v>
      </c>
      <c r="IK26">
        <v>1.42578</v>
      </c>
      <c r="IL26">
        <v>2.2814899999999998</v>
      </c>
      <c r="IM26">
        <v>1.5478499999999999</v>
      </c>
      <c r="IN26">
        <v>2.4194300000000002</v>
      </c>
      <c r="IO26">
        <v>41.717399999999998</v>
      </c>
      <c r="IP26">
        <v>15.0602</v>
      </c>
      <c r="IQ26">
        <v>18</v>
      </c>
      <c r="IR26">
        <v>587.28</v>
      </c>
      <c r="IS26">
        <v>438.30500000000001</v>
      </c>
      <c r="IT26">
        <v>25.001200000000001</v>
      </c>
      <c r="IU26">
        <v>37.507100000000001</v>
      </c>
      <c r="IV26">
        <v>30.0001</v>
      </c>
      <c r="IW26">
        <v>37.520499999999998</v>
      </c>
      <c r="IX26">
        <v>37.434100000000001</v>
      </c>
      <c r="IY26">
        <v>28.9419</v>
      </c>
      <c r="IZ26">
        <v>40.462400000000002</v>
      </c>
      <c r="JA26">
        <v>0</v>
      </c>
      <c r="JB26">
        <v>25</v>
      </c>
      <c r="JC26">
        <v>600</v>
      </c>
      <c r="JD26">
        <v>18.193100000000001</v>
      </c>
      <c r="JE26">
        <v>97.028300000000002</v>
      </c>
      <c r="JF26">
        <v>99.140900000000002</v>
      </c>
    </row>
    <row r="27" spans="1:266" x14ac:dyDescent="0.2">
      <c r="A27">
        <v>11</v>
      </c>
      <c r="B27">
        <v>1657692724.5999999</v>
      </c>
      <c r="C27">
        <v>1559.599999904633</v>
      </c>
      <c r="D27" t="s">
        <v>434</v>
      </c>
      <c r="E27" t="s">
        <v>435</v>
      </c>
      <c r="F27" t="s">
        <v>394</v>
      </c>
      <c r="H27" t="s">
        <v>395</v>
      </c>
      <c r="I27" t="s">
        <v>396</v>
      </c>
      <c r="J27" t="s">
        <v>397</v>
      </c>
      <c r="K27">
        <v>1657692724.5999999</v>
      </c>
      <c r="L27">
        <f t="shared" si="0"/>
        <v>6.0779216888773224E-3</v>
      </c>
      <c r="M27">
        <f t="shared" si="1"/>
        <v>6.0779216888773222</v>
      </c>
      <c r="N27">
        <f t="shared" si="2"/>
        <v>22.584038940788805</v>
      </c>
      <c r="O27">
        <f t="shared" si="3"/>
        <v>770.25400000000002</v>
      </c>
      <c r="P27">
        <f t="shared" si="4"/>
        <v>641.38465571893551</v>
      </c>
      <c r="Q27">
        <f t="shared" si="5"/>
        <v>64.634786528289965</v>
      </c>
      <c r="R27">
        <f t="shared" si="6"/>
        <v>77.621443573134215</v>
      </c>
      <c r="S27">
        <f t="shared" si="7"/>
        <v>0.3636327584296844</v>
      </c>
      <c r="T27">
        <f>IF(LEFT(CN27,1)&lt;&gt;"0",IF(LEFT(CN27,1)="1",3,CO27),$D$5+$E$5*(DE27*CX27/($K$5*1000))+$F$5*(DE27*CX27/($K$5*1000))*MAX(MIN(CL27,$J$5),$I$5)*MAX(MIN(CL27,$J$5),$I$5)+$G$5*MAX(MIN(CL27,$J$5),$I$5)*(DE27*CX27/($K$5*1000))+$H$5*(DE27*CX27/($K$5*1000))*(DE27*CX27/($K$5*1000)))</f>
        <v>1.9124992300191075</v>
      </c>
      <c r="U27">
        <f t="shared" si="8"/>
        <v>0.32913678666451435</v>
      </c>
      <c r="V27">
        <f t="shared" si="9"/>
        <v>0.20853643426168519</v>
      </c>
      <c r="W27">
        <f t="shared" si="10"/>
        <v>241.745529</v>
      </c>
      <c r="X27">
        <f>(CZ27+(W27+2*0.95*0.0000000567*(((CZ27+$B$7)+273)^4-(CZ27+273)^4)-44100*L27)/(1.84*29.3*T27+8*0.95*0.0000000567*(CZ27+273)^3))</f>
        <v>30.186268757650694</v>
      </c>
      <c r="Y27">
        <f>($C$7*DA27+$D$7*DB27+$E$7*X27)</f>
        <v>30.186268757650694</v>
      </c>
      <c r="Z27">
        <f t="shared" si="11"/>
        <v>4.3062459280267289</v>
      </c>
      <c r="AA27">
        <f t="shared" si="12"/>
        <v>57.489541259207421</v>
      </c>
      <c r="AB27">
        <f t="shared" si="13"/>
        <v>2.5082504841142703</v>
      </c>
      <c r="AC27">
        <f t="shared" si="14"/>
        <v>4.3629683402849446</v>
      </c>
      <c r="AD27">
        <f t="shared" si="15"/>
        <v>1.7979954439124586</v>
      </c>
      <c r="AE27">
        <f t="shared" si="16"/>
        <v>-268.03634647948991</v>
      </c>
      <c r="AF27">
        <f t="shared" si="17"/>
        <v>23.542471427231046</v>
      </c>
      <c r="AG27">
        <f>2*0.95*0.0000000567*(((CZ27+$B$7)+273)^4-(Y27+273)^4)</f>
        <v>2.7452452530604563</v>
      </c>
      <c r="AH27">
        <f t="shared" si="18"/>
        <v>-3.1007991983962313E-3</v>
      </c>
      <c r="AI27">
        <v>0</v>
      </c>
      <c r="AJ27">
        <v>0</v>
      </c>
      <c r="AK27">
        <f>IF(AI27*$H$13&gt;=AM27,1,(AM27/(AM27-AI27*$H$13)))</f>
        <v>1</v>
      </c>
      <c r="AL27">
        <f t="shared" si="19"/>
        <v>0</v>
      </c>
      <c r="AM27">
        <f>MAX(0,($B$13+$C$13*DE27)/(1+$D$13*DE27)*CX27/(CZ27+273)*$E$13)</f>
        <v>25442.511870290033</v>
      </c>
      <c r="AN27" t="s">
        <v>398</v>
      </c>
      <c r="AO27" t="s">
        <v>398</v>
      </c>
      <c r="AP27">
        <v>0</v>
      </c>
      <c r="AQ27">
        <v>0</v>
      </c>
      <c r="AR27" t="e">
        <f t="shared" si="20"/>
        <v>#DIV/0!</v>
      </c>
      <c r="AS27">
        <v>0</v>
      </c>
      <c r="AT27" t="s">
        <v>398</v>
      </c>
      <c r="AU27" t="s">
        <v>398</v>
      </c>
      <c r="AV27">
        <v>0</v>
      </c>
      <c r="AW27">
        <v>0</v>
      </c>
      <c r="AX27" t="e">
        <f t="shared" si="21"/>
        <v>#DIV/0!</v>
      </c>
      <c r="AY27">
        <v>0.5</v>
      </c>
      <c r="AZ27">
        <f t="shared" si="22"/>
        <v>1261.2152999999998</v>
      </c>
      <c r="BA27">
        <f t="shared" si="23"/>
        <v>22.584038940788805</v>
      </c>
      <c r="BB27" t="e">
        <f t="shared" si="24"/>
        <v>#DIV/0!</v>
      </c>
      <c r="BC27">
        <f t="shared" si="25"/>
        <v>1.7906569116937297E-2</v>
      </c>
      <c r="BD27" t="e">
        <f t="shared" si="26"/>
        <v>#DIV/0!</v>
      </c>
      <c r="BE27" t="e">
        <f t="shared" si="27"/>
        <v>#DIV/0!</v>
      </c>
      <c r="BF27" t="s">
        <v>398</v>
      </c>
      <c r="BG27">
        <v>0</v>
      </c>
      <c r="BH27" t="e">
        <f t="shared" si="28"/>
        <v>#DIV/0!</v>
      </c>
      <c r="BI27" t="e">
        <f t="shared" si="29"/>
        <v>#DIV/0!</v>
      </c>
      <c r="BJ27" t="e">
        <f t="shared" si="30"/>
        <v>#DIV/0!</v>
      </c>
      <c r="BK27" t="e">
        <f t="shared" si="31"/>
        <v>#DIV/0!</v>
      </c>
      <c r="BL27" t="e">
        <f t="shared" si="32"/>
        <v>#DIV/0!</v>
      </c>
      <c r="BM27" t="e">
        <f t="shared" si="33"/>
        <v>#DIV/0!</v>
      </c>
      <c r="BN27" t="e">
        <f t="shared" si="34"/>
        <v>#DIV/0!</v>
      </c>
      <c r="BO27" t="e">
        <f t="shared" si="35"/>
        <v>#DIV/0!</v>
      </c>
      <c r="BP27" t="s">
        <v>398</v>
      </c>
      <c r="BQ27" t="s">
        <v>398</v>
      </c>
      <c r="BR27" t="s">
        <v>398</v>
      </c>
      <c r="BS27" t="s">
        <v>398</v>
      </c>
      <c r="BT27" t="s">
        <v>398</v>
      </c>
      <c r="BU27" t="s">
        <v>398</v>
      </c>
      <c r="BV27" t="s">
        <v>398</v>
      </c>
      <c r="BW27" t="s">
        <v>398</v>
      </c>
      <c r="BX27" t="s">
        <v>398</v>
      </c>
      <c r="BY27" t="s">
        <v>398</v>
      </c>
      <c r="BZ27" t="s">
        <v>398</v>
      </c>
      <c r="CA27" t="s">
        <v>398</v>
      </c>
      <c r="CB27" t="s">
        <v>398</v>
      </c>
      <c r="CC27" t="s">
        <v>398</v>
      </c>
      <c r="CD27" t="s">
        <v>398</v>
      </c>
      <c r="CE27" t="s">
        <v>398</v>
      </c>
      <c r="CF27" t="s">
        <v>398</v>
      </c>
      <c r="CG27" t="s">
        <v>398</v>
      </c>
      <c r="CH27">
        <f>$B$11*DF27+$C$11*DG27+$F$11*DR27*(1-DU27)</f>
        <v>1500</v>
      </c>
      <c r="CI27">
        <f t="shared" si="36"/>
        <v>1261.2152999999998</v>
      </c>
      <c r="CJ27">
        <f>($B$11*$D$9+$C$11*$D$9+$F$11*((EE27+DW27)/MAX(EE27+DW27+EF27, 0.1)*$I$9+EF27/MAX(EE27+DW27+EF27, 0.1)*$J$9))/($B$11+$C$11+$F$11)</f>
        <v>0.84081019999999995</v>
      </c>
      <c r="CK27">
        <f>($B$11*$K$9+$C$11*$K$9+$F$11*((EE27+DW27)/MAX(EE27+DW27+EF27, 0.1)*$P$9+EF27/MAX(EE27+DW27+EF27, 0.1)*$Q$9))/($B$11+$C$11+$F$11)</f>
        <v>0.161163686</v>
      </c>
      <c r="CL27">
        <v>6</v>
      </c>
      <c r="CM27">
        <v>0.5</v>
      </c>
      <c r="CN27" t="s">
        <v>399</v>
      </c>
      <c r="CO27">
        <v>2</v>
      </c>
      <c r="CP27">
        <v>1657692724.5999999</v>
      </c>
      <c r="CQ27">
        <v>770.25400000000002</v>
      </c>
      <c r="CR27">
        <v>799.99400000000003</v>
      </c>
      <c r="CS27">
        <v>24.889900000000001</v>
      </c>
      <c r="CT27">
        <v>18.4254</v>
      </c>
      <c r="CU27">
        <v>760.84199999999998</v>
      </c>
      <c r="CV27">
        <v>23.392399999999999</v>
      </c>
      <c r="CW27">
        <v>550.07899999999995</v>
      </c>
      <c r="CX27">
        <v>100.67400000000001</v>
      </c>
      <c r="CY27">
        <v>9.9827299999999994E-2</v>
      </c>
      <c r="CZ27">
        <v>30.4146</v>
      </c>
      <c r="DA27">
        <v>30.3536</v>
      </c>
      <c r="DB27">
        <v>999.9</v>
      </c>
      <c r="DC27">
        <v>0</v>
      </c>
      <c r="DD27">
        <v>0</v>
      </c>
      <c r="DE27">
        <v>5006.25</v>
      </c>
      <c r="DF27">
        <v>0</v>
      </c>
      <c r="DG27">
        <v>1651.95</v>
      </c>
      <c r="DH27">
        <v>-30.1204</v>
      </c>
      <c r="DI27">
        <v>789.52499999999998</v>
      </c>
      <c r="DJ27">
        <v>815.01099999999997</v>
      </c>
      <c r="DK27">
        <v>6.4644899999999996</v>
      </c>
      <c r="DL27">
        <v>799.99400000000003</v>
      </c>
      <c r="DM27">
        <v>18.4254</v>
      </c>
      <c r="DN27">
        <v>2.50576</v>
      </c>
      <c r="DO27">
        <v>1.8549599999999999</v>
      </c>
      <c r="DP27">
        <v>21.064</v>
      </c>
      <c r="DQ27">
        <v>16.2578</v>
      </c>
      <c r="DR27">
        <v>1500</v>
      </c>
      <c r="DS27">
        <v>0.97299599999999997</v>
      </c>
      <c r="DT27">
        <v>2.7003900000000001E-2</v>
      </c>
      <c r="DU27">
        <v>0</v>
      </c>
      <c r="DV27">
        <v>2.5857999999999999</v>
      </c>
      <c r="DW27">
        <v>0</v>
      </c>
      <c r="DX27">
        <v>17340.900000000001</v>
      </c>
      <c r="DY27">
        <v>13303.5</v>
      </c>
      <c r="DZ27">
        <v>42.311999999999998</v>
      </c>
      <c r="EA27">
        <v>45.25</v>
      </c>
      <c r="EB27">
        <v>43.125</v>
      </c>
      <c r="EC27">
        <v>43.561999999999998</v>
      </c>
      <c r="ED27">
        <v>42.186999999999998</v>
      </c>
      <c r="EE27">
        <v>1459.49</v>
      </c>
      <c r="EF27">
        <v>40.51</v>
      </c>
      <c r="EG27">
        <v>0</v>
      </c>
      <c r="EH27">
        <v>5204.8999998569489</v>
      </c>
      <c r="EI27">
        <v>0</v>
      </c>
      <c r="EJ27">
        <v>2.2709440000000001</v>
      </c>
      <c r="EK27">
        <v>0.74110768460771415</v>
      </c>
      <c r="EL27">
        <v>-234.1076929138693</v>
      </c>
      <c r="EM27">
        <v>17381.952000000001</v>
      </c>
      <c r="EN27">
        <v>15</v>
      </c>
      <c r="EO27">
        <v>1657692755.0999999</v>
      </c>
      <c r="EP27" t="s">
        <v>436</v>
      </c>
      <c r="EQ27">
        <v>1657692755.0999999</v>
      </c>
      <c r="ER27">
        <v>1657692547.5999999</v>
      </c>
      <c r="ES27">
        <v>65</v>
      </c>
      <c r="ET27">
        <v>0.314</v>
      </c>
      <c r="EU27">
        <v>1.7000000000000001E-2</v>
      </c>
      <c r="EV27">
        <v>9.4120000000000008</v>
      </c>
      <c r="EW27">
        <v>1.2589999999999999</v>
      </c>
      <c r="EX27">
        <v>800</v>
      </c>
      <c r="EY27">
        <v>18</v>
      </c>
      <c r="EZ27">
        <v>0.08</v>
      </c>
      <c r="FA27">
        <v>0.02</v>
      </c>
      <c r="FB27">
        <v>-30.17324</v>
      </c>
      <c r="FC27">
        <v>-0.96081726078788243</v>
      </c>
      <c r="FD27">
        <v>0.12709931903830191</v>
      </c>
      <c r="FE27">
        <v>0</v>
      </c>
      <c r="FF27">
        <v>6.4384594999999987</v>
      </c>
      <c r="FG27">
        <v>0.17924082551593801</v>
      </c>
      <c r="FH27">
        <v>2.053784859107697E-2</v>
      </c>
      <c r="FI27">
        <v>1</v>
      </c>
      <c r="FJ27">
        <v>1</v>
      </c>
      <c r="FK27">
        <v>2</v>
      </c>
      <c r="FL27" t="s">
        <v>401</v>
      </c>
      <c r="FM27">
        <v>3.0481099999999999</v>
      </c>
      <c r="FN27">
        <v>2.7638099999999999</v>
      </c>
      <c r="FO27">
        <v>0.156162</v>
      </c>
      <c r="FP27">
        <v>0.162189</v>
      </c>
      <c r="FQ27">
        <v>0.11572399999999999</v>
      </c>
      <c r="FR27">
        <v>9.7941200000000006E-2</v>
      </c>
      <c r="FS27">
        <v>26131</v>
      </c>
      <c r="FT27">
        <v>20427.5</v>
      </c>
      <c r="FU27">
        <v>29129.7</v>
      </c>
      <c r="FV27">
        <v>23888.799999999999</v>
      </c>
      <c r="FW27">
        <v>33591.800000000003</v>
      </c>
      <c r="FX27">
        <v>31468.799999999999</v>
      </c>
      <c r="FY27">
        <v>41729</v>
      </c>
      <c r="FZ27">
        <v>38965.1</v>
      </c>
      <c r="GA27">
        <v>1.9799</v>
      </c>
      <c r="GB27">
        <v>1.7804800000000001</v>
      </c>
      <c r="GC27">
        <v>-5.7190699999999997E-2</v>
      </c>
      <c r="GD27">
        <v>0</v>
      </c>
      <c r="GE27">
        <v>31.283100000000001</v>
      </c>
      <c r="GF27">
        <v>999.9</v>
      </c>
      <c r="GG27">
        <v>42.9</v>
      </c>
      <c r="GH27">
        <v>39.200000000000003</v>
      </c>
      <c r="GI27">
        <v>30.266400000000001</v>
      </c>
      <c r="GJ27">
        <v>31.130400000000002</v>
      </c>
      <c r="GK27">
        <v>35.196300000000001</v>
      </c>
      <c r="GL27">
        <v>1</v>
      </c>
      <c r="GM27">
        <v>0.87596300000000005</v>
      </c>
      <c r="GN27">
        <v>4.5692899999999996</v>
      </c>
      <c r="GO27">
        <v>20.206800000000001</v>
      </c>
      <c r="GP27">
        <v>5.2228300000000001</v>
      </c>
      <c r="GQ27">
        <v>11.9201</v>
      </c>
      <c r="GR27">
        <v>4.9637500000000001</v>
      </c>
      <c r="GS27">
        <v>3.2919999999999998</v>
      </c>
      <c r="GT27">
        <v>9999</v>
      </c>
      <c r="GU27">
        <v>9999</v>
      </c>
      <c r="GV27">
        <v>9999</v>
      </c>
      <c r="GW27">
        <v>996.1</v>
      </c>
      <c r="GX27">
        <v>1.8774</v>
      </c>
      <c r="GY27">
        <v>1.8757600000000001</v>
      </c>
      <c r="GZ27">
        <v>1.87439</v>
      </c>
      <c r="HA27">
        <v>1.87371</v>
      </c>
      <c r="HB27">
        <v>1.8750500000000001</v>
      </c>
      <c r="HC27">
        <v>1.8699600000000001</v>
      </c>
      <c r="HD27">
        <v>1.87418</v>
      </c>
      <c r="HE27">
        <v>1.87927</v>
      </c>
      <c r="HF27">
        <v>0</v>
      </c>
      <c r="HG27">
        <v>0</v>
      </c>
      <c r="HH27">
        <v>0</v>
      </c>
      <c r="HI27">
        <v>0</v>
      </c>
      <c r="HJ27" t="s">
        <v>402</v>
      </c>
      <c r="HK27" t="s">
        <v>403</v>
      </c>
      <c r="HL27" t="s">
        <v>404</v>
      </c>
      <c r="HM27" t="s">
        <v>405</v>
      </c>
      <c r="HN27" t="s">
        <v>405</v>
      </c>
      <c r="HO27" t="s">
        <v>404</v>
      </c>
      <c r="HP27">
        <v>0</v>
      </c>
      <c r="HQ27">
        <v>100</v>
      </c>
      <c r="HR27">
        <v>100</v>
      </c>
      <c r="HS27">
        <v>9.4120000000000008</v>
      </c>
      <c r="HT27">
        <v>1.4975000000000001</v>
      </c>
      <c r="HU27">
        <v>5.8486116895288109</v>
      </c>
      <c r="HV27">
        <v>6.5289834966774643E-3</v>
      </c>
      <c r="HW27">
        <v>-3.637491770542342E-6</v>
      </c>
      <c r="HX27">
        <v>7.2908839589717725E-10</v>
      </c>
      <c r="HY27">
        <v>0.60761941235198336</v>
      </c>
      <c r="HZ27">
        <v>4.1963366034610879E-2</v>
      </c>
      <c r="IA27">
        <v>-4.0001743216473728E-4</v>
      </c>
      <c r="IB27">
        <v>9.9319402524137803E-6</v>
      </c>
      <c r="IC27">
        <v>1</v>
      </c>
      <c r="ID27">
        <v>2008</v>
      </c>
      <c r="IE27">
        <v>1</v>
      </c>
      <c r="IF27">
        <v>25</v>
      </c>
      <c r="IG27">
        <v>1.3</v>
      </c>
      <c r="IH27">
        <v>3</v>
      </c>
      <c r="II27">
        <v>1.8310500000000001</v>
      </c>
      <c r="IJ27">
        <v>2.4523899999999998</v>
      </c>
      <c r="IK27">
        <v>1.42578</v>
      </c>
      <c r="IL27">
        <v>2.2827099999999998</v>
      </c>
      <c r="IM27">
        <v>1.5478499999999999</v>
      </c>
      <c r="IN27">
        <v>2.4108900000000002</v>
      </c>
      <c r="IO27">
        <v>41.743600000000001</v>
      </c>
      <c r="IP27">
        <v>15.016400000000001</v>
      </c>
      <c r="IQ27">
        <v>18</v>
      </c>
      <c r="IR27">
        <v>586.77499999999998</v>
      </c>
      <c r="IS27">
        <v>439.73599999999999</v>
      </c>
      <c r="IT27">
        <v>25.0016</v>
      </c>
      <c r="IU27">
        <v>37.5</v>
      </c>
      <c r="IV27">
        <v>29.9999</v>
      </c>
      <c r="IW27">
        <v>37.506300000000003</v>
      </c>
      <c r="IX27">
        <v>37.42</v>
      </c>
      <c r="IY27">
        <v>36.689300000000003</v>
      </c>
      <c r="IZ27">
        <v>39.530200000000001</v>
      </c>
      <c r="JA27">
        <v>0</v>
      </c>
      <c r="JB27">
        <v>25</v>
      </c>
      <c r="JC27">
        <v>800</v>
      </c>
      <c r="JD27">
        <v>18.41</v>
      </c>
      <c r="JE27">
        <v>97.031300000000002</v>
      </c>
      <c r="JF27">
        <v>99.144199999999998</v>
      </c>
    </row>
    <row r="28" spans="1:266" x14ac:dyDescent="0.2">
      <c r="A28">
        <v>12</v>
      </c>
      <c r="B28">
        <v>1657692831.0999999</v>
      </c>
      <c r="C28">
        <v>1666.099999904633</v>
      </c>
      <c r="D28" t="s">
        <v>437</v>
      </c>
      <c r="E28" t="s">
        <v>438</v>
      </c>
      <c r="F28" t="s">
        <v>394</v>
      </c>
      <c r="H28" t="s">
        <v>395</v>
      </c>
      <c r="I28" t="s">
        <v>396</v>
      </c>
      <c r="J28" t="s">
        <v>397</v>
      </c>
      <c r="K28">
        <v>1657692831.0999999</v>
      </c>
      <c r="L28">
        <f t="shared" si="0"/>
        <v>6.0665989489721243E-3</v>
      </c>
      <c r="M28">
        <f t="shared" si="1"/>
        <v>6.0665989489721239</v>
      </c>
      <c r="N28">
        <f t="shared" si="2"/>
        <v>22.721313937776845</v>
      </c>
      <c r="O28">
        <f t="shared" si="3"/>
        <v>968.74400000000003</v>
      </c>
      <c r="P28">
        <f t="shared" si="4"/>
        <v>832.65307326642539</v>
      </c>
      <c r="Q28">
        <f t="shared" si="5"/>
        <v>83.910368575155161</v>
      </c>
      <c r="R28">
        <f t="shared" si="6"/>
        <v>97.624891692389596</v>
      </c>
      <c r="S28">
        <f t="shared" si="7"/>
        <v>0.36090597288428683</v>
      </c>
      <c r="T28">
        <f>IF(LEFT(CN28,1)&lt;&gt;"0",IF(LEFT(CN28,1)="1",3,CO28),$D$5+$E$5*(DE28*CX28/($K$5*1000))+$F$5*(DE28*CX28/($K$5*1000))*MAX(MIN(CL28,$J$5),$I$5)*MAX(MIN(CL28,$J$5),$I$5)+$G$5*MAX(MIN(CL28,$J$5),$I$5)*(DE28*CX28/($K$5*1000))+$H$5*(DE28*CX28/($K$5*1000))*(DE28*CX28/($K$5*1000)))</f>
        <v>1.9133968709468641</v>
      </c>
      <c r="U28">
        <f t="shared" si="8"/>
        <v>0.32691389742026061</v>
      </c>
      <c r="V28">
        <f t="shared" si="9"/>
        <v>0.20710778749148623</v>
      </c>
      <c r="W28">
        <f t="shared" si="10"/>
        <v>241.73377800000003</v>
      </c>
      <c r="X28">
        <f>(CZ28+(W28+2*0.95*0.0000000567*(((CZ28+$B$7)+273)^4-(CZ28+273)^4)-44100*L28)/(1.84*29.3*T28+8*0.95*0.0000000567*(CZ28+273)^3))</f>
        <v>30.247710684781779</v>
      </c>
      <c r="Y28">
        <f>($C$7*DA28+$D$7*DB28+$E$7*X28)</f>
        <v>30.247710684781779</v>
      </c>
      <c r="Z28">
        <f t="shared" si="11"/>
        <v>4.3214458713588852</v>
      </c>
      <c r="AA28">
        <f t="shared" si="12"/>
        <v>57.451134442629922</v>
      </c>
      <c r="AB28">
        <f t="shared" si="13"/>
        <v>2.5147823983815503</v>
      </c>
      <c r="AC28">
        <f t="shared" si="14"/>
        <v>4.3772545534201495</v>
      </c>
      <c r="AD28">
        <f t="shared" si="15"/>
        <v>1.806663472977335</v>
      </c>
      <c r="AE28">
        <f t="shared" si="16"/>
        <v>-267.53701364967066</v>
      </c>
      <c r="AF28">
        <f t="shared" si="17"/>
        <v>23.105629482631809</v>
      </c>
      <c r="AG28">
        <f>2*0.95*0.0000000567*(((CZ28+$B$7)+273)^4-(Y28+273)^4)</f>
        <v>2.6946210236467887</v>
      </c>
      <c r="AH28">
        <f t="shared" si="18"/>
        <v>-2.9851433920278225E-3</v>
      </c>
      <c r="AI28">
        <v>0</v>
      </c>
      <c r="AJ28">
        <v>0</v>
      </c>
      <c r="AK28">
        <f>IF(AI28*$H$13&gt;=AM28,1,(AM28/(AM28-AI28*$H$13)))</f>
        <v>1</v>
      </c>
      <c r="AL28">
        <f t="shared" si="19"/>
        <v>0</v>
      </c>
      <c r="AM28">
        <f>MAX(0,($B$13+$C$13*DE28)/(1+$D$13*DE28)*CX28/(CZ28+273)*$E$13)</f>
        <v>25459.996977739876</v>
      </c>
      <c r="AN28" t="s">
        <v>398</v>
      </c>
      <c r="AO28" t="s">
        <v>398</v>
      </c>
      <c r="AP28">
        <v>0</v>
      </c>
      <c r="AQ28">
        <v>0</v>
      </c>
      <c r="AR28" t="e">
        <f t="shared" si="20"/>
        <v>#DIV/0!</v>
      </c>
      <c r="AS28">
        <v>0</v>
      </c>
      <c r="AT28" t="s">
        <v>398</v>
      </c>
      <c r="AU28" t="s">
        <v>398</v>
      </c>
      <c r="AV28">
        <v>0</v>
      </c>
      <c r="AW28">
        <v>0</v>
      </c>
      <c r="AX28" t="e">
        <f t="shared" si="21"/>
        <v>#DIV/0!</v>
      </c>
      <c r="AY28">
        <v>0.5</v>
      </c>
      <c r="AZ28">
        <f t="shared" si="22"/>
        <v>1261.1562000000001</v>
      </c>
      <c r="BA28">
        <f t="shared" si="23"/>
        <v>22.721313937776845</v>
      </c>
      <c r="BB28" t="e">
        <f t="shared" si="24"/>
        <v>#DIV/0!</v>
      </c>
      <c r="BC28">
        <f t="shared" si="25"/>
        <v>1.8016256779118115E-2</v>
      </c>
      <c r="BD28" t="e">
        <f t="shared" si="26"/>
        <v>#DIV/0!</v>
      </c>
      <c r="BE28" t="e">
        <f t="shared" si="27"/>
        <v>#DIV/0!</v>
      </c>
      <c r="BF28" t="s">
        <v>398</v>
      </c>
      <c r="BG28">
        <v>0</v>
      </c>
      <c r="BH28" t="e">
        <f t="shared" si="28"/>
        <v>#DIV/0!</v>
      </c>
      <c r="BI28" t="e">
        <f t="shared" si="29"/>
        <v>#DIV/0!</v>
      </c>
      <c r="BJ28" t="e">
        <f t="shared" si="30"/>
        <v>#DIV/0!</v>
      </c>
      <c r="BK28" t="e">
        <f t="shared" si="31"/>
        <v>#DIV/0!</v>
      </c>
      <c r="BL28" t="e">
        <f t="shared" si="32"/>
        <v>#DIV/0!</v>
      </c>
      <c r="BM28" t="e">
        <f t="shared" si="33"/>
        <v>#DIV/0!</v>
      </c>
      <c r="BN28" t="e">
        <f t="shared" si="34"/>
        <v>#DIV/0!</v>
      </c>
      <c r="BO28" t="e">
        <f t="shared" si="35"/>
        <v>#DIV/0!</v>
      </c>
      <c r="BP28" t="s">
        <v>398</v>
      </c>
      <c r="BQ28" t="s">
        <v>398</v>
      </c>
      <c r="BR28" t="s">
        <v>398</v>
      </c>
      <c r="BS28" t="s">
        <v>398</v>
      </c>
      <c r="BT28" t="s">
        <v>398</v>
      </c>
      <c r="BU28" t="s">
        <v>398</v>
      </c>
      <c r="BV28" t="s">
        <v>398</v>
      </c>
      <c r="BW28" t="s">
        <v>398</v>
      </c>
      <c r="BX28" t="s">
        <v>398</v>
      </c>
      <c r="BY28" t="s">
        <v>398</v>
      </c>
      <c r="BZ28" t="s">
        <v>398</v>
      </c>
      <c r="CA28" t="s">
        <v>398</v>
      </c>
      <c r="CB28" t="s">
        <v>398</v>
      </c>
      <c r="CC28" t="s">
        <v>398</v>
      </c>
      <c r="CD28" t="s">
        <v>398</v>
      </c>
      <c r="CE28" t="s">
        <v>398</v>
      </c>
      <c r="CF28" t="s">
        <v>398</v>
      </c>
      <c r="CG28" t="s">
        <v>398</v>
      </c>
      <c r="CH28">
        <f>$B$11*DF28+$C$11*DG28+$F$11*DR28*(1-DU28)</f>
        <v>1499.93</v>
      </c>
      <c r="CI28">
        <f t="shared" si="36"/>
        <v>1261.1562000000001</v>
      </c>
      <c r="CJ28">
        <f>($B$11*$D$9+$C$11*$D$9+$F$11*((EE28+DW28)/MAX(EE28+DW28+EF28, 0.1)*$I$9+EF28/MAX(EE28+DW28+EF28, 0.1)*$J$9))/($B$11+$C$11+$F$11)</f>
        <v>0.84081003780176411</v>
      </c>
      <c r="CK28">
        <f>($B$11*$K$9+$C$11*$K$9+$F$11*((EE28+DW28)/MAX(EE28+DW28+EF28, 0.1)*$P$9+EF28/MAX(EE28+DW28+EF28, 0.1)*$Q$9))/($B$11+$C$11+$F$11)</f>
        <v>0.16116337295740468</v>
      </c>
      <c r="CL28">
        <v>6</v>
      </c>
      <c r="CM28">
        <v>0.5</v>
      </c>
      <c r="CN28" t="s">
        <v>399</v>
      </c>
      <c r="CO28">
        <v>2</v>
      </c>
      <c r="CP28">
        <v>1657692831.0999999</v>
      </c>
      <c r="CQ28">
        <v>968.74400000000003</v>
      </c>
      <c r="CR28">
        <v>999.93799999999999</v>
      </c>
      <c r="CS28">
        <v>24.954499999999999</v>
      </c>
      <c r="CT28">
        <v>18.502400000000002</v>
      </c>
      <c r="CU28">
        <v>958.851</v>
      </c>
      <c r="CV28">
        <v>23.454599999999999</v>
      </c>
      <c r="CW28">
        <v>550.07299999999998</v>
      </c>
      <c r="CX28">
        <v>100.675</v>
      </c>
      <c r="CY28">
        <v>9.97059E-2</v>
      </c>
      <c r="CZ28">
        <v>30.471699999999998</v>
      </c>
      <c r="DA28">
        <v>30.417999999999999</v>
      </c>
      <c r="DB28">
        <v>999.9</v>
      </c>
      <c r="DC28">
        <v>0</v>
      </c>
      <c r="DD28">
        <v>0</v>
      </c>
      <c r="DE28">
        <v>5010</v>
      </c>
      <c r="DF28">
        <v>0</v>
      </c>
      <c r="DG28">
        <v>1853.44</v>
      </c>
      <c r="DH28">
        <v>-31.3657</v>
      </c>
      <c r="DI28">
        <v>993.36099999999999</v>
      </c>
      <c r="DJ28">
        <v>1018.79</v>
      </c>
      <c r="DK28">
        <v>6.45214</v>
      </c>
      <c r="DL28">
        <v>999.93799999999999</v>
      </c>
      <c r="DM28">
        <v>18.502400000000002</v>
      </c>
      <c r="DN28">
        <v>2.5122900000000001</v>
      </c>
      <c r="DO28">
        <v>1.86273</v>
      </c>
      <c r="DP28">
        <v>21.106400000000001</v>
      </c>
      <c r="DQ28">
        <v>16.3233</v>
      </c>
      <c r="DR28">
        <v>1499.93</v>
      </c>
      <c r="DS28">
        <v>0.973001</v>
      </c>
      <c r="DT28">
        <v>2.6998899999999999E-2</v>
      </c>
      <c r="DU28">
        <v>0</v>
      </c>
      <c r="DV28">
        <v>2.6023999999999998</v>
      </c>
      <c r="DW28">
        <v>0</v>
      </c>
      <c r="DX28">
        <v>17508.3</v>
      </c>
      <c r="DY28">
        <v>13303</v>
      </c>
      <c r="DZ28">
        <v>42.5</v>
      </c>
      <c r="EA28">
        <v>45.375</v>
      </c>
      <c r="EB28">
        <v>43.25</v>
      </c>
      <c r="EC28">
        <v>43.811999999999998</v>
      </c>
      <c r="ED28">
        <v>42.375</v>
      </c>
      <c r="EE28">
        <v>1459.43</v>
      </c>
      <c r="EF28">
        <v>40.5</v>
      </c>
      <c r="EG28">
        <v>0</v>
      </c>
      <c r="EH28">
        <v>5311.7000000476837</v>
      </c>
      <c r="EI28">
        <v>0</v>
      </c>
      <c r="EJ28">
        <v>2.2657120000000002</v>
      </c>
      <c r="EK28">
        <v>0.66500771854961094</v>
      </c>
      <c r="EL28">
        <v>1091.97692239354</v>
      </c>
      <c r="EM28">
        <v>17498.024000000001</v>
      </c>
      <c r="EN28">
        <v>15</v>
      </c>
      <c r="EO28">
        <v>1657692865.0999999</v>
      </c>
      <c r="EP28" t="s">
        <v>439</v>
      </c>
      <c r="EQ28">
        <v>1657692865.0999999</v>
      </c>
      <c r="ER28">
        <v>1657692547.5999999</v>
      </c>
      <c r="ES28">
        <v>66</v>
      </c>
      <c r="ET28">
        <v>0.125</v>
      </c>
      <c r="EU28">
        <v>1.7000000000000001E-2</v>
      </c>
      <c r="EV28">
        <v>9.8930000000000007</v>
      </c>
      <c r="EW28">
        <v>1.2589999999999999</v>
      </c>
      <c r="EX28">
        <v>1000</v>
      </c>
      <c r="EY28">
        <v>18</v>
      </c>
      <c r="EZ28">
        <v>0.18</v>
      </c>
      <c r="FA28">
        <v>0.02</v>
      </c>
      <c r="FB28">
        <v>-31.8875925</v>
      </c>
      <c r="FC28">
        <v>1.286702814259008</v>
      </c>
      <c r="FD28">
        <v>0.19297378758201819</v>
      </c>
      <c r="FE28">
        <v>0</v>
      </c>
      <c r="FF28">
        <v>6.4641707499999992</v>
      </c>
      <c r="FG28">
        <v>-0.11715208255160681</v>
      </c>
      <c r="FH28">
        <v>1.216771329944543E-2</v>
      </c>
      <c r="FI28">
        <v>1</v>
      </c>
      <c r="FJ28">
        <v>1</v>
      </c>
      <c r="FK28">
        <v>2</v>
      </c>
      <c r="FL28" t="s">
        <v>401</v>
      </c>
      <c r="FM28">
        <v>3.0481400000000001</v>
      </c>
      <c r="FN28">
        <v>2.7637</v>
      </c>
      <c r="FO28">
        <v>0.18208299999999999</v>
      </c>
      <c r="FP28">
        <v>0.18784000000000001</v>
      </c>
      <c r="FQ28">
        <v>0.115955</v>
      </c>
      <c r="FR28">
        <v>9.8245499999999999E-2</v>
      </c>
      <c r="FS28">
        <v>25328.400000000001</v>
      </c>
      <c r="FT28">
        <v>19802.599999999999</v>
      </c>
      <c r="FU28">
        <v>29133.599999999999</v>
      </c>
      <c r="FV28">
        <v>23892.400000000001</v>
      </c>
      <c r="FW28">
        <v>33587.699999999997</v>
      </c>
      <c r="FX28">
        <v>31464.1</v>
      </c>
      <c r="FY28">
        <v>41733.5</v>
      </c>
      <c r="FZ28">
        <v>38971.300000000003</v>
      </c>
      <c r="GA28">
        <v>1.9791300000000001</v>
      </c>
      <c r="GB28">
        <v>1.7832300000000001</v>
      </c>
      <c r="GC28">
        <v>-6.3546000000000005E-2</v>
      </c>
      <c r="GD28">
        <v>0</v>
      </c>
      <c r="GE28">
        <v>31.450500000000002</v>
      </c>
      <c r="GF28">
        <v>999.9</v>
      </c>
      <c r="GG28">
        <v>42.7</v>
      </c>
      <c r="GH28">
        <v>39.299999999999997</v>
      </c>
      <c r="GI28">
        <v>30.286999999999999</v>
      </c>
      <c r="GJ28">
        <v>30.880400000000002</v>
      </c>
      <c r="GK28">
        <v>35.024000000000001</v>
      </c>
      <c r="GL28">
        <v>1</v>
      </c>
      <c r="GM28">
        <v>0.86907500000000004</v>
      </c>
      <c r="GN28">
        <v>4.6689999999999996</v>
      </c>
      <c r="GO28">
        <v>20.204799999999999</v>
      </c>
      <c r="GP28">
        <v>5.2229799999999997</v>
      </c>
      <c r="GQ28">
        <v>11.9201</v>
      </c>
      <c r="GR28">
        <v>4.9636500000000003</v>
      </c>
      <c r="GS28">
        <v>3.2919999999999998</v>
      </c>
      <c r="GT28">
        <v>9999</v>
      </c>
      <c r="GU28">
        <v>9999</v>
      </c>
      <c r="GV28">
        <v>9999</v>
      </c>
      <c r="GW28">
        <v>996.1</v>
      </c>
      <c r="GX28">
        <v>1.8774</v>
      </c>
      <c r="GY28">
        <v>1.87574</v>
      </c>
      <c r="GZ28">
        <v>1.87439</v>
      </c>
      <c r="HA28">
        <v>1.87375</v>
      </c>
      <c r="HB28">
        <v>1.8750599999999999</v>
      </c>
      <c r="HC28">
        <v>1.8699600000000001</v>
      </c>
      <c r="HD28">
        <v>1.87418</v>
      </c>
      <c r="HE28">
        <v>1.87927</v>
      </c>
      <c r="HF28">
        <v>0</v>
      </c>
      <c r="HG28">
        <v>0</v>
      </c>
      <c r="HH28">
        <v>0</v>
      </c>
      <c r="HI28">
        <v>0</v>
      </c>
      <c r="HJ28" t="s">
        <v>402</v>
      </c>
      <c r="HK28" t="s">
        <v>403</v>
      </c>
      <c r="HL28" t="s">
        <v>404</v>
      </c>
      <c r="HM28" t="s">
        <v>405</v>
      </c>
      <c r="HN28" t="s">
        <v>405</v>
      </c>
      <c r="HO28" t="s">
        <v>404</v>
      </c>
      <c r="HP28">
        <v>0</v>
      </c>
      <c r="HQ28">
        <v>100</v>
      </c>
      <c r="HR28">
        <v>100</v>
      </c>
      <c r="HS28">
        <v>9.8930000000000007</v>
      </c>
      <c r="HT28">
        <v>1.4999</v>
      </c>
      <c r="HU28">
        <v>6.1629353363056012</v>
      </c>
      <c r="HV28">
        <v>6.5289834966774643E-3</v>
      </c>
      <c r="HW28">
        <v>-3.637491770542342E-6</v>
      </c>
      <c r="HX28">
        <v>7.2908839589717725E-10</v>
      </c>
      <c r="HY28">
        <v>0.60761941235198336</v>
      </c>
      <c r="HZ28">
        <v>4.1963366034610879E-2</v>
      </c>
      <c r="IA28">
        <v>-4.0001743216473728E-4</v>
      </c>
      <c r="IB28">
        <v>9.9319402524137803E-6</v>
      </c>
      <c r="IC28">
        <v>1</v>
      </c>
      <c r="ID28">
        <v>2008</v>
      </c>
      <c r="IE28">
        <v>1</v>
      </c>
      <c r="IF28">
        <v>25</v>
      </c>
      <c r="IG28">
        <v>1.3</v>
      </c>
      <c r="IH28">
        <v>4.7</v>
      </c>
      <c r="II28">
        <v>2.2033700000000001</v>
      </c>
      <c r="IJ28">
        <v>2.4572799999999999</v>
      </c>
      <c r="IK28">
        <v>1.42578</v>
      </c>
      <c r="IL28">
        <v>2.2814899999999998</v>
      </c>
      <c r="IM28">
        <v>1.5478499999999999</v>
      </c>
      <c r="IN28">
        <v>2.32544</v>
      </c>
      <c r="IO28">
        <v>41.796100000000003</v>
      </c>
      <c r="IP28">
        <v>14.963800000000001</v>
      </c>
      <c r="IQ28">
        <v>18</v>
      </c>
      <c r="IR28">
        <v>585.73500000000001</v>
      </c>
      <c r="IS28">
        <v>441.04599999999999</v>
      </c>
      <c r="IT28">
        <v>25.0014</v>
      </c>
      <c r="IU28">
        <v>37.453899999999997</v>
      </c>
      <c r="IV28">
        <v>29.999600000000001</v>
      </c>
      <c r="IW28">
        <v>37.449599999999997</v>
      </c>
      <c r="IX28">
        <v>37.360199999999999</v>
      </c>
      <c r="IY28">
        <v>44.134599999999999</v>
      </c>
      <c r="IZ28">
        <v>39.1008</v>
      </c>
      <c r="JA28">
        <v>0</v>
      </c>
      <c r="JB28">
        <v>25</v>
      </c>
      <c r="JC28">
        <v>1000</v>
      </c>
      <c r="JD28">
        <v>18.537500000000001</v>
      </c>
      <c r="JE28">
        <v>97.042900000000003</v>
      </c>
      <c r="JF28">
        <v>99.159800000000004</v>
      </c>
    </row>
    <row r="29" spans="1:266" x14ac:dyDescent="0.2">
      <c r="A29">
        <v>13</v>
      </c>
      <c r="B29">
        <v>1657692941.0999999</v>
      </c>
      <c r="C29">
        <v>1776.099999904633</v>
      </c>
      <c r="D29" t="s">
        <v>440</v>
      </c>
      <c r="E29" t="s">
        <v>441</v>
      </c>
      <c r="F29" t="s">
        <v>394</v>
      </c>
      <c r="H29" t="s">
        <v>395</v>
      </c>
      <c r="I29" t="s">
        <v>396</v>
      </c>
      <c r="J29" t="s">
        <v>397</v>
      </c>
      <c r="K29">
        <v>1657692941.0999999</v>
      </c>
      <c r="L29">
        <f t="shared" si="0"/>
        <v>5.9268400176741252E-3</v>
      </c>
      <c r="M29">
        <f t="shared" si="1"/>
        <v>5.9268400176741256</v>
      </c>
      <c r="N29">
        <f t="shared" si="2"/>
        <v>22.967428954939802</v>
      </c>
      <c r="O29">
        <f t="shared" si="3"/>
        <v>1167.4390000000001</v>
      </c>
      <c r="P29">
        <f t="shared" si="4"/>
        <v>1022.6464385727675</v>
      </c>
      <c r="Q29">
        <f t="shared" si="5"/>
        <v>103.05626321626509</v>
      </c>
      <c r="R29">
        <f t="shared" si="6"/>
        <v>117.64760168807101</v>
      </c>
      <c r="S29">
        <f t="shared" si="7"/>
        <v>0.35405097070921243</v>
      </c>
      <c r="T29">
        <f>IF(LEFT(CN29,1)&lt;&gt;"0",IF(LEFT(CN29,1)="1",3,CO29),$D$5+$E$5*(DE29*CX29/($K$5*1000))+$F$5*(DE29*CX29/($K$5*1000))*MAX(MIN(CL29,$J$5),$I$5)*MAX(MIN(CL29,$J$5),$I$5)+$G$5*MAX(MIN(CL29,$J$5),$I$5)*(DE29*CX29/($K$5*1000))+$H$5*(DE29*CX29/($K$5*1000))*(DE29*CX29/($K$5*1000)))</f>
        <v>1.9085118188357462</v>
      </c>
      <c r="U29">
        <f t="shared" si="8"/>
        <v>0.3211996499602659</v>
      </c>
      <c r="V29">
        <f t="shared" si="9"/>
        <v>0.20344672180879494</v>
      </c>
      <c r="W29">
        <f t="shared" si="10"/>
        <v>241.750755</v>
      </c>
      <c r="X29">
        <f>(CZ29+(W29+2*0.95*0.0000000567*(((CZ29+$B$7)+273)^4-(CZ29+273)^4)-44100*L29)/(1.84*29.3*T29+8*0.95*0.0000000567*(CZ29+273)^3))</f>
        <v>30.321273486682813</v>
      </c>
      <c r="Y29">
        <f>($C$7*DA29+$D$7*DB29+$E$7*X29)</f>
        <v>30.321273486682813</v>
      </c>
      <c r="Z29">
        <f t="shared" si="11"/>
        <v>4.3397058412254985</v>
      </c>
      <c r="AA29">
        <f t="shared" si="12"/>
        <v>58.044500814747892</v>
      </c>
      <c r="AB29">
        <f t="shared" si="13"/>
        <v>2.5437093223113001</v>
      </c>
      <c r="AC29">
        <f t="shared" si="14"/>
        <v>4.3823433514049563</v>
      </c>
      <c r="AD29">
        <f t="shared" si="15"/>
        <v>1.7959965189141984</v>
      </c>
      <c r="AE29">
        <f t="shared" si="16"/>
        <v>-261.3736447794289</v>
      </c>
      <c r="AF29">
        <f t="shared" si="17"/>
        <v>17.566339342517484</v>
      </c>
      <c r="AG29">
        <f>2*0.95*0.0000000567*(((CZ29+$B$7)+273)^4-(Y29+273)^4)</f>
        <v>2.0548157485382315</v>
      </c>
      <c r="AH29">
        <f t="shared" si="18"/>
        <v>-1.734688373186799E-3</v>
      </c>
      <c r="AI29">
        <v>0</v>
      </c>
      <c r="AJ29">
        <v>0</v>
      </c>
      <c r="AK29">
        <f>IF(AI29*$H$13&gt;=AM29,1,(AM29/(AM29-AI29*$H$13)))</f>
        <v>1</v>
      </c>
      <c r="AL29">
        <f t="shared" si="19"/>
        <v>0</v>
      </c>
      <c r="AM29">
        <f>MAX(0,($B$13+$C$13*DE29)/(1+$D$13*DE29)*CX29/(CZ29+273)*$E$13)</f>
        <v>25336.939869221827</v>
      </c>
      <c r="AN29" t="s">
        <v>398</v>
      </c>
      <c r="AO29" t="s">
        <v>398</v>
      </c>
      <c r="AP29">
        <v>0</v>
      </c>
      <c r="AQ29">
        <v>0</v>
      </c>
      <c r="AR29" t="e">
        <f t="shared" si="20"/>
        <v>#DIV/0!</v>
      </c>
      <c r="AS29">
        <v>0</v>
      </c>
      <c r="AT29" t="s">
        <v>398</v>
      </c>
      <c r="AU29" t="s">
        <v>398</v>
      </c>
      <c r="AV29">
        <v>0</v>
      </c>
      <c r="AW29">
        <v>0</v>
      </c>
      <c r="AX29" t="e">
        <f t="shared" si="21"/>
        <v>#DIV/0!</v>
      </c>
      <c r="AY29">
        <v>0.5</v>
      </c>
      <c r="AZ29">
        <f t="shared" si="22"/>
        <v>1261.2482999999997</v>
      </c>
      <c r="BA29">
        <f t="shared" si="23"/>
        <v>22.967428954939802</v>
      </c>
      <c r="BB29" t="e">
        <f t="shared" si="24"/>
        <v>#DIV/0!</v>
      </c>
      <c r="BC29">
        <f t="shared" si="25"/>
        <v>1.8210077234545971E-2</v>
      </c>
      <c r="BD29" t="e">
        <f t="shared" si="26"/>
        <v>#DIV/0!</v>
      </c>
      <c r="BE29" t="e">
        <f t="shared" si="27"/>
        <v>#DIV/0!</v>
      </c>
      <c r="BF29" t="s">
        <v>398</v>
      </c>
      <c r="BG29">
        <v>0</v>
      </c>
      <c r="BH29" t="e">
        <f t="shared" si="28"/>
        <v>#DIV/0!</v>
      </c>
      <c r="BI29" t="e">
        <f t="shared" si="29"/>
        <v>#DIV/0!</v>
      </c>
      <c r="BJ29" t="e">
        <f t="shared" si="30"/>
        <v>#DIV/0!</v>
      </c>
      <c r="BK29" t="e">
        <f t="shared" si="31"/>
        <v>#DIV/0!</v>
      </c>
      <c r="BL29" t="e">
        <f t="shared" si="32"/>
        <v>#DIV/0!</v>
      </c>
      <c r="BM29" t="e">
        <f t="shared" si="33"/>
        <v>#DIV/0!</v>
      </c>
      <c r="BN29" t="e">
        <f t="shared" si="34"/>
        <v>#DIV/0!</v>
      </c>
      <c r="BO29" t="e">
        <f t="shared" si="35"/>
        <v>#DIV/0!</v>
      </c>
      <c r="BP29" t="s">
        <v>398</v>
      </c>
      <c r="BQ29" t="s">
        <v>398</v>
      </c>
      <c r="BR29" t="s">
        <v>398</v>
      </c>
      <c r="BS29" t="s">
        <v>398</v>
      </c>
      <c r="BT29" t="s">
        <v>398</v>
      </c>
      <c r="BU29" t="s">
        <v>398</v>
      </c>
      <c r="BV29" t="s">
        <v>398</v>
      </c>
      <c r="BW29" t="s">
        <v>398</v>
      </c>
      <c r="BX29" t="s">
        <v>398</v>
      </c>
      <c r="BY29" t="s">
        <v>398</v>
      </c>
      <c r="BZ29" t="s">
        <v>398</v>
      </c>
      <c r="CA29" t="s">
        <v>398</v>
      </c>
      <c r="CB29" t="s">
        <v>398</v>
      </c>
      <c r="CC29" t="s">
        <v>398</v>
      </c>
      <c r="CD29" t="s">
        <v>398</v>
      </c>
      <c r="CE29" t="s">
        <v>398</v>
      </c>
      <c r="CF29" t="s">
        <v>398</v>
      </c>
      <c r="CG29" t="s">
        <v>398</v>
      </c>
      <c r="CH29">
        <f>$B$11*DF29+$C$11*DG29+$F$11*DR29*(1-DU29)</f>
        <v>1500.04</v>
      </c>
      <c r="CI29">
        <f t="shared" si="36"/>
        <v>1261.2482999999997</v>
      </c>
      <c r="CJ29">
        <f>($B$11*$D$9+$C$11*$D$9+$F$11*((EE29+DW29)/MAX(EE29+DW29+EF29, 0.1)*$I$9+EF29/MAX(EE29+DW29+EF29, 0.1)*$J$9))/($B$11+$C$11+$F$11)</f>
        <v>0.84080977840590909</v>
      </c>
      <c r="CK29">
        <f>($B$11*$K$9+$C$11*$K$9+$F$11*((EE29+DW29)/MAX(EE29+DW29+EF29, 0.1)*$P$9+EF29/MAX(EE29+DW29+EF29, 0.1)*$Q$9))/($B$11+$C$11+$F$11)</f>
        <v>0.1611628723234047</v>
      </c>
      <c r="CL29">
        <v>6</v>
      </c>
      <c r="CM29">
        <v>0.5</v>
      </c>
      <c r="CN29" t="s">
        <v>399</v>
      </c>
      <c r="CO29">
        <v>2</v>
      </c>
      <c r="CP29">
        <v>1657692941.0999999</v>
      </c>
      <c r="CQ29">
        <v>1167.4390000000001</v>
      </c>
      <c r="CR29">
        <v>1200.03</v>
      </c>
      <c r="CS29">
        <v>25.241700000000002</v>
      </c>
      <c r="CT29">
        <v>18.941700000000001</v>
      </c>
      <c r="CU29">
        <v>1156.97</v>
      </c>
      <c r="CV29">
        <v>23.730799999999999</v>
      </c>
      <c r="CW29">
        <v>550.21299999999997</v>
      </c>
      <c r="CX29">
        <v>100.67400000000001</v>
      </c>
      <c r="CY29">
        <v>0.100089</v>
      </c>
      <c r="CZ29">
        <v>30.492000000000001</v>
      </c>
      <c r="DA29">
        <v>30.490100000000002</v>
      </c>
      <c r="DB29">
        <v>999.9</v>
      </c>
      <c r="DC29">
        <v>0</v>
      </c>
      <c r="DD29">
        <v>0</v>
      </c>
      <c r="DE29">
        <v>4989.38</v>
      </c>
      <c r="DF29">
        <v>0</v>
      </c>
      <c r="DG29">
        <v>1676.09</v>
      </c>
      <c r="DH29">
        <v>-32.960799999999999</v>
      </c>
      <c r="DI29">
        <v>1197.29</v>
      </c>
      <c r="DJ29">
        <v>1223.2</v>
      </c>
      <c r="DK29">
        <v>6.2999599999999996</v>
      </c>
      <c r="DL29">
        <v>1200.03</v>
      </c>
      <c r="DM29">
        <v>18.941700000000001</v>
      </c>
      <c r="DN29">
        <v>2.5411899999999998</v>
      </c>
      <c r="DO29">
        <v>1.9069400000000001</v>
      </c>
      <c r="DP29">
        <v>21.2927</v>
      </c>
      <c r="DQ29">
        <v>16.6921</v>
      </c>
      <c r="DR29">
        <v>1500.04</v>
      </c>
      <c r="DS29">
        <v>0.97300600000000004</v>
      </c>
      <c r="DT29">
        <v>2.6993799999999998E-2</v>
      </c>
      <c r="DU29">
        <v>0</v>
      </c>
      <c r="DV29">
        <v>2.1812999999999998</v>
      </c>
      <c r="DW29">
        <v>0</v>
      </c>
      <c r="DX29">
        <v>16784</v>
      </c>
      <c r="DY29">
        <v>13304</v>
      </c>
      <c r="DZ29">
        <v>42.625</v>
      </c>
      <c r="EA29">
        <v>45.625</v>
      </c>
      <c r="EB29">
        <v>43.436999999999998</v>
      </c>
      <c r="EC29">
        <v>44</v>
      </c>
      <c r="ED29">
        <v>42.5</v>
      </c>
      <c r="EE29">
        <v>1459.55</v>
      </c>
      <c r="EF29">
        <v>40.49</v>
      </c>
      <c r="EG29">
        <v>0</v>
      </c>
      <c r="EH29">
        <v>5421.5</v>
      </c>
      <c r="EI29">
        <v>0</v>
      </c>
      <c r="EJ29">
        <v>2.2928269230769232</v>
      </c>
      <c r="EK29">
        <v>0.16116580631910721</v>
      </c>
      <c r="EL29">
        <v>-2229.2239352012639</v>
      </c>
      <c r="EM29">
        <v>17120.90769230769</v>
      </c>
      <c r="EN29">
        <v>15</v>
      </c>
      <c r="EO29">
        <v>1657692980.0999999</v>
      </c>
      <c r="EP29" t="s">
        <v>442</v>
      </c>
      <c r="EQ29">
        <v>1657692980.0999999</v>
      </c>
      <c r="ER29">
        <v>1657692547.5999999</v>
      </c>
      <c r="ES29">
        <v>67</v>
      </c>
      <c r="ET29">
        <v>0.33600000000000002</v>
      </c>
      <c r="EU29">
        <v>1.7000000000000001E-2</v>
      </c>
      <c r="EV29">
        <v>10.468999999999999</v>
      </c>
      <c r="EW29">
        <v>1.2589999999999999</v>
      </c>
      <c r="EX29">
        <v>1200</v>
      </c>
      <c r="EY29">
        <v>18</v>
      </c>
      <c r="EZ29">
        <v>0.08</v>
      </c>
      <c r="FA29">
        <v>0.02</v>
      </c>
      <c r="FB29">
        <v>-33.443204878048782</v>
      </c>
      <c r="FC29">
        <v>1.869240418118399</v>
      </c>
      <c r="FD29">
        <v>0.2266020751538026</v>
      </c>
      <c r="FE29">
        <v>0</v>
      </c>
      <c r="FF29">
        <v>6.3247031707317074</v>
      </c>
      <c r="FG29">
        <v>-0.20886627177700939</v>
      </c>
      <c r="FH29">
        <v>2.1841410706586191E-2</v>
      </c>
      <c r="FI29">
        <v>1</v>
      </c>
      <c r="FJ29">
        <v>1</v>
      </c>
      <c r="FK29">
        <v>2</v>
      </c>
      <c r="FL29" t="s">
        <v>401</v>
      </c>
      <c r="FM29">
        <v>3.0485199999999999</v>
      </c>
      <c r="FN29">
        <v>2.7639900000000002</v>
      </c>
      <c r="FO29">
        <v>0.20544399999999999</v>
      </c>
      <c r="FP29">
        <v>0.211031</v>
      </c>
      <c r="FQ29">
        <v>0.116919</v>
      </c>
      <c r="FR29">
        <v>9.9898200000000006E-2</v>
      </c>
      <c r="FS29">
        <v>24603.7</v>
      </c>
      <c r="FT29">
        <v>19235.5</v>
      </c>
      <c r="FU29">
        <v>29136.2</v>
      </c>
      <c r="FV29">
        <v>23894</v>
      </c>
      <c r="FW29">
        <v>33553.699999999997</v>
      </c>
      <c r="FX29">
        <v>31409.7</v>
      </c>
      <c r="FY29">
        <v>41735.599999999999</v>
      </c>
      <c r="FZ29">
        <v>38974.199999999997</v>
      </c>
      <c r="GA29">
        <v>1.98</v>
      </c>
      <c r="GB29">
        <v>1.78437</v>
      </c>
      <c r="GC29">
        <v>-6.4306000000000002E-2</v>
      </c>
      <c r="GD29">
        <v>0</v>
      </c>
      <c r="GE29">
        <v>31.534800000000001</v>
      </c>
      <c r="GF29">
        <v>999.9</v>
      </c>
      <c r="GG29">
        <v>42.4</v>
      </c>
      <c r="GH29">
        <v>39.299999999999997</v>
      </c>
      <c r="GI29">
        <v>30.075800000000001</v>
      </c>
      <c r="GJ29">
        <v>31.020399999999999</v>
      </c>
      <c r="GK29">
        <v>34.575299999999999</v>
      </c>
      <c r="GL29">
        <v>1</v>
      </c>
      <c r="GM29">
        <v>0.86526199999999998</v>
      </c>
      <c r="GN29">
        <v>4.6944499999999998</v>
      </c>
      <c r="GO29">
        <v>20.204000000000001</v>
      </c>
      <c r="GP29">
        <v>5.2229799999999997</v>
      </c>
      <c r="GQ29">
        <v>11.9201</v>
      </c>
      <c r="GR29">
        <v>4.9636500000000003</v>
      </c>
      <c r="GS29">
        <v>3.2919999999999998</v>
      </c>
      <c r="GT29">
        <v>9999</v>
      </c>
      <c r="GU29">
        <v>9999</v>
      </c>
      <c r="GV29">
        <v>9999</v>
      </c>
      <c r="GW29">
        <v>996.2</v>
      </c>
      <c r="GX29">
        <v>1.8774</v>
      </c>
      <c r="GY29">
        <v>1.8757600000000001</v>
      </c>
      <c r="GZ29">
        <v>1.87439</v>
      </c>
      <c r="HA29">
        <v>1.87374</v>
      </c>
      <c r="HB29">
        <v>1.8750599999999999</v>
      </c>
      <c r="HC29">
        <v>1.8699600000000001</v>
      </c>
      <c r="HD29">
        <v>1.8742399999999999</v>
      </c>
      <c r="HE29">
        <v>1.87927</v>
      </c>
      <c r="HF29">
        <v>0</v>
      </c>
      <c r="HG29">
        <v>0</v>
      </c>
      <c r="HH29">
        <v>0</v>
      </c>
      <c r="HI29">
        <v>0</v>
      </c>
      <c r="HJ29" t="s">
        <v>402</v>
      </c>
      <c r="HK29" t="s">
        <v>403</v>
      </c>
      <c r="HL29" t="s">
        <v>404</v>
      </c>
      <c r="HM29" t="s">
        <v>405</v>
      </c>
      <c r="HN29" t="s">
        <v>405</v>
      </c>
      <c r="HO29" t="s">
        <v>404</v>
      </c>
      <c r="HP29">
        <v>0</v>
      </c>
      <c r="HQ29">
        <v>100</v>
      </c>
      <c r="HR29">
        <v>100</v>
      </c>
      <c r="HS29">
        <v>10.468999999999999</v>
      </c>
      <c r="HT29">
        <v>1.5108999999999999</v>
      </c>
      <c r="HU29">
        <v>6.2872394391518878</v>
      </c>
      <c r="HV29">
        <v>6.5289834966774643E-3</v>
      </c>
      <c r="HW29">
        <v>-3.637491770542342E-6</v>
      </c>
      <c r="HX29">
        <v>7.2908839589717725E-10</v>
      </c>
      <c r="HY29">
        <v>0.60761941235198336</v>
      </c>
      <c r="HZ29">
        <v>4.1963366034610879E-2</v>
      </c>
      <c r="IA29">
        <v>-4.0001743216473728E-4</v>
      </c>
      <c r="IB29">
        <v>9.9319402524137803E-6</v>
      </c>
      <c r="IC29">
        <v>1</v>
      </c>
      <c r="ID29">
        <v>2008</v>
      </c>
      <c r="IE29">
        <v>1</v>
      </c>
      <c r="IF29">
        <v>25</v>
      </c>
      <c r="IG29">
        <v>1.3</v>
      </c>
      <c r="IH29">
        <v>6.6</v>
      </c>
      <c r="II29">
        <v>2.5647000000000002</v>
      </c>
      <c r="IJ29">
        <v>2.4621599999999999</v>
      </c>
      <c r="IK29">
        <v>1.42578</v>
      </c>
      <c r="IL29">
        <v>2.2827099999999998</v>
      </c>
      <c r="IM29">
        <v>1.5478499999999999</v>
      </c>
      <c r="IN29">
        <v>2.2985799999999998</v>
      </c>
      <c r="IO29">
        <v>41.874899999999997</v>
      </c>
      <c r="IP29">
        <v>14.9201</v>
      </c>
      <c r="IQ29">
        <v>18</v>
      </c>
      <c r="IR29">
        <v>586.07799999999997</v>
      </c>
      <c r="IS29">
        <v>441.55099999999999</v>
      </c>
      <c r="IT29">
        <v>24.999700000000001</v>
      </c>
      <c r="IU29">
        <v>37.414900000000003</v>
      </c>
      <c r="IV29">
        <v>30.0002</v>
      </c>
      <c r="IW29">
        <v>37.413400000000003</v>
      </c>
      <c r="IX29">
        <v>37.328600000000002</v>
      </c>
      <c r="IY29">
        <v>51.3508</v>
      </c>
      <c r="IZ29">
        <v>37.501100000000001</v>
      </c>
      <c r="JA29">
        <v>0</v>
      </c>
      <c r="JB29">
        <v>25</v>
      </c>
      <c r="JC29">
        <v>1200</v>
      </c>
      <c r="JD29">
        <v>18.991199999999999</v>
      </c>
      <c r="JE29">
        <v>97.049300000000002</v>
      </c>
      <c r="JF29">
        <v>99.166700000000006</v>
      </c>
    </row>
    <row r="30" spans="1:266" x14ac:dyDescent="0.2">
      <c r="A30">
        <v>14</v>
      </c>
      <c r="B30">
        <v>1657693056.0999999</v>
      </c>
      <c r="C30">
        <v>1891.099999904633</v>
      </c>
      <c r="D30" t="s">
        <v>443</v>
      </c>
      <c r="E30" t="s">
        <v>444</v>
      </c>
      <c r="F30" t="s">
        <v>394</v>
      </c>
      <c r="H30" t="s">
        <v>395</v>
      </c>
      <c r="I30" t="s">
        <v>396</v>
      </c>
      <c r="J30" t="s">
        <v>397</v>
      </c>
      <c r="K30">
        <v>1657693056.0999999</v>
      </c>
      <c r="L30">
        <f t="shared" si="0"/>
        <v>5.8454205126753098E-3</v>
      </c>
      <c r="M30">
        <f t="shared" si="1"/>
        <v>5.84542051267531</v>
      </c>
      <c r="N30">
        <f t="shared" si="2"/>
        <v>22.696289707853918</v>
      </c>
      <c r="O30">
        <f t="shared" si="3"/>
        <v>1465.93</v>
      </c>
      <c r="P30">
        <f t="shared" si="4"/>
        <v>1312.0226464540315</v>
      </c>
      <c r="Q30">
        <f t="shared" si="5"/>
        <v>132.21492767669503</v>
      </c>
      <c r="R30">
        <f t="shared" si="6"/>
        <v>147.72445388265501</v>
      </c>
      <c r="S30">
        <f t="shared" si="7"/>
        <v>0.34791535090279635</v>
      </c>
      <c r="T30">
        <f>IF(LEFT(CN30,1)&lt;&gt;"0",IF(LEFT(CN30,1)="1",3,CO30),$D$5+$E$5*(DE30*CX30/($K$5*1000))+$F$5*(DE30*CX30/($K$5*1000))*MAX(MIN(CL30,$J$5),$I$5)*MAX(MIN(CL30,$J$5),$I$5)+$G$5*MAX(MIN(CL30,$J$5),$I$5)*(DE30*CX30/($K$5*1000))+$H$5*(DE30*CX30/($K$5*1000))*(DE30*CX30/($K$5*1000)))</f>
        <v>1.911145422857395</v>
      </c>
      <c r="U30">
        <f t="shared" si="8"/>
        <v>0.31617764924121261</v>
      </c>
      <c r="V30">
        <f t="shared" si="9"/>
        <v>0.20022071518539647</v>
      </c>
      <c r="W30">
        <f t="shared" si="10"/>
        <v>241.72043099999993</v>
      </c>
      <c r="X30">
        <f>(CZ30+(W30+2*0.95*0.0000000567*(((CZ30+$B$7)+273)^4-(CZ30+273)^4)-44100*L30)/(1.84*29.3*T30+8*0.95*0.0000000567*(CZ30+273)^3))</f>
        <v>30.327318023895472</v>
      </c>
      <c r="Y30">
        <f>($C$7*DA30+$D$7*DB30+$E$7*X30)</f>
        <v>30.327318023895472</v>
      </c>
      <c r="Z30">
        <f t="shared" si="11"/>
        <v>4.3412092182017679</v>
      </c>
      <c r="AA30">
        <f t="shared" si="12"/>
        <v>58.084046655178746</v>
      </c>
      <c r="AB30">
        <f t="shared" si="13"/>
        <v>2.5417881107371998</v>
      </c>
      <c r="AC30">
        <f t="shared" si="14"/>
        <v>4.3760520437337247</v>
      </c>
      <c r="AD30">
        <f t="shared" si="15"/>
        <v>1.7994211074645681</v>
      </c>
      <c r="AE30">
        <f t="shared" si="16"/>
        <v>-257.78304460898119</v>
      </c>
      <c r="AF30">
        <f t="shared" si="17"/>
        <v>14.381643548242444</v>
      </c>
      <c r="AG30">
        <f>2*0.95*0.0000000567*(((CZ30+$B$7)+273)^4-(Y30+273)^4)</f>
        <v>1.6798106533195656</v>
      </c>
      <c r="AH30">
        <f t="shared" si="18"/>
        <v>-1.1594074192302628E-3</v>
      </c>
      <c r="AI30">
        <v>0</v>
      </c>
      <c r="AJ30">
        <v>0</v>
      </c>
      <c r="AK30">
        <f>IF(AI30*$H$13&gt;=AM30,1,(AM30/(AM30-AI30*$H$13)))</f>
        <v>1</v>
      </c>
      <c r="AL30">
        <f t="shared" si="19"/>
        <v>0</v>
      </c>
      <c r="AM30">
        <f>MAX(0,($B$13+$C$13*DE30)/(1+$D$13*DE30)*CX30/(CZ30+273)*$E$13)</f>
        <v>25404.55853977607</v>
      </c>
      <c r="AN30" t="s">
        <v>398</v>
      </c>
      <c r="AO30" t="s">
        <v>398</v>
      </c>
      <c r="AP30">
        <v>0</v>
      </c>
      <c r="AQ30">
        <v>0</v>
      </c>
      <c r="AR30" t="e">
        <f t="shared" si="20"/>
        <v>#DIV/0!</v>
      </c>
      <c r="AS30">
        <v>0</v>
      </c>
      <c r="AT30" t="s">
        <v>398</v>
      </c>
      <c r="AU30" t="s">
        <v>398</v>
      </c>
      <c r="AV30">
        <v>0</v>
      </c>
      <c r="AW30">
        <v>0</v>
      </c>
      <c r="AX30" t="e">
        <f t="shared" si="21"/>
        <v>#DIV/0!</v>
      </c>
      <c r="AY30">
        <v>0.5</v>
      </c>
      <c r="AZ30">
        <f t="shared" si="22"/>
        <v>1261.0886999999998</v>
      </c>
      <c r="BA30">
        <f t="shared" si="23"/>
        <v>22.696289707853918</v>
      </c>
      <c r="BB30" t="e">
        <f t="shared" si="24"/>
        <v>#DIV/0!</v>
      </c>
      <c r="BC30">
        <f t="shared" si="25"/>
        <v>1.7997377748174195E-2</v>
      </c>
      <c r="BD30" t="e">
        <f t="shared" si="26"/>
        <v>#DIV/0!</v>
      </c>
      <c r="BE30" t="e">
        <f t="shared" si="27"/>
        <v>#DIV/0!</v>
      </c>
      <c r="BF30" t="s">
        <v>398</v>
      </c>
      <c r="BG30">
        <v>0</v>
      </c>
      <c r="BH30" t="e">
        <f t="shared" si="28"/>
        <v>#DIV/0!</v>
      </c>
      <c r="BI30" t="e">
        <f t="shared" si="29"/>
        <v>#DIV/0!</v>
      </c>
      <c r="BJ30" t="e">
        <f t="shared" si="30"/>
        <v>#DIV/0!</v>
      </c>
      <c r="BK30" t="e">
        <f t="shared" si="31"/>
        <v>#DIV/0!</v>
      </c>
      <c r="BL30" t="e">
        <f t="shared" si="32"/>
        <v>#DIV/0!</v>
      </c>
      <c r="BM30" t="e">
        <f t="shared" si="33"/>
        <v>#DIV/0!</v>
      </c>
      <c r="BN30" t="e">
        <f t="shared" si="34"/>
        <v>#DIV/0!</v>
      </c>
      <c r="BO30" t="e">
        <f t="shared" si="35"/>
        <v>#DIV/0!</v>
      </c>
      <c r="BP30" t="s">
        <v>398</v>
      </c>
      <c r="BQ30" t="s">
        <v>398</v>
      </c>
      <c r="BR30" t="s">
        <v>398</v>
      </c>
      <c r="BS30" t="s">
        <v>398</v>
      </c>
      <c r="BT30" t="s">
        <v>398</v>
      </c>
      <c r="BU30" t="s">
        <v>398</v>
      </c>
      <c r="BV30" t="s">
        <v>398</v>
      </c>
      <c r="BW30" t="s">
        <v>398</v>
      </c>
      <c r="BX30" t="s">
        <v>398</v>
      </c>
      <c r="BY30" t="s">
        <v>398</v>
      </c>
      <c r="BZ30" t="s">
        <v>398</v>
      </c>
      <c r="CA30" t="s">
        <v>398</v>
      </c>
      <c r="CB30" t="s">
        <v>398</v>
      </c>
      <c r="CC30" t="s">
        <v>398</v>
      </c>
      <c r="CD30" t="s">
        <v>398</v>
      </c>
      <c r="CE30" t="s">
        <v>398</v>
      </c>
      <c r="CF30" t="s">
        <v>398</v>
      </c>
      <c r="CG30" t="s">
        <v>398</v>
      </c>
      <c r="CH30">
        <f>$B$11*DF30+$C$11*DG30+$F$11*DR30*(1-DU30)</f>
        <v>1499.85</v>
      </c>
      <c r="CI30">
        <f t="shared" si="36"/>
        <v>1261.0886999999998</v>
      </c>
      <c r="CJ30">
        <f>($B$11*$D$9+$C$11*$D$9+$F$11*((EE30+DW30)/MAX(EE30+DW30+EF30, 0.1)*$I$9+EF30/MAX(EE30+DW30+EF30, 0.1)*$J$9))/($B$11+$C$11+$F$11)</f>
        <v>0.84080988098809872</v>
      </c>
      <c r="CK30">
        <f>($B$11*$K$9+$C$11*$K$9+$F$11*((EE30+DW30)/MAX(EE30+DW30+EF30, 0.1)*$P$9+EF30/MAX(EE30+DW30+EF30, 0.1)*$Q$9))/($B$11+$C$11+$F$11)</f>
        <v>0.16116307030703067</v>
      </c>
      <c r="CL30">
        <v>6</v>
      </c>
      <c r="CM30">
        <v>0.5</v>
      </c>
      <c r="CN30" t="s">
        <v>399</v>
      </c>
      <c r="CO30">
        <v>2</v>
      </c>
      <c r="CP30">
        <v>1657693056.0999999</v>
      </c>
      <c r="CQ30">
        <v>1465.93</v>
      </c>
      <c r="CR30">
        <v>1500.03</v>
      </c>
      <c r="CS30">
        <v>25.223199999999999</v>
      </c>
      <c r="CT30">
        <v>19.008600000000001</v>
      </c>
      <c r="CU30">
        <v>1455.25</v>
      </c>
      <c r="CV30">
        <v>23.713000000000001</v>
      </c>
      <c r="CW30">
        <v>550.12199999999996</v>
      </c>
      <c r="CX30">
        <v>100.672</v>
      </c>
      <c r="CY30">
        <v>9.9833500000000006E-2</v>
      </c>
      <c r="CZ30">
        <v>30.466899999999999</v>
      </c>
      <c r="DA30">
        <v>30.442699999999999</v>
      </c>
      <c r="DB30">
        <v>999.9</v>
      </c>
      <c r="DC30">
        <v>0</v>
      </c>
      <c r="DD30">
        <v>0</v>
      </c>
      <c r="DE30">
        <v>5000.62</v>
      </c>
      <c r="DF30">
        <v>0</v>
      </c>
      <c r="DG30">
        <v>798.87400000000002</v>
      </c>
      <c r="DH30">
        <v>-34.114100000000001</v>
      </c>
      <c r="DI30">
        <v>1503.85</v>
      </c>
      <c r="DJ30">
        <v>1529.09</v>
      </c>
      <c r="DK30">
        <v>6.2145700000000001</v>
      </c>
      <c r="DL30">
        <v>1500.03</v>
      </c>
      <c r="DM30">
        <v>19.008600000000001</v>
      </c>
      <c r="DN30">
        <v>2.5392600000000001</v>
      </c>
      <c r="DO30">
        <v>1.9136299999999999</v>
      </c>
      <c r="DP30">
        <v>21.2803</v>
      </c>
      <c r="DQ30">
        <v>16.747199999999999</v>
      </c>
      <c r="DR30">
        <v>1499.85</v>
      </c>
      <c r="DS30">
        <v>0.973001</v>
      </c>
      <c r="DT30">
        <v>2.6998899999999999E-2</v>
      </c>
      <c r="DU30">
        <v>0</v>
      </c>
      <c r="DV30">
        <v>1.9936</v>
      </c>
      <c r="DW30">
        <v>0</v>
      </c>
      <c r="DX30">
        <v>17313</v>
      </c>
      <c r="DY30">
        <v>13302.3</v>
      </c>
      <c r="DZ30">
        <v>42.625</v>
      </c>
      <c r="EA30">
        <v>45.561999999999998</v>
      </c>
      <c r="EB30">
        <v>43.436999999999998</v>
      </c>
      <c r="EC30">
        <v>44</v>
      </c>
      <c r="ED30">
        <v>42.5</v>
      </c>
      <c r="EE30">
        <v>1459.36</v>
      </c>
      <c r="EF30">
        <v>40.49</v>
      </c>
      <c r="EG30">
        <v>0</v>
      </c>
      <c r="EH30">
        <v>5536.7000000476837</v>
      </c>
      <c r="EI30">
        <v>0</v>
      </c>
      <c r="EJ30">
        <v>2.307092307692308</v>
      </c>
      <c r="EK30">
        <v>0.91638974181398869</v>
      </c>
      <c r="EL30">
        <v>260.26666772948278</v>
      </c>
      <c r="EM30">
        <v>17311.807692307691</v>
      </c>
      <c r="EN30">
        <v>15</v>
      </c>
      <c r="EO30">
        <v>1657693091.0999999</v>
      </c>
      <c r="EP30" t="s">
        <v>445</v>
      </c>
      <c r="EQ30">
        <v>1657693091.0999999</v>
      </c>
      <c r="ER30">
        <v>1657692547.5999999</v>
      </c>
      <c r="ES30">
        <v>68</v>
      </c>
      <c r="ET30">
        <v>-6.0000000000000001E-3</v>
      </c>
      <c r="EU30">
        <v>1.7000000000000001E-2</v>
      </c>
      <c r="EV30">
        <v>10.68</v>
      </c>
      <c r="EW30">
        <v>1.2589999999999999</v>
      </c>
      <c r="EX30">
        <v>1500</v>
      </c>
      <c r="EY30">
        <v>18</v>
      </c>
      <c r="EZ30">
        <v>0.08</v>
      </c>
      <c r="FA30">
        <v>0.02</v>
      </c>
      <c r="FB30">
        <v>-34.823900000000009</v>
      </c>
      <c r="FC30">
        <v>2.4791916376306919</v>
      </c>
      <c r="FD30">
        <v>0.29171035835350739</v>
      </c>
      <c r="FE30">
        <v>0</v>
      </c>
      <c r="FF30">
        <v>6.2243019512195126</v>
      </c>
      <c r="FG30">
        <v>-9.4122229965157345E-2</v>
      </c>
      <c r="FH30">
        <v>9.7056891084967116E-3</v>
      </c>
      <c r="FI30">
        <v>1</v>
      </c>
      <c r="FJ30">
        <v>1</v>
      </c>
      <c r="FK30">
        <v>2</v>
      </c>
      <c r="FL30" t="s">
        <v>401</v>
      </c>
      <c r="FM30">
        <v>3.0483799999999999</v>
      </c>
      <c r="FN30">
        <v>2.7637800000000001</v>
      </c>
      <c r="FO30">
        <v>0.237013</v>
      </c>
      <c r="FP30">
        <v>0.24229800000000001</v>
      </c>
      <c r="FQ30">
        <v>0.116872</v>
      </c>
      <c r="FR30">
        <v>0.100161</v>
      </c>
      <c r="FS30">
        <v>23623.599999999999</v>
      </c>
      <c r="FT30">
        <v>18471.900000000001</v>
      </c>
      <c r="FU30">
        <v>29140.2</v>
      </c>
      <c r="FV30">
        <v>23898.2</v>
      </c>
      <c r="FW30">
        <v>33559.699999999997</v>
      </c>
      <c r="FX30">
        <v>31407.3</v>
      </c>
      <c r="FY30">
        <v>41739.5</v>
      </c>
      <c r="FZ30">
        <v>38981.300000000003</v>
      </c>
      <c r="GA30">
        <v>1.98027</v>
      </c>
      <c r="GB30">
        <v>1.78677</v>
      </c>
      <c r="GC30">
        <v>-5.6721300000000002E-2</v>
      </c>
      <c r="GD30">
        <v>0</v>
      </c>
      <c r="GE30">
        <v>31.3644</v>
      </c>
      <c r="GF30">
        <v>999.9</v>
      </c>
      <c r="GG30">
        <v>42</v>
      </c>
      <c r="GH30">
        <v>39.4</v>
      </c>
      <c r="GI30">
        <v>29.952000000000002</v>
      </c>
      <c r="GJ30">
        <v>31.000399999999999</v>
      </c>
      <c r="GK30">
        <v>35.256399999999999</v>
      </c>
      <c r="GL30">
        <v>1</v>
      </c>
      <c r="GM30">
        <v>0.85712699999999997</v>
      </c>
      <c r="GN30">
        <v>4.6102299999999996</v>
      </c>
      <c r="GO30">
        <v>20.206800000000001</v>
      </c>
      <c r="GP30">
        <v>5.2244799999999998</v>
      </c>
      <c r="GQ30">
        <v>11.9201</v>
      </c>
      <c r="GR30">
        <v>4.9637500000000001</v>
      </c>
      <c r="GS30">
        <v>3.2919999999999998</v>
      </c>
      <c r="GT30">
        <v>9999</v>
      </c>
      <c r="GU30">
        <v>9999</v>
      </c>
      <c r="GV30">
        <v>9999</v>
      </c>
      <c r="GW30">
        <v>996.2</v>
      </c>
      <c r="GX30">
        <v>1.87741</v>
      </c>
      <c r="GY30">
        <v>1.8757600000000001</v>
      </c>
      <c r="GZ30">
        <v>1.8744000000000001</v>
      </c>
      <c r="HA30">
        <v>1.8737600000000001</v>
      </c>
      <c r="HB30">
        <v>1.87503</v>
      </c>
      <c r="HC30">
        <v>1.8699600000000001</v>
      </c>
      <c r="HD30">
        <v>1.87418</v>
      </c>
      <c r="HE30">
        <v>1.87927</v>
      </c>
      <c r="HF30">
        <v>0</v>
      </c>
      <c r="HG30">
        <v>0</v>
      </c>
      <c r="HH30">
        <v>0</v>
      </c>
      <c r="HI30">
        <v>0</v>
      </c>
      <c r="HJ30" t="s">
        <v>402</v>
      </c>
      <c r="HK30" t="s">
        <v>403</v>
      </c>
      <c r="HL30" t="s">
        <v>404</v>
      </c>
      <c r="HM30" t="s">
        <v>405</v>
      </c>
      <c r="HN30" t="s">
        <v>405</v>
      </c>
      <c r="HO30" t="s">
        <v>404</v>
      </c>
      <c r="HP30">
        <v>0</v>
      </c>
      <c r="HQ30">
        <v>100</v>
      </c>
      <c r="HR30">
        <v>100</v>
      </c>
      <c r="HS30">
        <v>10.68</v>
      </c>
      <c r="HT30">
        <v>1.5102</v>
      </c>
      <c r="HU30">
        <v>6.6226451238110187</v>
      </c>
      <c r="HV30">
        <v>6.5289834966774643E-3</v>
      </c>
      <c r="HW30">
        <v>-3.637491770542342E-6</v>
      </c>
      <c r="HX30">
        <v>7.2908839589717725E-10</v>
      </c>
      <c r="HY30">
        <v>0.60761941235198336</v>
      </c>
      <c r="HZ30">
        <v>4.1963366034610879E-2</v>
      </c>
      <c r="IA30">
        <v>-4.0001743216473728E-4</v>
      </c>
      <c r="IB30">
        <v>9.9319402524137803E-6</v>
      </c>
      <c r="IC30">
        <v>1</v>
      </c>
      <c r="ID30">
        <v>2008</v>
      </c>
      <c r="IE30">
        <v>1</v>
      </c>
      <c r="IF30">
        <v>25</v>
      </c>
      <c r="IG30">
        <v>1.3</v>
      </c>
      <c r="IH30">
        <v>8.5</v>
      </c>
      <c r="II30">
        <v>3.0847199999999999</v>
      </c>
      <c r="IJ30">
        <v>2.4169900000000002</v>
      </c>
      <c r="IK30">
        <v>1.42578</v>
      </c>
      <c r="IL30">
        <v>2.2827099999999998</v>
      </c>
      <c r="IM30">
        <v>1.5478499999999999</v>
      </c>
      <c r="IN30">
        <v>2.3999000000000001</v>
      </c>
      <c r="IO30">
        <v>41.927500000000002</v>
      </c>
      <c r="IP30">
        <v>14.893800000000001</v>
      </c>
      <c r="IQ30">
        <v>18</v>
      </c>
      <c r="IR30">
        <v>585.73599999999999</v>
      </c>
      <c r="IS30">
        <v>442.56400000000002</v>
      </c>
      <c r="IT30">
        <v>25.000499999999999</v>
      </c>
      <c r="IU30">
        <v>37.3474</v>
      </c>
      <c r="IV30">
        <v>29.999300000000002</v>
      </c>
      <c r="IW30">
        <v>37.347900000000003</v>
      </c>
      <c r="IX30">
        <v>37.256</v>
      </c>
      <c r="IY30">
        <v>61.759300000000003</v>
      </c>
      <c r="IZ30">
        <v>37.0319</v>
      </c>
      <c r="JA30">
        <v>0</v>
      </c>
      <c r="JB30">
        <v>25</v>
      </c>
      <c r="JC30">
        <v>1500</v>
      </c>
      <c r="JD30">
        <v>19.0688</v>
      </c>
      <c r="JE30">
        <v>97.060100000000006</v>
      </c>
      <c r="JF30">
        <v>99.184600000000003</v>
      </c>
    </row>
    <row r="31" spans="1:266" x14ac:dyDescent="0.2">
      <c r="A31">
        <v>15</v>
      </c>
      <c r="B31">
        <v>1657693167.0999999</v>
      </c>
      <c r="C31">
        <v>2002.099999904633</v>
      </c>
      <c r="D31" t="s">
        <v>446</v>
      </c>
      <c r="E31" t="s">
        <v>447</v>
      </c>
      <c r="F31" t="s">
        <v>394</v>
      </c>
      <c r="H31" t="s">
        <v>395</v>
      </c>
      <c r="I31" t="s">
        <v>396</v>
      </c>
      <c r="J31" t="s">
        <v>397</v>
      </c>
      <c r="K31">
        <v>1657693167.0999999</v>
      </c>
      <c r="L31">
        <f t="shared" si="0"/>
        <v>5.4698008079518421E-3</v>
      </c>
      <c r="M31">
        <f t="shared" si="1"/>
        <v>5.4698008079518416</v>
      </c>
      <c r="N31">
        <f t="shared" si="2"/>
        <v>22.649701347661065</v>
      </c>
      <c r="O31">
        <f t="shared" si="3"/>
        <v>1963.7380000000001</v>
      </c>
      <c r="P31">
        <f t="shared" si="4"/>
        <v>1784.615278990962</v>
      </c>
      <c r="Q31">
        <f t="shared" si="5"/>
        <v>179.83032210731338</v>
      </c>
      <c r="R31">
        <f t="shared" si="6"/>
        <v>197.8799807620384</v>
      </c>
      <c r="S31">
        <f t="shared" si="7"/>
        <v>0.31688919946506583</v>
      </c>
      <c r="T31">
        <f>IF(LEFT(CN31,1)&lt;&gt;"0",IF(LEFT(CN31,1)="1",3,CO31),$D$5+$E$5*(DE31*CX31/($K$5*1000))+$F$5*(DE31*CX31/($K$5*1000))*MAX(MIN(CL31,$J$5),$I$5)*MAX(MIN(CL31,$J$5),$I$5)+$G$5*MAX(MIN(CL31,$J$5),$I$5)*(DE31*CX31/($K$5*1000))+$H$5*(DE31*CX31/($K$5*1000))*(DE31*CX31/($K$5*1000)))</f>
        <v>1.9144836849689577</v>
      </c>
      <c r="U31">
        <f t="shared" si="8"/>
        <v>0.29037065013393371</v>
      </c>
      <c r="V31">
        <f t="shared" si="9"/>
        <v>0.18367895518379151</v>
      </c>
      <c r="W31">
        <f t="shared" si="10"/>
        <v>241.77367799999999</v>
      </c>
      <c r="X31">
        <f>(CZ31+(W31+2*0.95*0.0000000567*(((CZ31+$B$7)+273)^4-(CZ31+273)^4)-44100*L31)/(1.84*29.3*T31+8*0.95*0.0000000567*(CZ31+273)^3))</f>
        <v>30.51651913391072</v>
      </c>
      <c r="Y31">
        <f>($C$7*DA31+$D$7*DB31+$E$7*X31)</f>
        <v>30.51651913391072</v>
      </c>
      <c r="Z31">
        <f t="shared" si="11"/>
        <v>4.3884966726933898</v>
      </c>
      <c r="AA31">
        <f t="shared" si="12"/>
        <v>58.252931768311001</v>
      </c>
      <c r="AB31">
        <f t="shared" si="13"/>
        <v>2.5557231097393602</v>
      </c>
      <c r="AC31">
        <f t="shared" si="14"/>
        <v>4.3872866689426395</v>
      </c>
      <c r="AD31">
        <f t="shared" si="15"/>
        <v>1.8327735629540296</v>
      </c>
      <c r="AE31">
        <f t="shared" si="16"/>
        <v>-241.21821563067624</v>
      </c>
      <c r="AF31">
        <f t="shared" si="17"/>
        <v>-0.49740037389275549</v>
      </c>
      <c r="AG31">
        <f>2*0.95*0.0000000567*(((CZ31+$B$7)+273)^4-(Y31+273)^4)</f>
        <v>-5.8063378300972017E-2</v>
      </c>
      <c r="AH31">
        <f t="shared" si="18"/>
        <v>-1.382869978305834E-6</v>
      </c>
      <c r="AI31">
        <v>0</v>
      </c>
      <c r="AJ31">
        <v>0</v>
      </c>
      <c r="AK31">
        <f>IF(AI31*$H$13&gt;=AM31,1,(AM31/(AM31-AI31*$H$13)))</f>
        <v>1</v>
      </c>
      <c r="AL31">
        <f t="shared" si="19"/>
        <v>0</v>
      </c>
      <c r="AM31">
        <f>MAX(0,($B$13+$C$13*DE31)/(1+$D$13*DE31)*CX31/(CZ31+273)*$E$13)</f>
        <v>25483.967923676002</v>
      </c>
      <c r="AN31" t="s">
        <v>398</v>
      </c>
      <c r="AO31" t="s">
        <v>398</v>
      </c>
      <c r="AP31">
        <v>0</v>
      </c>
      <c r="AQ31">
        <v>0</v>
      </c>
      <c r="AR31" t="e">
        <f t="shared" si="20"/>
        <v>#DIV/0!</v>
      </c>
      <c r="AS31">
        <v>0</v>
      </c>
      <c r="AT31" t="s">
        <v>398</v>
      </c>
      <c r="AU31" t="s">
        <v>398</v>
      </c>
      <c r="AV31">
        <v>0</v>
      </c>
      <c r="AW31">
        <v>0</v>
      </c>
      <c r="AX31" t="e">
        <f t="shared" si="21"/>
        <v>#DIV/0!</v>
      </c>
      <c r="AY31">
        <v>0.5</v>
      </c>
      <c r="AZ31">
        <f t="shared" si="22"/>
        <v>1261.3661999999999</v>
      </c>
      <c r="BA31">
        <f t="shared" si="23"/>
        <v>22.649701347661065</v>
      </c>
      <c r="BB31" t="e">
        <f t="shared" si="24"/>
        <v>#DIV/0!</v>
      </c>
      <c r="BC31">
        <f t="shared" si="25"/>
        <v>1.7956483491995478E-2</v>
      </c>
      <c r="BD31" t="e">
        <f t="shared" si="26"/>
        <v>#DIV/0!</v>
      </c>
      <c r="BE31" t="e">
        <f t="shared" si="27"/>
        <v>#DIV/0!</v>
      </c>
      <c r="BF31" t="s">
        <v>398</v>
      </c>
      <c r="BG31">
        <v>0</v>
      </c>
      <c r="BH31" t="e">
        <f t="shared" si="28"/>
        <v>#DIV/0!</v>
      </c>
      <c r="BI31" t="e">
        <f t="shared" si="29"/>
        <v>#DIV/0!</v>
      </c>
      <c r="BJ31" t="e">
        <f t="shared" si="30"/>
        <v>#DIV/0!</v>
      </c>
      <c r="BK31" t="e">
        <f t="shared" si="31"/>
        <v>#DIV/0!</v>
      </c>
      <c r="BL31" t="e">
        <f t="shared" si="32"/>
        <v>#DIV/0!</v>
      </c>
      <c r="BM31" t="e">
        <f t="shared" si="33"/>
        <v>#DIV/0!</v>
      </c>
      <c r="BN31" t="e">
        <f t="shared" si="34"/>
        <v>#DIV/0!</v>
      </c>
      <c r="BO31" t="e">
        <f t="shared" si="35"/>
        <v>#DIV/0!</v>
      </c>
      <c r="BP31" t="s">
        <v>398</v>
      </c>
      <c r="BQ31" t="s">
        <v>398</v>
      </c>
      <c r="BR31" t="s">
        <v>398</v>
      </c>
      <c r="BS31" t="s">
        <v>398</v>
      </c>
      <c r="BT31" t="s">
        <v>398</v>
      </c>
      <c r="BU31" t="s">
        <v>398</v>
      </c>
      <c r="BV31" t="s">
        <v>398</v>
      </c>
      <c r="BW31" t="s">
        <v>398</v>
      </c>
      <c r="BX31" t="s">
        <v>398</v>
      </c>
      <c r="BY31" t="s">
        <v>398</v>
      </c>
      <c r="BZ31" t="s">
        <v>398</v>
      </c>
      <c r="CA31" t="s">
        <v>398</v>
      </c>
      <c r="CB31" t="s">
        <v>398</v>
      </c>
      <c r="CC31" t="s">
        <v>398</v>
      </c>
      <c r="CD31" t="s">
        <v>398</v>
      </c>
      <c r="CE31" t="s">
        <v>398</v>
      </c>
      <c r="CF31" t="s">
        <v>398</v>
      </c>
      <c r="CG31" t="s">
        <v>398</v>
      </c>
      <c r="CH31">
        <f>$B$11*DF31+$C$11*DG31+$F$11*DR31*(1-DU31)</f>
        <v>1500.18</v>
      </c>
      <c r="CI31">
        <f t="shared" si="36"/>
        <v>1261.3661999999999</v>
      </c>
      <c r="CJ31">
        <f>($B$11*$D$9+$C$11*$D$9+$F$11*((EE31+DW31)/MAX(EE31+DW31+EF31, 0.1)*$I$9+EF31/MAX(EE31+DW31+EF31, 0.1)*$J$9))/($B$11+$C$11+$F$11)</f>
        <v>0.84080990281166257</v>
      </c>
      <c r="CK31">
        <f>($B$11*$K$9+$C$11*$K$9+$F$11*((EE31+DW31)/MAX(EE31+DW31+EF31, 0.1)*$P$9+EF31/MAX(EE31+DW31+EF31, 0.1)*$Q$9))/($B$11+$C$11+$F$11)</f>
        <v>0.1611631124265088</v>
      </c>
      <c r="CL31">
        <v>6</v>
      </c>
      <c r="CM31">
        <v>0.5</v>
      </c>
      <c r="CN31" t="s">
        <v>399</v>
      </c>
      <c r="CO31">
        <v>2</v>
      </c>
      <c r="CP31">
        <v>1657693167.0999999</v>
      </c>
      <c r="CQ31">
        <v>1963.7380000000001</v>
      </c>
      <c r="CR31">
        <v>2000.15</v>
      </c>
      <c r="CS31">
        <v>25.3627</v>
      </c>
      <c r="CT31">
        <v>19.549299999999999</v>
      </c>
      <c r="CU31">
        <v>1952.35</v>
      </c>
      <c r="CV31">
        <v>24.047699999999999</v>
      </c>
      <c r="CW31">
        <v>550.21900000000005</v>
      </c>
      <c r="CX31">
        <v>100.667</v>
      </c>
      <c r="CY31">
        <v>9.9996799999999997E-2</v>
      </c>
      <c r="CZ31">
        <v>30.511700000000001</v>
      </c>
      <c r="DA31">
        <v>30.53</v>
      </c>
      <c r="DB31">
        <v>999.9</v>
      </c>
      <c r="DC31">
        <v>0</v>
      </c>
      <c r="DD31">
        <v>0</v>
      </c>
      <c r="DE31">
        <v>5015</v>
      </c>
      <c r="DF31">
        <v>0</v>
      </c>
      <c r="DG31">
        <v>1852.19</v>
      </c>
      <c r="DH31">
        <v>-36.871099999999998</v>
      </c>
      <c r="DI31">
        <v>2014.8</v>
      </c>
      <c r="DJ31">
        <v>2040.03</v>
      </c>
      <c r="DK31">
        <v>6.02196</v>
      </c>
      <c r="DL31">
        <v>2000.15</v>
      </c>
      <c r="DM31">
        <v>19.549299999999999</v>
      </c>
      <c r="DN31">
        <v>2.5741900000000002</v>
      </c>
      <c r="DO31">
        <v>1.9679800000000001</v>
      </c>
      <c r="DP31">
        <v>21.503399999999999</v>
      </c>
      <c r="DQ31">
        <v>17.189</v>
      </c>
      <c r="DR31">
        <v>1500.18</v>
      </c>
      <c r="DS31">
        <v>0.97300600000000004</v>
      </c>
      <c r="DT31">
        <v>2.6993799999999998E-2</v>
      </c>
      <c r="DU31">
        <v>0</v>
      </c>
      <c r="DV31">
        <v>2.2153</v>
      </c>
      <c r="DW31">
        <v>0</v>
      </c>
      <c r="DX31">
        <v>17358</v>
      </c>
      <c r="DY31">
        <v>13305.2</v>
      </c>
      <c r="DZ31">
        <v>42.625</v>
      </c>
      <c r="EA31">
        <v>45.561999999999998</v>
      </c>
      <c r="EB31">
        <v>43.5</v>
      </c>
      <c r="EC31">
        <v>43.75</v>
      </c>
      <c r="ED31">
        <v>42.5</v>
      </c>
      <c r="EE31">
        <v>1459.68</v>
      </c>
      <c r="EF31">
        <v>40.5</v>
      </c>
      <c r="EG31">
        <v>0</v>
      </c>
      <c r="EH31">
        <v>5647.7000000476837</v>
      </c>
      <c r="EI31">
        <v>0</v>
      </c>
      <c r="EJ31">
        <v>2.3102399999999998</v>
      </c>
      <c r="EK31">
        <v>-0.77917692818036755</v>
      </c>
      <c r="EL31">
        <v>-386.53076930742418</v>
      </c>
      <c r="EM31">
        <v>17398.736000000001</v>
      </c>
      <c r="EN31">
        <v>15</v>
      </c>
      <c r="EO31">
        <v>1657693207.5999999</v>
      </c>
      <c r="EP31" t="s">
        <v>448</v>
      </c>
      <c r="EQ31">
        <v>1657693207.5999999</v>
      </c>
      <c r="ER31">
        <v>1657693197.5999999</v>
      </c>
      <c r="ES31">
        <v>69</v>
      </c>
      <c r="ET31">
        <v>0.44</v>
      </c>
      <c r="EU31">
        <v>1.6E-2</v>
      </c>
      <c r="EV31">
        <v>11.388</v>
      </c>
      <c r="EW31">
        <v>1.3149999999999999</v>
      </c>
      <c r="EX31">
        <v>2000</v>
      </c>
      <c r="EY31">
        <v>20</v>
      </c>
      <c r="EZ31">
        <v>0.11</v>
      </c>
      <c r="FA31">
        <v>0.03</v>
      </c>
      <c r="FB31">
        <v>-37.956015000000001</v>
      </c>
      <c r="FC31">
        <v>5.2933418386491242</v>
      </c>
      <c r="FD31">
        <v>0.56083358206779999</v>
      </c>
      <c r="FE31">
        <v>0</v>
      </c>
      <c r="FF31">
        <v>6.0280379999999996</v>
      </c>
      <c r="FG31">
        <v>-3.4014709193260377E-2</v>
      </c>
      <c r="FH31">
        <v>3.893356007354062E-3</v>
      </c>
      <c r="FI31">
        <v>1</v>
      </c>
      <c r="FJ31">
        <v>1</v>
      </c>
      <c r="FK31">
        <v>2</v>
      </c>
      <c r="FL31" t="s">
        <v>401</v>
      </c>
      <c r="FM31">
        <v>3.0487899999999999</v>
      </c>
      <c r="FN31">
        <v>2.7640099999999999</v>
      </c>
      <c r="FO31">
        <v>0.28238799999999997</v>
      </c>
      <c r="FP31">
        <v>0.28727399999999997</v>
      </c>
      <c r="FQ31">
        <v>0.118051</v>
      </c>
      <c r="FR31">
        <v>0.102186</v>
      </c>
      <c r="FS31">
        <v>22214.9</v>
      </c>
      <c r="FT31">
        <v>17371.5</v>
      </c>
      <c r="FU31">
        <v>29148.1</v>
      </c>
      <c r="FV31">
        <v>23903.599999999999</v>
      </c>
      <c r="FW31">
        <v>33524.800000000003</v>
      </c>
      <c r="FX31">
        <v>31345.5</v>
      </c>
      <c r="FY31">
        <v>41749.800000000003</v>
      </c>
      <c r="FZ31">
        <v>38990.1</v>
      </c>
      <c r="GA31">
        <v>1.98153</v>
      </c>
      <c r="GB31">
        <v>1.7914000000000001</v>
      </c>
      <c r="GC31">
        <v>-5.1394099999999998E-2</v>
      </c>
      <c r="GD31">
        <v>0</v>
      </c>
      <c r="GE31">
        <v>31.365100000000002</v>
      </c>
      <c r="GF31">
        <v>999.9</v>
      </c>
      <c r="GG31">
        <v>41.6</v>
      </c>
      <c r="GH31">
        <v>39.5</v>
      </c>
      <c r="GI31">
        <v>29.828199999999999</v>
      </c>
      <c r="GJ31">
        <v>30.9404</v>
      </c>
      <c r="GK31">
        <v>34.575299999999999</v>
      </c>
      <c r="GL31">
        <v>1</v>
      </c>
      <c r="GM31">
        <v>0.84474300000000002</v>
      </c>
      <c r="GN31">
        <v>4.62127</v>
      </c>
      <c r="GO31">
        <v>20.206700000000001</v>
      </c>
      <c r="GP31">
        <v>5.2234299999999996</v>
      </c>
      <c r="GQ31">
        <v>11.9201</v>
      </c>
      <c r="GR31">
        <v>4.9638</v>
      </c>
      <c r="GS31">
        <v>3.2919999999999998</v>
      </c>
      <c r="GT31">
        <v>9999</v>
      </c>
      <c r="GU31">
        <v>9999</v>
      </c>
      <c r="GV31">
        <v>9999</v>
      </c>
      <c r="GW31">
        <v>996.2</v>
      </c>
      <c r="GX31">
        <v>1.8773500000000001</v>
      </c>
      <c r="GY31">
        <v>1.87575</v>
      </c>
      <c r="GZ31">
        <v>1.8744000000000001</v>
      </c>
      <c r="HA31">
        <v>1.8736600000000001</v>
      </c>
      <c r="HB31">
        <v>1.8750199999999999</v>
      </c>
      <c r="HC31">
        <v>1.8699699999999999</v>
      </c>
      <c r="HD31">
        <v>1.87418</v>
      </c>
      <c r="HE31">
        <v>1.87927</v>
      </c>
      <c r="HF31">
        <v>0</v>
      </c>
      <c r="HG31">
        <v>0</v>
      </c>
      <c r="HH31">
        <v>0</v>
      </c>
      <c r="HI31">
        <v>0</v>
      </c>
      <c r="HJ31" t="s">
        <v>402</v>
      </c>
      <c r="HK31" t="s">
        <v>403</v>
      </c>
      <c r="HL31" t="s">
        <v>404</v>
      </c>
      <c r="HM31" t="s">
        <v>405</v>
      </c>
      <c r="HN31" t="s">
        <v>405</v>
      </c>
      <c r="HO31" t="s">
        <v>404</v>
      </c>
      <c r="HP31">
        <v>0</v>
      </c>
      <c r="HQ31">
        <v>100</v>
      </c>
      <c r="HR31">
        <v>100</v>
      </c>
      <c r="HS31">
        <v>11.388</v>
      </c>
      <c r="HT31">
        <v>1.3149999999999999</v>
      </c>
      <c r="HU31">
        <v>6.6160103994095181</v>
      </c>
      <c r="HV31">
        <v>6.5289834966774643E-3</v>
      </c>
      <c r="HW31">
        <v>-3.637491770542342E-6</v>
      </c>
      <c r="HX31">
        <v>7.2908839589717725E-10</v>
      </c>
      <c r="HY31">
        <v>0.60761941235198336</v>
      </c>
      <c r="HZ31">
        <v>4.1963366034610879E-2</v>
      </c>
      <c r="IA31">
        <v>-4.0001743216473728E-4</v>
      </c>
      <c r="IB31">
        <v>9.9319402524137803E-6</v>
      </c>
      <c r="IC31">
        <v>1</v>
      </c>
      <c r="ID31">
        <v>2008</v>
      </c>
      <c r="IE31">
        <v>1</v>
      </c>
      <c r="IF31">
        <v>25</v>
      </c>
      <c r="IG31">
        <v>1.3</v>
      </c>
      <c r="IH31">
        <v>10.3</v>
      </c>
      <c r="II31">
        <v>3.8952599999999999</v>
      </c>
      <c r="IJ31">
        <v>2.3828100000000001</v>
      </c>
      <c r="IK31">
        <v>1.42578</v>
      </c>
      <c r="IL31">
        <v>2.2814899999999998</v>
      </c>
      <c r="IM31">
        <v>1.5478499999999999</v>
      </c>
      <c r="IN31">
        <v>2.2863799999999999</v>
      </c>
      <c r="IO31">
        <v>41.901200000000003</v>
      </c>
      <c r="IP31">
        <v>14.8325</v>
      </c>
      <c r="IQ31">
        <v>18</v>
      </c>
      <c r="IR31">
        <v>585.66800000000001</v>
      </c>
      <c r="IS31">
        <v>444.68900000000002</v>
      </c>
      <c r="IT31">
        <v>24.999300000000002</v>
      </c>
      <c r="IU31">
        <v>37.212000000000003</v>
      </c>
      <c r="IV31">
        <v>29.999700000000001</v>
      </c>
      <c r="IW31">
        <v>37.229500000000002</v>
      </c>
      <c r="IX31">
        <v>37.142600000000002</v>
      </c>
      <c r="IY31">
        <v>77.986400000000003</v>
      </c>
      <c r="IZ31">
        <v>35.006100000000004</v>
      </c>
      <c r="JA31">
        <v>0</v>
      </c>
      <c r="JB31">
        <v>25</v>
      </c>
      <c r="JC31">
        <v>2000</v>
      </c>
      <c r="JD31">
        <v>19.5654</v>
      </c>
      <c r="JE31">
        <v>97.084999999999994</v>
      </c>
      <c r="JF31">
        <v>99.206999999999994</v>
      </c>
    </row>
    <row r="32" spans="1:266" x14ac:dyDescent="0.2">
      <c r="A32">
        <v>16</v>
      </c>
      <c r="B32">
        <v>1657694582.5</v>
      </c>
      <c r="C32">
        <v>3417.5</v>
      </c>
      <c r="D32" t="s">
        <v>449</v>
      </c>
      <c r="E32" t="s">
        <v>450</v>
      </c>
      <c r="F32" t="s">
        <v>394</v>
      </c>
      <c r="H32" t="s">
        <v>451</v>
      </c>
      <c r="I32" t="s">
        <v>452</v>
      </c>
      <c r="J32" t="s">
        <v>453</v>
      </c>
      <c r="K32">
        <v>1657694582.5</v>
      </c>
      <c r="L32">
        <f t="shared" si="0"/>
        <v>5.828520717757398E-3</v>
      </c>
      <c r="M32">
        <f t="shared" si="1"/>
        <v>5.8285207177573977</v>
      </c>
      <c r="N32">
        <f t="shared" si="2"/>
        <v>17.692542859910823</v>
      </c>
      <c r="O32">
        <f t="shared" si="3"/>
        <v>388.22199999999998</v>
      </c>
      <c r="P32">
        <f t="shared" si="4"/>
        <v>287.07250642751268</v>
      </c>
      <c r="Q32">
        <f t="shared" si="5"/>
        <v>28.929122093228937</v>
      </c>
      <c r="R32">
        <f t="shared" si="6"/>
        <v>39.122247466471997</v>
      </c>
      <c r="S32">
        <f t="shared" si="7"/>
        <v>0.33683156714338891</v>
      </c>
      <c r="T32">
        <f>IF(LEFT(CN32,1)&lt;&gt;"0",IF(LEFT(CN32,1)="1",3,CO32),$D$5+$E$5*(DE32*CX32/($K$5*1000))+$F$5*(DE32*CX32/($K$5*1000))*MAX(MIN(CL32,$J$5),$I$5)*MAX(MIN(CL32,$J$5),$I$5)+$G$5*MAX(MIN(CL32,$J$5),$I$5)*(DE32*CX32/($K$5*1000))+$H$5*(DE32*CX32/($K$5*1000))*(DE32*CX32/($K$5*1000)))</f>
        <v>1.9164714173771724</v>
      </c>
      <c r="U32">
        <f t="shared" si="8"/>
        <v>0.30706616211648619</v>
      </c>
      <c r="V32">
        <f t="shared" si="9"/>
        <v>0.19437098670663794</v>
      </c>
      <c r="W32">
        <f t="shared" si="10"/>
        <v>241.73844107494156</v>
      </c>
      <c r="X32">
        <f>(CZ32+(W32+2*0.95*0.0000000567*(((CZ32+$B$7)+273)^4-(CZ32+273)^4)-44100*L32)/(1.84*29.3*T32+8*0.95*0.0000000567*(CZ32+273)^3))</f>
        <v>31.168396181656679</v>
      </c>
      <c r="Y32">
        <f>($C$7*DA32+$D$7*DB32+$E$7*X32)</f>
        <v>31.168396181656679</v>
      </c>
      <c r="Z32">
        <f t="shared" si="11"/>
        <v>4.5548760450933949</v>
      </c>
      <c r="AA32">
        <f t="shared" si="12"/>
        <v>59.072133455121346</v>
      </c>
      <c r="AB32">
        <f t="shared" si="13"/>
        <v>2.7110322193023997</v>
      </c>
      <c r="AC32">
        <f t="shared" si="14"/>
        <v>4.5893589087349325</v>
      </c>
      <c r="AD32">
        <f t="shared" si="15"/>
        <v>1.8438438257909953</v>
      </c>
      <c r="AE32">
        <f t="shared" si="16"/>
        <v>-257.03776365310125</v>
      </c>
      <c r="AF32">
        <f t="shared" si="17"/>
        <v>13.690401448920486</v>
      </c>
      <c r="AG32">
        <f>2*0.95*0.0000000567*(((CZ32+$B$7)+273)^4-(Y32+273)^4)</f>
        <v>1.6078705589989237</v>
      </c>
      <c r="AH32">
        <f t="shared" si="18"/>
        <v>-1.0505702402916484E-3</v>
      </c>
      <c r="AI32">
        <v>0</v>
      </c>
      <c r="AJ32">
        <v>0</v>
      </c>
      <c r="AK32">
        <f>IF(AI32*$H$13&gt;=AM32,1,(AM32/(AM32-AI32*$H$13)))</f>
        <v>1</v>
      </c>
      <c r="AL32">
        <f t="shared" si="19"/>
        <v>0</v>
      </c>
      <c r="AM32">
        <f>MAX(0,($B$13+$C$13*DE32)/(1+$D$13*DE32)*CX32/(CZ32+273)*$E$13)</f>
        <v>25466.923110711017</v>
      </c>
      <c r="AN32" t="s">
        <v>398</v>
      </c>
      <c r="AO32" t="s">
        <v>398</v>
      </c>
      <c r="AP32">
        <v>0</v>
      </c>
      <c r="AQ32">
        <v>0</v>
      </c>
      <c r="AR32" t="e">
        <f t="shared" si="20"/>
        <v>#DIV/0!</v>
      </c>
      <c r="AS32">
        <v>0</v>
      </c>
      <c r="AT32" t="s">
        <v>398</v>
      </c>
      <c r="AU32" t="s">
        <v>398</v>
      </c>
      <c r="AV32">
        <v>0</v>
      </c>
      <c r="AW32">
        <v>0</v>
      </c>
      <c r="AX32" t="e">
        <f t="shared" si="21"/>
        <v>#DIV/0!</v>
      </c>
      <c r="AY32">
        <v>0.5</v>
      </c>
      <c r="AZ32">
        <f t="shared" si="22"/>
        <v>1261.2192005569646</v>
      </c>
      <c r="BA32">
        <f t="shared" si="23"/>
        <v>17.692542859910823</v>
      </c>
      <c r="BB32" t="e">
        <f t="shared" si="24"/>
        <v>#DIV/0!</v>
      </c>
      <c r="BC32">
        <f t="shared" si="25"/>
        <v>1.4028126793580096E-2</v>
      </c>
      <c r="BD32" t="e">
        <f t="shared" si="26"/>
        <v>#DIV/0!</v>
      </c>
      <c r="BE32" t="e">
        <f t="shared" si="27"/>
        <v>#DIV/0!</v>
      </c>
      <c r="BF32" t="s">
        <v>398</v>
      </c>
      <c r="BG32">
        <v>0</v>
      </c>
      <c r="BH32" t="e">
        <f t="shared" si="28"/>
        <v>#DIV/0!</v>
      </c>
      <c r="BI32" t="e">
        <f t="shared" si="29"/>
        <v>#DIV/0!</v>
      </c>
      <c r="BJ32" t="e">
        <f t="shared" si="30"/>
        <v>#DIV/0!</v>
      </c>
      <c r="BK32" t="e">
        <f t="shared" si="31"/>
        <v>#DIV/0!</v>
      </c>
      <c r="BL32" t="e">
        <f t="shared" si="32"/>
        <v>#DIV/0!</v>
      </c>
      <c r="BM32" t="e">
        <f t="shared" si="33"/>
        <v>#DIV/0!</v>
      </c>
      <c r="BN32" t="e">
        <f t="shared" si="34"/>
        <v>#DIV/0!</v>
      </c>
      <c r="BO32" t="e">
        <f t="shared" si="35"/>
        <v>#DIV/0!</v>
      </c>
      <c r="BP32" t="s">
        <v>398</v>
      </c>
      <c r="BQ32" t="s">
        <v>398</v>
      </c>
      <c r="BR32" t="s">
        <v>398</v>
      </c>
      <c r="BS32" t="s">
        <v>398</v>
      </c>
      <c r="BT32" t="s">
        <v>398</v>
      </c>
      <c r="BU32" t="s">
        <v>398</v>
      </c>
      <c r="BV32" t="s">
        <v>398</v>
      </c>
      <c r="BW32" t="s">
        <v>398</v>
      </c>
      <c r="BX32" t="s">
        <v>398</v>
      </c>
      <c r="BY32" t="s">
        <v>398</v>
      </c>
      <c r="BZ32" t="s">
        <v>398</v>
      </c>
      <c r="CA32" t="s">
        <v>398</v>
      </c>
      <c r="CB32" t="s">
        <v>398</v>
      </c>
      <c r="CC32" t="s">
        <v>398</v>
      </c>
      <c r="CD32" t="s">
        <v>398</v>
      </c>
      <c r="CE32" t="s">
        <v>398</v>
      </c>
      <c r="CF32" t="s">
        <v>398</v>
      </c>
      <c r="CG32" t="s">
        <v>398</v>
      </c>
      <c r="CH32">
        <f>$B$11*DF32+$C$11*DG32+$F$11*DR32*(1-DU32)</f>
        <v>1500.01</v>
      </c>
      <c r="CI32">
        <f t="shared" si="36"/>
        <v>1261.2192005569646</v>
      </c>
      <c r="CJ32">
        <f>($B$11*$D$9+$C$11*$D$9+$F$11*((EE32+DW32)/MAX(EE32+DW32+EF32, 0.1)*$I$9+EF32/MAX(EE32+DW32+EF32, 0.1)*$J$9))/($B$11+$C$11+$F$11)</f>
        <v>0.84080719499000978</v>
      </c>
      <c r="CK32">
        <f>($B$11*$K$9+$C$11*$K$9+$F$11*((EE32+DW32)/MAX(EE32+DW32+EF32, 0.1)*$P$9+EF32/MAX(EE32+DW32+EF32, 0.1)*$Q$9))/($B$11+$C$11+$F$11)</f>
        <v>0.16115788633071884</v>
      </c>
      <c r="CL32">
        <v>6</v>
      </c>
      <c r="CM32">
        <v>0.5</v>
      </c>
      <c r="CN32" t="s">
        <v>399</v>
      </c>
      <c r="CO32">
        <v>2</v>
      </c>
      <c r="CP32">
        <v>1657694582.5</v>
      </c>
      <c r="CQ32">
        <v>388.22199999999998</v>
      </c>
      <c r="CR32">
        <v>409.97899999999998</v>
      </c>
      <c r="CS32">
        <v>26.9024</v>
      </c>
      <c r="CT32">
        <v>20.718599999999999</v>
      </c>
      <c r="CU32">
        <v>380.435</v>
      </c>
      <c r="CV32">
        <v>25.516400000000001</v>
      </c>
      <c r="CW32">
        <v>550.31399999999996</v>
      </c>
      <c r="CX32">
        <v>100.673</v>
      </c>
      <c r="CY32">
        <v>9.9876000000000006E-2</v>
      </c>
      <c r="CZ32">
        <v>31.300899999999999</v>
      </c>
      <c r="DA32">
        <v>999.9</v>
      </c>
      <c r="DB32">
        <v>999.9</v>
      </c>
      <c r="DC32">
        <v>0</v>
      </c>
      <c r="DD32">
        <v>0</v>
      </c>
      <c r="DE32">
        <v>5023.12</v>
      </c>
      <c r="DF32">
        <v>0</v>
      </c>
      <c r="DG32">
        <v>1875.25</v>
      </c>
      <c r="DH32">
        <v>-20.4909</v>
      </c>
      <c r="DI32">
        <v>400.34300000000002</v>
      </c>
      <c r="DJ32">
        <v>418.65300000000002</v>
      </c>
      <c r="DK32">
        <v>6.3963999999999999</v>
      </c>
      <c r="DL32">
        <v>409.97899999999998</v>
      </c>
      <c r="DM32">
        <v>20.718599999999999</v>
      </c>
      <c r="DN32">
        <v>2.7297600000000002</v>
      </c>
      <c r="DO32">
        <v>2.0858099999999999</v>
      </c>
      <c r="DP32">
        <v>22.465399999999999</v>
      </c>
      <c r="DQ32">
        <v>18.1112</v>
      </c>
      <c r="DR32">
        <v>1500.01</v>
      </c>
      <c r="DS32">
        <v>0.97300600000000004</v>
      </c>
      <c r="DT32">
        <v>2.69935E-2</v>
      </c>
      <c r="DU32">
        <v>0</v>
      </c>
      <c r="DV32">
        <v>743.47500000000002</v>
      </c>
      <c r="DW32">
        <v>4.9993100000000004</v>
      </c>
      <c r="DX32">
        <v>17712.5</v>
      </c>
      <c r="DY32">
        <v>13259.4</v>
      </c>
      <c r="DZ32">
        <v>44.25</v>
      </c>
      <c r="EA32">
        <v>45.686999999999998</v>
      </c>
      <c r="EB32">
        <v>44.561999999999998</v>
      </c>
      <c r="EC32">
        <v>45.625</v>
      </c>
      <c r="ED32">
        <v>45.561999999999998</v>
      </c>
      <c r="EE32">
        <v>1454.65</v>
      </c>
      <c r="EF32">
        <v>40.36</v>
      </c>
      <c r="EG32">
        <v>0</v>
      </c>
      <c r="EH32">
        <v>1143.8999998569491</v>
      </c>
      <c r="EI32">
        <v>0</v>
      </c>
      <c r="EJ32">
        <v>743.7801199999999</v>
      </c>
      <c r="EK32">
        <v>-7.2201538802984349</v>
      </c>
      <c r="EL32">
        <v>508.06154447111987</v>
      </c>
      <c r="EM32">
        <v>17577.331999999999</v>
      </c>
      <c r="EN32">
        <v>15</v>
      </c>
      <c r="EO32">
        <v>1657694612.5</v>
      </c>
      <c r="EP32" t="s">
        <v>454</v>
      </c>
      <c r="EQ32">
        <v>1657694603.5</v>
      </c>
      <c r="ER32">
        <v>1657694612.5</v>
      </c>
      <c r="ES32">
        <v>70</v>
      </c>
      <c r="ET32">
        <v>-1.353</v>
      </c>
      <c r="EU32">
        <v>2.9000000000000001E-2</v>
      </c>
      <c r="EV32">
        <v>7.7869999999999999</v>
      </c>
      <c r="EW32">
        <v>1.3859999999999999</v>
      </c>
      <c r="EX32">
        <v>410</v>
      </c>
      <c r="EY32">
        <v>21</v>
      </c>
      <c r="EZ32">
        <v>0.08</v>
      </c>
      <c r="FA32">
        <v>0.01</v>
      </c>
      <c r="FB32">
        <v>-20.45296585365854</v>
      </c>
      <c r="FC32">
        <v>-0.1996703832752717</v>
      </c>
      <c r="FD32">
        <v>4.1826865037979943E-2</v>
      </c>
      <c r="FE32">
        <v>0</v>
      </c>
      <c r="FF32">
        <v>6.4825792682926826</v>
      </c>
      <c r="FG32">
        <v>-0.1392227874564595</v>
      </c>
      <c r="FH32">
        <v>2.2616576954153311E-2</v>
      </c>
      <c r="FI32">
        <v>1</v>
      </c>
      <c r="FJ32">
        <v>1</v>
      </c>
      <c r="FK32">
        <v>2</v>
      </c>
      <c r="FL32" t="s">
        <v>401</v>
      </c>
      <c r="FM32">
        <v>3.0495299999999999</v>
      </c>
      <c r="FN32">
        <v>2.7639300000000002</v>
      </c>
      <c r="FO32">
        <v>9.4658500000000007E-2</v>
      </c>
      <c r="FP32">
        <v>0.100789</v>
      </c>
      <c r="FQ32">
        <v>0.12320399999999999</v>
      </c>
      <c r="FR32">
        <v>0.106596</v>
      </c>
      <c r="FS32">
        <v>28083.3</v>
      </c>
      <c r="FT32">
        <v>21962.3</v>
      </c>
      <c r="FU32">
        <v>29169.8</v>
      </c>
      <c r="FV32">
        <v>23922.1</v>
      </c>
      <c r="FW32">
        <v>33331</v>
      </c>
      <c r="FX32">
        <v>31211.9</v>
      </c>
      <c r="FY32">
        <v>41762.300000000003</v>
      </c>
      <c r="FZ32">
        <v>39023.9</v>
      </c>
      <c r="GA32">
        <v>1.98445</v>
      </c>
      <c r="GB32">
        <v>1.78992</v>
      </c>
      <c r="GC32">
        <v>0</v>
      </c>
      <c r="GD32">
        <v>0</v>
      </c>
      <c r="GE32">
        <v>32.145800000000001</v>
      </c>
      <c r="GF32">
        <v>999.9</v>
      </c>
      <c r="GG32">
        <v>41.1</v>
      </c>
      <c r="GH32">
        <v>40.700000000000003</v>
      </c>
      <c r="GI32">
        <v>31.415800000000001</v>
      </c>
      <c r="GJ32">
        <v>31.3505</v>
      </c>
      <c r="GK32">
        <v>34.451099999999997</v>
      </c>
      <c r="GL32">
        <v>1</v>
      </c>
      <c r="GM32">
        <v>0.80142000000000002</v>
      </c>
      <c r="GN32">
        <v>5.1659699999999997</v>
      </c>
      <c r="GO32">
        <v>20.190200000000001</v>
      </c>
      <c r="GP32">
        <v>5.2234299999999996</v>
      </c>
      <c r="GQ32">
        <v>11.92</v>
      </c>
      <c r="GR32">
        <v>4.9638</v>
      </c>
      <c r="GS32">
        <v>3.2919999999999998</v>
      </c>
      <c r="GT32">
        <v>9999</v>
      </c>
      <c r="GU32">
        <v>9999</v>
      </c>
      <c r="GV32">
        <v>9999</v>
      </c>
      <c r="GW32">
        <v>996.6</v>
      </c>
      <c r="GX32">
        <v>1.87747</v>
      </c>
      <c r="GY32">
        <v>1.8758600000000001</v>
      </c>
      <c r="GZ32">
        <v>1.8745400000000001</v>
      </c>
      <c r="HA32">
        <v>1.8738300000000001</v>
      </c>
      <c r="HB32">
        <v>1.8751500000000001</v>
      </c>
      <c r="HC32">
        <v>1.87012</v>
      </c>
      <c r="HD32">
        <v>1.8742399999999999</v>
      </c>
      <c r="HE32">
        <v>1.8793800000000001</v>
      </c>
      <c r="HF32">
        <v>0</v>
      </c>
      <c r="HG32">
        <v>0</v>
      </c>
      <c r="HH32">
        <v>0</v>
      </c>
      <c r="HI32">
        <v>0</v>
      </c>
      <c r="HJ32" t="s">
        <v>402</v>
      </c>
      <c r="HK32" t="s">
        <v>403</v>
      </c>
      <c r="HL32" t="s">
        <v>404</v>
      </c>
      <c r="HM32" t="s">
        <v>405</v>
      </c>
      <c r="HN32" t="s">
        <v>405</v>
      </c>
      <c r="HO32" t="s">
        <v>404</v>
      </c>
      <c r="HP32">
        <v>0</v>
      </c>
      <c r="HQ32">
        <v>100</v>
      </c>
      <c r="HR32">
        <v>100</v>
      </c>
      <c r="HS32">
        <v>7.7869999999999999</v>
      </c>
      <c r="HT32">
        <v>1.3859999999999999</v>
      </c>
      <c r="HU32">
        <v>7.0555179654538271</v>
      </c>
      <c r="HV32">
        <v>6.5289834966774643E-3</v>
      </c>
      <c r="HW32">
        <v>-3.637491770542342E-6</v>
      </c>
      <c r="HX32">
        <v>7.2908839589717725E-10</v>
      </c>
      <c r="HY32">
        <v>0.6232773199656052</v>
      </c>
      <c r="HZ32">
        <v>4.1963366034610879E-2</v>
      </c>
      <c r="IA32">
        <v>-4.0001743216473728E-4</v>
      </c>
      <c r="IB32">
        <v>9.9319402524137803E-6</v>
      </c>
      <c r="IC32">
        <v>1</v>
      </c>
      <c r="ID32">
        <v>2008</v>
      </c>
      <c r="IE32">
        <v>1</v>
      </c>
      <c r="IF32">
        <v>25</v>
      </c>
      <c r="IG32">
        <v>22.9</v>
      </c>
      <c r="IH32">
        <v>23.1</v>
      </c>
      <c r="II32">
        <v>1.0595699999999999</v>
      </c>
      <c r="IJ32">
        <v>2.4658199999999999</v>
      </c>
      <c r="IK32">
        <v>1.42578</v>
      </c>
      <c r="IL32">
        <v>2.2851599999999999</v>
      </c>
      <c r="IM32">
        <v>1.5478499999999999</v>
      </c>
      <c r="IN32">
        <v>2.32544</v>
      </c>
      <c r="IO32">
        <v>43.508099999999999</v>
      </c>
      <c r="IP32">
        <v>14.210800000000001</v>
      </c>
      <c r="IQ32">
        <v>18</v>
      </c>
      <c r="IR32">
        <v>582.82500000000005</v>
      </c>
      <c r="IS32">
        <v>439.79899999999998</v>
      </c>
      <c r="IT32">
        <v>24.999600000000001</v>
      </c>
      <c r="IU32">
        <v>36.781199999999998</v>
      </c>
      <c r="IV32">
        <v>29.999600000000001</v>
      </c>
      <c r="IW32">
        <v>36.632399999999997</v>
      </c>
      <c r="IX32">
        <v>36.531799999999997</v>
      </c>
      <c r="IY32">
        <v>21.227399999999999</v>
      </c>
      <c r="IZ32">
        <v>32.688600000000001</v>
      </c>
      <c r="JA32">
        <v>4.1410799999999997</v>
      </c>
      <c r="JB32">
        <v>25</v>
      </c>
      <c r="JC32">
        <v>410</v>
      </c>
      <c r="JD32">
        <v>20.7226</v>
      </c>
      <c r="JE32">
        <v>97.131900000000002</v>
      </c>
      <c r="JF32">
        <v>99.289599999999993</v>
      </c>
    </row>
    <row r="33" spans="1:266" x14ac:dyDescent="0.2">
      <c r="A33">
        <v>17</v>
      </c>
      <c r="B33">
        <v>1657694817</v>
      </c>
      <c r="C33">
        <v>3652</v>
      </c>
      <c r="D33" t="s">
        <v>455</v>
      </c>
      <c r="E33" t="s">
        <v>456</v>
      </c>
      <c r="F33" t="s">
        <v>394</v>
      </c>
      <c r="H33" t="s">
        <v>451</v>
      </c>
      <c r="I33" t="s">
        <v>452</v>
      </c>
      <c r="J33" t="s">
        <v>453</v>
      </c>
      <c r="K33">
        <v>1657694817</v>
      </c>
      <c r="L33">
        <f t="shared" si="0"/>
        <v>6.4037581216810852E-3</v>
      </c>
      <c r="M33">
        <f t="shared" si="1"/>
        <v>6.4037581216810855</v>
      </c>
      <c r="N33">
        <f t="shared" si="2"/>
        <v>17.338150359404636</v>
      </c>
      <c r="O33">
        <f t="shared" si="3"/>
        <v>378.43299999999999</v>
      </c>
      <c r="P33">
        <f t="shared" si="4"/>
        <v>290.55294877684139</v>
      </c>
      <c r="Q33">
        <f t="shared" si="5"/>
        <v>29.280851131819603</v>
      </c>
      <c r="R33">
        <f t="shared" si="6"/>
        <v>38.137077537900005</v>
      </c>
      <c r="S33">
        <f t="shared" si="7"/>
        <v>0.38883299881216982</v>
      </c>
      <c r="T33">
        <f>IF(LEFT(CN33,1)&lt;&gt;"0",IF(LEFT(CN33,1)="1",3,CO33),$D$5+$E$5*(DE33*CX33/($K$5*1000))+$F$5*(DE33*CX33/($K$5*1000))*MAX(MIN(CL33,$J$5),$I$5)*MAX(MIN(CL33,$J$5),$I$5)+$G$5*MAX(MIN(CL33,$J$5),$I$5)*(DE33*CX33/($K$5*1000))+$H$5*(DE33*CX33/($K$5*1000))*(DE33*CX33/($K$5*1000)))</f>
        <v>1.9063166666324591</v>
      </c>
      <c r="U33">
        <f t="shared" si="8"/>
        <v>0.34955200410688936</v>
      </c>
      <c r="V33">
        <f t="shared" si="9"/>
        <v>0.2216676275179075</v>
      </c>
      <c r="W33">
        <f t="shared" si="10"/>
        <v>241.76499407455347</v>
      </c>
      <c r="X33">
        <f>(CZ33+(W33+2*0.95*0.0000000567*(((CZ33+$B$7)+273)^4-(CZ33+273)^4)-44100*L33)/(1.84*29.3*T33+8*0.95*0.0000000567*(CZ33+273)^3))</f>
        <v>30.905227844189803</v>
      </c>
      <c r="Y33">
        <f>($C$7*DA33+$D$7*DB33+$E$7*X33)</f>
        <v>30.905227844189803</v>
      </c>
      <c r="Z33">
        <f t="shared" si="11"/>
        <v>4.4870575717467389</v>
      </c>
      <c r="AA33">
        <f t="shared" si="12"/>
        <v>59.119736893693229</v>
      </c>
      <c r="AB33">
        <f t="shared" si="13"/>
        <v>2.70674056407</v>
      </c>
      <c r="AC33">
        <f t="shared" si="14"/>
        <v>4.5784042796691633</v>
      </c>
      <c r="AD33">
        <f t="shared" si="15"/>
        <v>1.7803170076767389</v>
      </c>
      <c r="AE33">
        <f t="shared" si="16"/>
        <v>-282.40573316613586</v>
      </c>
      <c r="AF33">
        <f t="shared" si="17"/>
        <v>36.348070178807134</v>
      </c>
      <c r="AG33">
        <f>2*0.95*0.0000000567*(((CZ33+$B$7)+273)^4-(Y33+273)^4)</f>
        <v>4.2851899796856916</v>
      </c>
      <c r="AH33">
        <f t="shared" si="18"/>
        <v>-7.4789330895583817E-3</v>
      </c>
      <c r="AI33">
        <v>0</v>
      </c>
      <c r="AJ33">
        <v>0</v>
      </c>
      <c r="AK33">
        <f>IF(AI33*$H$13&gt;=AM33,1,(AM33/(AM33-AI33*$H$13)))</f>
        <v>1</v>
      </c>
      <c r="AL33">
        <f t="shared" si="19"/>
        <v>0</v>
      </c>
      <c r="AM33">
        <f>MAX(0,($B$13+$C$13*DE33)/(1+$D$13*DE33)*CX33/(CZ33+273)*$E$13)</f>
        <v>25218.601961645843</v>
      </c>
      <c r="AN33" t="s">
        <v>398</v>
      </c>
      <c r="AO33" t="s">
        <v>398</v>
      </c>
      <c r="AP33">
        <v>0</v>
      </c>
      <c r="AQ33">
        <v>0</v>
      </c>
      <c r="AR33" t="e">
        <f t="shared" si="20"/>
        <v>#DIV/0!</v>
      </c>
      <c r="AS33">
        <v>0</v>
      </c>
      <c r="AT33" t="s">
        <v>398</v>
      </c>
      <c r="AU33" t="s">
        <v>398</v>
      </c>
      <c r="AV33">
        <v>0</v>
      </c>
      <c r="AW33">
        <v>0</v>
      </c>
      <c r="AX33" t="e">
        <f t="shared" si="21"/>
        <v>#DIV/0!</v>
      </c>
      <c r="AY33">
        <v>0.5</v>
      </c>
      <c r="AZ33">
        <f t="shared" si="22"/>
        <v>1261.3617005567635</v>
      </c>
      <c r="BA33">
        <f t="shared" si="23"/>
        <v>17.338150359404636</v>
      </c>
      <c r="BB33" t="e">
        <f t="shared" si="24"/>
        <v>#DIV/0!</v>
      </c>
      <c r="BC33">
        <f t="shared" si="25"/>
        <v>1.3745581740551975E-2</v>
      </c>
      <c r="BD33" t="e">
        <f t="shared" si="26"/>
        <v>#DIV/0!</v>
      </c>
      <c r="BE33" t="e">
        <f t="shared" si="27"/>
        <v>#DIV/0!</v>
      </c>
      <c r="BF33" t="s">
        <v>398</v>
      </c>
      <c r="BG33">
        <v>0</v>
      </c>
      <c r="BH33" t="e">
        <f t="shared" si="28"/>
        <v>#DIV/0!</v>
      </c>
      <c r="BI33" t="e">
        <f t="shared" si="29"/>
        <v>#DIV/0!</v>
      </c>
      <c r="BJ33" t="e">
        <f t="shared" si="30"/>
        <v>#DIV/0!</v>
      </c>
      <c r="BK33" t="e">
        <f t="shared" si="31"/>
        <v>#DIV/0!</v>
      </c>
      <c r="BL33" t="e">
        <f t="shared" si="32"/>
        <v>#DIV/0!</v>
      </c>
      <c r="BM33" t="e">
        <f t="shared" si="33"/>
        <v>#DIV/0!</v>
      </c>
      <c r="BN33" t="e">
        <f t="shared" si="34"/>
        <v>#DIV/0!</v>
      </c>
      <c r="BO33" t="e">
        <f t="shared" si="35"/>
        <v>#DIV/0!</v>
      </c>
      <c r="BP33" t="s">
        <v>398</v>
      </c>
      <c r="BQ33" t="s">
        <v>398</v>
      </c>
      <c r="BR33" t="s">
        <v>398</v>
      </c>
      <c r="BS33" t="s">
        <v>398</v>
      </c>
      <c r="BT33" t="s">
        <v>398</v>
      </c>
      <c r="BU33" t="s">
        <v>398</v>
      </c>
      <c r="BV33" t="s">
        <v>398</v>
      </c>
      <c r="BW33" t="s">
        <v>398</v>
      </c>
      <c r="BX33" t="s">
        <v>398</v>
      </c>
      <c r="BY33" t="s">
        <v>398</v>
      </c>
      <c r="BZ33" t="s">
        <v>398</v>
      </c>
      <c r="CA33" t="s">
        <v>398</v>
      </c>
      <c r="CB33" t="s">
        <v>398</v>
      </c>
      <c r="CC33" t="s">
        <v>398</v>
      </c>
      <c r="CD33" t="s">
        <v>398</v>
      </c>
      <c r="CE33" t="s">
        <v>398</v>
      </c>
      <c r="CF33" t="s">
        <v>398</v>
      </c>
      <c r="CG33" t="s">
        <v>398</v>
      </c>
      <c r="CH33">
        <f>$B$11*DF33+$C$11*DG33+$F$11*DR33*(1-DU33)</f>
        <v>1500.18</v>
      </c>
      <c r="CI33">
        <f t="shared" si="36"/>
        <v>1261.3617005567635</v>
      </c>
      <c r="CJ33">
        <f>($B$11*$D$9+$C$11*$D$9+$F$11*((EE33+DW33)/MAX(EE33+DW33+EF33, 0.1)*$I$9+EF33/MAX(EE33+DW33+EF33, 0.1)*$J$9))/($B$11+$C$11+$F$11)</f>
        <v>0.84080690354275056</v>
      </c>
      <c r="CK33">
        <f>($B$11*$K$9+$C$11*$K$9+$F$11*((EE33+DW33)/MAX(EE33+DW33+EF33, 0.1)*$P$9+EF33/MAX(EE33+DW33+EF33, 0.1)*$Q$9))/($B$11+$C$11+$F$11)</f>
        <v>0.16115732383750847</v>
      </c>
      <c r="CL33">
        <v>6</v>
      </c>
      <c r="CM33">
        <v>0.5</v>
      </c>
      <c r="CN33" t="s">
        <v>399</v>
      </c>
      <c r="CO33">
        <v>2</v>
      </c>
      <c r="CP33">
        <v>1657694817</v>
      </c>
      <c r="CQ33">
        <v>378.43299999999999</v>
      </c>
      <c r="CR33">
        <v>399.98</v>
      </c>
      <c r="CS33">
        <v>26.858899999999998</v>
      </c>
      <c r="CT33">
        <v>20.0641</v>
      </c>
      <c r="CU33">
        <v>370.77300000000002</v>
      </c>
      <c r="CV33">
        <v>25.242999999999999</v>
      </c>
      <c r="CW33">
        <v>550.28200000000004</v>
      </c>
      <c r="CX33">
        <v>100.676</v>
      </c>
      <c r="CY33">
        <v>0.1003</v>
      </c>
      <c r="CZ33">
        <v>31.258900000000001</v>
      </c>
      <c r="DA33">
        <v>999.9</v>
      </c>
      <c r="DB33">
        <v>999.9</v>
      </c>
      <c r="DC33">
        <v>0</v>
      </c>
      <c r="DD33">
        <v>0</v>
      </c>
      <c r="DE33">
        <v>4980</v>
      </c>
      <c r="DF33">
        <v>0</v>
      </c>
      <c r="DG33">
        <v>1350.85</v>
      </c>
      <c r="DH33">
        <v>-21.5471</v>
      </c>
      <c r="DI33">
        <v>388.87799999999999</v>
      </c>
      <c r="DJ33">
        <v>408.16899999999998</v>
      </c>
      <c r="DK33">
        <v>6.7947699999999998</v>
      </c>
      <c r="DL33">
        <v>399.98</v>
      </c>
      <c r="DM33">
        <v>20.0641</v>
      </c>
      <c r="DN33">
        <v>2.7040600000000001</v>
      </c>
      <c r="DO33">
        <v>2.0199799999999999</v>
      </c>
      <c r="DP33">
        <v>22.309799999999999</v>
      </c>
      <c r="DQ33">
        <v>17.601800000000001</v>
      </c>
      <c r="DR33">
        <v>1500.18</v>
      </c>
      <c r="DS33">
        <v>0.97301199999999999</v>
      </c>
      <c r="DT33">
        <v>2.6988499999999999E-2</v>
      </c>
      <c r="DU33">
        <v>0</v>
      </c>
      <c r="DV33">
        <v>739.60299999999995</v>
      </c>
      <c r="DW33">
        <v>4.9993100000000004</v>
      </c>
      <c r="DX33">
        <v>15615.1</v>
      </c>
      <c r="DY33">
        <v>13260.9</v>
      </c>
      <c r="DZ33">
        <v>44.061999999999998</v>
      </c>
      <c r="EA33">
        <v>45.436999999999998</v>
      </c>
      <c r="EB33">
        <v>44.375</v>
      </c>
      <c r="EC33">
        <v>45.375</v>
      </c>
      <c r="ED33">
        <v>45.311999999999998</v>
      </c>
      <c r="EE33">
        <v>1454.83</v>
      </c>
      <c r="EF33">
        <v>40.35</v>
      </c>
      <c r="EG33">
        <v>0</v>
      </c>
      <c r="EH33">
        <v>1378.5</v>
      </c>
      <c r="EI33">
        <v>0</v>
      </c>
      <c r="EJ33">
        <v>739.97761538461532</v>
      </c>
      <c r="EK33">
        <v>-1.1844102468282189</v>
      </c>
      <c r="EL33">
        <v>853.60683801928553</v>
      </c>
      <c r="EM33">
        <v>15306.7</v>
      </c>
      <c r="EN33">
        <v>15</v>
      </c>
      <c r="EO33">
        <v>1657694612.5</v>
      </c>
      <c r="EP33" t="s">
        <v>454</v>
      </c>
      <c r="EQ33">
        <v>1657694603.5</v>
      </c>
      <c r="ER33">
        <v>1657694612.5</v>
      </c>
      <c r="ES33">
        <v>70</v>
      </c>
      <c r="ET33">
        <v>-1.353</v>
      </c>
      <c r="EU33">
        <v>2.9000000000000001E-2</v>
      </c>
      <c r="EV33">
        <v>7.7869999999999999</v>
      </c>
      <c r="EW33">
        <v>1.3859999999999999</v>
      </c>
      <c r="EX33">
        <v>410</v>
      </c>
      <c r="EY33">
        <v>21</v>
      </c>
      <c r="EZ33">
        <v>0.08</v>
      </c>
      <c r="FA33">
        <v>0.01</v>
      </c>
      <c r="FB33">
        <v>-21.558182926829272</v>
      </c>
      <c r="FC33">
        <v>5.2816724738647958E-2</v>
      </c>
      <c r="FD33">
        <v>3.1640417980334262E-2</v>
      </c>
      <c r="FE33">
        <v>1</v>
      </c>
      <c r="FF33">
        <v>6.7337804878048786</v>
      </c>
      <c r="FG33">
        <v>0.2461229268292798</v>
      </c>
      <c r="FH33">
        <v>3.0063525096459681E-2</v>
      </c>
      <c r="FI33">
        <v>1</v>
      </c>
      <c r="FJ33">
        <v>2</v>
      </c>
      <c r="FK33">
        <v>2</v>
      </c>
      <c r="FL33" t="s">
        <v>418</v>
      </c>
      <c r="FM33">
        <v>3.0496300000000001</v>
      </c>
      <c r="FN33">
        <v>2.76416</v>
      </c>
      <c r="FO33">
        <v>9.2799400000000004E-2</v>
      </c>
      <c r="FP33">
        <v>9.8919499999999994E-2</v>
      </c>
      <c r="FQ33">
        <v>0.122326</v>
      </c>
      <c r="FR33">
        <v>0.104257</v>
      </c>
      <c r="FS33">
        <v>28148</v>
      </c>
      <c r="FT33">
        <v>22012.5</v>
      </c>
      <c r="FU33">
        <v>29176.3</v>
      </c>
      <c r="FV33">
        <v>23926.400000000001</v>
      </c>
      <c r="FW33">
        <v>33368.800000000003</v>
      </c>
      <c r="FX33">
        <v>31298.799999999999</v>
      </c>
      <c r="FY33">
        <v>41768.6</v>
      </c>
      <c r="FZ33">
        <v>39030.800000000003</v>
      </c>
      <c r="GA33">
        <v>1.9860500000000001</v>
      </c>
      <c r="GB33">
        <v>1.78607</v>
      </c>
      <c r="GC33">
        <v>0</v>
      </c>
      <c r="GD33">
        <v>0</v>
      </c>
      <c r="GE33">
        <v>32.102699999999999</v>
      </c>
      <c r="GF33">
        <v>999.9</v>
      </c>
      <c r="GG33">
        <v>40.1</v>
      </c>
      <c r="GH33">
        <v>41.2</v>
      </c>
      <c r="GI33">
        <v>31.477399999999999</v>
      </c>
      <c r="GJ33">
        <v>31.390499999999999</v>
      </c>
      <c r="GK33">
        <v>34.915900000000001</v>
      </c>
      <c r="GL33">
        <v>1</v>
      </c>
      <c r="GM33">
        <v>0.78983199999999998</v>
      </c>
      <c r="GN33">
        <v>5.1487100000000003</v>
      </c>
      <c r="GO33">
        <v>20.1907</v>
      </c>
      <c r="GP33">
        <v>5.2238800000000003</v>
      </c>
      <c r="GQ33">
        <v>11.919499999999999</v>
      </c>
      <c r="GR33">
        <v>4.9637500000000001</v>
      </c>
      <c r="GS33">
        <v>3.2919999999999998</v>
      </c>
      <c r="GT33">
        <v>9999</v>
      </c>
      <c r="GU33">
        <v>9999</v>
      </c>
      <c r="GV33">
        <v>9999</v>
      </c>
      <c r="GW33">
        <v>996.7</v>
      </c>
      <c r="GX33">
        <v>1.87748</v>
      </c>
      <c r="GY33">
        <v>1.8758999999999999</v>
      </c>
      <c r="GZ33">
        <v>1.8745499999999999</v>
      </c>
      <c r="HA33">
        <v>1.87391</v>
      </c>
      <c r="HB33">
        <v>1.8751899999999999</v>
      </c>
      <c r="HC33">
        <v>1.87012</v>
      </c>
      <c r="HD33">
        <v>1.8742399999999999</v>
      </c>
      <c r="HE33">
        <v>1.87941</v>
      </c>
      <c r="HF33">
        <v>0</v>
      </c>
      <c r="HG33">
        <v>0</v>
      </c>
      <c r="HH33">
        <v>0</v>
      </c>
      <c r="HI33">
        <v>0</v>
      </c>
      <c r="HJ33" t="s">
        <v>402</v>
      </c>
      <c r="HK33" t="s">
        <v>403</v>
      </c>
      <c r="HL33" t="s">
        <v>404</v>
      </c>
      <c r="HM33" t="s">
        <v>405</v>
      </c>
      <c r="HN33" t="s">
        <v>405</v>
      </c>
      <c r="HO33" t="s">
        <v>404</v>
      </c>
      <c r="HP33">
        <v>0</v>
      </c>
      <c r="HQ33">
        <v>100</v>
      </c>
      <c r="HR33">
        <v>100</v>
      </c>
      <c r="HS33">
        <v>7.66</v>
      </c>
      <c r="HT33">
        <v>1.6158999999999999</v>
      </c>
      <c r="HU33">
        <v>5.7022685592325058</v>
      </c>
      <c r="HV33">
        <v>6.5289834966774643E-3</v>
      </c>
      <c r="HW33">
        <v>-3.637491770542342E-6</v>
      </c>
      <c r="HX33">
        <v>7.2908839589717725E-10</v>
      </c>
      <c r="HY33">
        <v>0.65180479756720433</v>
      </c>
      <c r="HZ33">
        <v>4.1963366034610879E-2</v>
      </c>
      <c r="IA33">
        <v>-4.0001743216473728E-4</v>
      </c>
      <c r="IB33">
        <v>9.9319402524137803E-6</v>
      </c>
      <c r="IC33">
        <v>1</v>
      </c>
      <c r="ID33">
        <v>2008</v>
      </c>
      <c r="IE33">
        <v>1</v>
      </c>
      <c r="IF33">
        <v>25</v>
      </c>
      <c r="IG33">
        <v>3.6</v>
      </c>
      <c r="IH33">
        <v>3.4</v>
      </c>
      <c r="II33">
        <v>1.0363800000000001</v>
      </c>
      <c r="IJ33">
        <v>2.4670399999999999</v>
      </c>
      <c r="IK33">
        <v>1.42578</v>
      </c>
      <c r="IL33">
        <v>2.2851599999999999</v>
      </c>
      <c r="IM33">
        <v>1.5478499999999999</v>
      </c>
      <c r="IN33">
        <v>2.3339799999999999</v>
      </c>
      <c r="IO33">
        <v>44.001899999999999</v>
      </c>
      <c r="IP33">
        <v>14.1671</v>
      </c>
      <c r="IQ33">
        <v>18</v>
      </c>
      <c r="IR33">
        <v>582.88300000000004</v>
      </c>
      <c r="IS33">
        <v>436.62200000000001</v>
      </c>
      <c r="IT33">
        <v>25.0002</v>
      </c>
      <c r="IU33">
        <v>36.648499999999999</v>
      </c>
      <c r="IV33">
        <v>30.0001</v>
      </c>
      <c r="IW33">
        <v>36.500100000000003</v>
      </c>
      <c r="IX33">
        <v>36.404699999999998</v>
      </c>
      <c r="IY33">
        <v>20.782599999999999</v>
      </c>
      <c r="IZ33">
        <v>36.570500000000003</v>
      </c>
      <c r="JA33">
        <v>0</v>
      </c>
      <c r="JB33">
        <v>25</v>
      </c>
      <c r="JC33">
        <v>400</v>
      </c>
      <c r="JD33">
        <v>19.974799999999998</v>
      </c>
      <c r="JE33">
        <v>97.1494</v>
      </c>
      <c r="JF33">
        <v>99.307299999999998</v>
      </c>
    </row>
    <row r="34" spans="1:266" x14ac:dyDescent="0.2">
      <c r="A34">
        <v>18</v>
      </c>
      <c r="B34">
        <v>1657694892.5</v>
      </c>
      <c r="C34">
        <v>3727.5</v>
      </c>
      <c r="D34" t="s">
        <v>457</v>
      </c>
      <c r="E34" t="s">
        <v>458</v>
      </c>
      <c r="F34" t="s">
        <v>394</v>
      </c>
      <c r="H34" t="s">
        <v>451</v>
      </c>
      <c r="I34" t="s">
        <v>452</v>
      </c>
      <c r="J34" t="s">
        <v>453</v>
      </c>
      <c r="K34">
        <v>1657694892.5</v>
      </c>
      <c r="L34">
        <f t="shared" si="0"/>
        <v>6.3180717648102826E-3</v>
      </c>
      <c r="M34">
        <f t="shared" si="1"/>
        <v>6.3180717648102824</v>
      </c>
      <c r="N34">
        <f t="shared" si="2"/>
        <v>12.541070505470341</v>
      </c>
      <c r="O34">
        <f t="shared" si="3"/>
        <v>284.32499999999999</v>
      </c>
      <c r="P34">
        <f t="shared" si="4"/>
        <v>219.71457441780686</v>
      </c>
      <c r="Q34">
        <f t="shared" si="5"/>
        <v>22.141514413120156</v>
      </c>
      <c r="R34">
        <f t="shared" si="6"/>
        <v>28.652564820479999</v>
      </c>
      <c r="S34">
        <f t="shared" si="7"/>
        <v>0.38313844915925682</v>
      </c>
      <c r="T34">
        <f>IF(LEFT(CN34,1)&lt;&gt;"0",IF(LEFT(CN34,1)="1",3,CO34),$D$5+$E$5*(DE34*CX34/($K$5*1000))+$F$5*(DE34*CX34/($K$5*1000))*MAX(MIN(CL34,$J$5),$I$5)*MAX(MIN(CL34,$J$5),$I$5)+$G$5*MAX(MIN(CL34,$J$5),$I$5)*(DE34*CX34/($K$5*1000))+$H$5*(DE34*CX34/($K$5*1000))*(DE34*CX34/($K$5*1000)))</f>
        <v>1.911022375189086</v>
      </c>
      <c r="U34">
        <f t="shared" si="8"/>
        <v>0.34502326601475009</v>
      </c>
      <c r="V34">
        <f t="shared" si="9"/>
        <v>0.21874719876638016</v>
      </c>
      <c r="W34">
        <f t="shared" si="10"/>
        <v>241.74642107490573</v>
      </c>
      <c r="X34">
        <f>(CZ34+(W34+2*0.95*0.0000000567*(((CZ34+$B$7)+273)^4-(CZ34+273)^4)-44100*L34)/(1.84*29.3*T34+8*0.95*0.0000000567*(CZ34+273)^3))</f>
        <v>30.858831048855169</v>
      </c>
      <c r="Y34">
        <f>($C$7*DA34+$D$7*DB34+$E$7*X34)</f>
        <v>30.858831048855169</v>
      </c>
      <c r="Z34">
        <f t="shared" si="11"/>
        <v>4.4751927748692175</v>
      </c>
      <c r="AA34">
        <f t="shared" si="12"/>
        <v>59.141675312304244</v>
      </c>
      <c r="AB34">
        <f t="shared" si="13"/>
        <v>2.6954724630220799</v>
      </c>
      <c r="AC34">
        <f t="shared" si="14"/>
        <v>4.5576532094979312</v>
      </c>
      <c r="AD34">
        <f t="shared" si="15"/>
        <v>1.7797203118471376</v>
      </c>
      <c r="AE34">
        <f t="shared" si="16"/>
        <v>-278.62696482813345</v>
      </c>
      <c r="AF34">
        <f t="shared" si="17"/>
        <v>32.996361493078858</v>
      </c>
      <c r="AG34">
        <f>2*0.95*0.0000000567*(((CZ34+$B$7)+273)^4-(Y34+273)^4)</f>
        <v>3.878052105158599</v>
      </c>
      <c r="AH34">
        <f t="shared" si="18"/>
        <v>-6.1301549902808006E-3</v>
      </c>
      <c r="AI34">
        <v>0</v>
      </c>
      <c r="AJ34">
        <v>0</v>
      </c>
      <c r="AK34">
        <f>IF(AI34*$H$13&gt;=AM34,1,(AM34/(AM34-AI34*$H$13)))</f>
        <v>1</v>
      </c>
      <c r="AL34">
        <f t="shared" si="19"/>
        <v>0</v>
      </c>
      <c r="AM34">
        <f>MAX(0,($B$13+$C$13*DE34)/(1+$D$13*DE34)*CX34/(CZ34+273)*$E$13)</f>
        <v>25341.94727336826</v>
      </c>
      <c r="AN34" t="s">
        <v>398</v>
      </c>
      <c r="AO34" t="s">
        <v>398</v>
      </c>
      <c r="AP34">
        <v>0</v>
      </c>
      <c r="AQ34">
        <v>0</v>
      </c>
      <c r="AR34" t="e">
        <f t="shared" si="20"/>
        <v>#DIV/0!</v>
      </c>
      <c r="AS34">
        <v>0</v>
      </c>
      <c r="AT34" t="s">
        <v>398</v>
      </c>
      <c r="AU34" t="s">
        <v>398</v>
      </c>
      <c r="AV34">
        <v>0</v>
      </c>
      <c r="AW34">
        <v>0</v>
      </c>
      <c r="AX34" t="e">
        <f t="shared" si="21"/>
        <v>#DIV/0!</v>
      </c>
      <c r="AY34">
        <v>0.5</v>
      </c>
      <c r="AZ34">
        <f t="shared" si="22"/>
        <v>1261.2612005569461</v>
      </c>
      <c r="BA34">
        <f t="shared" si="23"/>
        <v>12.541070505470341</v>
      </c>
      <c r="BB34" t="e">
        <f t="shared" si="24"/>
        <v>#DIV/0!</v>
      </c>
      <c r="BC34">
        <f t="shared" si="25"/>
        <v>9.9432778079056681E-3</v>
      </c>
      <c r="BD34" t="e">
        <f t="shared" si="26"/>
        <v>#DIV/0!</v>
      </c>
      <c r="BE34" t="e">
        <f t="shared" si="27"/>
        <v>#DIV/0!</v>
      </c>
      <c r="BF34" t="s">
        <v>398</v>
      </c>
      <c r="BG34">
        <v>0</v>
      </c>
      <c r="BH34" t="e">
        <f t="shared" si="28"/>
        <v>#DIV/0!</v>
      </c>
      <c r="BI34" t="e">
        <f t="shared" si="29"/>
        <v>#DIV/0!</v>
      </c>
      <c r="BJ34" t="e">
        <f t="shared" si="30"/>
        <v>#DIV/0!</v>
      </c>
      <c r="BK34" t="e">
        <f t="shared" si="31"/>
        <v>#DIV/0!</v>
      </c>
      <c r="BL34" t="e">
        <f t="shared" si="32"/>
        <v>#DIV/0!</v>
      </c>
      <c r="BM34" t="e">
        <f t="shared" si="33"/>
        <v>#DIV/0!</v>
      </c>
      <c r="BN34" t="e">
        <f t="shared" si="34"/>
        <v>#DIV/0!</v>
      </c>
      <c r="BO34" t="e">
        <f t="shared" si="35"/>
        <v>#DIV/0!</v>
      </c>
      <c r="BP34" t="s">
        <v>398</v>
      </c>
      <c r="BQ34" t="s">
        <v>398</v>
      </c>
      <c r="BR34" t="s">
        <v>398</v>
      </c>
      <c r="BS34" t="s">
        <v>398</v>
      </c>
      <c r="BT34" t="s">
        <v>398</v>
      </c>
      <c r="BU34" t="s">
        <v>398</v>
      </c>
      <c r="BV34" t="s">
        <v>398</v>
      </c>
      <c r="BW34" t="s">
        <v>398</v>
      </c>
      <c r="BX34" t="s">
        <v>398</v>
      </c>
      <c r="BY34" t="s">
        <v>398</v>
      </c>
      <c r="BZ34" t="s">
        <v>398</v>
      </c>
      <c r="CA34" t="s">
        <v>398</v>
      </c>
      <c r="CB34" t="s">
        <v>398</v>
      </c>
      <c r="CC34" t="s">
        <v>398</v>
      </c>
      <c r="CD34" t="s">
        <v>398</v>
      </c>
      <c r="CE34" t="s">
        <v>398</v>
      </c>
      <c r="CF34" t="s">
        <v>398</v>
      </c>
      <c r="CG34" t="s">
        <v>398</v>
      </c>
      <c r="CH34">
        <f>$B$11*DF34+$C$11*DG34+$F$11*DR34*(1-DU34)</f>
        <v>1500.06</v>
      </c>
      <c r="CI34">
        <f t="shared" si="36"/>
        <v>1261.2612005569461</v>
      </c>
      <c r="CJ34">
        <f>($B$11*$D$9+$C$11*$D$9+$F$11*((EE34+DW34)/MAX(EE34+DW34+EF34, 0.1)*$I$9+EF34/MAX(EE34+DW34+EF34, 0.1)*$J$9))/($B$11+$C$11+$F$11)</f>
        <v>0.84080716808457401</v>
      </c>
      <c r="CK34">
        <f>($B$11*$K$9+$C$11*$K$9+$F$11*((EE34+DW34)/MAX(EE34+DW34+EF34, 0.1)*$P$9+EF34/MAX(EE34+DW34+EF34, 0.1)*$Q$9))/($B$11+$C$11+$F$11)</f>
        <v>0.1611578344032277</v>
      </c>
      <c r="CL34">
        <v>6</v>
      </c>
      <c r="CM34">
        <v>0.5</v>
      </c>
      <c r="CN34" t="s">
        <v>399</v>
      </c>
      <c r="CO34">
        <v>2</v>
      </c>
      <c r="CP34">
        <v>1657694892.5</v>
      </c>
      <c r="CQ34">
        <v>284.32499999999999</v>
      </c>
      <c r="CR34">
        <v>299.96100000000001</v>
      </c>
      <c r="CS34">
        <v>26.747699999999998</v>
      </c>
      <c r="CT34">
        <v>20.041699999999999</v>
      </c>
      <c r="CU34">
        <v>277.327</v>
      </c>
      <c r="CV34">
        <v>25.136099999999999</v>
      </c>
      <c r="CW34">
        <v>550.17100000000005</v>
      </c>
      <c r="CX34">
        <v>100.67400000000001</v>
      </c>
      <c r="CY34">
        <v>9.9990399999999993E-2</v>
      </c>
      <c r="CZ34">
        <v>31.179099999999998</v>
      </c>
      <c r="DA34">
        <v>97.499799999999993</v>
      </c>
      <c r="DB34">
        <v>999.9</v>
      </c>
      <c r="DC34">
        <v>0</v>
      </c>
      <c r="DD34">
        <v>0</v>
      </c>
      <c r="DE34">
        <v>5000</v>
      </c>
      <c r="DF34">
        <v>0</v>
      </c>
      <c r="DG34">
        <v>1778.13</v>
      </c>
      <c r="DH34">
        <v>-15.3858</v>
      </c>
      <c r="DI34">
        <v>292.39600000000002</v>
      </c>
      <c r="DJ34">
        <v>306.096</v>
      </c>
      <c r="DK34">
        <v>6.70601</v>
      </c>
      <c r="DL34">
        <v>299.96100000000001</v>
      </c>
      <c r="DM34">
        <v>20.041699999999999</v>
      </c>
      <c r="DN34">
        <v>2.69279</v>
      </c>
      <c r="DO34">
        <v>2.0176699999999999</v>
      </c>
      <c r="DP34">
        <v>22.241199999999999</v>
      </c>
      <c r="DQ34">
        <v>17.5837</v>
      </c>
      <c r="DR34">
        <v>1500.06</v>
      </c>
      <c r="DS34">
        <v>0.97300600000000004</v>
      </c>
      <c r="DT34">
        <v>2.69935E-2</v>
      </c>
      <c r="DU34">
        <v>0</v>
      </c>
      <c r="DV34">
        <v>716.00199999999995</v>
      </c>
      <c r="DW34">
        <v>4.9993100000000004</v>
      </c>
      <c r="DX34">
        <v>16763.400000000001</v>
      </c>
      <c r="DY34">
        <v>13259.8</v>
      </c>
      <c r="DZ34">
        <v>44</v>
      </c>
      <c r="EA34">
        <v>45.436999999999998</v>
      </c>
      <c r="EB34">
        <v>44.375</v>
      </c>
      <c r="EC34">
        <v>45.186999999999998</v>
      </c>
      <c r="ED34">
        <v>45.25</v>
      </c>
      <c r="EE34">
        <v>1454.7</v>
      </c>
      <c r="EF34">
        <v>40.36</v>
      </c>
      <c r="EG34">
        <v>0</v>
      </c>
      <c r="EH34">
        <v>1454.099999904633</v>
      </c>
      <c r="EI34">
        <v>0</v>
      </c>
      <c r="EJ34">
        <v>716.75950000000012</v>
      </c>
      <c r="EK34">
        <v>-8.3616752142687147</v>
      </c>
      <c r="EL34">
        <v>-82.379489044040184</v>
      </c>
      <c r="EM34">
        <v>16550.18461538462</v>
      </c>
      <c r="EN34">
        <v>15</v>
      </c>
      <c r="EO34">
        <v>1657694913.5</v>
      </c>
      <c r="EP34" t="s">
        <v>459</v>
      </c>
      <c r="EQ34">
        <v>1657694913.5</v>
      </c>
      <c r="ER34">
        <v>1657694612.5</v>
      </c>
      <c r="ES34">
        <v>71</v>
      </c>
      <c r="ET34">
        <v>-0.32300000000000001</v>
      </c>
      <c r="EU34">
        <v>2.9000000000000001E-2</v>
      </c>
      <c r="EV34">
        <v>6.9980000000000002</v>
      </c>
      <c r="EW34">
        <v>1.3859999999999999</v>
      </c>
      <c r="EX34">
        <v>300</v>
      </c>
      <c r="EY34">
        <v>21</v>
      </c>
      <c r="EZ34">
        <v>0.08</v>
      </c>
      <c r="FA34">
        <v>0.01</v>
      </c>
      <c r="FB34">
        <v>-15.4454125</v>
      </c>
      <c r="FC34">
        <v>0.27209943714826162</v>
      </c>
      <c r="FD34">
        <v>4.7346299683819031E-2</v>
      </c>
      <c r="FE34">
        <v>0</v>
      </c>
      <c r="FF34">
        <v>6.7098680000000002</v>
      </c>
      <c r="FG34">
        <v>-2.3465290806757601E-2</v>
      </c>
      <c r="FH34">
        <v>2.6087221009528602E-3</v>
      </c>
      <c r="FI34">
        <v>1</v>
      </c>
      <c r="FJ34">
        <v>1</v>
      </c>
      <c r="FK34">
        <v>2</v>
      </c>
      <c r="FL34" t="s">
        <v>401</v>
      </c>
      <c r="FM34">
        <v>3.0493800000000002</v>
      </c>
      <c r="FN34">
        <v>2.7639300000000002</v>
      </c>
      <c r="FO34">
        <v>7.3265700000000003E-2</v>
      </c>
      <c r="FP34">
        <v>7.8609200000000004E-2</v>
      </c>
      <c r="FQ34">
        <v>0.121964</v>
      </c>
      <c r="FR34">
        <v>0.104174</v>
      </c>
      <c r="FS34">
        <v>28753.8</v>
      </c>
      <c r="FT34">
        <v>22509.4</v>
      </c>
      <c r="FU34">
        <v>29175.200000000001</v>
      </c>
      <c r="FV34">
        <v>23926.5</v>
      </c>
      <c r="FW34">
        <v>33379.699999999997</v>
      </c>
      <c r="FX34">
        <v>31300.9</v>
      </c>
      <c r="FY34">
        <v>41766.199999999997</v>
      </c>
      <c r="FZ34">
        <v>39030.699999999997</v>
      </c>
      <c r="GA34">
        <v>1.9865200000000001</v>
      </c>
      <c r="GB34">
        <v>1.7854000000000001</v>
      </c>
      <c r="GC34">
        <v>4.2632000000000003</v>
      </c>
      <c r="GD34">
        <v>0</v>
      </c>
      <c r="GE34">
        <v>31.985199999999999</v>
      </c>
      <c r="GF34">
        <v>999.9</v>
      </c>
      <c r="GG34">
        <v>39.799999999999997</v>
      </c>
      <c r="GH34">
        <v>41.4</v>
      </c>
      <c r="GI34">
        <v>31.572099999999999</v>
      </c>
      <c r="GJ34">
        <v>31.270499999999998</v>
      </c>
      <c r="GK34">
        <v>34.963900000000002</v>
      </c>
      <c r="GL34">
        <v>1</v>
      </c>
      <c r="GM34">
        <v>0.78901900000000003</v>
      </c>
      <c r="GN34">
        <v>5.0322800000000001</v>
      </c>
      <c r="GO34">
        <v>20.1936</v>
      </c>
      <c r="GP34">
        <v>5.2238800000000003</v>
      </c>
      <c r="GQ34">
        <v>11.9198</v>
      </c>
      <c r="GR34">
        <v>4.9637000000000002</v>
      </c>
      <c r="GS34">
        <v>3.2919999999999998</v>
      </c>
      <c r="GT34">
        <v>9999</v>
      </c>
      <c r="GU34">
        <v>9999</v>
      </c>
      <c r="GV34">
        <v>9999</v>
      </c>
      <c r="GW34">
        <v>996.7</v>
      </c>
      <c r="GX34">
        <v>1.8774999999999999</v>
      </c>
      <c r="GY34">
        <v>1.87591</v>
      </c>
      <c r="GZ34">
        <v>1.87456</v>
      </c>
      <c r="HA34">
        <v>1.87392</v>
      </c>
      <c r="HB34">
        <v>1.8752</v>
      </c>
      <c r="HC34">
        <v>1.87012</v>
      </c>
      <c r="HD34">
        <v>1.8743000000000001</v>
      </c>
      <c r="HE34">
        <v>1.8794299999999999</v>
      </c>
      <c r="HF34">
        <v>0</v>
      </c>
      <c r="HG34">
        <v>0</v>
      </c>
      <c r="HH34">
        <v>0</v>
      </c>
      <c r="HI34">
        <v>0</v>
      </c>
      <c r="HJ34" t="s">
        <v>402</v>
      </c>
      <c r="HK34" t="s">
        <v>403</v>
      </c>
      <c r="HL34" t="s">
        <v>404</v>
      </c>
      <c r="HM34" t="s">
        <v>405</v>
      </c>
      <c r="HN34" t="s">
        <v>405</v>
      </c>
      <c r="HO34" t="s">
        <v>404</v>
      </c>
      <c r="HP34">
        <v>0</v>
      </c>
      <c r="HQ34">
        <v>100</v>
      </c>
      <c r="HR34">
        <v>100</v>
      </c>
      <c r="HS34">
        <v>6.9980000000000002</v>
      </c>
      <c r="HT34">
        <v>1.6115999999999999</v>
      </c>
      <c r="HU34">
        <v>5.7022685592325058</v>
      </c>
      <c r="HV34">
        <v>6.5289834966774643E-3</v>
      </c>
      <c r="HW34">
        <v>-3.637491770542342E-6</v>
      </c>
      <c r="HX34">
        <v>7.2908839589717725E-10</v>
      </c>
      <c r="HY34">
        <v>0.65180479756720433</v>
      </c>
      <c r="HZ34">
        <v>4.1963366034610879E-2</v>
      </c>
      <c r="IA34">
        <v>-4.0001743216473728E-4</v>
      </c>
      <c r="IB34">
        <v>9.9319402524137803E-6</v>
      </c>
      <c r="IC34">
        <v>1</v>
      </c>
      <c r="ID34">
        <v>2008</v>
      </c>
      <c r="IE34">
        <v>1</v>
      </c>
      <c r="IF34">
        <v>25</v>
      </c>
      <c r="IG34">
        <v>4.8</v>
      </c>
      <c r="IH34">
        <v>4.7</v>
      </c>
      <c r="II34">
        <v>0.82031200000000004</v>
      </c>
      <c r="IJ34">
        <v>2.48291</v>
      </c>
      <c r="IK34">
        <v>1.42578</v>
      </c>
      <c r="IL34">
        <v>2.2851599999999999</v>
      </c>
      <c r="IM34">
        <v>1.5478499999999999</v>
      </c>
      <c r="IN34">
        <v>2.3767100000000001</v>
      </c>
      <c r="IO34">
        <v>44.167700000000004</v>
      </c>
      <c r="IP34">
        <v>14.1495</v>
      </c>
      <c r="IQ34">
        <v>18</v>
      </c>
      <c r="IR34">
        <v>583.11500000000001</v>
      </c>
      <c r="IS34">
        <v>436.13200000000001</v>
      </c>
      <c r="IT34">
        <v>24.998100000000001</v>
      </c>
      <c r="IU34">
        <v>36.634799999999998</v>
      </c>
      <c r="IV34">
        <v>29.9999</v>
      </c>
      <c r="IW34">
        <v>36.486499999999999</v>
      </c>
      <c r="IX34">
        <v>36.392400000000002</v>
      </c>
      <c r="IY34">
        <v>16.4206</v>
      </c>
      <c r="IZ34">
        <v>36.570500000000003</v>
      </c>
      <c r="JA34">
        <v>0</v>
      </c>
      <c r="JB34">
        <v>25</v>
      </c>
      <c r="JC34">
        <v>300</v>
      </c>
      <c r="JD34">
        <v>19.994</v>
      </c>
      <c r="JE34">
        <v>97.144599999999997</v>
      </c>
      <c r="JF34">
        <v>99.307299999999998</v>
      </c>
    </row>
    <row r="35" spans="1:266" x14ac:dyDescent="0.2">
      <c r="A35">
        <v>19</v>
      </c>
      <c r="B35">
        <v>1657694989.5</v>
      </c>
      <c r="C35">
        <v>3824.5</v>
      </c>
      <c r="D35" t="s">
        <v>460</v>
      </c>
      <c r="E35" t="s">
        <v>461</v>
      </c>
      <c r="F35" t="s">
        <v>394</v>
      </c>
      <c r="H35" t="s">
        <v>451</v>
      </c>
      <c r="I35" t="s">
        <v>452</v>
      </c>
      <c r="J35" t="s">
        <v>453</v>
      </c>
      <c r="K35">
        <v>1657694989.5</v>
      </c>
      <c r="L35">
        <f t="shared" si="0"/>
        <v>6.5453451438959179E-3</v>
      </c>
      <c r="M35">
        <f t="shared" si="1"/>
        <v>6.5453451438959176</v>
      </c>
      <c r="N35">
        <f t="shared" si="2"/>
        <v>7.2970266691653327</v>
      </c>
      <c r="O35">
        <f t="shared" si="3"/>
        <v>190.691</v>
      </c>
      <c r="P35">
        <f t="shared" si="4"/>
        <v>153.13117099709044</v>
      </c>
      <c r="Q35">
        <f t="shared" si="5"/>
        <v>15.43101222167437</v>
      </c>
      <c r="R35">
        <f t="shared" si="6"/>
        <v>19.215912295343301</v>
      </c>
      <c r="S35">
        <f t="shared" si="7"/>
        <v>0.39369807203242901</v>
      </c>
      <c r="T35">
        <f>IF(LEFT(CN35,1)&lt;&gt;"0",IF(LEFT(CN35,1)="1",3,CO35),$D$5+$E$5*(DE35*CX35/($K$5*1000))+$F$5*(DE35*CX35/($K$5*1000))*MAX(MIN(CL35,$J$5),$I$5)*MAX(MIN(CL35,$J$5),$I$5)+$G$5*MAX(MIN(CL35,$J$5),$I$5)*(DE35*CX35/($K$5*1000))+$H$5*(DE35*CX35/($K$5*1000))*(DE35*CX35/($K$5*1000)))</f>
        <v>1.9100891107521552</v>
      </c>
      <c r="U35">
        <f t="shared" si="8"/>
        <v>0.35355304154603362</v>
      </c>
      <c r="V35">
        <f t="shared" si="9"/>
        <v>0.22423542069807309</v>
      </c>
      <c r="W35">
        <f t="shared" si="10"/>
        <v>241.6985410751208</v>
      </c>
      <c r="X35">
        <f>(CZ35+(W35+2*0.95*0.0000000567*(((CZ35+$B$7)+273)^4-(CZ35+273)^4)-44100*L35)/(1.84*29.3*T35+8*0.95*0.0000000567*(CZ35+273)^3))</f>
        <v>30.727681448533883</v>
      </c>
      <c r="Y35">
        <f>($C$7*DA35+$D$7*DB35+$E$7*X35)</f>
        <v>30.727681448533883</v>
      </c>
      <c r="Z35">
        <f t="shared" si="11"/>
        <v>4.4418022935346748</v>
      </c>
      <c r="AA35">
        <f t="shared" si="12"/>
        <v>58.108123740824269</v>
      </c>
      <c r="AB35">
        <f t="shared" si="13"/>
        <v>2.64181383236969</v>
      </c>
      <c r="AC35">
        <f t="shared" si="14"/>
        <v>4.5463760698121893</v>
      </c>
      <c r="AD35">
        <f t="shared" si="15"/>
        <v>1.7999884611649848</v>
      </c>
      <c r="AE35">
        <f t="shared" si="16"/>
        <v>-288.64972084580995</v>
      </c>
      <c r="AF35">
        <f t="shared" si="17"/>
        <v>42.006116145453923</v>
      </c>
      <c r="AG35">
        <f>2*0.95*0.0000000567*(((CZ35+$B$7)+273)^4-(Y35+273)^4)</f>
        <v>4.9351237491779543</v>
      </c>
      <c r="AH35">
        <f t="shared" si="18"/>
        <v>-9.9398760572668721E-3</v>
      </c>
      <c r="AI35">
        <v>0</v>
      </c>
      <c r="AJ35">
        <v>0</v>
      </c>
      <c r="AK35">
        <f>IF(AI35*$H$13&gt;=AM35,1,(AM35/(AM35-AI35*$H$13)))</f>
        <v>1</v>
      </c>
      <c r="AL35">
        <f t="shared" si="19"/>
        <v>0</v>
      </c>
      <c r="AM35">
        <f>MAX(0,($B$13+$C$13*DE35)/(1+$D$13*DE35)*CX35/(CZ35+273)*$E$13)</f>
        <v>25322.587499895213</v>
      </c>
      <c r="AN35" t="s">
        <v>398</v>
      </c>
      <c r="AO35" t="s">
        <v>398</v>
      </c>
      <c r="AP35">
        <v>0</v>
      </c>
      <c r="AQ35">
        <v>0</v>
      </c>
      <c r="AR35" t="e">
        <f t="shared" si="20"/>
        <v>#DIV/0!</v>
      </c>
      <c r="AS35">
        <v>0</v>
      </c>
      <c r="AT35" t="s">
        <v>398</v>
      </c>
      <c r="AU35" t="s">
        <v>398</v>
      </c>
      <c r="AV35">
        <v>0</v>
      </c>
      <c r="AW35">
        <v>0</v>
      </c>
      <c r="AX35" t="e">
        <f t="shared" si="21"/>
        <v>#DIV/0!</v>
      </c>
      <c r="AY35">
        <v>0.5</v>
      </c>
      <c r="AZ35">
        <f t="shared" si="22"/>
        <v>1261.0092005570575</v>
      </c>
      <c r="BA35">
        <f t="shared" si="23"/>
        <v>7.2970266691653327</v>
      </c>
      <c r="BB35" t="e">
        <f t="shared" si="24"/>
        <v>#DIV/0!</v>
      </c>
      <c r="BC35">
        <f t="shared" si="25"/>
        <v>5.7866561686796833E-3</v>
      </c>
      <c r="BD35" t="e">
        <f t="shared" si="26"/>
        <v>#DIV/0!</v>
      </c>
      <c r="BE35" t="e">
        <f t="shared" si="27"/>
        <v>#DIV/0!</v>
      </c>
      <c r="BF35" t="s">
        <v>398</v>
      </c>
      <c r="BG35">
        <v>0</v>
      </c>
      <c r="BH35" t="e">
        <f t="shared" si="28"/>
        <v>#DIV/0!</v>
      </c>
      <c r="BI35" t="e">
        <f t="shared" si="29"/>
        <v>#DIV/0!</v>
      </c>
      <c r="BJ35" t="e">
        <f t="shared" si="30"/>
        <v>#DIV/0!</v>
      </c>
      <c r="BK35" t="e">
        <f t="shared" si="31"/>
        <v>#DIV/0!</v>
      </c>
      <c r="BL35" t="e">
        <f t="shared" si="32"/>
        <v>#DIV/0!</v>
      </c>
      <c r="BM35" t="e">
        <f t="shared" si="33"/>
        <v>#DIV/0!</v>
      </c>
      <c r="BN35" t="e">
        <f t="shared" si="34"/>
        <v>#DIV/0!</v>
      </c>
      <c r="BO35" t="e">
        <f t="shared" si="35"/>
        <v>#DIV/0!</v>
      </c>
      <c r="BP35" t="s">
        <v>398</v>
      </c>
      <c r="BQ35" t="s">
        <v>398</v>
      </c>
      <c r="BR35" t="s">
        <v>398</v>
      </c>
      <c r="BS35" t="s">
        <v>398</v>
      </c>
      <c r="BT35" t="s">
        <v>398</v>
      </c>
      <c r="BU35" t="s">
        <v>398</v>
      </c>
      <c r="BV35" t="s">
        <v>398</v>
      </c>
      <c r="BW35" t="s">
        <v>398</v>
      </c>
      <c r="BX35" t="s">
        <v>398</v>
      </c>
      <c r="BY35" t="s">
        <v>398</v>
      </c>
      <c r="BZ35" t="s">
        <v>398</v>
      </c>
      <c r="CA35" t="s">
        <v>398</v>
      </c>
      <c r="CB35" t="s">
        <v>398</v>
      </c>
      <c r="CC35" t="s">
        <v>398</v>
      </c>
      <c r="CD35" t="s">
        <v>398</v>
      </c>
      <c r="CE35" t="s">
        <v>398</v>
      </c>
      <c r="CF35" t="s">
        <v>398</v>
      </c>
      <c r="CG35" t="s">
        <v>398</v>
      </c>
      <c r="CH35">
        <f>$B$11*DF35+$C$11*DG35+$F$11*DR35*(1-DU35)</f>
        <v>1499.76</v>
      </c>
      <c r="CI35">
        <f t="shared" si="36"/>
        <v>1261.0092005570575</v>
      </c>
      <c r="CJ35">
        <f>($B$11*$D$9+$C$11*$D$9+$F$11*((EE35+DW35)/MAX(EE35+DW35+EF35, 0.1)*$I$9+EF35/MAX(EE35+DW35+EF35, 0.1)*$J$9))/($B$11+$C$11+$F$11)</f>
        <v>0.84080732954409876</v>
      </c>
      <c r="CK35">
        <f>($B$11*$K$9+$C$11*$K$9+$F$11*((EE35+DW35)/MAX(EE35+DW35+EF35, 0.1)*$P$9+EF35/MAX(EE35+DW35+EF35, 0.1)*$Q$9))/($B$11+$C$11+$F$11)</f>
        <v>0.16115814602011042</v>
      </c>
      <c r="CL35">
        <v>6</v>
      </c>
      <c r="CM35">
        <v>0.5</v>
      </c>
      <c r="CN35" t="s">
        <v>399</v>
      </c>
      <c r="CO35">
        <v>2</v>
      </c>
      <c r="CP35">
        <v>1657694989.5</v>
      </c>
      <c r="CQ35">
        <v>190.691</v>
      </c>
      <c r="CR35">
        <v>200.00899999999999</v>
      </c>
      <c r="CS35">
        <v>26.2163</v>
      </c>
      <c r="CT35">
        <v>19.266100000000002</v>
      </c>
      <c r="CU35">
        <v>184.35499999999999</v>
      </c>
      <c r="CV35">
        <v>24.625399999999999</v>
      </c>
      <c r="CW35">
        <v>550.23599999999999</v>
      </c>
      <c r="CX35">
        <v>100.67</v>
      </c>
      <c r="CY35">
        <v>9.9896299999999993E-2</v>
      </c>
      <c r="CZ35">
        <v>31.1356</v>
      </c>
      <c r="DA35">
        <v>39.534199999999998</v>
      </c>
      <c r="DB35">
        <v>999.9</v>
      </c>
      <c r="DC35">
        <v>0</v>
      </c>
      <c r="DD35">
        <v>0</v>
      </c>
      <c r="DE35">
        <v>4996.25</v>
      </c>
      <c r="DF35">
        <v>0</v>
      </c>
      <c r="DG35">
        <v>1900.7</v>
      </c>
      <c r="DH35">
        <v>-9.1903199999999998</v>
      </c>
      <c r="DI35">
        <v>195.95599999999999</v>
      </c>
      <c r="DJ35">
        <v>203.93899999999999</v>
      </c>
      <c r="DK35">
        <v>6.9502100000000002</v>
      </c>
      <c r="DL35">
        <v>200.00899999999999</v>
      </c>
      <c r="DM35">
        <v>19.266100000000002</v>
      </c>
      <c r="DN35">
        <v>2.6392000000000002</v>
      </c>
      <c r="DO35">
        <v>1.9395199999999999</v>
      </c>
      <c r="DP35">
        <v>21.9114</v>
      </c>
      <c r="DQ35">
        <v>16.959</v>
      </c>
      <c r="DR35">
        <v>1499.76</v>
      </c>
      <c r="DS35">
        <v>0.973001</v>
      </c>
      <c r="DT35">
        <v>2.6998600000000001E-2</v>
      </c>
      <c r="DU35">
        <v>0</v>
      </c>
      <c r="DV35">
        <v>709.94799999999998</v>
      </c>
      <c r="DW35">
        <v>4.9993100000000004</v>
      </c>
      <c r="DX35">
        <v>16729.900000000001</v>
      </c>
      <c r="DY35">
        <v>13257.1</v>
      </c>
      <c r="DZ35">
        <v>43.936999999999998</v>
      </c>
      <c r="EA35">
        <v>45.375</v>
      </c>
      <c r="EB35">
        <v>44.311999999999998</v>
      </c>
      <c r="EC35">
        <v>45.125</v>
      </c>
      <c r="ED35">
        <v>45.186999999999998</v>
      </c>
      <c r="EE35">
        <v>1454.4</v>
      </c>
      <c r="EF35">
        <v>40.36</v>
      </c>
      <c r="EG35">
        <v>0</v>
      </c>
      <c r="EH35">
        <v>1550.7000000476839</v>
      </c>
      <c r="EI35">
        <v>0</v>
      </c>
      <c r="EJ35">
        <v>710.09743999999989</v>
      </c>
      <c r="EK35">
        <v>-1.289307695987304</v>
      </c>
      <c r="EL35">
        <v>2633.3692221221122</v>
      </c>
      <c r="EM35">
        <v>16525.472000000002</v>
      </c>
      <c r="EN35">
        <v>15</v>
      </c>
      <c r="EO35">
        <v>1657695013</v>
      </c>
      <c r="EP35" t="s">
        <v>462</v>
      </c>
      <c r="EQ35">
        <v>1657695013</v>
      </c>
      <c r="ER35">
        <v>1657694612.5</v>
      </c>
      <c r="ES35">
        <v>72</v>
      </c>
      <c r="ET35">
        <v>-0.17599999999999999</v>
      </c>
      <c r="EU35">
        <v>2.9000000000000001E-2</v>
      </c>
      <c r="EV35">
        <v>6.3360000000000003</v>
      </c>
      <c r="EW35">
        <v>1.3859999999999999</v>
      </c>
      <c r="EX35">
        <v>200</v>
      </c>
      <c r="EY35">
        <v>21</v>
      </c>
      <c r="EZ35">
        <v>0.23</v>
      </c>
      <c r="FA35">
        <v>0.01</v>
      </c>
      <c r="FB35">
        <v>-9.1904345000000003</v>
      </c>
      <c r="FC35">
        <v>-0.16403234521577309</v>
      </c>
      <c r="FD35">
        <v>2.2308056610785179E-2</v>
      </c>
      <c r="FE35">
        <v>0</v>
      </c>
      <c r="FF35">
        <v>6.9747690000000002</v>
      </c>
      <c r="FG35">
        <v>-0.23213718574109929</v>
      </c>
      <c r="FH35">
        <v>2.3046887295250919E-2</v>
      </c>
      <c r="FI35">
        <v>1</v>
      </c>
      <c r="FJ35">
        <v>1</v>
      </c>
      <c r="FK35">
        <v>2</v>
      </c>
      <c r="FL35" t="s">
        <v>401</v>
      </c>
      <c r="FM35">
        <v>3.04955</v>
      </c>
      <c r="FN35">
        <v>2.7638199999999999</v>
      </c>
      <c r="FO35">
        <v>5.1224899999999997E-2</v>
      </c>
      <c r="FP35">
        <v>5.5434400000000002E-2</v>
      </c>
      <c r="FQ35">
        <v>0.120227</v>
      </c>
      <c r="FR35">
        <v>0.101314</v>
      </c>
      <c r="FS35">
        <v>29437</v>
      </c>
      <c r="FT35">
        <v>23074.5</v>
      </c>
      <c r="FU35">
        <v>29174</v>
      </c>
      <c r="FV35">
        <v>23925</v>
      </c>
      <c r="FW35">
        <v>33442.199999999997</v>
      </c>
      <c r="FX35">
        <v>31398.2</v>
      </c>
      <c r="FY35">
        <v>41763</v>
      </c>
      <c r="FZ35">
        <v>39028.800000000003</v>
      </c>
      <c r="GA35">
        <v>1.9865200000000001</v>
      </c>
      <c r="GB35">
        <v>1.7821199999999999</v>
      </c>
      <c r="GC35">
        <v>0.47033700000000001</v>
      </c>
      <c r="GD35">
        <v>0</v>
      </c>
      <c r="GE35">
        <v>31.9511</v>
      </c>
      <c r="GF35">
        <v>999.9</v>
      </c>
      <c r="GG35">
        <v>39.5</v>
      </c>
      <c r="GH35">
        <v>41.6</v>
      </c>
      <c r="GI35">
        <v>31.672000000000001</v>
      </c>
      <c r="GJ35">
        <v>31.5505</v>
      </c>
      <c r="GK35">
        <v>34.803699999999999</v>
      </c>
      <c r="GL35">
        <v>1</v>
      </c>
      <c r="GM35">
        <v>0.78986800000000001</v>
      </c>
      <c r="GN35">
        <v>4.9909699999999999</v>
      </c>
      <c r="GO35">
        <v>20.194600000000001</v>
      </c>
      <c r="GP35">
        <v>5.2234299999999996</v>
      </c>
      <c r="GQ35">
        <v>11.9198</v>
      </c>
      <c r="GR35">
        <v>4.9637500000000001</v>
      </c>
      <c r="GS35">
        <v>3.2919999999999998</v>
      </c>
      <c r="GT35">
        <v>9999</v>
      </c>
      <c r="GU35">
        <v>9999</v>
      </c>
      <c r="GV35">
        <v>9999</v>
      </c>
      <c r="GW35">
        <v>996.7</v>
      </c>
      <c r="GX35">
        <v>1.8775599999999999</v>
      </c>
      <c r="GY35">
        <v>1.87592</v>
      </c>
      <c r="GZ35">
        <v>1.8746400000000001</v>
      </c>
      <c r="HA35">
        <v>1.8739300000000001</v>
      </c>
      <c r="HB35">
        <v>1.87527</v>
      </c>
      <c r="HC35">
        <v>1.8701300000000001</v>
      </c>
      <c r="HD35">
        <v>1.87432</v>
      </c>
      <c r="HE35">
        <v>1.8794299999999999</v>
      </c>
      <c r="HF35">
        <v>0</v>
      </c>
      <c r="HG35">
        <v>0</v>
      </c>
      <c r="HH35">
        <v>0</v>
      </c>
      <c r="HI35">
        <v>0</v>
      </c>
      <c r="HJ35" t="s">
        <v>402</v>
      </c>
      <c r="HK35" t="s">
        <v>403</v>
      </c>
      <c r="HL35" t="s">
        <v>404</v>
      </c>
      <c r="HM35" t="s">
        <v>405</v>
      </c>
      <c r="HN35" t="s">
        <v>405</v>
      </c>
      <c r="HO35" t="s">
        <v>404</v>
      </c>
      <c r="HP35">
        <v>0</v>
      </c>
      <c r="HQ35">
        <v>100</v>
      </c>
      <c r="HR35">
        <v>100</v>
      </c>
      <c r="HS35">
        <v>6.3360000000000003</v>
      </c>
      <c r="HT35">
        <v>1.5909</v>
      </c>
      <c r="HU35">
        <v>5.3791483475635982</v>
      </c>
      <c r="HV35">
        <v>6.5289834966774643E-3</v>
      </c>
      <c r="HW35">
        <v>-3.637491770542342E-6</v>
      </c>
      <c r="HX35">
        <v>7.2908839589717725E-10</v>
      </c>
      <c r="HY35">
        <v>0.65180479756720433</v>
      </c>
      <c r="HZ35">
        <v>4.1963366034610879E-2</v>
      </c>
      <c r="IA35">
        <v>-4.0001743216473728E-4</v>
      </c>
      <c r="IB35">
        <v>9.9319402524137803E-6</v>
      </c>
      <c r="IC35">
        <v>1</v>
      </c>
      <c r="ID35">
        <v>2008</v>
      </c>
      <c r="IE35">
        <v>1</v>
      </c>
      <c r="IF35">
        <v>25</v>
      </c>
      <c r="IG35">
        <v>1.3</v>
      </c>
      <c r="IH35">
        <v>6.3</v>
      </c>
      <c r="II35">
        <v>0.59204100000000004</v>
      </c>
      <c r="IJ35">
        <v>2.5061</v>
      </c>
      <c r="IK35">
        <v>1.42578</v>
      </c>
      <c r="IL35">
        <v>2.2851599999999999</v>
      </c>
      <c r="IM35">
        <v>1.5478499999999999</v>
      </c>
      <c r="IN35">
        <v>2.2863799999999999</v>
      </c>
      <c r="IO35">
        <v>44.334200000000003</v>
      </c>
      <c r="IP35">
        <v>14.1233</v>
      </c>
      <c r="IQ35">
        <v>18</v>
      </c>
      <c r="IR35">
        <v>583.14300000000003</v>
      </c>
      <c r="IS35">
        <v>434.17200000000003</v>
      </c>
      <c r="IT35">
        <v>25.001300000000001</v>
      </c>
      <c r="IU35">
        <v>36.635199999999998</v>
      </c>
      <c r="IV35">
        <v>30.0002</v>
      </c>
      <c r="IW35">
        <v>36.489899999999999</v>
      </c>
      <c r="IX35">
        <v>36.396900000000002</v>
      </c>
      <c r="IY35">
        <v>11.8628</v>
      </c>
      <c r="IZ35">
        <v>38.938699999999997</v>
      </c>
      <c r="JA35">
        <v>0</v>
      </c>
      <c r="JB35">
        <v>25</v>
      </c>
      <c r="JC35">
        <v>200</v>
      </c>
      <c r="JD35">
        <v>19.210100000000001</v>
      </c>
      <c r="JE35">
        <v>97.1387</v>
      </c>
      <c r="JF35">
        <v>99.3018</v>
      </c>
    </row>
    <row r="36" spans="1:266" x14ac:dyDescent="0.2">
      <c r="A36">
        <v>20</v>
      </c>
      <c r="B36">
        <v>1657695089</v>
      </c>
      <c r="C36">
        <v>3924</v>
      </c>
      <c r="D36" t="s">
        <v>463</v>
      </c>
      <c r="E36" t="s">
        <v>464</v>
      </c>
      <c r="F36" t="s">
        <v>394</v>
      </c>
      <c r="H36" t="s">
        <v>451</v>
      </c>
      <c r="I36" t="s">
        <v>452</v>
      </c>
      <c r="J36" t="s">
        <v>453</v>
      </c>
      <c r="K36">
        <v>1657695089</v>
      </c>
      <c r="L36">
        <f t="shared" si="0"/>
        <v>6.7483884062345817E-3</v>
      </c>
      <c r="M36">
        <f t="shared" si="1"/>
        <v>6.7483884062345814</v>
      </c>
      <c r="N36">
        <f t="shared" si="2"/>
        <v>1.7604880804298795</v>
      </c>
      <c r="O36">
        <f t="shared" si="3"/>
        <v>97.347999999999999</v>
      </c>
      <c r="P36">
        <f t="shared" si="4"/>
        <v>87.022474466474762</v>
      </c>
      <c r="Q36">
        <f t="shared" si="5"/>
        <v>8.7685431082972176</v>
      </c>
      <c r="R36">
        <f t="shared" si="6"/>
        <v>9.8089618772604013</v>
      </c>
      <c r="S36">
        <f t="shared" si="7"/>
        <v>0.4062889709018872</v>
      </c>
      <c r="T36">
        <f>IF(LEFT(CN36,1)&lt;&gt;"0",IF(LEFT(CN36,1)="1",3,CO36),$D$5+$E$5*(DE36*CX36/($K$5*1000))+$F$5*(DE36*CX36/($K$5*1000))*MAX(MIN(CL36,$J$5),$I$5)*MAX(MIN(CL36,$J$5),$I$5)+$G$5*MAX(MIN(CL36,$J$5),$I$5)*(DE36*CX36/($K$5*1000))+$H$5*(DE36*CX36/($K$5*1000))*(DE36*CX36/($K$5*1000)))</f>
        <v>1.9092553971711876</v>
      </c>
      <c r="U36">
        <f t="shared" si="8"/>
        <v>0.3636669988594835</v>
      </c>
      <c r="V36">
        <f t="shared" si="9"/>
        <v>0.23074756426341481</v>
      </c>
      <c r="W36">
        <f t="shared" si="10"/>
        <v>241.75918907484842</v>
      </c>
      <c r="X36">
        <f>(CZ36+(W36+2*0.95*0.0000000567*(((CZ36+$B$7)+273)^4-(CZ36+273)^4)-44100*L36)/(1.84*29.3*T36+8*0.95*0.0000000567*(CZ36+273)^3))</f>
        <v>30.676136454108335</v>
      </c>
      <c r="Y36">
        <f>($C$7*DA36+$D$7*DB36+$E$7*X36)</f>
        <v>30.676136454108335</v>
      </c>
      <c r="Z36">
        <f t="shared" si="11"/>
        <v>4.4287385549955376</v>
      </c>
      <c r="AA36">
        <f t="shared" si="12"/>
        <v>57.63983231681469</v>
      </c>
      <c r="AB36">
        <f t="shared" si="13"/>
        <v>2.6243920427146503</v>
      </c>
      <c r="AC36">
        <f t="shared" si="14"/>
        <v>4.5530875736934835</v>
      </c>
      <c r="AD36">
        <f t="shared" si="15"/>
        <v>1.8043465122808873</v>
      </c>
      <c r="AE36">
        <f t="shared" si="16"/>
        <v>-297.60392871494503</v>
      </c>
      <c r="AF36">
        <f t="shared" si="17"/>
        <v>49.959332256202266</v>
      </c>
      <c r="AG36">
        <f>2*0.95*0.0000000567*(((CZ36+$B$7)+273)^4-(Y36+273)^4)</f>
        <v>5.8713349691569157</v>
      </c>
      <c r="AH36">
        <f t="shared" si="18"/>
        <v>-1.4072414737420047E-2</v>
      </c>
      <c r="AI36">
        <v>0</v>
      </c>
      <c r="AJ36">
        <v>0</v>
      </c>
      <c r="AK36">
        <f>IF(AI36*$H$13&gt;=AM36,1,(AM36/(AM36-AI36*$H$13)))</f>
        <v>1</v>
      </c>
      <c r="AL36">
        <f t="shared" si="19"/>
        <v>0</v>
      </c>
      <c r="AM36">
        <f>MAX(0,($B$13+$C$13*DE36)/(1+$D$13*DE36)*CX36/(CZ36+273)*$E$13)</f>
        <v>25300.076342540127</v>
      </c>
      <c r="AN36" t="s">
        <v>398</v>
      </c>
      <c r="AO36" t="s">
        <v>398</v>
      </c>
      <c r="AP36">
        <v>0</v>
      </c>
      <c r="AQ36">
        <v>0</v>
      </c>
      <c r="AR36" t="e">
        <f t="shared" si="20"/>
        <v>#DIV/0!</v>
      </c>
      <c r="AS36">
        <v>0</v>
      </c>
      <c r="AT36" t="s">
        <v>398</v>
      </c>
      <c r="AU36" t="s">
        <v>398</v>
      </c>
      <c r="AV36">
        <v>0</v>
      </c>
      <c r="AW36">
        <v>0</v>
      </c>
      <c r="AX36" t="e">
        <f t="shared" si="21"/>
        <v>#DIV/0!</v>
      </c>
      <c r="AY36">
        <v>0.5</v>
      </c>
      <c r="AZ36">
        <f t="shared" si="22"/>
        <v>1261.3284005569162</v>
      </c>
      <c r="BA36">
        <f t="shared" si="23"/>
        <v>1.7604880804298795</v>
      </c>
      <c r="BB36" t="e">
        <f t="shared" si="24"/>
        <v>#DIV/0!</v>
      </c>
      <c r="BC36">
        <f t="shared" si="25"/>
        <v>1.3957412515666567E-3</v>
      </c>
      <c r="BD36" t="e">
        <f t="shared" si="26"/>
        <v>#DIV/0!</v>
      </c>
      <c r="BE36" t="e">
        <f t="shared" si="27"/>
        <v>#DIV/0!</v>
      </c>
      <c r="BF36" t="s">
        <v>398</v>
      </c>
      <c r="BG36">
        <v>0</v>
      </c>
      <c r="BH36" t="e">
        <f t="shared" si="28"/>
        <v>#DIV/0!</v>
      </c>
      <c r="BI36" t="e">
        <f t="shared" si="29"/>
        <v>#DIV/0!</v>
      </c>
      <c r="BJ36" t="e">
        <f t="shared" si="30"/>
        <v>#DIV/0!</v>
      </c>
      <c r="BK36" t="e">
        <f t="shared" si="31"/>
        <v>#DIV/0!</v>
      </c>
      <c r="BL36" t="e">
        <f t="shared" si="32"/>
        <v>#DIV/0!</v>
      </c>
      <c r="BM36" t="e">
        <f t="shared" si="33"/>
        <v>#DIV/0!</v>
      </c>
      <c r="BN36" t="e">
        <f t="shared" si="34"/>
        <v>#DIV/0!</v>
      </c>
      <c r="BO36" t="e">
        <f t="shared" si="35"/>
        <v>#DIV/0!</v>
      </c>
      <c r="BP36" t="s">
        <v>398</v>
      </c>
      <c r="BQ36" t="s">
        <v>398</v>
      </c>
      <c r="BR36" t="s">
        <v>398</v>
      </c>
      <c r="BS36" t="s">
        <v>398</v>
      </c>
      <c r="BT36" t="s">
        <v>398</v>
      </c>
      <c r="BU36" t="s">
        <v>398</v>
      </c>
      <c r="BV36" t="s">
        <v>398</v>
      </c>
      <c r="BW36" t="s">
        <v>398</v>
      </c>
      <c r="BX36" t="s">
        <v>398</v>
      </c>
      <c r="BY36" t="s">
        <v>398</v>
      </c>
      <c r="BZ36" t="s">
        <v>398</v>
      </c>
      <c r="CA36" t="s">
        <v>398</v>
      </c>
      <c r="CB36" t="s">
        <v>398</v>
      </c>
      <c r="CC36" t="s">
        <v>398</v>
      </c>
      <c r="CD36" t="s">
        <v>398</v>
      </c>
      <c r="CE36" t="s">
        <v>398</v>
      </c>
      <c r="CF36" t="s">
        <v>398</v>
      </c>
      <c r="CG36" t="s">
        <v>398</v>
      </c>
      <c r="CH36">
        <f>$B$11*DF36+$C$11*DG36+$F$11*DR36*(1-DU36)</f>
        <v>1500.14</v>
      </c>
      <c r="CI36">
        <f t="shared" si="36"/>
        <v>1261.3284005569162</v>
      </c>
      <c r="CJ36">
        <f>($B$11*$D$9+$C$11*$D$9+$F$11*((EE36+DW36)/MAX(EE36+DW36+EF36, 0.1)*$I$9+EF36/MAX(EE36+DW36+EF36, 0.1)*$J$9))/($B$11+$C$11+$F$11)</f>
        <v>0.84080712503960708</v>
      </c>
      <c r="CK36">
        <f>($B$11*$K$9+$C$11*$K$9+$F$11*((EE36+DW36)/MAX(EE36+DW36+EF36, 0.1)*$P$9+EF36/MAX(EE36+DW36+EF36, 0.1)*$Q$9))/($B$11+$C$11+$F$11)</f>
        <v>0.16115775132644181</v>
      </c>
      <c r="CL36">
        <v>6</v>
      </c>
      <c r="CM36">
        <v>0.5</v>
      </c>
      <c r="CN36" t="s">
        <v>399</v>
      </c>
      <c r="CO36">
        <v>2</v>
      </c>
      <c r="CP36">
        <v>1657695089</v>
      </c>
      <c r="CQ36">
        <v>97.347999999999999</v>
      </c>
      <c r="CR36">
        <v>99.984999999999999</v>
      </c>
      <c r="CS36">
        <v>26.045500000000001</v>
      </c>
      <c r="CT36">
        <v>18.875900000000001</v>
      </c>
      <c r="CU36">
        <v>91.494</v>
      </c>
      <c r="CV36">
        <v>24.461200000000002</v>
      </c>
      <c r="CW36">
        <v>550.04100000000005</v>
      </c>
      <c r="CX36">
        <v>100.66200000000001</v>
      </c>
      <c r="CY36">
        <v>9.9822300000000003E-2</v>
      </c>
      <c r="CZ36">
        <v>31.1615</v>
      </c>
      <c r="DA36">
        <v>999.9</v>
      </c>
      <c r="DB36">
        <v>999.9</v>
      </c>
      <c r="DC36">
        <v>0</v>
      </c>
      <c r="DD36">
        <v>0</v>
      </c>
      <c r="DE36">
        <v>4993.12</v>
      </c>
      <c r="DF36">
        <v>0</v>
      </c>
      <c r="DG36">
        <v>2010.05</v>
      </c>
      <c r="DH36">
        <v>-2.72038</v>
      </c>
      <c r="DI36">
        <v>99.865600000000001</v>
      </c>
      <c r="DJ36">
        <v>101.90900000000001</v>
      </c>
      <c r="DK36">
        <v>7.1695799999999998</v>
      </c>
      <c r="DL36">
        <v>99.984999999999999</v>
      </c>
      <c r="DM36">
        <v>18.875900000000001</v>
      </c>
      <c r="DN36">
        <v>2.6217800000000002</v>
      </c>
      <c r="DO36">
        <v>1.90008</v>
      </c>
      <c r="DP36">
        <v>21.802900000000001</v>
      </c>
      <c r="DQ36">
        <v>16.635400000000001</v>
      </c>
      <c r="DR36">
        <v>1500.14</v>
      </c>
      <c r="DS36">
        <v>0.97300600000000004</v>
      </c>
      <c r="DT36">
        <v>2.69935E-2</v>
      </c>
      <c r="DU36">
        <v>0</v>
      </c>
      <c r="DV36">
        <v>718.43</v>
      </c>
      <c r="DW36">
        <v>4.9993100000000004</v>
      </c>
      <c r="DX36">
        <v>17354.3</v>
      </c>
      <c r="DY36">
        <v>13260.5</v>
      </c>
      <c r="DZ36">
        <v>43.875</v>
      </c>
      <c r="EA36">
        <v>45.375</v>
      </c>
      <c r="EB36">
        <v>44.25</v>
      </c>
      <c r="EC36">
        <v>45.125</v>
      </c>
      <c r="ED36">
        <v>45.125</v>
      </c>
      <c r="EE36">
        <v>1454.78</v>
      </c>
      <c r="EF36">
        <v>40.36</v>
      </c>
      <c r="EG36">
        <v>0</v>
      </c>
      <c r="EH36">
        <v>1650.2999999523161</v>
      </c>
      <c r="EI36">
        <v>0</v>
      </c>
      <c r="EJ36">
        <v>717.98967999999991</v>
      </c>
      <c r="EK36">
        <v>1.178076916710008</v>
      </c>
      <c r="EL36">
        <v>1034.5692302380351</v>
      </c>
      <c r="EM36">
        <v>17233.732</v>
      </c>
      <c r="EN36">
        <v>15</v>
      </c>
      <c r="EO36">
        <v>1657695116</v>
      </c>
      <c r="EP36" t="s">
        <v>465</v>
      </c>
      <c r="EQ36">
        <v>1657695116</v>
      </c>
      <c r="ER36">
        <v>1657694612.5</v>
      </c>
      <c r="ES36">
        <v>73</v>
      </c>
      <c r="ET36">
        <v>6.8000000000000005E-2</v>
      </c>
      <c r="EU36">
        <v>2.9000000000000001E-2</v>
      </c>
      <c r="EV36">
        <v>5.8540000000000001</v>
      </c>
      <c r="EW36">
        <v>1.3859999999999999</v>
      </c>
      <c r="EX36">
        <v>100</v>
      </c>
      <c r="EY36">
        <v>21</v>
      </c>
      <c r="EZ36">
        <v>0.22</v>
      </c>
      <c r="FA36">
        <v>0.01</v>
      </c>
      <c r="FB36">
        <v>-2.7900334999999998</v>
      </c>
      <c r="FC36">
        <v>8.2957598499060717E-2</v>
      </c>
      <c r="FD36">
        <v>2.7944557927260159E-2</v>
      </c>
      <c r="FE36">
        <v>1</v>
      </c>
      <c r="FF36">
        <v>7.1478020000000004</v>
      </c>
      <c r="FG36">
        <v>-6.7146866791752371E-2</v>
      </c>
      <c r="FH36">
        <v>2.0046907018290861E-2</v>
      </c>
      <c r="FI36">
        <v>1</v>
      </c>
      <c r="FJ36">
        <v>2</v>
      </c>
      <c r="FK36">
        <v>2</v>
      </c>
      <c r="FL36" t="s">
        <v>418</v>
      </c>
      <c r="FM36">
        <v>3.0490200000000001</v>
      </c>
      <c r="FN36">
        <v>2.7637299999999998</v>
      </c>
      <c r="FO36">
        <v>2.6332499999999998E-2</v>
      </c>
      <c r="FP36">
        <v>2.88829E-2</v>
      </c>
      <c r="FQ36">
        <v>0.11964900000000001</v>
      </c>
      <c r="FR36">
        <v>9.9844799999999997E-2</v>
      </c>
      <c r="FS36">
        <v>30205.599999999999</v>
      </c>
      <c r="FT36">
        <v>23720.5</v>
      </c>
      <c r="FU36">
        <v>29170.7</v>
      </c>
      <c r="FV36">
        <v>23922.7</v>
      </c>
      <c r="FW36">
        <v>33458.1</v>
      </c>
      <c r="FX36">
        <v>31445.599999999999</v>
      </c>
      <c r="FY36">
        <v>41756.699999999997</v>
      </c>
      <c r="FZ36">
        <v>39025.1</v>
      </c>
      <c r="GA36">
        <v>1.98647</v>
      </c>
      <c r="GB36">
        <v>1.77895</v>
      </c>
      <c r="GC36">
        <v>0</v>
      </c>
      <c r="GD36">
        <v>0</v>
      </c>
      <c r="GE36">
        <v>31.972000000000001</v>
      </c>
      <c r="GF36">
        <v>999.9</v>
      </c>
      <c r="GG36">
        <v>39.200000000000003</v>
      </c>
      <c r="GH36">
        <v>41.9</v>
      </c>
      <c r="GI36">
        <v>31.933900000000001</v>
      </c>
      <c r="GJ36">
        <v>31.650500000000001</v>
      </c>
      <c r="GK36">
        <v>35.628999999999998</v>
      </c>
      <c r="GL36">
        <v>1</v>
      </c>
      <c r="GM36">
        <v>0.79476599999999997</v>
      </c>
      <c r="GN36">
        <v>5.0506500000000001</v>
      </c>
      <c r="GO36">
        <v>20.192900000000002</v>
      </c>
      <c r="GP36">
        <v>5.2229799999999997</v>
      </c>
      <c r="GQ36">
        <v>11.919499999999999</v>
      </c>
      <c r="GR36">
        <v>4.9637500000000001</v>
      </c>
      <c r="GS36">
        <v>3.2919999999999998</v>
      </c>
      <c r="GT36">
        <v>9999</v>
      </c>
      <c r="GU36">
        <v>9999</v>
      </c>
      <c r="GV36">
        <v>9999</v>
      </c>
      <c r="GW36">
        <v>996.8</v>
      </c>
      <c r="GX36">
        <v>1.87757</v>
      </c>
      <c r="GY36">
        <v>1.87592</v>
      </c>
      <c r="GZ36">
        <v>1.87466</v>
      </c>
      <c r="HA36">
        <v>1.8739300000000001</v>
      </c>
      <c r="HB36">
        <v>1.87527</v>
      </c>
      <c r="HC36">
        <v>1.87012</v>
      </c>
      <c r="HD36">
        <v>1.8743399999999999</v>
      </c>
      <c r="HE36">
        <v>1.8794299999999999</v>
      </c>
      <c r="HF36">
        <v>0</v>
      </c>
      <c r="HG36">
        <v>0</v>
      </c>
      <c r="HH36">
        <v>0</v>
      </c>
      <c r="HI36">
        <v>0</v>
      </c>
      <c r="HJ36" t="s">
        <v>402</v>
      </c>
      <c r="HK36" t="s">
        <v>403</v>
      </c>
      <c r="HL36" t="s">
        <v>404</v>
      </c>
      <c r="HM36" t="s">
        <v>405</v>
      </c>
      <c r="HN36" t="s">
        <v>405</v>
      </c>
      <c r="HO36" t="s">
        <v>404</v>
      </c>
      <c r="HP36">
        <v>0</v>
      </c>
      <c r="HQ36">
        <v>100</v>
      </c>
      <c r="HR36">
        <v>100</v>
      </c>
      <c r="HS36">
        <v>5.8540000000000001</v>
      </c>
      <c r="HT36">
        <v>1.5843</v>
      </c>
      <c r="HU36">
        <v>5.2030777294061767</v>
      </c>
      <c r="HV36">
        <v>6.5289834966774643E-3</v>
      </c>
      <c r="HW36">
        <v>-3.637491770542342E-6</v>
      </c>
      <c r="HX36">
        <v>7.2908839589717725E-10</v>
      </c>
      <c r="HY36">
        <v>0.65180479756720433</v>
      </c>
      <c r="HZ36">
        <v>4.1963366034610879E-2</v>
      </c>
      <c r="IA36">
        <v>-4.0001743216473728E-4</v>
      </c>
      <c r="IB36">
        <v>9.9319402524137803E-6</v>
      </c>
      <c r="IC36">
        <v>1</v>
      </c>
      <c r="ID36">
        <v>2008</v>
      </c>
      <c r="IE36">
        <v>1</v>
      </c>
      <c r="IF36">
        <v>25</v>
      </c>
      <c r="IG36">
        <v>1.3</v>
      </c>
      <c r="IH36">
        <v>7.9</v>
      </c>
      <c r="II36">
        <v>0.35644500000000001</v>
      </c>
      <c r="IJ36">
        <v>2.5134300000000001</v>
      </c>
      <c r="IK36">
        <v>1.42578</v>
      </c>
      <c r="IL36">
        <v>2.2839399999999999</v>
      </c>
      <c r="IM36">
        <v>1.5478499999999999</v>
      </c>
      <c r="IN36">
        <v>2.4230999999999998</v>
      </c>
      <c r="IO36">
        <v>44.501399999999997</v>
      </c>
      <c r="IP36">
        <v>14.1233</v>
      </c>
      <c r="IQ36">
        <v>18</v>
      </c>
      <c r="IR36">
        <v>583.37</v>
      </c>
      <c r="IS36">
        <v>432.464</v>
      </c>
      <c r="IT36">
        <v>25.002099999999999</v>
      </c>
      <c r="IU36">
        <v>36.676000000000002</v>
      </c>
      <c r="IV36">
        <v>30.000499999999999</v>
      </c>
      <c r="IW36">
        <v>36.5214</v>
      </c>
      <c r="IX36">
        <v>36.430500000000002</v>
      </c>
      <c r="IY36">
        <v>7.1653500000000001</v>
      </c>
      <c r="IZ36">
        <v>40.373100000000001</v>
      </c>
      <c r="JA36">
        <v>0</v>
      </c>
      <c r="JB36">
        <v>25</v>
      </c>
      <c r="JC36">
        <v>100</v>
      </c>
      <c r="JD36">
        <v>18.7818</v>
      </c>
      <c r="JE36">
        <v>97.125399999999999</v>
      </c>
      <c r="JF36">
        <v>99.292400000000001</v>
      </c>
    </row>
    <row r="37" spans="1:266" x14ac:dyDescent="0.2">
      <c r="A37">
        <v>21</v>
      </c>
      <c r="B37">
        <v>1657695192</v>
      </c>
      <c r="C37">
        <v>4027</v>
      </c>
      <c r="D37" t="s">
        <v>466</v>
      </c>
      <c r="E37" t="s">
        <v>467</v>
      </c>
      <c r="F37" t="s">
        <v>394</v>
      </c>
      <c r="H37" t="s">
        <v>451</v>
      </c>
      <c r="I37" t="s">
        <v>452</v>
      </c>
      <c r="J37" t="s">
        <v>453</v>
      </c>
      <c r="K37">
        <v>1657695192</v>
      </c>
      <c r="L37">
        <f t="shared" si="0"/>
        <v>6.751677578792031E-3</v>
      </c>
      <c r="M37">
        <f t="shared" si="1"/>
        <v>6.7516775787920311</v>
      </c>
      <c r="N37">
        <f t="shared" si="2"/>
        <v>-1.0818870757762429</v>
      </c>
      <c r="O37">
        <f t="shared" si="3"/>
        <v>50.809800000000003</v>
      </c>
      <c r="P37">
        <f t="shared" si="4"/>
        <v>53.942331620527668</v>
      </c>
      <c r="Q37">
        <f t="shared" si="5"/>
        <v>5.4351807320435785</v>
      </c>
      <c r="R37">
        <f t="shared" si="6"/>
        <v>5.1195496683702002</v>
      </c>
      <c r="S37">
        <f t="shared" si="7"/>
        <v>0.40965280509614299</v>
      </c>
      <c r="T37">
        <f>IF(LEFT(CN37,1)&lt;&gt;"0",IF(LEFT(CN37,1)="1",3,CO37),$D$5+$E$5*(DE37*CX37/($K$5*1000))+$F$5*(DE37*CX37/($K$5*1000))*MAX(MIN(CL37,$J$5),$I$5)*MAX(MIN(CL37,$J$5),$I$5)+$G$5*MAX(MIN(CL37,$J$5),$I$5)*(DE37*CX37/($K$5*1000))+$H$5*(DE37*CX37/($K$5*1000))*(DE37*CX37/($K$5*1000)))</f>
        <v>1.9092202191663044</v>
      </c>
      <c r="U37">
        <f t="shared" si="8"/>
        <v>0.36636158713285738</v>
      </c>
      <c r="V37">
        <f t="shared" si="9"/>
        <v>0.23248313338879373</v>
      </c>
      <c r="W37">
        <f t="shared" si="10"/>
        <v>241.74642107490573</v>
      </c>
      <c r="X37">
        <f>(CZ37+(W37+2*0.95*0.0000000567*(((CZ37+$B$7)+273)^4-(CZ37+273)^4)-44100*L37)/(1.84*29.3*T37+8*0.95*0.0000000567*(CZ37+273)^3))</f>
        <v>30.755197451913066</v>
      </c>
      <c r="Y37">
        <f>($C$7*DA37+$D$7*DB37+$E$7*X37)</f>
        <v>30.755197451913066</v>
      </c>
      <c r="Z37">
        <f t="shared" si="11"/>
        <v>4.4487897765405142</v>
      </c>
      <c r="AA37">
        <f t="shared" si="12"/>
        <v>58.097806865245779</v>
      </c>
      <c r="AB37">
        <f t="shared" si="13"/>
        <v>2.6573801733864002</v>
      </c>
      <c r="AC37">
        <f t="shared" si="14"/>
        <v>4.5739767415834249</v>
      </c>
      <c r="AD37">
        <f t="shared" si="15"/>
        <v>1.791409603154114</v>
      </c>
      <c r="AE37">
        <f t="shared" si="16"/>
        <v>-297.74898122472854</v>
      </c>
      <c r="AF37">
        <f t="shared" si="17"/>
        <v>50.096235092069797</v>
      </c>
      <c r="AG37">
        <f>2*0.95*0.0000000567*(((CZ37+$B$7)+273)^4-(Y37+273)^4)</f>
        <v>5.892167446907119</v>
      </c>
      <c r="AH37">
        <f t="shared" si="18"/>
        <v>-1.4157610845906277E-2</v>
      </c>
      <c r="AI37">
        <v>0</v>
      </c>
      <c r="AJ37">
        <v>0</v>
      </c>
      <c r="AK37">
        <f>IF(AI37*$H$13&gt;=AM37,1,(AM37/(AM37-AI37*$H$13)))</f>
        <v>1</v>
      </c>
      <c r="AL37">
        <f t="shared" si="19"/>
        <v>0</v>
      </c>
      <c r="AM37">
        <f>MAX(0,($B$13+$C$13*DE37)/(1+$D$13*DE37)*CX37/(CZ37+273)*$E$13)</f>
        <v>25292.636646773743</v>
      </c>
      <c r="AN37" t="s">
        <v>398</v>
      </c>
      <c r="AO37" t="s">
        <v>398</v>
      </c>
      <c r="AP37">
        <v>0</v>
      </c>
      <c r="AQ37">
        <v>0</v>
      </c>
      <c r="AR37" t="e">
        <f t="shared" si="20"/>
        <v>#DIV/0!</v>
      </c>
      <c r="AS37">
        <v>0</v>
      </c>
      <c r="AT37" t="s">
        <v>398</v>
      </c>
      <c r="AU37" t="s">
        <v>398</v>
      </c>
      <c r="AV37">
        <v>0</v>
      </c>
      <c r="AW37">
        <v>0</v>
      </c>
      <c r="AX37" t="e">
        <f t="shared" si="21"/>
        <v>#DIV/0!</v>
      </c>
      <c r="AY37">
        <v>0.5</v>
      </c>
      <c r="AZ37">
        <f t="shared" si="22"/>
        <v>1261.2612005569461</v>
      </c>
      <c r="BA37">
        <f t="shared" si="23"/>
        <v>-1.0818870757762429</v>
      </c>
      <c r="BB37" t="e">
        <f t="shared" si="24"/>
        <v>#DIV/0!</v>
      </c>
      <c r="BC37">
        <f t="shared" si="25"/>
        <v>-8.5778193707893708E-4</v>
      </c>
      <c r="BD37" t="e">
        <f t="shared" si="26"/>
        <v>#DIV/0!</v>
      </c>
      <c r="BE37" t="e">
        <f t="shared" si="27"/>
        <v>#DIV/0!</v>
      </c>
      <c r="BF37" t="s">
        <v>398</v>
      </c>
      <c r="BG37">
        <v>0</v>
      </c>
      <c r="BH37" t="e">
        <f t="shared" si="28"/>
        <v>#DIV/0!</v>
      </c>
      <c r="BI37" t="e">
        <f t="shared" si="29"/>
        <v>#DIV/0!</v>
      </c>
      <c r="BJ37" t="e">
        <f t="shared" si="30"/>
        <v>#DIV/0!</v>
      </c>
      <c r="BK37" t="e">
        <f t="shared" si="31"/>
        <v>#DIV/0!</v>
      </c>
      <c r="BL37" t="e">
        <f t="shared" si="32"/>
        <v>#DIV/0!</v>
      </c>
      <c r="BM37" t="e">
        <f t="shared" si="33"/>
        <v>#DIV/0!</v>
      </c>
      <c r="BN37" t="e">
        <f t="shared" si="34"/>
        <v>#DIV/0!</v>
      </c>
      <c r="BO37" t="e">
        <f t="shared" si="35"/>
        <v>#DIV/0!</v>
      </c>
      <c r="BP37" t="s">
        <v>398</v>
      </c>
      <c r="BQ37" t="s">
        <v>398</v>
      </c>
      <c r="BR37" t="s">
        <v>398</v>
      </c>
      <c r="BS37" t="s">
        <v>398</v>
      </c>
      <c r="BT37" t="s">
        <v>398</v>
      </c>
      <c r="BU37" t="s">
        <v>398</v>
      </c>
      <c r="BV37" t="s">
        <v>398</v>
      </c>
      <c r="BW37" t="s">
        <v>398</v>
      </c>
      <c r="BX37" t="s">
        <v>398</v>
      </c>
      <c r="BY37" t="s">
        <v>398</v>
      </c>
      <c r="BZ37" t="s">
        <v>398</v>
      </c>
      <c r="CA37" t="s">
        <v>398</v>
      </c>
      <c r="CB37" t="s">
        <v>398</v>
      </c>
      <c r="CC37" t="s">
        <v>398</v>
      </c>
      <c r="CD37" t="s">
        <v>398</v>
      </c>
      <c r="CE37" t="s">
        <v>398</v>
      </c>
      <c r="CF37" t="s">
        <v>398</v>
      </c>
      <c r="CG37" t="s">
        <v>398</v>
      </c>
      <c r="CH37">
        <f>$B$11*DF37+$C$11*DG37+$F$11*DR37*(1-DU37)</f>
        <v>1500.06</v>
      </c>
      <c r="CI37">
        <f t="shared" si="36"/>
        <v>1261.2612005569461</v>
      </c>
      <c r="CJ37">
        <f>($B$11*$D$9+$C$11*$D$9+$F$11*((EE37+DW37)/MAX(EE37+DW37+EF37, 0.1)*$I$9+EF37/MAX(EE37+DW37+EF37, 0.1)*$J$9))/($B$11+$C$11+$F$11)</f>
        <v>0.84080716808457401</v>
      </c>
      <c r="CK37">
        <f>($B$11*$K$9+$C$11*$K$9+$F$11*((EE37+DW37)/MAX(EE37+DW37+EF37, 0.1)*$P$9+EF37/MAX(EE37+DW37+EF37, 0.1)*$Q$9))/($B$11+$C$11+$F$11)</f>
        <v>0.1611578344032277</v>
      </c>
      <c r="CL37">
        <v>6</v>
      </c>
      <c r="CM37">
        <v>0.5</v>
      </c>
      <c r="CN37" t="s">
        <v>399</v>
      </c>
      <c r="CO37">
        <v>2</v>
      </c>
      <c r="CP37">
        <v>1657695192</v>
      </c>
      <c r="CQ37">
        <v>50.809800000000003</v>
      </c>
      <c r="CR37">
        <v>50.003900000000002</v>
      </c>
      <c r="CS37">
        <v>26.3736</v>
      </c>
      <c r="CT37">
        <v>19.203299999999999</v>
      </c>
      <c r="CU37">
        <v>45.035800000000002</v>
      </c>
      <c r="CV37">
        <v>24.776599999999998</v>
      </c>
      <c r="CW37">
        <v>550.07000000000005</v>
      </c>
      <c r="CX37">
        <v>100.65900000000001</v>
      </c>
      <c r="CY37">
        <v>0.10009899999999999</v>
      </c>
      <c r="CZ37">
        <v>31.241900000000001</v>
      </c>
      <c r="DA37">
        <v>999.9</v>
      </c>
      <c r="DB37">
        <v>999.9</v>
      </c>
      <c r="DC37">
        <v>0</v>
      </c>
      <c r="DD37">
        <v>0</v>
      </c>
      <c r="DE37">
        <v>4993.12</v>
      </c>
      <c r="DF37">
        <v>0</v>
      </c>
      <c r="DG37">
        <v>1825.43</v>
      </c>
      <c r="DH37">
        <v>0.58972199999999997</v>
      </c>
      <c r="DI37">
        <v>51.964100000000002</v>
      </c>
      <c r="DJ37">
        <v>50.982900000000001</v>
      </c>
      <c r="DK37">
        <v>7.1703000000000001</v>
      </c>
      <c r="DL37">
        <v>50.003900000000002</v>
      </c>
      <c r="DM37">
        <v>19.203299999999999</v>
      </c>
      <c r="DN37">
        <v>2.6547399999999999</v>
      </c>
      <c r="DO37">
        <v>1.9329799999999999</v>
      </c>
      <c r="DP37">
        <v>22.0076</v>
      </c>
      <c r="DQ37">
        <v>16.905799999999999</v>
      </c>
      <c r="DR37">
        <v>1500.06</v>
      </c>
      <c r="DS37">
        <v>0.97300600000000004</v>
      </c>
      <c r="DT37">
        <v>2.69935E-2</v>
      </c>
      <c r="DU37">
        <v>0</v>
      </c>
      <c r="DV37">
        <v>725.58600000000001</v>
      </c>
      <c r="DW37">
        <v>4.9993100000000004</v>
      </c>
      <c r="DX37">
        <v>17071.5</v>
      </c>
      <c r="DY37">
        <v>13259.8</v>
      </c>
      <c r="DZ37">
        <v>43.936999999999998</v>
      </c>
      <c r="EA37">
        <v>45.375</v>
      </c>
      <c r="EB37">
        <v>44.311999999999998</v>
      </c>
      <c r="EC37">
        <v>45.25</v>
      </c>
      <c r="ED37">
        <v>45.186999999999998</v>
      </c>
      <c r="EE37">
        <v>1454.7</v>
      </c>
      <c r="EF37">
        <v>40.36</v>
      </c>
      <c r="EG37">
        <v>0</v>
      </c>
      <c r="EH37">
        <v>1753.5</v>
      </c>
      <c r="EI37">
        <v>0</v>
      </c>
      <c r="EJ37">
        <v>725.62524000000008</v>
      </c>
      <c r="EK37">
        <v>1.877461536482208</v>
      </c>
      <c r="EL37">
        <v>3337.384615485536</v>
      </c>
      <c r="EM37">
        <v>16666.804</v>
      </c>
      <c r="EN37">
        <v>15</v>
      </c>
      <c r="EO37">
        <v>1657695215.5</v>
      </c>
      <c r="EP37" t="s">
        <v>468</v>
      </c>
      <c r="EQ37">
        <v>1657695215.5</v>
      </c>
      <c r="ER37">
        <v>1657694612.5</v>
      </c>
      <c r="ES37">
        <v>74</v>
      </c>
      <c r="ET37">
        <v>0.222</v>
      </c>
      <c r="EU37">
        <v>2.9000000000000001E-2</v>
      </c>
      <c r="EV37">
        <v>5.774</v>
      </c>
      <c r="EW37">
        <v>1.3859999999999999</v>
      </c>
      <c r="EX37">
        <v>50</v>
      </c>
      <c r="EY37">
        <v>21</v>
      </c>
      <c r="EZ37">
        <v>0.3</v>
      </c>
      <c r="FA37">
        <v>0.01</v>
      </c>
      <c r="FB37">
        <v>0.57533285365853659</v>
      </c>
      <c r="FC37">
        <v>0.10261348432055729</v>
      </c>
      <c r="FD37">
        <v>2.8931218580694969E-2</v>
      </c>
      <c r="FE37">
        <v>0</v>
      </c>
      <c r="FF37">
        <v>7.1786880487804883</v>
      </c>
      <c r="FG37">
        <v>7.0099442508725435E-2</v>
      </c>
      <c r="FH37">
        <v>1.540869159534794E-2</v>
      </c>
      <c r="FI37">
        <v>1</v>
      </c>
      <c r="FJ37">
        <v>1</v>
      </c>
      <c r="FK37">
        <v>2</v>
      </c>
      <c r="FL37" t="s">
        <v>401</v>
      </c>
      <c r="FM37">
        <v>3.0489799999999998</v>
      </c>
      <c r="FN37">
        <v>2.7640099999999999</v>
      </c>
      <c r="FO37">
        <v>1.30335E-2</v>
      </c>
      <c r="FP37">
        <v>1.45568E-2</v>
      </c>
      <c r="FQ37">
        <v>0.120703</v>
      </c>
      <c r="FR37">
        <v>0.101049</v>
      </c>
      <c r="FS37">
        <v>30612.7</v>
      </c>
      <c r="FT37">
        <v>24067.3</v>
      </c>
      <c r="FU37">
        <v>29166.2</v>
      </c>
      <c r="FV37">
        <v>23920.2</v>
      </c>
      <c r="FW37">
        <v>33411.699999999997</v>
      </c>
      <c r="FX37">
        <v>31399.8</v>
      </c>
      <c r="FY37">
        <v>41748.9</v>
      </c>
      <c r="FZ37">
        <v>39020.9</v>
      </c>
      <c r="GA37">
        <v>1.9855499999999999</v>
      </c>
      <c r="GB37">
        <v>1.77695</v>
      </c>
      <c r="GC37">
        <v>0</v>
      </c>
      <c r="GD37">
        <v>0</v>
      </c>
      <c r="GE37">
        <v>32.093299999999999</v>
      </c>
      <c r="GF37">
        <v>999.9</v>
      </c>
      <c r="GG37">
        <v>38.9</v>
      </c>
      <c r="GH37">
        <v>42.2</v>
      </c>
      <c r="GI37">
        <v>32.195500000000003</v>
      </c>
      <c r="GJ37">
        <v>31.6005</v>
      </c>
      <c r="GK37">
        <v>35.733199999999997</v>
      </c>
      <c r="GL37">
        <v>1</v>
      </c>
      <c r="GM37">
        <v>0.80196900000000004</v>
      </c>
      <c r="GN37">
        <v>5.1863000000000001</v>
      </c>
      <c r="GO37">
        <v>20.189299999999999</v>
      </c>
      <c r="GP37">
        <v>5.2231300000000003</v>
      </c>
      <c r="GQ37">
        <v>11.92</v>
      </c>
      <c r="GR37">
        <v>4.9635999999999996</v>
      </c>
      <c r="GS37">
        <v>3.2919999999999998</v>
      </c>
      <c r="GT37">
        <v>9999</v>
      </c>
      <c r="GU37">
        <v>9999</v>
      </c>
      <c r="GV37">
        <v>9999</v>
      </c>
      <c r="GW37">
        <v>996.8</v>
      </c>
      <c r="GX37">
        <v>1.8775900000000001</v>
      </c>
      <c r="GY37">
        <v>1.87592</v>
      </c>
      <c r="GZ37">
        <v>1.8746499999999999</v>
      </c>
      <c r="HA37">
        <v>1.8739300000000001</v>
      </c>
      <c r="HB37">
        <v>1.87527</v>
      </c>
      <c r="HC37">
        <v>1.8701700000000001</v>
      </c>
      <c r="HD37">
        <v>1.87436</v>
      </c>
      <c r="HE37">
        <v>1.87944</v>
      </c>
      <c r="HF37">
        <v>0</v>
      </c>
      <c r="HG37">
        <v>0</v>
      </c>
      <c r="HH37">
        <v>0</v>
      </c>
      <c r="HI37">
        <v>0</v>
      </c>
      <c r="HJ37" t="s">
        <v>402</v>
      </c>
      <c r="HK37" t="s">
        <v>403</v>
      </c>
      <c r="HL37" t="s">
        <v>404</v>
      </c>
      <c r="HM37" t="s">
        <v>405</v>
      </c>
      <c r="HN37" t="s">
        <v>405</v>
      </c>
      <c r="HO37" t="s">
        <v>404</v>
      </c>
      <c r="HP37">
        <v>0</v>
      </c>
      <c r="HQ37">
        <v>100</v>
      </c>
      <c r="HR37">
        <v>100</v>
      </c>
      <c r="HS37">
        <v>5.774</v>
      </c>
      <c r="HT37">
        <v>1.597</v>
      </c>
      <c r="HU37">
        <v>5.2710563758391693</v>
      </c>
      <c r="HV37">
        <v>6.5289834966774643E-3</v>
      </c>
      <c r="HW37">
        <v>-3.637491770542342E-6</v>
      </c>
      <c r="HX37">
        <v>7.2908839589717725E-10</v>
      </c>
      <c r="HY37">
        <v>0.65180479756720433</v>
      </c>
      <c r="HZ37">
        <v>4.1963366034610879E-2</v>
      </c>
      <c r="IA37">
        <v>-4.0001743216473728E-4</v>
      </c>
      <c r="IB37">
        <v>9.9319402524137803E-6</v>
      </c>
      <c r="IC37">
        <v>1</v>
      </c>
      <c r="ID37">
        <v>2008</v>
      </c>
      <c r="IE37">
        <v>1</v>
      </c>
      <c r="IF37">
        <v>25</v>
      </c>
      <c r="IG37">
        <v>1.3</v>
      </c>
      <c r="IH37">
        <v>9.6999999999999993</v>
      </c>
      <c r="II37">
        <v>0.240479</v>
      </c>
      <c r="IJ37">
        <v>2.5402800000000001</v>
      </c>
      <c r="IK37">
        <v>1.42578</v>
      </c>
      <c r="IL37">
        <v>2.2839399999999999</v>
      </c>
      <c r="IM37">
        <v>1.5478499999999999</v>
      </c>
      <c r="IN37">
        <v>2.4011200000000001</v>
      </c>
      <c r="IO37">
        <v>44.669199999999996</v>
      </c>
      <c r="IP37">
        <v>14.097</v>
      </c>
      <c r="IQ37">
        <v>18</v>
      </c>
      <c r="IR37">
        <v>583.21600000000001</v>
      </c>
      <c r="IS37">
        <v>431.62200000000001</v>
      </c>
      <c r="IT37">
        <v>24.9998</v>
      </c>
      <c r="IU37">
        <v>36.761899999999997</v>
      </c>
      <c r="IV37">
        <v>30.000299999999999</v>
      </c>
      <c r="IW37">
        <v>36.583500000000001</v>
      </c>
      <c r="IX37">
        <v>36.487900000000003</v>
      </c>
      <c r="IY37">
        <v>4.8385300000000004</v>
      </c>
      <c r="IZ37">
        <v>39.7378</v>
      </c>
      <c r="JA37">
        <v>0</v>
      </c>
      <c r="JB37">
        <v>25</v>
      </c>
      <c r="JC37">
        <v>50</v>
      </c>
      <c r="JD37">
        <v>19.1204</v>
      </c>
      <c r="JE37">
        <v>97.108500000000006</v>
      </c>
      <c r="JF37">
        <v>99.281800000000004</v>
      </c>
    </row>
    <row r="38" spans="1:266" x14ac:dyDescent="0.2">
      <c r="A38">
        <v>22</v>
      </c>
      <c r="B38">
        <v>1657695291.5</v>
      </c>
      <c r="C38">
        <v>4126.5</v>
      </c>
      <c r="D38" t="s">
        <v>469</v>
      </c>
      <c r="E38" t="s">
        <v>470</v>
      </c>
      <c r="F38" t="s">
        <v>394</v>
      </c>
      <c r="H38" t="s">
        <v>451</v>
      </c>
      <c r="I38" t="s">
        <v>452</v>
      </c>
      <c r="J38" t="s">
        <v>453</v>
      </c>
      <c r="K38">
        <v>1657695291.5</v>
      </c>
      <c r="L38">
        <f t="shared" si="0"/>
        <v>6.6817990345209525E-3</v>
      </c>
      <c r="M38">
        <f t="shared" si="1"/>
        <v>6.6817990345209521</v>
      </c>
      <c r="N38">
        <f t="shared" si="2"/>
        <v>-3.848919212124553</v>
      </c>
      <c r="O38">
        <f t="shared" si="3"/>
        <v>7.9968400000000006</v>
      </c>
      <c r="P38">
        <f t="shared" si="4"/>
        <v>24.83460548573704</v>
      </c>
      <c r="Q38">
        <f t="shared" si="5"/>
        <v>2.5022107998884624</v>
      </c>
      <c r="R38">
        <f t="shared" si="6"/>
        <v>0.80572165418420005</v>
      </c>
      <c r="S38">
        <f t="shared" si="7"/>
        <v>0.38941225237116972</v>
      </c>
      <c r="T38">
        <f>IF(LEFT(CN38,1)&lt;&gt;"0",IF(LEFT(CN38,1)="1",3,CO38),$D$5+$E$5*(DE38*CX38/($K$5*1000))+$F$5*(DE38*CX38/($K$5*1000))*MAX(MIN(CL38,$J$5),$I$5)*MAX(MIN(CL38,$J$5),$I$5)+$G$5*MAX(MIN(CL38,$J$5),$I$5)*(DE38*CX38/($K$5*1000))+$H$5*(DE38*CX38/($K$5*1000))*(DE38*CX38/($K$5*1000)))</f>
        <v>1.9167031084972566</v>
      </c>
      <c r="U38">
        <f t="shared" si="8"/>
        <v>0.35021097068304147</v>
      </c>
      <c r="V38">
        <f t="shared" si="9"/>
        <v>0.22207416149831316</v>
      </c>
      <c r="W38">
        <f t="shared" si="10"/>
        <v>241.75759307485558</v>
      </c>
      <c r="X38">
        <f>(CZ38+(W38+2*0.95*0.0000000567*(((CZ38+$B$7)+273)^4-(CZ38+273)^4)-44100*L38)/(1.84*29.3*T38+8*0.95*0.0000000567*(CZ38+273)^3))</f>
        <v>30.762872874774711</v>
      </c>
      <c r="Y38">
        <f>($C$7*DA38+$D$7*DB38+$E$7*X38)</f>
        <v>30.762872874774711</v>
      </c>
      <c r="Z38">
        <f t="shared" si="11"/>
        <v>4.4507405999675544</v>
      </c>
      <c r="AA38">
        <f t="shared" si="12"/>
        <v>56.81478636141604</v>
      </c>
      <c r="AB38">
        <f t="shared" si="13"/>
        <v>2.5956202123084999</v>
      </c>
      <c r="AC38">
        <f t="shared" si="14"/>
        <v>4.5685645912614632</v>
      </c>
      <c r="AD38">
        <f t="shared" si="15"/>
        <v>1.8551203876590545</v>
      </c>
      <c r="AE38">
        <f t="shared" si="16"/>
        <v>-294.66733742237403</v>
      </c>
      <c r="AF38">
        <f t="shared" si="17"/>
        <v>47.350120075854022</v>
      </c>
      <c r="AG38">
        <f>2*0.95*0.0000000567*(((CZ38+$B$7)+273)^4-(Y38+273)^4)</f>
        <v>5.5470757660306855</v>
      </c>
      <c r="AH38">
        <f t="shared" si="18"/>
        <v>-1.2548505633759532E-2</v>
      </c>
      <c r="AI38">
        <v>0</v>
      </c>
      <c r="AJ38">
        <v>0</v>
      </c>
      <c r="AK38">
        <f>IF(AI38*$H$13&gt;=AM38,1,(AM38/(AM38-AI38*$H$13)))</f>
        <v>1</v>
      </c>
      <c r="AL38">
        <f t="shared" si="19"/>
        <v>0</v>
      </c>
      <c r="AM38">
        <f>MAX(0,($B$13+$C$13*DE38)/(1+$D$13*DE38)*CX38/(CZ38+273)*$E$13)</f>
        <v>25480.052976603227</v>
      </c>
      <c r="AN38" t="s">
        <v>398</v>
      </c>
      <c r="AO38" t="s">
        <v>398</v>
      </c>
      <c r="AP38">
        <v>0</v>
      </c>
      <c r="AQ38">
        <v>0</v>
      </c>
      <c r="AR38" t="e">
        <f t="shared" si="20"/>
        <v>#DIV/0!</v>
      </c>
      <c r="AS38">
        <v>0</v>
      </c>
      <c r="AT38" t="s">
        <v>398</v>
      </c>
      <c r="AU38" t="s">
        <v>398</v>
      </c>
      <c r="AV38">
        <v>0</v>
      </c>
      <c r="AW38">
        <v>0</v>
      </c>
      <c r="AX38" t="e">
        <f t="shared" si="21"/>
        <v>#DIV/0!</v>
      </c>
      <c r="AY38">
        <v>0.5</v>
      </c>
      <c r="AZ38">
        <f t="shared" si="22"/>
        <v>1261.3200005569201</v>
      </c>
      <c r="BA38">
        <f t="shared" si="23"/>
        <v>-3.848919212124553</v>
      </c>
      <c r="BB38" t="e">
        <f t="shared" si="24"/>
        <v>#DIV/0!</v>
      </c>
      <c r="BC38">
        <f t="shared" si="25"/>
        <v>-3.0515009755059069E-3</v>
      </c>
      <c r="BD38" t="e">
        <f t="shared" si="26"/>
        <v>#DIV/0!</v>
      </c>
      <c r="BE38" t="e">
        <f t="shared" si="27"/>
        <v>#DIV/0!</v>
      </c>
      <c r="BF38" t="s">
        <v>398</v>
      </c>
      <c r="BG38">
        <v>0</v>
      </c>
      <c r="BH38" t="e">
        <f t="shared" si="28"/>
        <v>#DIV/0!</v>
      </c>
      <c r="BI38" t="e">
        <f t="shared" si="29"/>
        <v>#DIV/0!</v>
      </c>
      <c r="BJ38" t="e">
        <f t="shared" si="30"/>
        <v>#DIV/0!</v>
      </c>
      <c r="BK38" t="e">
        <f t="shared" si="31"/>
        <v>#DIV/0!</v>
      </c>
      <c r="BL38" t="e">
        <f t="shared" si="32"/>
        <v>#DIV/0!</v>
      </c>
      <c r="BM38" t="e">
        <f t="shared" si="33"/>
        <v>#DIV/0!</v>
      </c>
      <c r="BN38" t="e">
        <f t="shared" si="34"/>
        <v>#DIV/0!</v>
      </c>
      <c r="BO38" t="e">
        <f t="shared" si="35"/>
        <v>#DIV/0!</v>
      </c>
      <c r="BP38" t="s">
        <v>398</v>
      </c>
      <c r="BQ38" t="s">
        <v>398</v>
      </c>
      <c r="BR38" t="s">
        <v>398</v>
      </c>
      <c r="BS38" t="s">
        <v>398</v>
      </c>
      <c r="BT38" t="s">
        <v>398</v>
      </c>
      <c r="BU38" t="s">
        <v>398</v>
      </c>
      <c r="BV38" t="s">
        <v>398</v>
      </c>
      <c r="BW38" t="s">
        <v>398</v>
      </c>
      <c r="BX38" t="s">
        <v>398</v>
      </c>
      <c r="BY38" t="s">
        <v>398</v>
      </c>
      <c r="BZ38" t="s">
        <v>398</v>
      </c>
      <c r="CA38" t="s">
        <v>398</v>
      </c>
      <c r="CB38" t="s">
        <v>398</v>
      </c>
      <c r="CC38" t="s">
        <v>398</v>
      </c>
      <c r="CD38" t="s">
        <v>398</v>
      </c>
      <c r="CE38" t="s">
        <v>398</v>
      </c>
      <c r="CF38" t="s">
        <v>398</v>
      </c>
      <c r="CG38" t="s">
        <v>398</v>
      </c>
      <c r="CH38">
        <f>$B$11*DF38+$C$11*DG38+$F$11*DR38*(1-DU38)</f>
        <v>1500.13</v>
      </c>
      <c r="CI38">
        <f t="shared" si="36"/>
        <v>1261.3200005569201</v>
      </c>
      <c r="CJ38">
        <f>($B$11*$D$9+$C$11*$D$9+$F$11*((EE38+DW38)/MAX(EE38+DW38+EF38, 0.1)*$I$9+EF38/MAX(EE38+DW38+EF38, 0.1)*$J$9))/($B$11+$C$11+$F$11)</f>
        <v>0.8408071304199769</v>
      </c>
      <c r="CK38">
        <f>($B$11*$K$9+$C$11*$K$9+$F$11*((EE38+DW38)/MAX(EE38+DW38+EF38, 0.1)*$P$9+EF38/MAX(EE38+DW38+EF38, 0.1)*$Q$9))/($B$11+$C$11+$F$11)</f>
        <v>0.16115776171055546</v>
      </c>
      <c r="CL38">
        <v>6</v>
      </c>
      <c r="CM38">
        <v>0.5</v>
      </c>
      <c r="CN38" t="s">
        <v>399</v>
      </c>
      <c r="CO38">
        <v>2</v>
      </c>
      <c r="CP38">
        <v>1657695291.5</v>
      </c>
      <c r="CQ38">
        <v>7.9968400000000006</v>
      </c>
      <c r="CR38">
        <v>3.85704</v>
      </c>
      <c r="CS38">
        <v>25.761700000000001</v>
      </c>
      <c r="CT38">
        <v>18.6615</v>
      </c>
      <c r="CU38">
        <v>2.0168400000000002</v>
      </c>
      <c r="CV38">
        <v>24.430700000000002</v>
      </c>
      <c r="CW38">
        <v>550.09699999999998</v>
      </c>
      <c r="CX38">
        <v>100.655</v>
      </c>
      <c r="CY38">
        <v>0.100005</v>
      </c>
      <c r="CZ38">
        <v>31.2211</v>
      </c>
      <c r="DA38">
        <v>999.9</v>
      </c>
      <c r="DB38">
        <v>999.9</v>
      </c>
      <c r="DC38">
        <v>0</v>
      </c>
      <c r="DD38">
        <v>0</v>
      </c>
      <c r="DE38">
        <v>5025</v>
      </c>
      <c r="DF38">
        <v>0</v>
      </c>
      <c r="DG38">
        <v>1994.22</v>
      </c>
      <c r="DH38">
        <v>3.6659000000000002</v>
      </c>
      <c r="DI38">
        <v>7.7238600000000002</v>
      </c>
      <c r="DJ38">
        <v>3.93038</v>
      </c>
      <c r="DK38">
        <v>7.3522499999999997</v>
      </c>
      <c r="DL38">
        <v>3.85704</v>
      </c>
      <c r="DM38">
        <v>18.6615</v>
      </c>
      <c r="DN38">
        <v>2.6184099999999999</v>
      </c>
      <c r="DO38">
        <v>1.8783700000000001</v>
      </c>
      <c r="DP38">
        <v>21.7819</v>
      </c>
      <c r="DQ38">
        <v>16.454699999999999</v>
      </c>
      <c r="DR38">
        <v>1500.13</v>
      </c>
      <c r="DS38">
        <v>0.97300600000000004</v>
      </c>
      <c r="DT38">
        <v>2.69935E-2</v>
      </c>
      <c r="DU38">
        <v>0</v>
      </c>
      <c r="DV38">
        <v>734.09299999999996</v>
      </c>
      <c r="DW38">
        <v>4.9993100000000004</v>
      </c>
      <c r="DX38">
        <v>17993</v>
      </c>
      <c r="DY38">
        <v>13260.4</v>
      </c>
      <c r="DZ38">
        <v>43.936999999999998</v>
      </c>
      <c r="EA38">
        <v>45.375</v>
      </c>
      <c r="EB38">
        <v>44.25</v>
      </c>
      <c r="EC38">
        <v>45.186999999999998</v>
      </c>
      <c r="ED38">
        <v>45.125</v>
      </c>
      <c r="EE38">
        <v>1454.77</v>
      </c>
      <c r="EF38">
        <v>40.36</v>
      </c>
      <c r="EG38">
        <v>0</v>
      </c>
      <c r="EH38">
        <v>1853.099999904633</v>
      </c>
      <c r="EI38">
        <v>0</v>
      </c>
      <c r="EJ38">
        <v>733.58907999999997</v>
      </c>
      <c r="EK38">
        <v>2.6481538213513018</v>
      </c>
      <c r="EL38">
        <v>-510.18461465710283</v>
      </c>
      <c r="EM38">
        <v>18198.083999999999</v>
      </c>
      <c r="EN38">
        <v>15</v>
      </c>
      <c r="EO38">
        <v>1657695326.5</v>
      </c>
      <c r="EP38" t="s">
        <v>471</v>
      </c>
      <c r="EQ38">
        <v>1657695315</v>
      </c>
      <c r="ER38">
        <v>1657695326.5</v>
      </c>
      <c r="ES38">
        <v>75</v>
      </c>
      <c r="ET38">
        <v>0.501</v>
      </c>
      <c r="EU38">
        <v>2.1000000000000001E-2</v>
      </c>
      <c r="EV38">
        <v>5.98</v>
      </c>
      <c r="EW38">
        <v>1.331</v>
      </c>
      <c r="EX38">
        <v>4</v>
      </c>
      <c r="EY38">
        <v>19</v>
      </c>
      <c r="EZ38">
        <v>0.24</v>
      </c>
      <c r="FA38">
        <v>0.01</v>
      </c>
      <c r="FB38">
        <v>3.6968307317073168</v>
      </c>
      <c r="FC38">
        <v>-0.13083867595817719</v>
      </c>
      <c r="FD38">
        <v>2.3423508557070209E-2</v>
      </c>
      <c r="FE38">
        <v>0</v>
      </c>
      <c r="FF38">
        <v>7.3706568292682944</v>
      </c>
      <c r="FG38">
        <v>-3.085630662020393E-2</v>
      </c>
      <c r="FH38">
        <v>1.269143871969328E-2</v>
      </c>
      <c r="FI38">
        <v>1</v>
      </c>
      <c r="FJ38">
        <v>1</v>
      </c>
      <c r="FK38">
        <v>2</v>
      </c>
      <c r="FL38" t="s">
        <v>401</v>
      </c>
      <c r="FM38">
        <v>3.0490499999999998</v>
      </c>
      <c r="FN38">
        <v>2.7640600000000002</v>
      </c>
      <c r="FO38">
        <v>5.8087000000000004E-4</v>
      </c>
      <c r="FP38">
        <v>1.1181100000000001E-3</v>
      </c>
      <c r="FQ38">
        <v>0.119519</v>
      </c>
      <c r="FR38">
        <v>9.9021200000000004E-2</v>
      </c>
      <c r="FS38">
        <v>31000.9</v>
      </c>
      <c r="FT38">
        <v>24396.6</v>
      </c>
      <c r="FU38">
        <v>29168.400000000001</v>
      </c>
      <c r="FV38">
        <v>23921.7</v>
      </c>
      <c r="FW38">
        <v>33458</v>
      </c>
      <c r="FX38">
        <v>31471.8</v>
      </c>
      <c r="FY38">
        <v>41751.300000000003</v>
      </c>
      <c r="FZ38">
        <v>39023.1</v>
      </c>
      <c r="GA38">
        <v>1.98587</v>
      </c>
      <c r="GB38">
        <v>1.7747999999999999</v>
      </c>
      <c r="GC38">
        <v>0</v>
      </c>
      <c r="GD38">
        <v>0</v>
      </c>
      <c r="GE38">
        <v>32.049399999999999</v>
      </c>
      <c r="GF38">
        <v>999.9</v>
      </c>
      <c r="GG38">
        <v>38.6</v>
      </c>
      <c r="GH38">
        <v>42.4</v>
      </c>
      <c r="GI38">
        <v>32.284999999999997</v>
      </c>
      <c r="GJ38">
        <v>31.3005</v>
      </c>
      <c r="GK38">
        <v>35.652999999999999</v>
      </c>
      <c r="GL38">
        <v>1</v>
      </c>
      <c r="GM38">
        <v>0.80030500000000004</v>
      </c>
      <c r="GN38">
        <v>5.1717199999999997</v>
      </c>
      <c r="GO38">
        <v>20.190100000000001</v>
      </c>
      <c r="GP38">
        <v>5.2232799999999999</v>
      </c>
      <c r="GQ38">
        <v>11.9201</v>
      </c>
      <c r="GR38">
        <v>4.9635999999999996</v>
      </c>
      <c r="GS38">
        <v>3.2919999999999998</v>
      </c>
      <c r="GT38">
        <v>9999</v>
      </c>
      <c r="GU38">
        <v>9999</v>
      </c>
      <c r="GV38">
        <v>9999</v>
      </c>
      <c r="GW38">
        <v>996.8</v>
      </c>
      <c r="GX38">
        <v>1.8775900000000001</v>
      </c>
      <c r="GY38">
        <v>1.8759300000000001</v>
      </c>
      <c r="GZ38">
        <v>1.87469</v>
      </c>
      <c r="HA38">
        <v>1.87398</v>
      </c>
      <c r="HB38">
        <v>1.87531</v>
      </c>
      <c r="HC38">
        <v>1.87018</v>
      </c>
      <c r="HD38">
        <v>1.87439</v>
      </c>
      <c r="HE38">
        <v>1.8794599999999999</v>
      </c>
      <c r="HF38">
        <v>0</v>
      </c>
      <c r="HG38">
        <v>0</v>
      </c>
      <c r="HH38">
        <v>0</v>
      </c>
      <c r="HI38">
        <v>0</v>
      </c>
      <c r="HJ38" t="s">
        <v>402</v>
      </c>
      <c r="HK38" t="s">
        <v>403</v>
      </c>
      <c r="HL38" t="s">
        <v>404</v>
      </c>
      <c r="HM38" t="s">
        <v>405</v>
      </c>
      <c r="HN38" t="s">
        <v>405</v>
      </c>
      <c r="HO38" t="s">
        <v>404</v>
      </c>
      <c r="HP38">
        <v>0</v>
      </c>
      <c r="HQ38">
        <v>100</v>
      </c>
      <c r="HR38">
        <v>100</v>
      </c>
      <c r="HS38">
        <v>5.98</v>
      </c>
      <c r="HT38">
        <v>1.331</v>
      </c>
      <c r="HU38">
        <v>5.4929420728482956</v>
      </c>
      <c r="HV38">
        <v>6.5289834966774643E-3</v>
      </c>
      <c r="HW38">
        <v>-3.637491770542342E-6</v>
      </c>
      <c r="HX38">
        <v>7.2908839589717725E-10</v>
      </c>
      <c r="HY38">
        <v>0.65180479756720433</v>
      </c>
      <c r="HZ38">
        <v>4.1963366034610879E-2</v>
      </c>
      <c r="IA38">
        <v>-4.0001743216473728E-4</v>
      </c>
      <c r="IB38">
        <v>9.9319402524137803E-6</v>
      </c>
      <c r="IC38">
        <v>1</v>
      </c>
      <c r="ID38">
        <v>2008</v>
      </c>
      <c r="IE38">
        <v>1</v>
      </c>
      <c r="IF38">
        <v>25</v>
      </c>
      <c r="IG38">
        <v>1.3</v>
      </c>
      <c r="IH38">
        <v>11.3</v>
      </c>
      <c r="II38">
        <v>3.2959000000000002E-2</v>
      </c>
      <c r="IJ38">
        <v>4.99756</v>
      </c>
      <c r="IK38">
        <v>1.42578</v>
      </c>
      <c r="IL38">
        <v>2.2839399999999999</v>
      </c>
      <c r="IM38">
        <v>1.5478499999999999</v>
      </c>
      <c r="IN38">
        <v>2.3925800000000002</v>
      </c>
      <c r="IO38">
        <v>44.893999999999998</v>
      </c>
      <c r="IP38">
        <v>14.0707</v>
      </c>
      <c r="IQ38">
        <v>18</v>
      </c>
      <c r="IR38">
        <v>583.48900000000003</v>
      </c>
      <c r="IS38">
        <v>430.327</v>
      </c>
      <c r="IT38">
        <v>25.000900000000001</v>
      </c>
      <c r="IU38">
        <v>36.7654</v>
      </c>
      <c r="IV38">
        <v>30.0001</v>
      </c>
      <c r="IW38">
        <v>36.587699999999998</v>
      </c>
      <c r="IX38">
        <v>36.488100000000003</v>
      </c>
      <c r="IY38">
        <v>0</v>
      </c>
      <c r="IZ38">
        <v>41.472700000000003</v>
      </c>
      <c r="JA38">
        <v>0</v>
      </c>
      <c r="JB38">
        <v>25</v>
      </c>
      <c r="JC38">
        <v>0</v>
      </c>
      <c r="JD38">
        <v>18.585899999999999</v>
      </c>
      <c r="JE38">
        <v>97.114900000000006</v>
      </c>
      <c r="JF38">
        <v>99.287599999999998</v>
      </c>
    </row>
    <row r="39" spans="1:266" x14ac:dyDescent="0.2">
      <c r="A39">
        <v>23</v>
      </c>
      <c r="B39">
        <v>1657695402.5</v>
      </c>
      <c r="C39">
        <v>4237.5</v>
      </c>
      <c r="D39" t="s">
        <v>472</v>
      </c>
      <c r="E39" t="s">
        <v>473</v>
      </c>
      <c r="F39" t="s">
        <v>394</v>
      </c>
      <c r="H39" t="s">
        <v>451</v>
      </c>
      <c r="I39" t="s">
        <v>452</v>
      </c>
      <c r="J39" t="s">
        <v>453</v>
      </c>
      <c r="K39">
        <v>1657695402.5</v>
      </c>
      <c r="L39">
        <f t="shared" si="0"/>
        <v>6.850955357662533E-3</v>
      </c>
      <c r="M39">
        <f t="shared" si="1"/>
        <v>6.8509553576625333</v>
      </c>
      <c r="N39">
        <f t="shared" si="2"/>
        <v>16.539046696109452</v>
      </c>
      <c r="O39">
        <f t="shared" si="3"/>
        <v>379.32100000000003</v>
      </c>
      <c r="P39">
        <f t="shared" si="4"/>
        <v>299.32072294516422</v>
      </c>
      <c r="Q39">
        <f t="shared" si="5"/>
        <v>30.157424820543234</v>
      </c>
      <c r="R39">
        <f t="shared" si="6"/>
        <v>38.217683118615803</v>
      </c>
      <c r="S39">
        <f t="shared" si="7"/>
        <v>0.41607725714580146</v>
      </c>
      <c r="T39">
        <f>IF(LEFT(CN39,1)&lt;&gt;"0",IF(LEFT(CN39,1)="1",3,CO39),$D$5+$E$5*(DE39*CX39/($K$5*1000))+$F$5*(DE39*CX39/($K$5*1000))*MAX(MIN(CL39,$J$5),$I$5)*MAX(MIN(CL39,$J$5),$I$5)+$G$5*MAX(MIN(CL39,$J$5),$I$5)*(DE39*CX39/($K$5*1000))+$H$5*(DE39*CX39/($K$5*1000))*(DE39*CX39/($K$5*1000)))</f>
        <v>1.9095942376307578</v>
      </c>
      <c r="U39">
        <f t="shared" si="8"/>
        <v>0.37150417196924973</v>
      </c>
      <c r="V39">
        <f t="shared" si="9"/>
        <v>0.23579566802064528</v>
      </c>
      <c r="W39">
        <f t="shared" si="10"/>
        <v>241.7352490749559</v>
      </c>
      <c r="X39">
        <f>(CZ39+(W39+2*0.95*0.0000000567*(((CZ39+$B$7)+273)^4-(CZ39+273)^4)-44100*L39)/(1.84*29.3*T39+8*0.95*0.0000000567*(CZ39+273)^3))</f>
        <v>30.772873438385265</v>
      </c>
      <c r="Y39">
        <f>($C$7*DA39+$D$7*DB39+$E$7*X39)</f>
        <v>30.772873438385265</v>
      </c>
      <c r="Z39">
        <f t="shared" si="11"/>
        <v>4.4532835106715245</v>
      </c>
      <c r="AA39">
        <f t="shared" si="12"/>
        <v>57.990303696124727</v>
      </c>
      <c r="AB39">
        <f t="shared" si="13"/>
        <v>2.6608835555179997</v>
      </c>
      <c r="AC39">
        <f t="shared" si="14"/>
        <v>4.5884973623544187</v>
      </c>
      <c r="AD39">
        <f t="shared" si="15"/>
        <v>1.7923999551535248</v>
      </c>
      <c r="AE39">
        <f t="shared" si="16"/>
        <v>-302.12713127291772</v>
      </c>
      <c r="AF39">
        <f t="shared" si="17"/>
        <v>54.020622889111657</v>
      </c>
      <c r="AG39">
        <f>2*0.95*0.0000000567*(((CZ39+$B$7)+273)^4-(Y39+273)^4)</f>
        <v>6.3547984788719587</v>
      </c>
      <c r="AH39">
        <f t="shared" si="18"/>
        <v>-1.6460829978193203E-2</v>
      </c>
      <c r="AI39">
        <v>0</v>
      </c>
      <c r="AJ39">
        <v>0</v>
      </c>
      <c r="AK39">
        <f>IF(AI39*$H$13&gt;=AM39,1,(AM39/(AM39-AI39*$H$13)))</f>
        <v>1</v>
      </c>
      <c r="AL39">
        <f t="shared" si="19"/>
        <v>0</v>
      </c>
      <c r="AM39">
        <f>MAX(0,($B$13+$C$13*DE39)/(1+$D$13*DE39)*CX39/(CZ39+273)*$E$13)</f>
        <v>25297.511286211284</v>
      </c>
      <c r="AN39" t="s">
        <v>398</v>
      </c>
      <c r="AO39" t="s">
        <v>398</v>
      </c>
      <c r="AP39">
        <v>0</v>
      </c>
      <c r="AQ39">
        <v>0</v>
      </c>
      <c r="AR39" t="e">
        <f t="shared" si="20"/>
        <v>#DIV/0!</v>
      </c>
      <c r="AS39">
        <v>0</v>
      </c>
      <c r="AT39" t="s">
        <v>398</v>
      </c>
      <c r="AU39" t="s">
        <v>398</v>
      </c>
      <c r="AV39">
        <v>0</v>
      </c>
      <c r="AW39">
        <v>0</v>
      </c>
      <c r="AX39" t="e">
        <f t="shared" si="21"/>
        <v>#DIV/0!</v>
      </c>
      <c r="AY39">
        <v>0.5</v>
      </c>
      <c r="AZ39">
        <f t="shared" si="22"/>
        <v>1261.202400556972</v>
      </c>
      <c r="BA39">
        <f t="shared" si="23"/>
        <v>16.539046696109452</v>
      </c>
      <c r="BB39" t="e">
        <f t="shared" si="24"/>
        <v>#DIV/0!</v>
      </c>
      <c r="BC39">
        <f t="shared" si="25"/>
        <v>1.311371330153311E-2</v>
      </c>
      <c r="BD39" t="e">
        <f t="shared" si="26"/>
        <v>#DIV/0!</v>
      </c>
      <c r="BE39" t="e">
        <f t="shared" si="27"/>
        <v>#DIV/0!</v>
      </c>
      <c r="BF39" t="s">
        <v>398</v>
      </c>
      <c r="BG39">
        <v>0</v>
      </c>
      <c r="BH39" t="e">
        <f t="shared" si="28"/>
        <v>#DIV/0!</v>
      </c>
      <c r="BI39" t="e">
        <f t="shared" si="29"/>
        <v>#DIV/0!</v>
      </c>
      <c r="BJ39" t="e">
        <f t="shared" si="30"/>
        <v>#DIV/0!</v>
      </c>
      <c r="BK39" t="e">
        <f t="shared" si="31"/>
        <v>#DIV/0!</v>
      </c>
      <c r="BL39" t="e">
        <f t="shared" si="32"/>
        <v>#DIV/0!</v>
      </c>
      <c r="BM39" t="e">
        <f t="shared" si="33"/>
        <v>#DIV/0!</v>
      </c>
      <c r="BN39" t="e">
        <f t="shared" si="34"/>
        <v>#DIV/0!</v>
      </c>
      <c r="BO39" t="e">
        <f t="shared" si="35"/>
        <v>#DIV/0!</v>
      </c>
      <c r="BP39" t="s">
        <v>398</v>
      </c>
      <c r="BQ39" t="s">
        <v>398</v>
      </c>
      <c r="BR39" t="s">
        <v>398</v>
      </c>
      <c r="BS39" t="s">
        <v>398</v>
      </c>
      <c r="BT39" t="s">
        <v>398</v>
      </c>
      <c r="BU39" t="s">
        <v>398</v>
      </c>
      <c r="BV39" t="s">
        <v>398</v>
      </c>
      <c r="BW39" t="s">
        <v>398</v>
      </c>
      <c r="BX39" t="s">
        <v>398</v>
      </c>
      <c r="BY39" t="s">
        <v>398</v>
      </c>
      <c r="BZ39" t="s">
        <v>398</v>
      </c>
      <c r="CA39" t="s">
        <v>398</v>
      </c>
      <c r="CB39" t="s">
        <v>398</v>
      </c>
      <c r="CC39" t="s">
        <v>398</v>
      </c>
      <c r="CD39" t="s">
        <v>398</v>
      </c>
      <c r="CE39" t="s">
        <v>398</v>
      </c>
      <c r="CF39" t="s">
        <v>398</v>
      </c>
      <c r="CG39" t="s">
        <v>398</v>
      </c>
      <c r="CH39">
        <f>$B$11*DF39+$C$11*DG39+$F$11*DR39*(1-DU39)</f>
        <v>1499.99</v>
      </c>
      <c r="CI39">
        <f t="shared" si="36"/>
        <v>1261.202400556972</v>
      </c>
      <c r="CJ39">
        <f>($B$11*$D$9+$C$11*$D$9+$F$11*((EE39+DW39)/MAX(EE39+DW39+EF39, 0.1)*$I$9+EF39/MAX(EE39+DW39+EF39, 0.1)*$J$9))/($B$11+$C$11+$F$11)</f>
        <v>0.8408072057526863</v>
      </c>
      <c r="CK39">
        <f>($B$11*$K$9+$C$11*$K$9+$F$11*((EE39+DW39)/MAX(EE39+DW39+EF39, 0.1)*$P$9+EF39/MAX(EE39+DW39+EF39, 0.1)*$Q$9))/($B$11+$C$11+$F$11)</f>
        <v>0.16115790710268463</v>
      </c>
      <c r="CL39">
        <v>6</v>
      </c>
      <c r="CM39">
        <v>0.5</v>
      </c>
      <c r="CN39" t="s">
        <v>399</v>
      </c>
      <c r="CO39">
        <v>2</v>
      </c>
      <c r="CP39">
        <v>1657695402.5</v>
      </c>
      <c r="CQ39">
        <v>379.32100000000003</v>
      </c>
      <c r="CR39">
        <v>400.19400000000002</v>
      </c>
      <c r="CS39">
        <v>26.41</v>
      </c>
      <c r="CT39">
        <v>19.135200000000001</v>
      </c>
      <c r="CU39">
        <v>371.54300000000001</v>
      </c>
      <c r="CV39">
        <v>24.791599999999999</v>
      </c>
      <c r="CW39">
        <v>550.12</v>
      </c>
      <c r="CX39">
        <v>100.65300000000001</v>
      </c>
      <c r="CY39">
        <v>9.9879800000000005E-2</v>
      </c>
      <c r="CZ39">
        <v>31.297599999999999</v>
      </c>
      <c r="DA39">
        <v>35.440899999999999</v>
      </c>
      <c r="DB39">
        <v>999.9</v>
      </c>
      <c r="DC39">
        <v>0</v>
      </c>
      <c r="DD39">
        <v>0</v>
      </c>
      <c r="DE39">
        <v>4995</v>
      </c>
      <c r="DF39">
        <v>0</v>
      </c>
      <c r="DG39">
        <v>1984.78</v>
      </c>
      <c r="DH39">
        <v>-20.695399999999999</v>
      </c>
      <c r="DI39">
        <v>389.79300000000001</v>
      </c>
      <c r="DJ39">
        <v>408.00099999999998</v>
      </c>
      <c r="DK39">
        <v>7.2747799999999998</v>
      </c>
      <c r="DL39">
        <v>400.19400000000002</v>
      </c>
      <c r="DM39">
        <v>19.135200000000001</v>
      </c>
      <c r="DN39">
        <v>2.6582400000000002</v>
      </c>
      <c r="DO39">
        <v>1.9260200000000001</v>
      </c>
      <c r="DP39">
        <v>22.029199999999999</v>
      </c>
      <c r="DQ39">
        <v>16.8489</v>
      </c>
      <c r="DR39">
        <v>1499.99</v>
      </c>
      <c r="DS39">
        <v>0.97300600000000004</v>
      </c>
      <c r="DT39">
        <v>2.69935E-2</v>
      </c>
      <c r="DU39">
        <v>0</v>
      </c>
      <c r="DV39">
        <v>700.77599999999995</v>
      </c>
      <c r="DW39">
        <v>4.9993100000000004</v>
      </c>
      <c r="DX39">
        <v>17529.3</v>
      </c>
      <c r="DY39">
        <v>13259.2</v>
      </c>
      <c r="DZ39">
        <v>44.186999999999998</v>
      </c>
      <c r="EA39">
        <v>45.625</v>
      </c>
      <c r="EB39">
        <v>44.561999999999998</v>
      </c>
      <c r="EC39">
        <v>45.561999999999998</v>
      </c>
      <c r="ED39">
        <v>45.375</v>
      </c>
      <c r="EE39">
        <v>1454.63</v>
      </c>
      <c r="EF39">
        <v>40.36</v>
      </c>
      <c r="EG39">
        <v>0</v>
      </c>
      <c r="EH39">
        <v>1964.099999904633</v>
      </c>
      <c r="EI39">
        <v>0</v>
      </c>
      <c r="EJ39">
        <v>705.38400000000001</v>
      </c>
      <c r="EK39">
        <v>-46.712957299981831</v>
      </c>
      <c r="EL39">
        <v>1027.295729869373</v>
      </c>
      <c r="EM39">
        <v>17501.423076923082</v>
      </c>
      <c r="EN39">
        <v>15</v>
      </c>
      <c r="EO39">
        <v>1657695430.5</v>
      </c>
      <c r="EP39" t="s">
        <v>474</v>
      </c>
      <c r="EQ39">
        <v>1657695430.5</v>
      </c>
      <c r="ER39">
        <v>1657695326.5</v>
      </c>
      <c r="ES39">
        <v>76</v>
      </c>
      <c r="ET39">
        <v>-0.26400000000000001</v>
      </c>
      <c r="EU39">
        <v>2.1000000000000001E-2</v>
      </c>
      <c r="EV39">
        <v>7.7779999999999996</v>
      </c>
      <c r="EW39">
        <v>1.331</v>
      </c>
      <c r="EX39">
        <v>401</v>
      </c>
      <c r="EY39">
        <v>19</v>
      </c>
      <c r="EZ39">
        <v>0.23</v>
      </c>
      <c r="FA39">
        <v>0.01</v>
      </c>
      <c r="FB39">
        <v>-20.2728</v>
      </c>
      <c r="FC39">
        <v>-4.8653665505226762</v>
      </c>
      <c r="FD39">
        <v>0.527137149738231</v>
      </c>
      <c r="FE39">
        <v>0</v>
      </c>
      <c r="FF39">
        <v>7.2772482926829269</v>
      </c>
      <c r="FG39">
        <v>-2.4736097560962959E-2</v>
      </c>
      <c r="FH39">
        <v>3.8399999380329072E-3</v>
      </c>
      <c r="FI39">
        <v>1</v>
      </c>
      <c r="FJ39">
        <v>1</v>
      </c>
      <c r="FK39">
        <v>2</v>
      </c>
      <c r="FL39" t="s">
        <v>401</v>
      </c>
      <c r="FM39">
        <v>3.0489799999999998</v>
      </c>
      <c r="FN39">
        <v>2.7637999999999998</v>
      </c>
      <c r="FO39">
        <v>9.2884599999999998E-2</v>
      </c>
      <c r="FP39">
        <v>9.8885500000000001E-2</v>
      </c>
      <c r="FQ39">
        <v>0.120722</v>
      </c>
      <c r="FR39">
        <v>0.10077</v>
      </c>
      <c r="FS39">
        <v>28129.3</v>
      </c>
      <c r="FT39">
        <v>22003</v>
      </c>
      <c r="FU39">
        <v>29160.7</v>
      </c>
      <c r="FV39">
        <v>23916.1</v>
      </c>
      <c r="FW39">
        <v>33407.800000000003</v>
      </c>
      <c r="FX39">
        <v>31407.200000000001</v>
      </c>
      <c r="FY39">
        <v>41740.6</v>
      </c>
      <c r="FZ39">
        <v>39014.199999999997</v>
      </c>
      <c r="GA39">
        <v>1.98495</v>
      </c>
      <c r="GB39">
        <v>1.7737799999999999</v>
      </c>
      <c r="GC39">
        <v>0.195988</v>
      </c>
      <c r="GD39">
        <v>0</v>
      </c>
      <c r="GE39">
        <v>32.271299999999997</v>
      </c>
      <c r="GF39">
        <v>999.9</v>
      </c>
      <c r="GG39">
        <v>38.299999999999997</v>
      </c>
      <c r="GH39">
        <v>42.7</v>
      </c>
      <c r="GI39">
        <v>32.541499999999999</v>
      </c>
      <c r="GJ39">
        <v>31.420500000000001</v>
      </c>
      <c r="GK39">
        <v>35.733199999999997</v>
      </c>
      <c r="GL39">
        <v>1</v>
      </c>
      <c r="GM39">
        <v>0.81193899999999997</v>
      </c>
      <c r="GN39">
        <v>5.3006700000000002</v>
      </c>
      <c r="GO39">
        <v>20.186</v>
      </c>
      <c r="GP39">
        <v>5.2229799999999997</v>
      </c>
      <c r="GQ39">
        <v>11.9201</v>
      </c>
      <c r="GR39">
        <v>4.9637000000000002</v>
      </c>
      <c r="GS39">
        <v>3.2919999999999998</v>
      </c>
      <c r="GT39">
        <v>9999</v>
      </c>
      <c r="GU39">
        <v>9999</v>
      </c>
      <c r="GV39">
        <v>9999</v>
      </c>
      <c r="GW39">
        <v>996.9</v>
      </c>
      <c r="GX39">
        <v>1.8775900000000001</v>
      </c>
      <c r="GY39">
        <v>1.87592</v>
      </c>
      <c r="GZ39">
        <v>1.8746700000000001</v>
      </c>
      <c r="HA39">
        <v>1.87398</v>
      </c>
      <c r="HB39">
        <v>1.87531</v>
      </c>
      <c r="HC39">
        <v>1.8702399999999999</v>
      </c>
      <c r="HD39">
        <v>1.8743700000000001</v>
      </c>
      <c r="HE39">
        <v>1.8794500000000001</v>
      </c>
      <c r="HF39">
        <v>0</v>
      </c>
      <c r="HG39">
        <v>0</v>
      </c>
      <c r="HH39">
        <v>0</v>
      </c>
      <c r="HI39">
        <v>0</v>
      </c>
      <c r="HJ39" t="s">
        <v>402</v>
      </c>
      <c r="HK39" t="s">
        <v>403</v>
      </c>
      <c r="HL39" t="s">
        <v>404</v>
      </c>
      <c r="HM39" t="s">
        <v>405</v>
      </c>
      <c r="HN39" t="s">
        <v>405</v>
      </c>
      <c r="HO39" t="s">
        <v>404</v>
      </c>
      <c r="HP39">
        <v>0</v>
      </c>
      <c r="HQ39">
        <v>100</v>
      </c>
      <c r="HR39">
        <v>100</v>
      </c>
      <c r="HS39">
        <v>7.7779999999999996</v>
      </c>
      <c r="HT39">
        <v>1.6184000000000001</v>
      </c>
      <c r="HU39">
        <v>5.9937087045119926</v>
      </c>
      <c r="HV39">
        <v>6.5289834966774643E-3</v>
      </c>
      <c r="HW39">
        <v>-3.637491770542342E-6</v>
      </c>
      <c r="HX39">
        <v>7.2908839589717725E-10</v>
      </c>
      <c r="HY39">
        <v>0.67259444291631509</v>
      </c>
      <c r="HZ39">
        <v>4.1963366034610879E-2</v>
      </c>
      <c r="IA39">
        <v>-4.0001743216473728E-4</v>
      </c>
      <c r="IB39">
        <v>9.9319402524137803E-6</v>
      </c>
      <c r="IC39">
        <v>1</v>
      </c>
      <c r="ID39">
        <v>2008</v>
      </c>
      <c r="IE39">
        <v>1</v>
      </c>
      <c r="IF39">
        <v>25</v>
      </c>
      <c r="IG39">
        <v>1.5</v>
      </c>
      <c r="IH39">
        <v>1.3</v>
      </c>
      <c r="II39">
        <v>1.0461400000000001</v>
      </c>
      <c r="IJ39">
        <v>2.49268</v>
      </c>
      <c r="IK39">
        <v>1.42578</v>
      </c>
      <c r="IL39">
        <v>2.2851599999999999</v>
      </c>
      <c r="IM39">
        <v>1.5478499999999999</v>
      </c>
      <c r="IN39">
        <v>2.4182100000000002</v>
      </c>
      <c r="IO39">
        <v>45.205100000000002</v>
      </c>
      <c r="IP39">
        <v>14.061999999999999</v>
      </c>
      <c r="IQ39">
        <v>18</v>
      </c>
      <c r="IR39">
        <v>583.52499999999998</v>
      </c>
      <c r="IS39">
        <v>430.27699999999999</v>
      </c>
      <c r="IT39">
        <v>24.999300000000002</v>
      </c>
      <c r="IU39">
        <v>36.862400000000001</v>
      </c>
      <c r="IV39">
        <v>30.000499999999999</v>
      </c>
      <c r="IW39">
        <v>36.672699999999999</v>
      </c>
      <c r="IX39">
        <v>36.577399999999997</v>
      </c>
      <c r="IY39">
        <v>20.960899999999999</v>
      </c>
      <c r="IZ39">
        <v>40.460700000000003</v>
      </c>
      <c r="JA39">
        <v>0</v>
      </c>
      <c r="JB39">
        <v>25</v>
      </c>
      <c r="JC39">
        <v>400</v>
      </c>
      <c r="JD39">
        <v>19.092700000000001</v>
      </c>
      <c r="JE39">
        <v>97.089799999999997</v>
      </c>
      <c r="JF39">
        <v>99.264799999999994</v>
      </c>
    </row>
    <row r="40" spans="1:266" x14ac:dyDescent="0.2">
      <c r="A40">
        <v>24</v>
      </c>
      <c r="B40">
        <v>1657695506.5</v>
      </c>
      <c r="C40">
        <v>4341.5</v>
      </c>
      <c r="D40" t="s">
        <v>475</v>
      </c>
      <c r="E40" t="s">
        <v>476</v>
      </c>
      <c r="F40" t="s">
        <v>394</v>
      </c>
      <c r="H40" t="s">
        <v>451</v>
      </c>
      <c r="I40" t="s">
        <v>452</v>
      </c>
      <c r="J40" t="s">
        <v>453</v>
      </c>
      <c r="K40">
        <v>1657695506.5</v>
      </c>
      <c r="L40">
        <f t="shared" si="0"/>
        <v>7.0445311211869959E-3</v>
      </c>
      <c r="M40">
        <f t="shared" si="1"/>
        <v>7.0445311211869956</v>
      </c>
      <c r="N40">
        <f t="shared" si="2"/>
        <v>16.511490663424063</v>
      </c>
      <c r="O40">
        <f t="shared" si="3"/>
        <v>379.16</v>
      </c>
      <c r="P40">
        <f t="shared" si="4"/>
        <v>301.11063824129695</v>
      </c>
      <c r="Q40">
        <f t="shared" si="5"/>
        <v>30.337794383512207</v>
      </c>
      <c r="R40">
        <f t="shared" si="6"/>
        <v>38.201500238044005</v>
      </c>
      <c r="S40">
        <f t="shared" si="7"/>
        <v>0.42864574790303372</v>
      </c>
      <c r="T40">
        <f>IF(LEFT(CN40,1)&lt;&gt;"0",IF(LEFT(CN40,1)="1",3,CO40),$D$5+$E$5*(DE40*CX40/($K$5*1000))+$F$5*(DE40*CX40/($K$5*1000))*MAX(MIN(CL40,$J$5),$I$5)*MAX(MIN(CL40,$J$5),$I$5)+$G$5*MAX(MIN(CL40,$J$5),$I$5)*(DE40*CX40/($K$5*1000))+$H$5*(DE40*CX40/($K$5*1000))*(DE40*CX40/($K$5*1000)))</f>
        <v>1.9104804967280475</v>
      </c>
      <c r="U40">
        <f t="shared" si="8"/>
        <v>0.38152130468387119</v>
      </c>
      <c r="V40">
        <f t="shared" si="9"/>
        <v>0.24225162228538025</v>
      </c>
      <c r="W40">
        <f t="shared" si="10"/>
        <v>241.72669007472538</v>
      </c>
      <c r="X40">
        <f>(CZ40+(W40+2*0.95*0.0000000567*(((CZ40+$B$7)+273)^4-(CZ40+273)^4)-44100*L40)/(1.84*29.3*T40+8*0.95*0.0000000567*(CZ40+273)^3))</f>
        <v>30.764715900326088</v>
      </c>
      <c r="Y40">
        <f>($C$7*DA40+$D$7*DB40+$E$7*X40)</f>
        <v>30.764715900326088</v>
      </c>
      <c r="Z40">
        <f t="shared" si="11"/>
        <v>4.4512091433939389</v>
      </c>
      <c r="AA40">
        <f t="shared" si="12"/>
        <v>57.678351607026499</v>
      </c>
      <c r="AB40">
        <f t="shared" si="13"/>
        <v>2.6564933956017605</v>
      </c>
      <c r="AC40">
        <f t="shared" si="14"/>
        <v>4.6057026970898054</v>
      </c>
      <c r="AD40">
        <f t="shared" si="15"/>
        <v>1.7947157477921785</v>
      </c>
      <c r="AE40">
        <f t="shared" si="16"/>
        <v>-310.66382244434652</v>
      </c>
      <c r="AF40">
        <f t="shared" si="17"/>
        <v>61.663159852863323</v>
      </c>
      <c r="AG40">
        <f>2*0.95*0.0000000567*(((CZ40+$B$7)+273)^4-(Y40+273)^4)</f>
        <v>7.2525387444639557</v>
      </c>
      <c r="AH40">
        <f t="shared" si="18"/>
        <v>-2.1433772293868003E-2</v>
      </c>
      <c r="AI40">
        <v>0</v>
      </c>
      <c r="AJ40">
        <v>0</v>
      </c>
      <c r="AK40">
        <f>IF(AI40*$H$13&gt;=AM40,1,(AM40/(AM40-AI40*$H$13)))</f>
        <v>1</v>
      </c>
      <c r="AL40">
        <f t="shared" si="19"/>
        <v>0</v>
      </c>
      <c r="AM40">
        <f>MAX(0,($B$13+$C$13*DE40)/(1+$D$13*DE40)*CX40/(CZ40+273)*$E$13)</f>
        <v>25314.00030488367</v>
      </c>
      <c r="AN40" t="s">
        <v>398</v>
      </c>
      <c r="AO40" t="s">
        <v>398</v>
      </c>
      <c r="AP40">
        <v>0</v>
      </c>
      <c r="AQ40">
        <v>0</v>
      </c>
      <c r="AR40" t="e">
        <f t="shared" si="20"/>
        <v>#DIV/0!</v>
      </c>
      <c r="AS40">
        <v>0</v>
      </c>
      <c r="AT40" t="s">
        <v>398</v>
      </c>
      <c r="AU40" t="s">
        <v>398</v>
      </c>
      <c r="AV40">
        <v>0</v>
      </c>
      <c r="AW40">
        <v>0</v>
      </c>
      <c r="AX40" t="e">
        <f t="shared" si="21"/>
        <v>#DIV/0!</v>
      </c>
      <c r="AY40">
        <v>0.5</v>
      </c>
      <c r="AZ40">
        <f t="shared" si="22"/>
        <v>1261.1601005568527</v>
      </c>
      <c r="BA40">
        <f t="shared" si="23"/>
        <v>16.511490663424063</v>
      </c>
      <c r="BB40" t="e">
        <f t="shared" si="24"/>
        <v>#DIV/0!</v>
      </c>
      <c r="BC40">
        <f t="shared" si="25"/>
        <v>1.3092303392831392E-2</v>
      </c>
      <c r="BD40" t="e">
        <f t="shared" si="26"/>
        <v>#DIV/0!</v>
      </c>
      <c r="BE40" t="e">
        <f t="shared" si="27"/>
        <v>#DIV/0!</v>
      </c>
      <c r="BF40" t="s">
        <v>398</v>
      </c>
      <c r="BG40">
        <v>0</v>
      </c>
      <c r="BH40" t="e">
        <f t="shared" si="28"/>
        <v>#DIV/0!</v>
      </c>
      <c r="BI40" t="e">
        <f t="shared" si="29"/>
        <v>#DIV/0!</v>
      </c>
      <c r="BJ40" t="e">
        <f t="shared" si="30"/>
        <v>#DIV/0!</v>
      </c>
      <c r="BK40" t="e">
        <f t="shared" si="31"/>
        <v>#DIV/0!</v>
      </c>
      <c r="BL40" t="e">
        <f t="shared" si="32"/>
        <v>#DIV/0!</v>
      </c>
      <c r="BM40" t="e">
        <f t="shared" si="33"/>
        <v>#DIV/0!</v>
      </c>
      <c r="BN40" t="e">
        <f t="shared" si="34"/>
        <v>#DIV/0!</v>
      </c>
      <c r="BO40" t="e">
        <f t="shared" si="35"/>
        <v>#DIV/0!</v>
      </c>
      <c r="BP40" t="s">
        <v>398</v>
      </c>
      <c r="BQ40" t="s">
        <v>398</v>
      </c>
      <c r="BR40" t="s">
        <v>398</v>
      </c>
      <c r="BS40" t="s">
        <v>398</v>
      </c>
      <c r="BT40" t="s">
        <v>398</v>
      </c>
      <c r="BU40" t="s">
        <v>398</v>
      </c>
      <c r="BV40" t="s">
        <v>398</v>
      </c>
      <c r="BW40" t="s">
        <v>398</v>
      </c>
      <c r="BX40" t="s">
        <v>398</v>
      </c>
      <c r="BY40" t="s">
        <v>398</v>
      </c>
      <c r="BZ40" t="s">
        <v>398</v>
      </c>
      <c r="CA40" t="s">
        <v>398</v>
      </c>
      <c r="CB40" t="s">
        <v>398</v>
      </c>
      <c r="CC40" t="s">
        <v>398</v>
      </c>
      <c r="CD40" t="s">
        <v>398</v>
      </c>
      <c r="CE40" t="s">
        <v>398</v>
      </c>
      <c r="CF40" t="s">
        <v>398</v>
      </c>
      <c r="CG40" t="s">
        <v>398</v>
      </c>
      <c r="CH40">
        <f>$B$11*DF40+$C$11*DG40+$F$11*DR40*(1-DU40)</f>
        <v>1499.94</v>
      </c>
      <c r="CI40">
        <f t="shared" si="36"/>
        <v>1261.1601005568527</v>
      </c>
      <c r="CJ40">
        <f>($B$11*$D$9+$C$11*$D$9+$F$11*((EE40+DW40)/MAX(EE40+DW40+EF40, 0.1)*$I$9+EF40/MAX(EE40+DW40+EF40, 0.1)*$J$9))/($B$11+$C$11+$F$11)</f>
        <v>0.8408070326525412</v>
      </c>
      <c r="CK40">
        <f>($B$11*$K$9+$C$11*$K$9+$F$11*((EE40+DW40)/MAX(EE40+DW40+EF40, 0.1)*$P$9+EF40/MAX(EE40+DW40+EF40, 0.1)*$Q$9))/($B$11+$C$11+$F$11)</f>
        <v>0.16115757301940437</v>
      </c>
      <c r="CL40">
        <v>6</v>
      </c>
      <c r="CM40">
        <v>0.5</v>
      </c>
      <c r="CN40" t="s">
        <v>399</v>
      </c>
      <c r="CO40">
        <v>2</v>
      </c>
      <c r="CP40">
        <v>1657695506.5</v>
      </c>
      <c r="CQ40">
        <v>379.16</v>
      </c>
      <c r="CR40">
        <v>400.07400000000001</v>
      </c>
      <c r="CS40">
        <v>26.366399999999999</v>
      </c>
      <c r="CT40">
        <v>18.888500000000001</v>
      </c>
      <c r="CU40">
        <v>371.47</v>
      </c>
      <c r="CV40">
        <v>24.749700000000001</v>
      </c>
      <c r="CW40">
        <v>550.32500000000005</v>
      </c>
      <c r="CX40">
        <v>100.65300000000001</v>
      </c>
      <c r="CY40">
        <v>9.9980899999999998E-2</v>
      </c>
      <c r="CZ40">
        <v>31.363399999999999</v>
      </c>
      <c r="DA40">
        <v>34.906300000000002</v>
      </c>
      <c r="DB40">
        <v>999.9</v>
      </c>
      <c r="DC40">
        <v>0</v>
      </c>
      <c r="DD40">
        <v>0</v>
      </c>
      <c r="DE40">
        <v>4998.75</v>
      </c>
      <c r="DF40">
        <v>0</v>
      </c>
      <c r="DG40">
        <v>1988.46</v>
      </c>
      <c r="DH40">
        <v>-20.9147</v>
      </c>
      <c r="DI40">
        <v>389.42700000000002</v>
      </c>
      <c r="DJ40">
        <v>407.77699999999999</v>
      </c>
      <c r="DK40">
        <v>7.4779600000000004</v>
      </c>
      <c r="DL40">
        <v>400.07400000000001</v>
      </c>
      <c r="DM40">
        <v>18.888500000000001</v>
      </c>
      <c r="DN40">
        <v>2.6538599999999999</v>
      </c>
      <c r="DO40">
        <v>1.9011800000000001</v>
      </c>
      <c r="DP40">
        <v>22.002199999999998</v>
      </c>
      <c r="DQ40">
        <v>16.644500000000001</v>
      </c>
      <c r="DR40">
        <v>1499.94</v>
      </c>
      <c r="DS40">
        <v>0.97300600000000004</v>
      </c>
      <c r="DT40">
        <v>2.69935E-2</v>
      </c>
      <c r="DU40">
        <v>0</v>
      </c>
      <c r="DV40">
        <v>723.98099999999999</v>
      </c>
      <c r="DW40">
        <v>4.9993100000000004</v>
      </c>
      <c r="DX40">
        <v>17435.599999999999</v>
      </c>
      <c r="DY40">
        <v>13258.7</v>
      </c>
      <c r="DZ40">
        <v>44.125</v>
      </c>
      <c r="EA40">
        <v>45.625</v>
      </c>
      <c r="EB40">
        <v>44.5</v>
      </c>
      <c r="EC40">
        <v>45.5</v>
      </c>
      <c r="ED40">
        <v>45.436999999999998</v>
      </c>
      <c r="EE40">
        <v>1454.59</v>
      </c>
      <c r="EF40">
        <v>40.35</v>
      </c>
      <c r="EG40">
        <v>0</v>
      </c>
      <c r="EH40">
        <v>2067.8999998569489</v>
      </c>
      <c r="EI40">
        <v>0</v>
      </c>
      <c r="EJ40">
        <v>723.80412000000001</v>
      </c>
      <c r="EK40">
        <v>3.6442307763102679</v>
      </c>
      <c r="EL40">
        <v>-977.45384650371557</v>
      </c>
      <c r="EM40">
        <v>17645.804</v>
      </c>
      <c r="EN40">
        <v>15</v>
      </c>
      <c r="EO40">
        <v>1657695430.5</v>
      </c>
      <c r="EP40" t="s">
        <v>474</v>
      </c>
      <c r="EQ40">
        <v>1657695430.5</v>
      </c>
      <c r="ER40">
        <v>1657695326.5</v>
      </c>
      <c r="ES40">
        <v>76</v>
      </c>
      <c r="ET40">
        <v>-0.26400000000000001</v>
      </c>
      <c r="EU40">
        <v>2.1000000000000001E-2</v>
      </c>
      <c r="EV40">
        <v>7.7779999999999996</v>
      </c>
      <c r="EW40">
        <v>1.331</v>
      </c>
      <c r="EX40">
        <v>401</v>
      </c>
      <c r="EY40">
        <v>19</v>
      </c>
      <c r="EZ40">
        <v>0.23</v>
      </c>
      <c r="FA40">
        <v>0.01</v>
      </c>
      <c r="FB40">
        <v>-20.820237500000001</v>
      </c>
      <c r="FC40">
        <v>-0.44711482176358758</v>
      </c>
      <c r="FD40">
        <v>6.5645630804722924E-2</v>
      </c>
      <c r="FE40">
        <v>0</v>
      </c>
      <c r="FF40">
        <v>7.4664789999999996</v>
      </c>
      <c r="FG40">
        <v>0.35443812382735079</v>
      </c>
      <c r="FH40">
        <v>3.8721835429121873E-2</v>
      </c>
      <c r="FI40">
        <v>1</v>
      </c>
      <c r="FJ40">
        <v>1</v>
      </c>
      <c r="FK40">
        <v>2</v>
      </c>
      <c r="FL40" t="s">
        <v>401</v>
      </c>
      <c r="FM40">
        <v>3.04948</v>
      </c>
      <c r="FN40">
        <v>2.7639200000000002</v>
      </c>
      <c r="FO40">
        <v>9.2870300000000003E-2</v>
      </c>
      <c r="FP40">
        <v>9.8863300000000001E-2</v>
      </c>
      <c r="FQ40">
        <v>0.12058099999999999</v>
      </c>
      <c r="FR40">
        <v>9.9852200000000002E-2</v>
      </c>
      <c r="FS40">
        <v>28130.9</v>
      </c>
      <c r="FT40">
        <v>22006.1</v>
      </c>
      <c r="FU40">
        <v>29161.9</v>
      </c>
      <c r="FV40">
        <v>23918.799999999999</v>
      </c>
      <c r="FW40">
        <v>33413.5</v>
      </c>
      <c r="FX40">
        <v>31442.799999999999</v>
      </c>
      <c r="FY40">
        <v>41741</v>
      </c>
      <c r="FZ40">
        <v>39018.699999999997</v>
      </c>
      <c r="GA40">
        <v>1.9854000000000001</v>
      </c>
      <c r="GB40">
        <v>1.7724</v>
      </c>
      <c r="GC40">
        <v>0.163466</v>
      </c>
      <c r="GD40">
        <v>0</v>
      </c>
      <c r="GE40">
        <v>32.261600000000001</v>
      </c>
      <c r="GF40">
        <v>999.9</v>
      </c>
      <c r="GG40">
        <v>37.9</v>
      </c>
      <c r="GH40">
        <v>42.9</v>
      </c>
      <c r="GI40">
        <v>32.540999999999997</v>
      </c>
      <c r="GJ40">
        <v>31.500499999999999</v>
      </c>
      <c r="GK40">
        <v>34.635399999999997</v>
      </c>
      <c r="GL40">
        <v>1</v>
      </c>
      <c r="GM40">
        <v>0.80853900000000001</v>
      </c>
      <c r="GN40">
        <v>5.2904200000000001</v>
      </c>
      <c r="GO40">
        <v>20.187000000000001</v>
      </c>
      <c r="GP40">
        <v>5.2235800000000001</v>
      </c>
      <c r="GQ40">
        <v>11.92</v>
      </c>
      <c r="GR40">
        <v>4.9638</v>
      </c>
      <c r="GS40">
        <v>3.2919999999999998</v>
      </c>
      <c r="GT40">
        <v>9999</v>
      </c>
      <c r="GU40">
        <v>9999</v>
      </c>
      <c r="GV40">
        <v>9999</v>
      </c>
      <c r="GW40">
        <v>996.9</v>
      </c>
      <c r="GX40">
        <v>1.8775900000000001</v>
      </c>
      <c r="GY40">
        <v>1.87592</v>
      </c>
      <c r="GZ40">
        <v>1.87469</v>
      </c>
      <c r="HA40">
        <v>1.87401</v>
      </c>
      <c r="HB40">
        <v>1.87531</v>
      </c>
      <c r="HC40">
        <v>1.87025</v>
      </c>
      <c r="HD40">
        <v>1.87439</v>
      </c>
      <c r="HE40">
        <v>1.87947</v>
      </c>
      <c r="HF40">
        <v>0</v>
      </c>
      <c r="HG40">
        <v>0</v>
      </c>
      <c r="HH40">
        <v>0</v>
      </c>
      <c r="HI40">
        <v>0</v>
      </c>
      <c r="HJ40" t="s">
        <v>402</v>
      </c>
      <c r="HK40" t="s">
        <v>403</v>
      </c>
      <c r="HL40" t="s">
        <v>404</v>
      </c>
      <c r="HM40" t="s">
        <v>405</v>
      </c>
      <c r="HN40" t="s">
        <v>405</v>
      </c>
      <c r="HO40" t="s">
        <v>404</v>
      </c>
      <c r="HP40">
        <v>0</v>
      </c>
      <c r="HQ40">
        <v>100</v>
      </c>
      <c r="HR40">
        <v>100</v>
      </c>
      <c r="HS40">
        <v>7.69</v>
      </c>
      <c r="HT40">
        <v>1.6167</v>
      </c>
      <c r="HU40">
        <v>5.7294025904320982</v>
      </c>
      <c r="HV40">
        <v>6.5289834966774643E-3</v>
      </c>
      <c r="HW40">
        <v>-3.637491770542342E-6</v>
      </c>
      <c r="HX40">
        <v>7.2908839589717725E-10</v>
      </c>
      <c r="HY40">
        <v>0.67259444291631509</v>
      </c>
      <c r="HZ40">
        <v>4.1963366034610879E-2</v>
      </c>
      <c r="IA40">
        <v>-4.0001743216473728E-4</v>
      </c>
      <c r="IB40">
        <v>9.9319402524137803E-6</v>
      </c>
      <c r="IC40">
        <v>1</v>
      </c>
      <c r="ID40">
        <v>2008</v>
      </c>
      <c r="IE40">
        <v>1</v>
      </c>
      <c r="IF40">
        <v>25</v>
      </c>
      <c r="IG40">
        <v>1.3</v>
      </c>
      <c r="IH40">
        <v>3</v>
      </c>
      <c r="II40">
        <v>1.0412600000000001</v>
      </c>
      <c r="IJ40">
        <v>2.50732</v>
      </c>
      <c r="IK40">
        <v>1.42578</v>
      </c>
      <c r="IL40">
        <v>2.2863799999999999</v>
      </c>
      <c r="IM40">
        <v>1.5478499999999999</v>
      </c>
      <c r="IN40">
        <v>2.2924799999999999</v>
      </c>
      <c r="IO40">
        <v>45.4328</v>
      </c>
      <c r="IP40">
        <v>14.026999999999999</v>
      </c>
      <c r="IQ40">
        <v>18</v>
      </c>
      <c r="IR40">
        <v>583.83600000000001</v>
      </c>
      <c r="IS40">
        <v>429.37799999999999</v>
      </c>
      <c r="IT40">
        <v>25.000499999999999</v>
      </c>
      <c r="IU40">
        <v>36.860700000000001</v>
      </c>
      <c r="IV40">
        <v>29.9999</v>
      </c>
      <c r="IW40">
        <v>36.6706</v>
      </c>
      <c r="IX40">
        <v>36.566099999999999</v>
      </c>
      <c r="IY40">
        <v>20.868200000000002</v>
      </c>
      <c r="IZ40">
        <v>41.209699999999998</v>
      </c>
      <c r="JA40">
        <v>0</v>
      </c>
      <c r="JB40">
        <v>25</v>
      </c>
      <c r="JC40">
        <v>400</v>
      </c>
      <c r="JD40">
        <v>18.910399999999999</v>
      </c>
      <c r="JE40">
        <v>97.091999999999999</v>
      </c>
      <c r="JF40">
        <v>99.275999999999996</v>
      </c>
    </row>
    <row r="41" spans="1:266" x14ac:dyDescent="0.2">
      <c r="A41">
        <v>25</v>
      </c>
      <c r="B41">
        <v>1657695582.0999999</v>
      </c>
      <c r="C41">
        <v>4417.0999999046326</v>
      </c>
      <c r="D41" t="s">
        <v>477</v>
      </c>
      <c r="E41" t="s">
        <v>478</v>
      </c>
      <c r="F41" t="s">
        <v>394</v>
      </c>
      <c r="H41" t="s">
        <v>451</v>
      </c>
      <c r="I41" t="s">
        <v>452</v>
      </c>
      <c r="J41" t="s">
        <v>453</v>
      </c>
      <c r="K41">
        <v>1657695582.0999999</v>
      </c>
      <c r="L41">
        <f t="shared" si="0"/>
        <v>7.0119316428497655E-3</v>
      </c>
      <c r="M41">
        <f t="shared" si="1"/>
        <v>7.0119316428497651</v>
      </c>
      <c r="N41">
        <f t="shared" si="2"/>
        <v>22.30551318759353</v>
      </c>
      <c r="O41">
        <f t="shared" si="3"/>
        <v>571.31200000000001</v>
      </c>
      <c r="P41">
        <f t="shared" si="4"/>
        <v>462.95136292280472</v>
      </c>
      <c r="Q41">
        <f t="shared" si="5"/>
        <v>46.644959841666463</v>
      </c>
      <c r="R41">
        <f t="shared" si="6"/>
        <v>57.562904942793601</v>
      </c>
      <c r="S41">
        <f t="shared" si="7"/>
        <v>0.42298902502853941</v>
      </c>
      <c r="T41">
        <f>IF(LEFT(CN41,1)&lt;&gt;"0",IF(LEFT(CN41,1)="1",3,CO41),$D$5+$E$5*(DE41*CX41/($K$5*1000))+$F$5*(DE41*CX41/($K$5*1000))*MAX(MIN(CL41,$J$5),$I$5)*MAX(MIN(CL41,$J$5),$I$5)+$G$5*MAX(MIN(CL41,$J$5),$I$5)*(DE41*CX41/($K$5*1000))+$H$5*(DE41*CX41/($K$5*1000))*(DE41*CX41/($K$5*1000)))</f>
        <v>1.9065272926261116</v>
      </c>
      <c r="U41">
        <f t="shared" si="8"/>
        <v>0.37694475078072598</v>
      </c>
      <c r="V41">
        <f t="shared" si="9"/>
        <v>0.23930834930288708</v>
      </c>
      <c r="W41">
        <f t="shared" si="10"/>
        <v>241.72828607471823</v>
      </c>
      <c r="X41">
        <f>(CZ41+(W41+2*0.95*0.0000000567*(((CZ41+$B$7)+273)^4-(CZ41+273)^4)-44100*L41)/(1.84*29.3*T41+8*0.95*0.0000000567*(CZ41+273)^3))</f>
        <v>30.810749111835381</v>
      </c>
      <c r="Y41">
        <f>($C$7*DA41+$D$7*DB41+$E$7*X41)</f>
        <v>30.810749111835381</v>
      </c>
      <c r="Z41">
        <f t="shared" si="11"/>
        <v>4.4629258910677159</v>
      </c>
      <c r="AA41">
        <f t="shared" si="12"/>
        <v>57.529830839786825</v>
      </c>
      <c r="AB41">
        <f t="shared" si="13"/>
        <v>2.6548707537748801</v>
      </c>
      <c r="AC41">
        <f t="shared" si="14"/>
        <v>4.6147723972426649</v>
      </c>
      <c r="AD41">
        <f t="shared" si="15"/>
        <v>1.8080551372928357</v>
      </c>
      <c r="AE41">
        <f t="shared" si="16"/>
        <v>-309.22618544967463</v>
      </c>
      <c r="AF41">
        <f t="shared" si="17"/>
        <v>60.360406012417926</v>
      </c>
      <c r="AG41">
        <f>2*0.95*0.0000000567*(((CZ41+$B$7)+273)^4-(Y41+273)^4)</f>
        <v>7.1168652160069366</v>
      </c>
      <c r="AH41">
        <f t="shared" si="18"/>
        <v>-2.0628146531535663E-2</v>
      </c>
      <c r="AI41">
        <v>0</v>
      </c>
      <c r="AJ41">
        <v>0</v>
      </c>
      <c r="AK41">
        <f>IF(AI41*$H$13&gt;=AM41,1,(AM41/(AM41-AI41*$H$13)))</f>
        <v>1</v>
      </c>
      <c r="AL41">
        <f t="shared" si="19"/>
        <v>0</v>
      </c>
      <c r="AM41">
        <f>MAX(0,($B$13+$C$13*DE41)/(1+$D$13*DE41)*CX41/(CZ41+273)*$E$13)</f>
        <v>25213.083225360348</v>
      </c>
      <c r="AN41" t="s">
        <v>398</v>
      </c>
      <c r="AO41" t="s">
        <v>398</v>
      </c>
      <c r="AP41">
        <v>0</v>
      </c>
      <c r="AQ41">
        <v>0</v>
      </c>
      <c r="AR41" t="e">
        <f t="shared" si="20"/>
        <v>#DIV/0!</v>
      </c>
      <c r="AS41">
        <v>0</v>
      </c>
      <c r="AT41" t="s">
        <v>398</v>
      </c>
      <c r="AU41" t="s">
        <v>398</v>
      </c>
      <c r="AV41">
        <v>0</v>
      </c>
      <c r="AW41">
        <v>0</v>
      </c>
      <c r="AX41" t="e">
        <f t="shared" si="21"/>
        <v>#DIV/0!</v>
      </c>
      <c r="AY41">
        <v>0.5</v>
      </c>
      <c r="AZ41">
        <f t="shared" si="22"/>
        <v>1261.1685005568488</v>
      </c>
      <c r="BA41">
        <f t="shared" si="23"/>
        <v>22.30551318759353</v>
      </c>
      <c r="BB41" t="e">
        <f t="shared" si="24"/>
        <v>#DIV/0!</v>
      </c>
      <c r="BC41">
        <f t="shared" si="25"/>
        <v>1.7686386218609875E-2</v>
      </c>
      <c r="BD41" t="e">
        <f t="shared" si="26"/>
        <v>#DIV/0!</v>
      </c>
      <c r="BE41" t="e">
        <f t="shared" si="27"/>
        <v>#DIV/0!</v>
      </c>
      <c r="BF41" t="s">
        <v>398</v>
      </c>
      <c r="BG41">
        <v>0</v>
      </c>
      <c r="BH41" t="e">
        <f t="shared" si="28"/>
        <v>#DIV/0!</v>
      </c>
      <c r="BI41" t="e">
        <f t="shared" si="29"/>
        <v>#DIV/0!</v>
      </c>
      <c r="BJ41" t="e">
        <f t="shared" si="30"/>
        <v>#DIV/0!</v>
      </c>
      <c r="BK41" t="e">
        <f t="shared" si="31"/>
        <v>#DIV/0!</v>
      </c>
      <c r="BL41" t="e">
        <f t="shared" si="32"/>
        <v>#DIV/0!</v>
      </c>
      <c r="BM41" t="e">
        <f t="shared" si="33"/>
        <v>#DIV/0!</v>
      </c>
      <c r="BN41" t="e">
        <f t="shared" si="34"/>
        <v>#DIV/0!</v>
      </c>
      <c r="BO41" t="e">
        <f t="shared" si="35"/>
        <v>#DIV/0!</v>
      </c>
      <c r="BP41" t="s">
        <v>398</v>
      </c>
      <c r="BQ41" t="s">
        <v>398</v>
      </c>
      <c r="BR41" t="s">
        <v>398</v>
      </c>
      <c r="BS41" t="s">
        <v>398</v>
      </c>
      <c r="BT41" t="s">
        <v>398</v>
      </c>
      <c r="BU41" t="s">
        <v>398</v>
      </c>
      <c r="BV41" t="s">
        <v>398</v>
      </c>
      <c r="BW41" t="s">
        <v>398</v>
      </c>
      <c r="BX41" t="s">
        <v>398</v>
      </c>
      <c r="BY41" t="s">
        <v>398</v>
      </c>
      <c r="BZ41" t="s">
        <v>398</v>
      </c>
      <c r="CA41" t="s">
        <v>398</v>
      </c>
      <c r="CB41" t="s">
        <v>398</v>
      </c>
      <c r="CC41" t="s">
        <v>398</v>
      </c>
      <c r="CD41" t="s">
        <v>398</v>
      </c>
      <c r="CE41" t="s">
        <v>398</v>
      </c>
      <c r="CF41" t="s">
        <v>398</v>
      </c>
      <c r="CG41" t="s">
        <v>398</v>
      </c>
      <c r="CH41">
        <f>$B$11*DF41+$C$11*DG41+$F$11*DR41*(1-DU41)</f>
        <v>1499.95</v>
      </c>
      <c r="CI41">
        <f t="shared" si="36"/>
        <v>1261.1685005568488</v>
      </c>
      <c r="CJ41">
        <f>($B$11*$D$9+$C$11*$D$9+$F$11*((EE41+DW41)/MAX(EE41+DW41+EF41, 0.1)*$I$9+EF41/MAX(EE41+DW41+EF41, 0.1)*$J$9))/($B$11+$C$11+$F$11)</f>
        <v>0.84080702727214163</v>
      </c>
      <c r="CK41">
        <f>($B$11*$K$9+$C$11*$K$9+$F$11*((EE41+DW41)/MAX(EE41+DW41+EF41, 0.1)*$P$9+EF41/MAX(EE41+DW41+EF41, 0.1)*$Q$9))/($B$11+$C$11+$F$11)</f>
        <v>0.16115756263523331</v>
      </c>
      <c r="CL41">
        <v>6</v>
      </c>
      <c r="CM41">
        <v>0.5</v>
      </c>
      <c r="CN41" t="s">
        <v>399</v>
      </c>
      <c r="CO41">
        <v>2</v>
      </c>
      <c r="CP41">
        <v>1657695582.0999999</v>
      </c>
      <c r="CQ41">
        <v>571.31200000000001</v>
      </c>
      <c r="CR41">
        <v>600.01499999999999</v>
      </c>
      <c r="CS41">
        <v>26.349599999999999</v>
      </c>
      <c r="CT41">
        <v>18.901900000000001</v>
      </c>
      <c r="CU41">
        <v>562.25099999999998</v>
      </c>
      <c r="CV41">
        <v>24.733599999999999</v>
      </c>
      <c r="CW41">
        <v>550.00900000000001</v>
      </c>
      <c r="CX41">
        <v>100.65600000000001</v>
      </c>
      <c r="CY41">
        <v>9.9637799999999999E-2</v>
      </c>
      <c r="CZ41">
        <v>31.398</v>
      </c>
      <c r="DA41">
        <v>34.950200000000002</v>
      </c>
      <c r="DB41">
        <v>999.9</v>
      </c>
      <c r="DC41">
        <v>0</v>
      </c>
      <c r="DD41">
        <v>0</v>
      </c>
      <c r="DE41">
        <v>4981.88</v>
      </c>
      <c r="DF41">
        <v>0</v>
      </c>
      <c r="DG41">
        <v>2009.11</v>
      </c>
      <c r="DH41">
        <v>-29.384599999999999</v>
      </c>
      <c r="DI41">
        <v>586.07399999999996</v>
      </c>
      <c r="DJ41">
        <v>611.57500000000005</v>
      </c>
      <c r="DK41">
        <v>7.4477700000000002</v>
      </c>
      <c r="DL41">
        <v>600.01499999999999</v>
      </c>
      <c r="DM41">
        <v>18.901900000000001</v>
      </c>
      <c r="DN41">
        <v>2.6522600000000001</v>
      </c>
      <c r="DO41">
        <v>1.90259</v>
      </c>
      <c r="DP41">
        <v>21.9923</v>
      </c>
      <c r="DQ41">
        <v>16.656199999999998</v>
      </c>
      <c r="DR41">
        <v>1499.95</v>
      </c>
      <c r="DS41">
        <v>0.97300600000000004</v>
      </c>
      <c r="DT41">
        <v>2.69935E-2</v>
      </c>
      <c r="DU41">
        <v>0</v>
      </c>
      <c r="DV41">
        <v>761.274</v>
      </c>
      <c r="DW41">
        <v>4.9993100000000004</v>
      </c>
      <c r="DX41">
        <v>18250.8</v>
      </c>
      <c r="DY41">
        <v>13258.8</v>
      </c>
      <c r="DZ41">
        <v>44.25</v>
      </c>
      <c r="EA41">
        <v>45.625</v>
      </c>
      <c r="EB41">
        <v>44.561999999999998</v>
      </c>
      <c r="EC41">
        <v>45.5</v>
      </c>
      <c r="ED41">
        <v>45.436999999999998</v>
      </c>
      <c r="EE41">
        <v>1454.6</v>
      </c>
      <c r="EF41">
        <v>40.35</v>
      </c>
      <c r="EG41">
        <v>0</v>
      </c>
      <c r="EH41">
        <v>2143.5</v>
      </c>
      <c r="EI41">
        <v>0</v>
      </c>
      <c r="EJ41">
        <v>761.91012000000001</v>
      </c>
      <c r="EK41">
        <v>-6.0103846089339186</v>
      </c>
      <c r="EL41">
        <v>14.153846982251</v>
      </c>
      <c r="EM41">
        <v>18361.376</v>
      </c>
      <c r="EN41">
        <v>15</v>
      </c>
      <c r="EO41">
        <v>1657695601.5999999</v>
      </c>
      <c r="EP41" t="s">
        <v>479</v>
      </c>
      <c r="EQ41">
        <v>1657695601.5999999</v>
      </c>
      <c r="ER41">
        <v>1657695326.5</v>
      </c>
      <c r="ES41">
        <v>77</v>
      </c>
      <c r="ET41">
        <v>0.59199999999999997</v>
      </c>
      <c r="EU41">
        <v>2.1000000000000001E-2</v>
      </c>
      <c r="EV41">
        <v>9.0609999999999999</v>
      </c>
      <c r="EW41">
        <v>1.331</v>
      </c>
      <c r="EX41">
        <v>600</v>
      </c>
      <c r="EY41">
        <v>19</v>
      </c>
      <c r="EZ41">
        <v>0.12</v>
      </c>
      <c r="FA41">
        <v>0.01</v>
      </c>
      <c r="FB41">
        <v>-29.72652926829268</v>
      </c>
      <c r="FC41">
        <v>2.3619700348432038</v>
      </c>
      <c r="FD41">
        <v>0.2529919243326027</v>
      </c>
      <c r="FE41">
        <v>0</v>
      </c>
      <c r="FF41">
        <v>7.442368292682926</v>
      </c>
      <c r="FG41">
        <v>6.2826271777009252E-2</v>
      </c>
      <c r="FH41">
        <v>6.4452984954014763E-3</v>
      </c>
      <c r="FI41">
        <v>1</v>
      </c>
      <c r="FJ41">
        <v>1</v>
      </c>
      <c r="FK41">
        <v>2</v>
      </c>
      <c r="FL41" t="s">
        <v>401</v>
      </c>
      <c r="FM41">
        <v>3.0487500000000001</v>
      </c>
      <c r="FN41">
        <v>2.7635000000000001</v>
      </c>
      <c r="FO41">
        <v>0.12676899999999999</v>
      </c>
      <c r="FP41">
        <v>0.13333900000000001</v>
      </c>
      <c r="FQ41">
        <v>0.120533</v>
      </c>
      <c r="FR41">
        <v>9.9906300000000003E-2</v>
      </c>
      <c r="FS41">
        <v>27078.1</v>
      </c>
      <c r="FT41">
        <v>21162.400000000001</v>
      </c>
      <c r="FU41">
        <v>29162.5</v>
      </c>
      <c r="FV41">
        <v>23918.7</v>
      </c>
      <c r="FW41">
        <v>33416.300000000003</v>
      </c>
      <c r="FX41">
        <v>31442</v>
      </c>
      <c r="FY41">
        <v>41740.6</v>
      </c>
      <c r="FZ41">
        <v>39018.6</v>
      </c>
      <c r="GA41">
        <v>1.9851700000000001</v>
      </c>
      <c r="GB41">
        <v>1.7729299999999999</v>
      </c>
      <c r="GC41">
        <v>0.16406899999999999</v>
      </c>
      <c r="GD41">
        <v>0</v>
      </c>
      <c r="GE41">
        <v>32.2958</v>
      </c>
      <c r="GF41">
        <v>999.9</v>
      </c>
      <c r="GG41">
        <v>37.700000000000003</v>
      </c>
      <c r="GH41">
        <v>43.1</v>
      </c>
      <c r="GI41">
        <v>32.709299999999999</v>
      </c>
      <c r="GJ41">
        <v>31.526900000000001</v>
      </c>
      <c r="GK41">
        <v>35.316499999999998</v>
      </c>
      <c r="GL41">
        <v>1</v>
      </c>
      <c r="GM41">
        <v>0.80760699999999996</v>
      </c>
      <c r="GN41">
        <v>5.3364200000000004</v>
      </c>
      <c r="GO41">
        <v>20.185500000000001</v>
      </c>
      <c r="GP41">
        <v>5.2232799999999999</v>
      </c>
      <c r="GQ41">
        <v>11.92</v>
      </c>
      <c r="GR41">
        <v>4.9638</v>
      </c>
      <c r="GS41">
        <v>3.2919999999999998</v>
      </c>
      <c r="GT41">
        <v>9999</v>
      </c>
      <c r="GU41">
        <v>9999</v>
      </c>
      <c r="GV41">
        <v>9999</v>
      </c>
      <c r="GW41">
        <v>996.9</v>
      </c>
      <c r="GX41">
        <v>1.8775900000000001</v>
      </c>
      <c r="GY41">
        <v>1.8759300000000001</v>
      </c>
      <c r="GZ41">
        <v>1.87469</v>
      </c>
      <c r="HA41">
        <v>1.87402</v>
      </c>
      <c r="HB41">
        <v>1.87531</v>
      </c>
      <c r="HC41">
        <v>1.8702399999999999</v>
      </c>
      <c r="HD41">
        <v>1.87439</v>
      </c>
      <c r="HE41">
        <v>1.8794299999999999</v>
      </c>
      <c r="HF41">
        <v>0</v>
      </c>
      <c r="HG41">
        <v>0</v>
      </c>
      <c r="HH41">
        <v>0</v>
      </c>
      <c r="HI41">
        <v>0</v>
      </c>
      <c r="HJ41" t="s">
        <v>402</v>
      </c>
      <c r="HK41" t="s">
        <v>403</v>
      </c>
      <c r="HL41" t="s">
        <v>404</v>
      </c>
      <c r="HM41" t="s">
        <v>405</v>
      </c>
      <c r="HN41" t="s">
        <v>405</v>
      </c>
      <c r="HO41" t="s">
        <v>404</v>
      </c>
      <c r="HP41">
        <v>0</v>
      </c>
      <c r="HQ41">
        <v>100</v>
      </c>
      <c r="HR41">
        <v>100</v>
      </c>
      <c r="HS41">
        <v>9.0609999999999999</v>
      </c>
      <c r="HT41">
        <v>1.6160000000000001</v>
      </c>
      <c r="HU41">
        <v>5.7294025904320982</v>
      </c>
      <c r="HV41">
        <v>6.5289834966774643E-3</v>
      </c>
      <c r="HW41">
        <v>-3.637491770542342E-6</v>
      </c>
      <c r="HX41">
        <v>7.2908839589717725E-10</v>
      </c>
      <c r="HY41">
        <v>0.67259444291631509</v>
      </c>
      <c r="HZ41">
        <v>4.1963366034610879E-2</v>
      </c>
      <c r="IA41">
        <v>-4.0001743216473728E-4</v>
      </c>
      <c r="IB41">
        <v>9.9319402524137803E-6</v>
      </c>
      <c r="IC41">
        <v>1</v>
      </c>
      <c r="ID41">
        <v>2008</v>
      </c>
      <c r="IE41">
        <v>1</v>
      </c>
      <c r="IF41">
        <v>25</v>
      </c>
      <c r="IG41">
        <v>2.5</v>
      </c>
      <c r="IH41">
        <v>4.3</v>
      </c>
      <c r="II41">
        <v>1.4526399999999999</v>
      </c>
      <c r="IJ41">
        <v>2.5097700000000001</v>
      </c>
      <c r="IK41">
        <v>1.42578</v>
      </c>
      <c r="IL41">
        <v>2.2851599999999999</v>
      </c>
      <c r="IM41">
        <v>1.5478499999999999</v>
      </c>
      <c r="IN41">
        <v>2.34863</v>
      </c>
      <c r="IO41">
        <v>45.575800000000001</v>
      </c>
      <c r="IP41">
        <v>14.0182</v>
      </c>
      <c r="IQ41">
        <v>18</v>
      </c>
      <c r="IR41">
        <v>583.58699999999999</v>
      </c>
      <c r="IS41">
        <v>429.67200000000003</v>
      </c>
      <c r="IT41">
        <v>25.002099999999999</v>
      </c>
      <c r="IU41">
        <v>36.837800000000001</v>
      </c>
      <c r="IV41">
        <v>30.0002</v>
      </c>
      <c r="IW41">
        <v>36.660299999999999</v>
      </c>
      <c r="IX41">
        <v>36.5627</v>
      </c>
      <c r="IY41">
        <v>29.093399999999999</v>
      </c>
      <c r="IZ41">
        <v>41.209699999999998</v>
      </c>
      <c r="JA41">
        <v>0</v>
      </c>
      <c r="JB41">
        <v>25</v>
      </c>
      <c r="JC41">
        <v>600</v>
      </c>
      <c r="JD41">
        <v>18.8626</v>
      </c>
      <c r="JE41">
        <v>97.092100000000002</v>
      </c>
      <c r="JF41">
        <v>99.275800000000004</v>
      </c>
    </row>
    <row r="42" spans="1:266" x14ac:dyDescent="0.2">
      <c r="A42">
        <v>26</v>
      </c>
      <c r="B42">
        <v>1657695677.5999999</v>
      </c>
      <c r="C42">
        <v>4512.5999999046326</v>
      </c>
      <c r="D42" t="s">
        <v>480</v>
      </c>
      <c r="E42" t="s">
        <v>481</v>
      </c>
      <c r="F42" t="s">
        <v>394</v>
      </c>
      <c r="H42" t="s">
        <v>451</v>
      </c>
      <c r="I42" t="s">
        <v>452</v>
      </c>
      <c r="J42" t="s">
        <v>453</v>
      </c>
      <c r="K42">
        <v>1657695677.5999999</v>
      </c>
      <c r="L42">
        <f t="shared" si="0"/>
        <v>7.0724704730677811E-3</v>
      </c>
      <c r="M42">
        <f t="shared" si="1"/>
        <v>7.0724704730677814</v>
      </c>
      <c r="N42">
        <f t="shared" si="2"/>
        <v>23.987196299997617</v>
      </c>
      <c r="O42">
        <f t="shared" si="3"/>
        <v>767.83</v>
      </c>
      <c r="P42">
        <f t="shared" si="4"/>
        <v>648.28543952644179</v>
      </c>
      <c r="Q42">
        <f t="shared" si="5"/>
        <v>65.316033793205449</v>
      </c>
      <c r="R42">
        <f t="shared" si="6"/>
        <v>77.360383512657009</v>
      </c>
      <c r="S42">
        <f t="shared" si="7"/>
        <v>0.42913581967886055</v>
      </c>
      <c r="T42">
        <f>IF(LEFT(CN42,1)&lt;&gt;"0",IF(LEFT(CN42,1)="1",3,CO42),$D$5+$E$5*(DE42*CX42/($K$5*1000))+$F$5*(DE42*CX42/($K$5*1000))*MAX(MIN(CL42,$J$5),$I$5)*MAX(MIN(CL42,$J$5),$I$5)+$G$5*MAX(MIN(CL42,$J$5),$I$5)*(DE42*CX42/($K$5*1000))+$H$5*(DE42*CX42/($K$5*1000))*(DE42*CX42/($K$5*1000)))</f>
        <v>1.9140120688957307</v>
      </c>
      <c r="U42">
        <f t="shared" si="8"/>
        <v>0.38198681424479503</v>
      </c>
      <c r="V42">
        <f t="shared" si="9"/>
        <v>0.24254481760936336</v>
      </c>
      <c r="W42">
        <f t="shared" si="10"/>
        <v>241.76411807563298</v>
      </c>
      <c r="X42">
        <f>(CZ42+(W42+2*0.95*0.0000000567*(((CZ42+$B$7)+273)^4-(CZ42+273)^4)-44100*L42)/(1.84*29.3*T42+8*0.95*0.0000000567*(CZ42+273)^3))</f>
        <v>30.828592183698476</v>
      </c>
      <c r="Y42">
        <f>($C$7*DA42+$D$7*DB42+$E$7*X42)</f>
        <v>30.828592183698476</v>
      </c>
      <c r="Z42">
        <f t="shared" si="11"/>
        <v>4.467474674845441</v>
      </c>
      <c r="AA42">
        <f t="shared" si="12"/>
        <v>57.690078487619864</v>
      </c>
      <c r="AB42">
        <f t="shared" si="13"/>
        <v>2.6681136139277997</v>
      </c>
      <c r="AC42">
        <f t="shared" si="14"/>
        <v>4.6249089685332452</v>
      </c>
      <c r="AD42">
        <f t="shared" si="15"/>
        <v>1.7993610609176414</v>
      </c>
      <c r="AE42">
        <f t="shared" si="16"/>
        <v>-311.89594786228912</v>
      </c>
      <c r="AF42">
        <f t="shared" si="17"/>
        <v>62.739243494481094</v>
      </c>
      <c r="AG42">
        <f>2*0.95*0.0000000567*(((CZ42+$B$7)+273)^4-(Y42+273)^4)</f>
        <v>7.3704695258912567</v>
      </c>
      <c r="AH42">
        <f t="shared" si="18"/>
        <v>-2.211676628379422E-2</v>
      </c>
      <c r="AI42">
        <v>0</v>
      </c>
      <c r="AJ42">
        <v>0</v>
      </c>
      <c r="AK42">
        <f>IF(AI42*$H$13&gt;=AM42,1,(AM42/(AM42-AI42*$H$13)))</f>
        <v>1</v>
      </c>
      <c r="AL42">
        <f t="shared" si="19"/>
        <v>0</v>
      </c>
      <c r="AM42">
        <f>MAX(0,($B$13+$C$13*DE42)/(1+$D$13*DE42)*CX42/(CZ42+273)*$E$13)</f>
        <v>25395.446599156989</v>
      </c>
      <c r="AN42" t="s">
        <v>398</v>
      </c>
      <c r="AO42" t="s">
        <v>398</v>
      </c>
      <c r="AP42">
        <v>0</v>
      </c>
      <c r="AQ42">
        <v>0</v>
      </c>
      <c r="AR42" t="e">
        <f t="shared" si="20"/>
        <v>#DIV/0!</v>
      </c>
      <c r="AS42">
        <v>0</v>
      </c>
      <c r="AT42" t="s">
        <v>398</v>
      </c>
      <c r="AU42" t="s">
        <v>398</v>
      </c>
      <c r="AV42">
        <v>0</v>
      </c>
      <c r="AW42">
        <v>0</v>
      </c>
      <c r="AX42" t="e">
        <f t="shared" si="21"/>
        <v>#DIV/0!</v>
      </c>
      <c r="AY42">
        <v>0.5</v>
      </c>
      <c r="AZ42">
        <f t="shared" si="22"/>
        <v>1261.3461005573229</v>
      </c>
      <c r="BA42">
        <f t="shared" si="23"/>
        <v>23.987196299997617</v>
      </c>
      <c r="BB42" t="e">
        <f t="shared" si="24"/>
        <v>#DIV/0!</v>
      </c>
      <c r="BC42">
        <f t="shared" si="25"/>
        <v>1.9017140727195278E-2</v>
      </c>
      <c r="BD42" t="e">
        <f t="shared" si="26"/>
        <v>#DIV/0!</v>
      </c>
      <c r="BE42" t="e">
        <f t="shared" si="27"/>
        <v>#DIV/0!</v>
      </c>
      <c r="BF42" t="s">
        <v>398</v>
      </c>
      <c r="BG42">
        <v>0</v>
      </c>
      <c r="BH42" t="e">
        <f t="shared" si="28"/>
        <v>#DIV/0!</v>
      </c>
      <c r="BI42" t="e">
        <f t="shared" si="29"/>
        <v>#DIV/0!</v>
      </c>
      <c r="BJ42" t="e">
        <f t="shared" si="30"/>
        <v>#DIV/0!</v>
      </c>
      <c r="BK42" t="e">
        <f t="shared" si="31"/>
        <v>#DIV/0!</v>
      </c>
      <c r="BL42" t="e">
        <f t="shared" si="32"/>
        <v>#DIV/0!</v>
      </c>
      <c r="BM42" t="e">
        <f t="shared" si="33"/>
        <v>#DIV/0!</v>
      </c>
      <c r="BN42" t="e">
        <f t="shared" si="34"/>
        <v>#DIV/0!</v>
      </c>
      <c r="BO42" t="e">
        <f t="shared" si="35"/>
        <v>#DIV/0!</v>
      </c>
      <c r="BP42" t="s">
        <v>398</v>
      </c>
      <c r="BQ42" t="s">
        <v>398</v>
      </c>
      <c r="BR42" t="s">
        <v>398</v>
      </c>
      <c r="BS42" t="s">
        <v>398</v>
      </c>
      <c r="BT42" t="s">
        <v>398</v>
      </c>
      <c r="BU42" t="s">
        <v>398</v>
      </c>
      <c r="BV42" t="s">
        <v>398</v>
      </c>
      <c r="BW42" t="s">
        <v>398</v>
      </c>
      <c r="BX42" t="s">
        <v>398</v>
      </c>
      <c r="BY42" t="s">
        <v>398</v>
      </c>
      <c r="BZ42" t="s">
        <v>398</v>
      </c>
      <c r="CA42" t="s">
        <v>398</v>
      </c>
      <c r="CB42" t="s">
        <v>398</v>
      </c>
      <c r="CC42" t="s">
        <v>398</v>
      </c>
      <c r="CD42" t="s">
        <v>398</v>
      </c>
      <c r="CE42" t="s">
        <v>398</v>
      </c>
      <c r="CF42" t="s">
        <v>398</v>
      </c>
      <c r="CG42" t="s">
        <v>398</v>
      </c>
      <c r="CH42">
        <f>$B$11*DF42+$C$11*DG42+$F$11*DR42*(1-DU42)</f>
        <v>1500.16</v>
      </c>
      <c r="CI42">
        <f t="shared" si="36"/>
        <v>1261.3461005573229</v>
      </c>
      <c r="CJ42">
        <f>($B$11*$D$9+$C$11*$D$9+$F$11*((EE42+DW42)/MAX(EE42+DW42+EF42, 0.1)*$I$9+EF42/MAX(EE42+DW42+EF42, 0.1)*$J$9))/($B$11+$C$11+$F$11)</f>
        <v>0.84080771421536549</v>
      </c>
      <c r="CK42">
        <f>($B$11*$K$9+$C$11*$K$9+$F$11*((EE42+DW42)/MAX(EE42+DW42+EF42, 0.1)*$P$9+EF42/MAX(EE42+DW42+EF42, 0.1)*$Q$9))/($B$11+$C$11+$F$11)</f>
        <v>0.16115888843565551</v>
      </c>
      <c r="CL42">
        <v>6</v>
      </c>
      <c r="CM42">
        <v>0.5</v>
      </c>
      <c r="CN42" t="s">
        <v>399</v>
      </c>
      <c r="CO42">
        <v>2</v>
      </c>
      <c r="CP42">
        <v>1657695677.5999999</v>
      </c>
      <c r="CQ42">
        <v>767.83</v>
      </c>
      <c r="CR42">
        <v>799.91300000000001</v>
      </c>
      <c r="CS42">
        <v>26.481999999999999</v>
      </c>
      <c r="CT42">
        <v>18.972999999999999</v>
      </c>
      <c r="CU42">
        <v>757.95100000000002</v>
      </c>
      <c r="CV42">
        <v>24.860800000000001</v>
      </c>
      <c r="CW42">
        <v>550.154</v>
      </c>
      <c r="CX42">
        <v>100.652</v>
      </c>
      <c r="CY42">
        <v>9.9967899999999998E-2</v>
      </c>
      <c r="CZ42">
        <v>31.436599999999999</v>
      </c>
      <c r="DA42">
        <v>35.005600000000001</v>
      </c>
      <c r="DB42">
        <v>999.9</v>
      </c>
      <c r="DC42">
        <v>0</v>
      </c>
      <c r="DD42">
        <v>0</v>
      </c>
      <c r="DE42">
        <v>5013.75</v>
      </c>
      <c r="DF42">
        <v>0</v>
      </c>
      <c r="DG42">
        <v>1886.32</v>
      </c>
      <c r="DH42">
        <v>-32.463500000000003</v>
      </c>
      <c r="DI42">
        <v>788.32600000000002</v>
      </c>
      <c r="DJ42">
        <v>815.38300000000004</v>
      </c>
      <c r="DK42">
        <v>7.50901</v>
      </c>
      <c r="DL42">
        <v>799.91300000000001</v>
      </c>
      <c r="DM42">
        <v>18.972999999999999</v>
      </c>
      <c r="DN42">
        <v>2.6654800000000001</v>
      </c>
      <c r="DO42">
        <v>1.90968</v>
      </c>
      <c r="DP42">
        <v>22.073799999999999</v>
      </c>
      <c r="DQ42">
        <v>16.714700000000001</v>
      </c>
      <c r="DR42">
        <v>1500.16</v>
      </c>
      <c r="DS42">
        <v>0.97298600000000002</v>
      </c>
      <c r="DT42">
        <v>2.7013700000000002E-2</v>
      </c>
      <c r="DU42">
        <v>0</v>
      </c>
      <c r="DV42">
        <v>767.43700000000001</v>
      </c>
      <c r="DW42">
        <v>4.9993100000000004</v>
      </c>
      <c r="DX42">
        <v>17669.5</v>
      </c>
      <c r="DY42">
        <v>13260.6</v>
      </c>
      <c r="DZ42">
        <v>44.436999999999998</v>
      </c>
      <c r="EA42">
        <v>45.75</v>
      </c>
      <c r="EB42">
        <v>44.75</v>
      </c>
      <c r="EC42">
        <v>45.625</v>
      </c>
      <c r="ED42">
        <v>45.625</v>
      </c>
      <c r="EE42">
        <v>1454.77</v>
      </c>
      <c r="EF42">
        <v>40.39</v>
      </c>
      <c r="EG42">
        <v>0</v>
      </c>
      <c r="EH42">
        <v>2238.8999998569489</v>
      </c>
      <c r="EI42">
        <v>0</v>
      </c>
      <c r="EJ42">
        <v>767.06657692307692</v>
      </c>
      <c r="EK42">
        <v>5.7574358822806726</v>
      </c>
      <c r="EL42">
        <v>-604.86153770353269</v>
      </c>
      <c r="EM42">
        <v>17812.653846153851</v>
      </c>
      <c r="EN42">
        <v>15</v>
      </c>
      <c r="EO42">
        <v>1657695712.0999999</v>
      </c>
      <c r="EP42" t="s">
        <v>482</v>
      </c>
      <c r="EQ42">
        <v>1657695712.0999999</v>
      </c>
      <c r="ER42">
        <v>1657695326.5</v>
      </c>
      <c r="ES42">
        <v>78</v>
      </c>
      <c r="ET42">
        <v>0.309</v>
      </c>
      <c r="EU42">
        <v>2.1000000000000001E-2</v>
      </c>
      <c r="EV42">
        <v>9.8789999999999996</v>
      </c>
      <c r="EW42">
        <v>1.331</v>
      </c>
      <c r="EX42">
        <v>800</v>
      </c>
      <c r="EY42">
        <v>19</v>
      </c>
      <c r="EZ42">
        <v>0.06</v>
      </c>
      <c r="FA42">
        <v>0.01</v>
      </c>
      <c r="FB42">
        <v>-32.438400000000001</v>
      </c>
      <c r="FC42">
        <v>-0.87937711069413715</v>
      </c>
      <c r="FD42">
        <v>9.7755501123977323E-2</v>
      </c>
      <c r="FE42">
        <v>0</v>
      </c>
      <c r="FF42">
        <v>7.5226367500000011</v>
      </c>
      <c r="FG42">
        <v>-0.1204668292683064</v>
      </c>
      <c r="FH42">
        <v>1.257457144150447E-2</v>
      </c>
      <c r="FI42">
        <v>1</v>
      </c>
      <c r="FJ42">
        <v>1</v>
      </c>
      <c r="FK42">
        <v>2</v>
      </c>
      <c r="FL42" t="s">
        <v>401</v>
      </c>
      <c r="FM42">
        <v>3.0490499999999998</v>
      </c>
      <c r="FN42">
        <v>2.76397</v>
      </c>
      <c r="FO42">
        <v>0.15603600000000001</v>
      </c>
      <c r="FP42">
        <v>0.16244500000000001</v>
      </c>
      <c r="FQ42">
        <v>0.120952</v>
      </c>
      <c r="FR42">
        <v>0.10016</v>
      </c>
      <c r="FS42">
        <v>26164.799999999999</v>
      </c>
      <c r="FT42">
        <v>20447.599999999999</v>
      </c>
      <c r="FU42">
        <v>29159.5</v>
      </c>
      <c r="FV42">
        <v>23916.7</v>
      </c>
      <c r="FW42">
        <v>33397.5</v>
      </c>
      <c r="FX42">
        <v>31431.599999999999</v>
      </c>
      <c r="FY42">
        <v>41735.4</v>
      </c>
      <c r="FZ42">
        <v>39015.300000000003</v>
      </c>
      <c r="GA42">
        <v>1.9853000000000001</v>
      </c>
      <c r="GB42">
        <v>1.77125</v>
      </c>
      <c r="GC42">
        <v>0.16034399999999999</v>
      </c>
      <c r="GD42">
        <v>0</v>
      </c>
      <c r="GE42">
        <v>32.411900000000003</v>
      </c>
      <c r="GF42">
        <v>999.9</v>
      </c>
      <c r="GG42">
        <v>37.299999999999997</v>
      </c>
      <c r="GH42">
        <v>43.3</v>
      </c>
      <c r="GI42">
        <v>32.703000000000003</v>
      </c>
      <c r="GJ42">
        <v>31.4269</v>
      </c>
      <c r="GK42">
        <v>35.7652</v>
      </c>
      <c r="GL42">
        <v>1</v>
      </c>
      <c r="GM42">
        <v>0.81222300000000003</v>
      </c>
      <c r="GN42">
        <v>5.4245000000000001</v>
      </c>
      <c r="GO42">
        <v>20.1829</v>
      </c>
      <c r="GP42">
        <v>5.2234299999999996</v>
      </c>
      <c r="GQ42">
        <v>11.9201</v>
      </c>
      <c r="GR42">
        <v>4.9637000000000002</v>
      </c>
      <c r="GS42">
        <v>3.2919999999999998</v>
      </c>
      <c r="GT42">
        <v>9999</v>
      </c>
      <c r="GU42">
        <v>9999</v>
      </c>
      <c r="GV42">
        <v>9999</v>
      </c>
      <c r="GW42">
        <v>996.9</v>
      </c>
      <c r="GX42">
        <v>1.8775900000000001</v>
      </c>
      <c r="GY42">
        <v>1.87595</v>
      </c>
      <c r="GZ42">
        <v>1.8747</v>
      </c>
      <c r="HA42">
        <v>1.8740699999999999</v>
      </c>
      <c r="HB42">
        <v>1.87531</v>
      </c>
      <c r="HC42">
        <v>1.87026</v>
      </c>
      <c r="HD42">
        <v>1.87439</v>
      </c>
      <c r="HE42">
        <v>1.87954</v>
      </c>
      <c r="HF42">
        <v>0</v>
      </c>
      <c r="HG42">
        <v>0</v>
      </c>
      <c r="HH42">
        <v>0</v>
      </c>
      <c r="HI42">
        <v>0</v>
      </c>
      <c r="HJ42" t="s">
        <v>402</v>
      </c>
      <c r="HK42" t="s">
        <v>403</v>
      </c>
      <c r="HL42" t="s">
        <v>404</v>
      </c>
      <c r="HM42" t="s">
        <v>405</v>
      </c>
      <c r="HN42" t="s">
        <v>405</v>
      </c>
      <c r="HO42" t="s">
        <v>404</v>
      </c>
      <c r="HP42">
        <v>0</v>
      </c>
      <c r="HQ42">
        <v>100</v>
      </c>
      <c r="HR42">
        <v>100</v>
      </c>
      <c r="HS42">
        <v>9.8789999999999996</v>
      </c>
      <c r="HT42">
        <v>1.6212</v>
      </c>
      <c r="HU42">
        <v>6.3218291580805168</v>
      </c>
      <c r="HV42">
        <v>6.5289834966774643E-3</v>
      </c>
      <c r="HW42">
        <v>-3.637491770542342E-6</v>
      </c>
      <c r="HX42">
        <v>7.2908839589717725E-10</v>
      </c>
      <c r="HY42">
        <v>0.67259444291631509</v>
      </c>
      <c r="HZ42">
        <v>4.1963366034610879E-2</v>
      </c>
      <c r="IA42">
        <v>-4.0001743216473728E-4</v>
      </c>
      <c r="IB42">
        <v>9.9319402524137803E-6</v>
      </c>
      <c r="IC42">
        <v>1</v>
      </c>
      <c r="ID42">
        <v>2008</v>
      </c>
      <c r="IE42">
        <v>1</v>
      </c>
      <c r="IF42">
        <v>25</v>
      </c>
      <c r="IG42">
        <v>1.3</v>
      </c>
      <c r="IH42">
        <v>5.9</v>
      </c>
      <c r="II42">
        <v>1.8420399999999999</v>
      </c>
      <c r="IJ42">
        <v>2.48291</v>
      </c>
      <c r="IK42">
        <v>1.42578</v>
      </c>
      <c r="IL42">
        <v>2.2863799999999999</v>
      </c>
      <c r="IM42">
        <v>1.5478499999999999</v>
      </c>
      <c r="IN42">
        <v>2.4316399999999998</v>
      </c>
      <c r="IO42">
        <v>45.719299999999997</v>
      </c>
      <c r="IP42">
        <v>14.009499999999999</v>
      </c>
      <c r="IQ42">
        <v>18</v>
      </c>
      <c r="IR42">
        <v>583.93899999999996</v>
      </c>
      <c r="IS42">
        <v>428.87900000000002</v>
      </c>
      <c r="IT42">
        <v>25.0016</v>
      </c>
      <c r="IU42">
        <v>36.875799999999998</v>
      </c>
      <c r="IV42">
        <v>30.000499999999999</v>
      </c>
      <c r="IW42">
        <v>36.691600000000001</v>
      </c>
      <c r="IX42">
        <v>36.596699999999998</v>
      </c>
      <c r="IY42">
        <v>36.891500000000001</v>
      </c>
      <c r="IZ42">
        <v>41.036000000000001</v>
      </c>
      <c r="JA42">
        <v>0</v>
      </c>
      <c r="JB42">
        <v>25</v>
      </c>
      <c r="JC42">
        <v>800</v>
      </c>
      <c r="JD42">
        <v>19.035900000000002</v>
      </c>
      <c r="JE42">
        <v>97.0809</v>
      </c>
      <c r="JF42">
        <v>99.267399999999995</v>
      </c>
    </row>
    <row r="43" spans="1:266" x14ac:dyDescent="0.2">
      <c r="A43">
        <v>27</v>
      </c>
      <c r="B43">
        <v>1657695788.0999999</v>
      </c>
      <c r="C43">
        <v>4623.0999999046326</v>
      </c>
      <c r="D43" t="s">
        <v>483</v>
      </c>
      <c r="E43" t="s">
        <v>484</v>
      </c>
      <c r="F43" t="s">
        <v>394</v>
      </c>
      <c r="H43" t="s">
        <v>451</v>
      </c>
      <c r="I43" t="s">
        <v>452</v>
      </c>
      <c r="J43" t="s">
        <v>453</v>
      </c>
      <c r="K43">
        <v>1657695788.0999999</v>
      </c>
      <c r="L43">
        <f t="shared" si="0"/>
        <v>7.1099246983991459E-3</v>
      </c>
      <c r="M43">
        <f t="shared" si="1"/>
        <v>7.109924698399146</v>
      </c>
      <c r="N43">
        <f t="shared" si="2"/>
        <v>24.651941451903518</v>
      </c>
      <c r="O43">
        <f t="shared" si="3"/>
        <v>965.60899999999992</v>
      </c>
      <c r="P43">
        <f t="shared" si="4"/>
        <v>838.34866903914599</v>
      </c>
      <c r="Q43">
        <f t="shared" si="5"/>
        <v>84.464527115467163</v>
      </c>
      <c r="R43">
        <f t="shared" si="6"/>
        <v>97.286141882847986</v>
      </c>
      <c r="S43">
        <f t="shared" si="7"/>
        <v>0.43225276508750154</v>
      </c>
      <c r="T43">
        <f>IF(LEFT(CN43,1)&lt;&gt;"0",IF(LEFT(CN43,1)="1",3,CO43),$D$5+$E$5*(DE43*CX43/($K$5*1000))+$F$5*(DE43*CX43/($K$5*1000))*MAX(MIN(CL43,$J$5),$I$5)*MAX(MIN(CL43,$J$5),$I$5)+$G$5*MAX(MIN(CL43,$J$5),$I$5)*(DE43*CX43/($K$5*1000))+$H$5*(DE43*CX43/($K$5*1000))*(DE43*CX43/($K$5*1000)))</f>
        <v>1.9113431003456551</v>
      </c>
      <c r="U43">
        <f t="shared" si="8"/>
        <v>0.38439821174125538</v>
      </c>
      <c r="V43">
        <f t="shared" si="9"/>
        <v>0.24410547112629533</v>
      </c>
      <c r="W43">
        <f t="shared" si="10"/>
        <v>241.73321507550293</v>
      </c>
      <c r="X43">
        <f>(CZ43+(W43+2*0.95*0.0000000567*(((CZ43+$B$7)+273)^4-(CZ43+273)^4)-44100*L43)/(1.84*29.3*T43+8*0.95*0.0000000567*(CZ43+273)^3))</f>
        <v>30.82633545440504</v>
      </c>
      <c r="Y43">
        <f>($C$7*DA43+$D$7*DB43+$E$7*X43)</f>
        <v>30.82633545440504</v>
      </c>
      <c r="Z43">
        <f t="shared" si="11"/>
        <v>4.4668991375831668</v>
      </c>
      <c r="AA43">
        <f t="shared" si="12"/>
        <v>57.674494828885933</v>
      </c>
      <c r="AB43">
        <f t="shared" si="13"/>
        <v>2.6693795024256</v>
      </c>
      <c r="AC43">
        <f t="shared" si="14"/>
        <v>4.6283535041708879</v>
      </c>
      <c r="AD43">
        <f t="shared" si="15"/>
        <v>1.7975196351575669</v>
      </c>
      <c r="AE43">
        <f t="shared" si="16"/>
        <v>-313.54767919940235</v>
      </c>
      <c r="AF43">
        <f t="shared" si="17"/>
        <v>64.234181464000059</v>
      </c>
      <c r="AG43">
        <f>2*0.95*0.0000000567*(((CZ43+$B$7)+273)^4-(Y43+273)^4)</f>
        <v>7.5570333380324337</v>
      </c>
      <c r="AH43">
        <f t="shared" si="18"/>
        <v>-2.3249321866941841E-2</v>
      </c>
      <c r="AI43">
        <v>0</v>
      </c>
      <c r="AJ43">
        <v>0</v>
      </c>
      <c r="AK43">
        <f>IF(AI43*$H$13&gt;=AM43,1,(AM43/(AM43-AI43*$H$13)))</f>
        <v>1</v>
      </c>
      <c r="AL43">
        <f t="shared" si="19"/>
        <v>0</v>
      </c>
      <c r="AM43">
        <f>MAX(0,($B$13+$C$13*DE43)/(1+$D$13*DE43)*CX43/(CZ43+273)*$E$13)</f>
        <v>25328.270696545605</v>
      </c>
      <c r="AN43" t="s">
        <v>398</v>
      </c>
      <c r="AO43" t="s">
        <v>398</v>
      </c>
      <c r="AP43">
        <v>0</v>
      </c>
      <c r="AQ43">
        <v>0</v>
      </c>
      <c r="AR43" t="e">
        <f t="shared" si="20"/>
        <v>#DIV/0!</v>
      </c>
      <c r="AS43">
        <v>0</v>
      </c>
      <c r="AT43" t="s">
        <v>398</v>
      </c>
      <c r="AU43" t="s">
        <v>398</v>
      </c>
      <c r="AV43">
        <v>0</v>
      </c>
      <c r="AW43">
        <v>0</v>
      </c>
      <c r="AX43" t="e">
        <f t="shared" si="21"/>
        <v>#DIV/0!</v>
      </c>
      <c r="AY43">
        <v>0.5</v>
      </c>
      <c r="AZ43">
        <f t="shared" si="22"/>
        <v>1261.1862005572555</v>
      </c>
      <c r="BA43">
        <f t="shared" si="23"/>
        <v>24.651941451903518</v>
      </c>
      <c r="BB43" t="e">
        <f t="shared" si="24"/>
        <v>#DIV/0!</v>
      </c>
      <c r="BC43">
        <f t="shared" si="25"/>
        <v>1.954663113266784E-2</v>
      </c>
      <c r="BD43" t="e">
        <f t="shared" si="26"/>
        <v>#DIV/0!</v>
      </c>
      <c r="BE43" t="e">
        <f t="shared" si="27"/>
        <v>#DIV/0!</v>
      </c>
      <c r="BF43" t="s">
        <v>398</v>
      </c>
      <c r="BG43">
        <v>0</v>
      </c>
      <c r="BH43" t="e">
        <f t="shared" si="28"/>
        <v>#DIV/0!</v>
      </c>
      <c r="BI43" t="e">
        <f t="shared" si="29"/>
        <v>#DIV/0!</v>
      </c>
      <c r="BJ43" t="e">
        <f t="shared" si="30"/>
        <v>#DIV/0!</v>
      </c>
      <c r="BK43" t="e">
        <f t="shared" si="31"/>
        <v>#DIV/0!</v>
      </c>
      <c r="BL43" t="e">
        <f t="shared" si="32"/>
        <v>#DIV/0!</v>
      </c>
      <c r="BM43" t="e">
        <f t="shared" si="33"/>
        <v>#DIV/0!</v>
      </c>
      <c r="BN43" t="e">
        <f t="shared" si="34"/>
        <v>#DIV/0!</v>
      </c>
      <c r="BO43" t="e">
        <f t="shared" si="35"/>
        <v>#DIV/0!</v>
      </c>
      <c r="BP43" t="s">
        <v>398</v>
      </c>
      <c r="BQ43" t="s">
        <v>398</v>
      </c>
      <c r="BR43" t="s">
        <v>398</v>
      </c>
      <c r="BS43" t="s">
        <v>398</v>
      </c>
      <c r="BT43" t="s">
        <v>398</v>
      </c>
      <c r="BU43" t="s">
        <v>398</v>
      </c>
      <c r="BV43" t="s">
        <v>398</v>
      </c>
      <c r="BW43" t="s">
        <v>398</v>
      </c>
      <c r="BX43" t="s">
        <v>398</v>
      </c>
      <c r="BY43" t="s">
        <v>398</v>
      </c>
      <c r="BZ43" t="s">
        <v>398</v>
      </c>
      <c r="CA43" t="s">
        <v>398</v>
      </c>
      <c r="CB43" t="s">
        <v>398</v>
      </c>
      <c r="CC43" t="s">
        <v>398</v>
      </c>
      <c r="CD43" t="s">
        <v>398</v>
      </c>
      <c r="CE43" t="s">
        <v>398</v>
      </c>
      <c r="CF43" t="s">
        <v>398</v>
      </c>
      <c r="CG43" t="s">
        <v>398</v>
      </c>
      <c r="CH43">
        <f>$B$11*DF43+$C$11*DG43+$F$11*DR43*(1-DU43)</f>
        <v>1499.97</v>
      </c>
      <c r="CI43">
        <f t="shared" si="36"/>
        <v>1261.1862005572555</v>
      </c>
      <c r="CJ43">
        <f>($B$11*$D$9+$C$11*$D$9+$F$11*((EE43+DW43)/MAX(EE43+DW43+EF43, 0.1)*$I$9+EF43/MAX(EE43+DW43+EF43, 0.1)*$J$9))/($B$11+$C$11+$F$11)</f>
        <v>0.84080761652383407</v>
      </c>
      <c r="CK43">
        <f>($B$11*$K$9+$C$11*$K$9+$F$11*((EE43+DW43)/MAX(EE43+DW43+EF43, 0.1)*$P$9+EF43/MAX(EE43+DW43+EF43, 0.1)*$Q$9))/($B$11+$C$11+$F$11)</f>
        <v>0.16115869989099976</v>
      </c>
      <c r="CL43">
        <v>6</v>
      </c>
      <c r="CM43">
        <v>0.5</v>
      </c>
      <c r="CN43" t="s">
        <v>399</v>
      </c>
      <c r="CO43">
        <v>2</v>
      </c>
      <c r="CP43">
        <v>1657695788.0999999</v>
      </c>
      <c r="CQ43">
        <v>965.60899999999992</v>
      </c>
      <c r="CR43">
        <v>999.98299999999995</v>
      </c>
      <c r="CS43">
        <v>26.494800000000001</v>
      </c>
      <c r="CT43">
        <v>18.945900000000002</v>
      </c>
      <c r="CU43">
        <v>955.38099999999997</v>
      </c>
      <c r="CV43">
        <v>24.873000000000001</v>
      </c>
      <c r="CW43">
        <v>550.13699999999994</v>
      </c>
      <c r="CX43">
        <v>100.651</v>
      </c>
      <c r="CY43">
        <v>0.10007199999999999</v>
      </c>
      <c r="CZ43">
        <v>31.4497</v>
      </c>
      <c r="DA43">
        <v>35.109299999999998</v>
      </c>
      <c r="DB43">
        <v>999.9</v>
      </c>
      <c r="DC43">
        <v>0</v>
      </c>
      <c r="DD43">
        <v>0</v>
      </c>
      <c r="DE43">
        <v>5002.5</v>
      </c>
      <c r="DF43">
        <v>0</v>
      </c>
      <c r="DG43">
        <v>1735.37</v>
      </c>
      <c r="DH43">
        <v>-34.417099999999998</v>
      </c>
      <c r="DI43">
        <v>991.84500000000003</v>
      </c>
      <c r="DJ43">
        <v>1019.29</v>
      </c>
      <c r="DK43">
        <v>7.5488900000000001</v>
      </c>
      <c r="DL43">
        <v>999.98299999999995</v>
      </c>
      <c r="DM43">
        <v>18.945900000000002</v>
      </c>
      <c r="DN43">
        <v>2.6667200000000002</v>
      </c>
      <c r="DO43">
        <v>1.9069199999999999</v>
      </c>
      <c r="DP43">
        <v>22.081499999999998</v>
      </c>
      <c r="DQ43">
        <v>16.6919</v>
      </c>
      <c r="DR43">
        <v>1499.97</v>
      </c>
      <c r="DS43">
        <v>0.97299100000000005</v>
      </c>
      <c r="DT43">
        <v>2.7008899999999999E-2</v>
      </c>
      <c r="DU43">
        <v>0</v>
      </c>
      <c r="DV43">
        <v>764.274</v>
      </c>
      <c r="DW43">
        <v>4.9993100000000004</v>
      </c>
      <c r="DX43">
        <v>17420.400000000001</v>
      </c>
      <c r="DY43">
        <v>13258.9</v>
      </c>
      <c r="DZ43">
        <v>44.625</v>
      </c>
      <c r="EA43">
        <v>45.936999999999998</v>
      </c>
      <c r="EB43">
        <v>44.936999999999998</v>
      </c>
      <c r="EC43">
        <v>45.75</v>
      </c>
      <c r="ED43">
        <v>45.75</v>
      </c>
      <c r="EE43">
        <v>1454.59</v>
      </c>
      <c r="EF43">
        <v>40.380000000000003</v>
      </c>
      <c r="EG43">
        <v>0</v>
      </c>
      <c r="EH43">
        <v>2349.2999999523158</v>
      </c>
      <c r="EI43">
        <v>0</v>
      </c>
      <c r="EJ43">
        <v>763.57011538461552</v>
      </c>
      <c r="EK43">
        <v>10.84871794516471</v>
      </c>
      <c r="EL43">
        <v>739.7264949637721</v>
      </c>
      <c r="EM43">
        <v>17312.015384615381</v>
      </c>
      <c r="EN43">
        <v>15</v>
      </c>
      <c r="EO43">
        <v>1657695817.0999999</v>
      </c>
      <c r="EP43" t="s">
        <v>485</v>
      </c>
      <c r="EQ43">
        <v>1657695817.0999999</v>
      </c>
      <c r="ER43">
        <v>1657695326.5</v>
      </c>
      <c r="ES43">
        <v>79</v>
      </c>
      <c r="ET43">
        <v>-8.0000000000000002E-3</v>
      </c>
      <c r="EU43">
        <v>2.1000000000000001E-2</v>
      </c>
      <c r="EV43">
        <v>10.228</v>
      </c>
      <c r="EW43">
        <v>1.331</v>
      </c>
      <c r="EX43">
        <v>1000</v>
      </c>
      <c r="EY43">
        <v>19</v>
      </c>
      <c r="EZ43">
        <v>0.05</v>
      </c>
      <c r="FA43">
        <v>0.01</v>
      </c>
      <c r="FB43">
        <v>-34.346621951219518</v>
      </c>
      <c r="FC43">
        <v>-1.9304090592334451</v>
      </c>
      <c r="FD43">
        <v>0.2339537639459672</v>
      </c>
      <c r="FE43">
        <v>0</v>
      </c>
      <c r="FF43">
        <v>7.5440512195121956</v>
      </c>
      <c r="FG43">
        <v>0.11238836236935749</v>
      </c>
      <c r="FH43">
        <v>1.5391029093649681E-2</v>
      </c>
      <c r="FI43">
        <v>1</v>
      </c>
      <c r="FJ43">
        <v>1</v>
      </c>
      <c r="FK43">
        <v>2</v>
      </c>
      <c r="FL43" t="s">
        <v>401</v>
      </c>
      <c r="FM43">
        <v>3.0489099999999998</v>
      </c>
      <c r="FN43">
        <v>2.76403</v>
      </c>
      <c r="FO43">
        <v>0.18191199999999999</v>
      </c>
      <c r="FP43">
        <v>0.18808900000000001</v>
      </c>
      <c r="FQ43">
        <v>0.120974</v>
      </c>
      <c r="FR43">
        <v>0.10004399999999999</v>
      </c>
      <c r="FS43">
        <v>25354.7</v>
      </c>
      <c r="FT43">
        <v>19815.8</v>
      </c>
      <c r="FU43">
        <v>29154.6</v>
      </c>
      <c r="FV43">
        <v>23913.3</v>
      </c>
      <c r="FW43">
        <v>33391.1</v>
      </c>
      <c r="FX43">
        <v>31432.400000000001</v>
      </c>
      <c r="FY43">
        <v>41726.9</v>
      </c>
      <c r="FZ43">
        <v>39010</v>
      </c>
      <c r="GA43">
        <v>1.98445</v>
      </c>
      <c r="GB43">
        <v>1.7699800000000001</v>
      </c>
      <c r="GC43">
        <v>0.16430400000000001</v>
      </c>
      <c r="GD43">
        <v>0</v>
      </c>
      <c r="GE43">
        <v>32.451799999999999</v>
      </c>
      <c r="GF43">
        <v>999.9</v>
      </c>
      <c r="GG43">
        <v>37</v>
      </c>
      <c r="GH43">
        <v>43.5</v>
      </c>
      <c r="GI43">
        <v>32.780799999999999</v>
      </c>
      <c r="GJ43">
        <v>31.4269</v>
      </c>
      <c r="GK43">
        <v>34.923900000000003</v>
      </c>
      <c r="GL43">
        <v>1</v>
      </c>
      <c r="GM43">
        <v>0.82010899999999998</v>
      </c>
      <c r="GN43">
        <v>5.4588599999999996</v>
      </c>
      <c r="GO43">
        <v>20.182200000000002</v>
      </c>
      <c r="GP43">
        <v>5.2234299999999996</v>
      </c>
      <c r="GQ43">
        <v>11.9201</v>
      </c>
      <c r="GR43">
        <v>4.9637000000000002</v>
      </c>
      <c r="GS43">
        <v>3.2919999999999998</v>
      </c>
      <c r="GT43">
        <v>9999</v>
      </c>
      <c r="GU43">
        <v>9999</v>
      </c>
      <c r="GV43">
        <v>9999</v>
      </c>
      <c r="GW43">
        <v>997</v>
      </c>
      <c r="GX43">
        <v>1.8776200000000001</v>
      </c>
      <c r="GY43">
        <v>1.8759399999999999</v>
      </c>
      <c r="GZ43">
        <v>1.87469</v>
      </c>
      <c r="HA43">
        <v>1.8740600000000001</v>
      </c>
      <c r="HB43">
        <v>1.87531</v>
      </c>
      <c r="HC43">
        <v>1.87025</v>
      </c>
      <c r="HD43">
        <v>1.87439</v>
      </c>
      <c r="HE43">
        <v>1.8794599999999999</v>
      </c>
      <c r="HF43">
        <v>0</v>
      </c>
      <c r="HG43">
        <v>0</v>
      </c>
      <c r="HH43">
        <v>0</v>
      </c>
      <c r="HI43">
        <v>0</v>
      </c>
      <c r="HJ43" t="s">
        <v>402</v>
      </c>
      <c r="HK43" t="s">
        <v>403</v>
      </c>
      <c r="HL43" t="s">
        <v>404</v>
      </c>
      <c r="HM43" t="s">
        <v>405</v>
      </c>
      <c r="HN43" t="s">
        <v>405</v>
      </c>
      <c r="HO43" t="s">
        <v>404</v>
      </c>
      <c r="HP43">
        <v>0</v>
      </c>
      <c r="HQ43">
        <v>100</v>
      </c>
      <c r="HR43">
        <v>100</v>
      </c>
      <c r="HS43">
        <v>10.228</v>
      </c>
      <c r="HT43">
        <v>1.6217999999999999</v>
      </c>
      <c r="HU43">
        <v>6.631198044952181</v>
      </c>
      <c r="HV43">
        <v>6.5289834966774643E-3</v>
      </c>
      <c r="HW43">
        <v>-3.637491770542342E-6</v>
      </c>
      <c r="HX43">
        <v>7.2908839589717725E-10</v>
      </c>
      <c r="HY43">
        <v>0.67259444291631509</v>
      </c>
      <c r="HZ43">
        <v>4.1963366034610879E-2</v>
      </c>
      <c r="IA43">
        <v>-4.0001743216473728E-4</v>
      </c>
      <c r="IB43">
        <v>9.9319402524137803E-6</v>
      </c>
      <c r="IC43">
        <v>1</v>
      </c>
      <c r="ID43">
        <v>2008</v>
      </c>
      <c r="IE43">
        <v>1</v>
      </c>
      <c r="IF43">
        <v>25</v>
      </c>
      <c r="IG43">
        <v>1.3</v>
      </c>
      <c r="IH43">
        <v>7.7</v>
      </c>
      <c r="II43">
        <v>2.2168000000000001</v>
      </c>
      <c r="IJ43">
        <v>2.49268</v>
      </c>
      <c r="IK43">
        <v>1.42578</v>
      </c>
      <c r="IL43">
        <v>2.2863799999999999</v>
      </c>
      <c r="IM43">
        <v>1.5478499999999999</v>
      </c>
      <c r="IN43">
        <v>2.2973599999999998</v>
      </c>
      <c r="IO43">
        <v>45.863199999999999</v>
      </c>
      <c r="IP43">
        <v>13.974399999999999</v>
      </c>
      <c r="IQ43">
        <v>18</v>
      </c>
      <c r="IR43">
        <v>583.85900000000004</v>
      </c>
      <c r="IS43">
        <v>428.49900000000002</v>
      </c>
      <c r="IT43">
        <v>24.999199999999998</v>
      </c>
      <c r="IU43">
        <v>36.955599999999997</v>
      </c>
      <c r="IV43">
        <v>30.000299999999999</v>
      </c>
      <c r="IW43">
        <v>36.756300000000003</v>
      </c>
      <c r="IX43">
        <v>36.657899999999998</v>
      </c>
      <c r="IY43">
        <v>44.395099999999999</v>
      </c>
      <c r="IZ43">
        <v>41.367100000000001</v>
      </c>
      <c r="JA43">
        <v>0</v>
      </c>
      <c r="JB43">
        <v>25</v>
      </c>
      <c r="JC43">
        <v>1000</v>
      </c>
      <c r="JD43">
        <v>18.916899999999998</v>
      </c>
      <c r="JE43">
        <v>97.0625</v>
      </c>
      <c r="JF43">
        <v>99.253699999999995</v>
      </c>
    </row>
    <row r="44" spans="1:266" x14ac:dyDescent="0.2">
      <c r="A44">
        <v>28</v>
      </c>
      <c r="B44">
        <v>1657695893.0999999</v>
      </c>
      <c r="C44">
        <v>4728.0999999046326</v>
      </c>
      <c r="D44" t="s">
        <v>486</v>
      </c>
      <c r="E44" t="s">
        <v>487</v>
      </c>
      <c r="F44" t="s">
        <v>394</v>
      </c>
      <c r="H44" t="s">
        <v>451</v>
      </c>
      <c r="I44" t="s">
        <v>452</v>
      </c>
      <c r="J44" t="s">
        <v>453</v>
      </c>
      <c r="K44">
        <v>1657695893.0999999</v>
      </c>
      <c r="L44">
        <f t="shared" si="0"/>
        <v>7.0519353767972926E-3</v>
      </c>
      <c r="M44">
        <f t="shared" si="1"/>
        <v>7.0519353767972923</v>
      </c>
      <c r="N44">
        <f t="shared" si="2"/>
        <v>24.463215764237162</v>
      </c>
      <c r="O44">
        <f t="shared" si="3"/>
        <v>1164.3119999999999</v>
      </c>
      <c r="P44">
        <f t="shared" si="4"/>
        <v>1031.3421974652517</v>
      </c>
      <c r="Q44">
        <f t="shared" si="5"/>
        <v>103.90776352294323</v>
      </c>
      <c r="R44">
        <f t="shared" si="6"/>
        <v>117.304475915232</v>
      </c>
      <c r="S44">
        <f t="shared" si="7"/>
        <v>0.4286464388184405</v>
      </c>
      <c r="T44">
        <f>IF(LEFT(CN44,1)&lt;&gt;"0",IF(LEFT(CN44,1)="1",3,CO44),$D$5+$E$5*(DE44*CX44/($K$5*1000))+$F$5*(DE44*CX44/($K$5*1000))*MAX(MIN(CL44,$J$5),$I$5)*MAX(MIN(CL44,$J$5),$I$5)+$G$5*MAX(MIN(CL44,$J$5),$I$5)*(DE44*CX44/($K$5*1000))+$H$5*(DE44*CX44/($K$5*1000))*(DE44*CX44/($K$5*1000)))</f>
        <v>1.9060123893303391</v>
      </c>
      <c r="U44">
        <f t="shared" si="8"/>
        <v>0.381424372023695</v>
      </c>
      <c r="V44">
        <f t="shared" si="9"/>
        <v>0.24219800966449154</v>
      </c>
      <c r="W44">
        <f t="shared" si="10"/>
        <v>241.75396307540967</v>
      </c>
      <c r="X44">
        <f>(CZ44+(W44+2*0.95*0.0000000567*(((CZ44+$B$7)+273)^4-(CZ44+273)^4)-44100*L44)/(1.84*29.3*T44+8*0.95*0.0000000567*(CZ44+273)^3))</f>
        <v>30.862920596128387</v>
      </c>
      <c r="Y44">
        <f>($C$7*DA44+$D$7*DB44+$E$7*X44)</f>
        <v>30.862920596128387</v>
      </c>
      <c r="Z44">
        <f t="shared" si="11"/>
        <v>4.4762374728502818</v>
      </c>
      <c r="AA44">
        <f t="shared" si="12"/>
        <v>57.845392827954001</v>
      </c>
      <c r="AB44">
        <f t="shared" si="13"/>
        <v>2.6796789325028003</v>
      </c>
      <c r="AC44">
        <f t="shared" si="14"/>
        <v>4.6324846310108132</v>
      </c>
      <c r="AD44">
        <f t="shared" si="15"/>
        <v>1.7965585403474815</v>
      </c>
      <c r="AE44">
        <f t="shared" si="16"/>
        <v>-310.99035011676062</v>
      </c>
      <c r="AF44">
        <f t="shared" si="17"/>
        <v>61.908939914852702</v>
      </c>
      <c r="AG44">
        <f>2*0.95*0.0000000567*(((CZ44+$B$7)+273)^4-(Y44+273)^4)</f>
        <v>7.3057263577092924</v>
      </c>
      <c r="AH44">
        <f t="shared" si="18"/>
        <v>-2.1720768788959788E-2</v>
      </c>
      <c r="AI44">
        <v>0</v>
      </c>
      <c r="AJ44">
        <v>0</v>
      </c>
      <c r="AK44">
        <f>IF(AI44*$H$13&gt;=AM44,1,(AM44/(AM44-AI44*$H$13)))</f>
        <v>1</v>
      </c>
      <c r="AL44">
        <f t="shared" si="19"/>
        <v>0</v>
      </c>
      <c r="AM44">
        <f>MAX(0,($B$13+$C$13*DE44)/(1+$D$13*DE44)*CX44/(CZ44+273)*$E$13)</f>
        <v>25194.989355137095</v>
      </c>
      <c r="AN44" t="s">
        <v>398</v>
      </c>
      <c r="AO44" t="s">
        <v>398</v>
      </c>
      <c r="AP44">
        <v>0</v>
      </c>
      <c r="AQ44">
        <v>0</v>
      </c>
      <c r="AR44" t="e">
        <f t="shared" si="20"/>
        <v>#DIV/0!</v>
      </c>
      <c r="AS44">
        <v>0</v>
      </c>
      <c r="AT44" t="s">
        <v>398</v>
      </c>
      <c r="AU44" t="s">
        <v>398</v>
      </c>
      <c r="AV44">
        <v>0</v>
      </c>
      <c r="AW44">
        <v>0</v>
      </c>
      <c r="AX44" t="e">
        <f t="shared" si="21"/>
        <v>#DIV/0!</v>
      </c>
      <c r="AY44">
        <v>0.5</v>
      </c>
      <c r="AZ44">
        <f t="shared" si="22"/>
        <v>1261.2954005572069</v>
      </c>
      <c r="BA44">
        <f t="shared" si="23"/>
        <v>24.463215764237162</v>
      </c>
      <c r="BB44" t="e">
        <f t="shared" si="24"/>
        <v>#DIV/0!</v>
      </c>
      <c r="BC44">
        <f t="shared" si="25"/>
        <v>1.9395310371725736E-2</v>
      </c>
      <c r="BD44" t="e">
        <f t="shared" si="26"/>
        <v>#DIV/0!</v>
      </c>
      <c r="BE44" t="e">
        <f t="shared" si="27"/>
        <v>#DIV/0!</v>
      </c>
      <c r="BF44" t="s">
        <v>398</v>
      </c>
      <c r="BG44">
        <v>0</v>
      </c>
      <c r="BH44" t="e">
        <f t="shared" si="28"/>
        <v>#DIV/0!</v>
      </c>
      <c r="BI44" t="e">
        <f t="shared" si="29"/>
        <v>#DIV/0!</v>
      </c>
      <c r="BJ44" t="e">
        <f t="shared" si="30"/>
        <v>#DIV/0!</v>
      </c>
      <c r="BK44" t="e">
        <f t="shared" si="31"/>
        <v>#DIV/0!</v>
      </c>
      <c r="BL44" t="e">
        <f t="shared" si="32"/>
        <v>#DIV/0!</v>
      </c>
      <c r="BM44" t="e">
        <f t="shared" si="33"/>
        <v>#DIV/0!</v>
      </c>
      <c r="BN44" t="e">
        <f t="shared" si="34"/>
        <v>#DIV/0!</v>
      </c>
      <c r="BO44" t="e">
        <f t="shared" si="35"/>
        <v>#DIV/0!</v>
      </c>
      <c r="BP44" t="s">
        <v>398</v>
      </c>
      <c r="BQ44" t="s">
        <v>398</v>
      </c>
      <c r="BR44" t="s">
        <v>398</v>
      </c>
      <c r="BS44" t="s">
        <v>398</v>
      </c>
      <c r="BT44" t="s">
        <v>398</v>
      </c>
      <c r="BU44" t="s">
        <v>398</v>
      </c>
      <c r="BV44" t="s">
        <v>398</v>
      </c>
      <c r="BW44" t="s">
        <v>398</v>
      </c>
      <c r="BX44" t="s">
        <v>398</v>
      </c>
      <c r="BY44" t="s">
        <v>398</v>
      </c>
      <c r="BZ44" t="s">
        <v>398</v>
      </c>
      <c r="CA44" t="s">
        <v>398</v>
      </c>
      <c r="CB44" t="s">
        <v>398</v>
      </c>
      <c r="CC44" t="s">
        <v>398</v>
      </c>
      <c r="CD44" t="s">
        <v>398</v>
      </c>
      <c r="CE44" t="s">
        <v>398</v>
      </c>
      <c r="CF44" t="s">
        <v>398</v>
      </c>
      <c r="CG44" t="s">
        <v>398</v>
      </c>
      <c r="CH44">
        <f>$B$11*DF44+$C$11*DG44+$F$11*DR44*(1-DU44)</f>
        <v>1500.1</v>
      </c>
      <c r="CI44">
        <f t="shared" si="36"/>
        <v>1261.2954005572069</v>
      </c>
      <c r="CJ44">
        <f>($B$11*$D$9+$C$11*$D$9+$F$11*((EE44+DW44)/MAX(EE44+DW44+EF44, 0.1)*$I$9+EF44/MAX(EE44+DW44+EF44, 0.1)*$J$9))/($B$11+$C$11+$F$11)</f>
        <v>0.84080754653503564</v>
      </c>
      <c r="CK44">
        <f>($B$11*$K$9+$C$11*$K$9+$F$11*((EE44+DW44)/MAX(EE44+DW44+EF44, 0.1)*$P$9+EF44/MAX(EE44+DW44+EF44, 0.1)*$Q$9))/($B$11+$C$11+$F$11)</f>
        <v>0.16115856481261895</v>
      </c>
      <c r="CL44">
        <v>6</v>
      </c>
      <c r="CM44">
        <v>0.5</v>
      </c>
      <c r="CN44" t="s">
        <v>399</v>
      </c>
      <c r="CO44">
        <v>2</v>
      </c>
      <c r="CP44">
        <v>1657695893.0999999</v>
      </c>
      <c r="CQ44">
        <v>1164.3119999999999</v>
      </c>
      <c r="CR44">
        <v>1199.95</v>
      </c>
      <c r="CS44">
        <v>26.597300000000001</v>
      </c>
      <c r="CT44">
        <v>19.110199999999999</v>
      </c>
      <c r="CU44">
        <v>1153.49</v>
      </c>
      <c r="CV44">
        <v>24.971599999999999</v>
      </c>
      <c r="CW44">
        <v>550.096</v>
      </c>
      <c r="CX44">
        <v>100.65</v>
      </c>
      <c r="CY44">
        <v>0.100036</v>
      </c>
      <c r="CZ44">
        <v>31.465399999999999</v>
      </c>
      <c r="DA44">
        <v>35.849400000000003</v>
      </c>
      <c r="DB44">
        <v>999.9</v>
      </c>
      <c r="DC44">
        <v>0</v>
      </c>
      <c r="DD44">
        <v>0</v>
      </c>
      <c r="DE44">
        <v>4980</v>
      </c>
      <c r="DF44">
        <v>0</v>
      </c>
      <c r="DG44">
        <v>1938.16</v>
      </c>
      <c r="DH44">
        <v>-36.023099999999999</v>
      </c>
      <c r="DI44">
        <v>1195.73</v>
      </c>
      <c r="DJ44">
        <v>1223.33</v>
      </c>
      <c r="DK44">
        <v>7.4871100000000004</v>
      </c>
      <c r="DL44">
        <v>1199.95</v>
      </c>
      <c r="DM44">
        <v>19.110199999999999</v>
      </c>
      <c r="DN44">
        <v>2.6770100000000001</v>
      </c>
      <c r="DO44">
        <v>1.92344</v>
      </c>
      <c r="DP44">
        <v>22.1447</v>
      </c>
      <c r="DQ44">
        <v>16.8278</v>
      </c>
      <c r="DR44">
        <v>1500.1</v>
      </c>
      <c r="DS44">
        <v>0.97299100000000005</v>
      </c>
      <c r="DT44">
        <v>2.7008899999999999E-2</v>
      </c>
      <c r="DU44">
        <v>0</v>
      </c>
      <c r="DV44">
        <v>763.65700000000004</v>
      </c>
      <c r="DW44">
        <v>4.9993100000000004</v>
      </c>
      <c r="DX44">
        <v>18118.5</v>
      </c>
      <c r="DY44">
        <v>13260.1</v>
      </c>
      <c r="DZ44">
        <v>44.625</v>
      </c>
      <c r="EA44">
        <v>46.061999999999998</v>
      </c>
      <c r="EB44">
        <v>45</v>
      </c>
      <c r="EC44">
        <v>45.875</v>
      </c>
      <c r="ED44">
        <v>45.811999999999998</v>
      </c>
      <c r="EE44">
        <v>1454.72</v>
      </c>
      <c r="EF44">
        <v>40.380000000000003</v>
      </c>
      <c r="EG44">
        <v>0</v>
      </c>
      <c r="EH44">
        <v>2454.2999999523158</v>
      </c>
      <c r="EI44">
        <v>0</v>
      </c>
      <c r="EJ44">
        <v>762.82335999999998</v>
      </c>
      <c r="EK44">
        <v>13.025999981455749</v>
      </c>
      <c r="EL44">
        <v>1738.330766637047</v>
      </c>
      <c r="EM44">
        <v>18001.38</v>
      </c>
      <c r="EN44">
        <v>15</v>
      </c>
      <c r="EO44">
        <v>1657695933.5999999</v>
      </c>
      <c r="EP44" t="s">
        <v>488</v>
      </c>
      <c r="EQ44">
        <v>1657695933.5999999</v>
      </c>
      <c r="ER44">
        <v>1657695326.5</v>
      </c>
      <c r="ES44">
        <v>80</v>
      </c>
      <c r="ET44">
        <v>0.35299999999999998</v>
      </c>
      <c r="EU44">
        <v>2.1000000000000001E-2</v>
      </c>
      <c r="EV44">
        <v>10.821999999999999</v>
      </c>
      <c r="EW44">
        <v>1.331</v>
      </c>
      <c r="EX44">
        <v>1200</v>
      </c>
      <c r="EY44">
        <v>19</v>
      </c>
      <c r="EZ44">
        <v>0.08</v>
      </c>
      <c r="FA44">
        <v>0.01</v>
      </c>
      <c r="FB44">
        <v>-36.187429268292682</v>
      </c>
      <c r="FC44">
        <v>-1.2260592334495051</v>
      </c>
      <c r="FD44">
        <v>0.22546320909532461</v>
      </c>
      <c r="FE44">
        <v>0</v>
      </c>
      <c r="FF44">
        <v>7.4982553658536588</v>
      </c>
      <c r="FG44">
        <v>-0.15426752613239139</v>
      </c>
      <c r="FH44">
        <v>1.5732992535892391E-2</v>
      </c>
      <c r="FI44">
        <v>1</v>
      </c>
      <c r="FJ44">
        <v>1</v>
      </c>
      <c r="FK44">
        <v>2</v>
      </c>
      <c r="FL44" t="s">
        <v>401</v>
      </c>
      <c r="FM44">
        <v>3.0487600000000001</v>
      </c>
      <c r="FN44">
        <v>2.76389</v>
      </c>
      <c r="FO44">
        <v>0.20530200000000001</v>
      </c>
      <c r="FP44">
        <v>0.21124999999999999</v>
      </c>
      <c r="FQ44">
        <v>0.121297</v>
      </c>
      <c r="FR44">
        <v>0.100648</v>
      </c>
      <c r="FS44">
        <v>24623.9</v>
      </c>
      <c r="FT44">
        <v>19246.3</v>
      </c>
      <c r="FU44">
        <v>29152.3</v>
      </c>
      <c r="FV44">
        <v>23911.8</v>
      </c>
      <c r="FW44">
        <v>33376.199999999997</v>
      </c>
      <c r="FX44">
        <v>31410.5</v>
      </c>
      <c r="FY44">
        <v>41722.199999999997</v>
      </c>
      <c r="FZ44">
        <v>39007.9</v>
      </c>
      <c r="GA44">
        <v>1.98407</v>
      </c>
      <c r="GB44">
        <v>1.7695000000000001</v>
      </c>
      <c r="GC44">
        <v>0.20569899999999999</v>
      </c>
      <c r="GD44">
        <v>0</v>
      </c>
      <c r="GE44">
        <v>32.524500000000003</v>
      </c>
      <c r="GF44">
        <v>999.9</v>
      </c>
      <c r="GG44">
        <v>36.700000000000003</v>
      </c>
      <c r="GH44">
        <v>43.7</v>
      </c>
      <c r="GI44">
        <v>32.8566</v>
      </c>
      <c r="GJ44">
        <v>31.576899999999998</v>
      </c>
      <c r="GK44">
        <v>35.252400000000002</v>
      </c>
      <c r="GL44">
        <v>1</v>
      </c>
      <c r="GM44">
        <v>0.82278700000000005</v>
      </c>
      <c r="GN44">
        <v>5.4527799999999997</v>
      </c>
      <c r="GO44">
        <v>20.181699999999999</v>
      </c>
      <c r="GP44">
        <v>5.2235800000000001</v>
      </c>
      <c r="GQ44">
        <v>11.9201</v>
      </c>
      <c r="GR44">
        <v>4.9637500000000001</v>
      </c>
      <c r="GS44">
        <v>3.2919999999999998</v>
      </c>
      <c r="GT44">
        <v>9999</v>
      </c>
      <c r="GU44">
        <v>9999</v>
      </c>
      <c r="GV44">
        <v>9999</v>
      </c>
      <c r="GW44">
        <v>997</v>
      </c>
      <c r="GX44">
        <v>1.8775999999999999</v>
      </c>
      <c r="GY44">
        <v>1.87598</v>
      </c>
      <c r="GZ44">
        <v>1.87469</v>
      </c>
      <c r="HA44">
        <v>1.87408</v>
      </c>
      <c r="HB44">
        <v>1.87531</v>
      </c>
      <c r="HC44">
        <v>1.87026</v>
      </c>
      <c r="HD44">
        <v>1.87439</v>
      </c>
      <c r="HE44">
        <v>1.8795299999999999</v>
      </c>
      <c r="HF44">
        <v>0</v>
      </c>
      <c r="HG44">
        <v>0</v>
      </c>
      <c r="HH44">
        <v>0</v>
      </c>
      <c r="HI44">
        <v>0</v>
      </c>
      <c r="HJ44" t="s">
        <v>402</v>
      </c>
      <c r="HK44" t="s">
        <v>403</v>
      </c>
      <c r="HL44" t="s">
        <v>404</v>
      </c>
      <c r="HM44" t="s">
        <v>405</v>
      </c>
      <c r="HN44" t="s">
        <v>405</v>
      </c>
      <c r="HO44" t="s">
        <v>404</v>
      </c>
      <c r="HP44">
        <v>0</v>
      </c>
      <c r="HQ44">
        <v>100</v>
      </c>
      <c r="HR44">
        <v>100</v>
      </c>
      <c r="HS44">
        <v>10.821999999999999</v>
      </c>
      <c r="HT44">
        <v>1.6256999999999999</v>
      </c>
      <c r="HU44">
        <v>6.6227807717944138</v>
      </c>
      <c r="HV44">
        <v>6.5289834966774643E-3</v>
      </c>
      <c r="HW44">
        <v>-3.637491770542342E-6</v>
      </c>
      <c r="HX44">
        <v>7.2908839589717725E-10</v>
      </c>
      <c r="HY44">
        <v>0.67259444291631509</v>
      </c>
      <c r="HZ44">
        <v>4.1963366034610879E-2</v>
      </c>
      <c r="IA44">
        <v>-4.0001743216473728E-4</v>
      </c>
      <c r="IB44">
        <v>9.9319402524137803E-6</v>
      </c>
      <c r="IC44">
        <v>1</v>
      </c>
      <c r="ID44">
        <v>2008</v>
      </c>
      <c r="IE44">
        <v>1</v>
      </c>
      <c r="IF44">
        <v>25</v>
      </c>
      <c r="IG44">
        <v>1.3</v>
      </c>
      <c r="IH44">
        <v>9.4</v>
      </c>
      <c r="II44">
        <v>2.5805699999999998</v>
      </c>
      <c r="IJ44">
        <v>2.47437</v>
      </c>
      <c r="IK44">
        <v>1.42578</v>
      </c>
      <c r="IL44">
        <v>2.2851599999999999</v>
      </c>
      <c r="IM44">
        <v>1.5478499999999999</v>
      </c>
      <c r="IN44">
        <v>2.32422</v>
      </c>
      <c r="IO44">
        <v>46.036700000000003</v>
      </c>
      <c r="IP44">
        <v>13.956899999999999</v>
      </c>
      <c r="IQ44">
        <v>18</v>
      </c>
      <c r="IR44">
        <v>583.87300000000005</v>
      </c>
      <c r="IS44">
        <v>428.40800000000002</v>
      </c>
      <c r="IT44">
        <v>24.999700000000001</v>
      </c>
      <c r="IU44">
        <v>36.997300000000003</v>
      </c>
      <c r="IV44">
        <v>30.0002</v>
      </c>
      <c r="IW44">
        <v>36.790599999999998</v>
      </c>
      <c r="IX44">
        <v>36.688600000000001</v>
      </c>
      <c r="IY44">
        <v>51.667299999999997</v>
      </c>
      <c r="IZ44">
        <v>40.9985</v>
      </c>
      <c r="JA44">
        <v>0</v>
      </c>
      <c r="JB44">
        <v>25</v>
      </c>
      <c r="JC44">
        <v>1200</v>
      </c>
      <c r="JD44">
        <v>19.086600000000001</v>
      </c>
      <c r="JE44">
        <v>97.052999999999997</v>
      </c>
      <c r="JF44">
        <v>99.248099999999994</v>
      </c>
    </row>
    <row r="45" spans="1:266" x14ac:dyDescent="0.2">
      <c r="A45">
        <v>29</v>
      </c>
      <c r="B45">
        <v>1657696009.5999999</v>
      </c>
      <c r="C45">
        <v>4844.5999999046326</v>
      </c>
      <c r="D45" t="s">
        <v>489</v>
      </c>
      <c r="E45" t="s">
        <v>490</v>
      </c>
      <c r="F45" t="s">
        <v>394</v>
      </c>
      <c r="H45" t="s">
        <v>451</v>
      </c>
      <c r="I45" t="s">
        <v>452</v>
      </c>
      <c r="J45" t="s">
        <v>453</v>
      </c>
      <c r="K45">
        <v>1657696009.5999999</v>
      </c>
      <c r="L45">
        <f t="shared" si="0"/>
        <v>6.8349181906097022E-3</v>
      </c>
      <c r="M45">
        <f t="shared" si="1"/>
        <v>6.8349181906097023</v>
      </c>
      <c r="N45">
        <f t="shared" si="2"/>
        <v>24.43259764379976</v>
      </c>
      <c r="O45">
        <f t="shared" si="3"/>
        <v>1462.511</v>
      </c>
      <c r="P45">
        <f t="shared" si="4"/>
        <v>1313.1845063622034</v>
      </c>
      <c r="Q45">
        <f t="shared" si="5"/>
        <v>132.30006511569917</v>
      </c>
      <c r="R45">
        <f t="shared" si="6"/>
        <v>147.34433706382589</v>
      </c>
      <c r="S45">
        <f t="shared" si="7"/>
        <v>0.39936852414807789</v>
      </c>
      <c r="T45">
        <f>IF(LEFT(CN45,1)&lt;&gt;"0",IF(LEFT(CN45,1)="1",3,CO45),$D$5+$E$5*(DE45*CX45/($K$5*1000))+$F$5*(DE45*CX45/($K$5*1000))*MAX(MIN(CL45,$J$5),$I$5)*MAX(MIN(CL45,$J$5),$I$5)+$G$5*MAX(MIN(CL45,$J$5),$I$5)*(DE45*CX45/($K$5*1000))+$H$5*(DE45*CX45/($K$5*1000))*(DE45*CX45/($K$5*1000)))</f>
        <v>1.9068758896117406</v>
      </c>
      <c r="U45">
        <f t="shared" si="8"/>
        <v>0.35806162800618313</v>
      </c>
      <c r="V45">
        <f t="shared" si="9"/>
        <v>0.22714270369252743</v>
      </c>
      <c r="W45">
        <f t="shared" si="10"/>
        <v>241.73626607468239</v>
      </c>
      <c r="X45">
        <f>(CZ45+(W45+2*0.95*0.0000000567*(((CZ45+$B$7)+273)^4-(CZ45+273)^4)-44100*L45)/(1.84*29.3*T45+8*0.95*0.0000000567*(CZ45+273)^3))</f>
        <v>30.999785820605226</v>
      </c>
      <c r="Y45">
        <f>($C$7*DA45+$D$7*DB45+$E$7*X45)</f>
        <v>30.999785820605226</v>
      </c>
      <c r="Z45">
        <f t="shared" si="11"/>
        <v>4.5113232172251712</v>
      </c>
      <c r="AA45">
        <f t="shared" si="12"/>
        <v>57.173177091912407</v>
      </c>
      <c r="AB45">
        <f t="shared" si="13"/>
        <v>2.6566009346954096</v>
      </c>
      <c r="AC45">
        <f t="shared" si="14"/>
        <v>4.6465861612423955</v>
      </c>
      <c r="AD45">
        <f t="shared" si="15"/>
        <v>1.8547222825297616</v>
      </c>
      <c r="AE45">
        <f t="shared" si="16"/>
        <v>-301.41989220588789</v>
      </c>
      <c r="AF45">
        <f t="shared" si="17"/>
        <v>53.366750887235092</v>
      </c>
      <c r="AG45">
        <f>2*0.95*0.0000000567*(((CZ45+$B$7)+273)^4-(Y45+273)^4)</f>
        <v>6.3007410019931545</v>
      </c>
      <c r="AH45">
        <f t="shared" si="18"/>
        <v>-1.613424197726232E-2</v>
      </c>
      <c r="AI45">
        <v>0</v>
      </c>
      <c r="AJ45">
        <v>0</v>
      </c>
      <c r="AK45">
        <f>IF(AI45*$H$13&gt;=AM45,1,(AM45/(AM45-AI45*$H$13)))</f>
        <v>1</v>
      </c>
      <c r="AL45">
        <f t="shared" si="19"/>
        <v>0</v>
      </c>
      <c r="AM45">
        <f>MAX(0,($B$13+$C$13*DE45)/(1+$D$13*DE45)*CX45/(CZ45+273)*$E$13)</f>
        <v>25212.018494246095</v>
      </c>
      <c r="AN45" t="s">
        <v>398</v>
      </c>
      <c r="AO45" t="s">
        <v>398</v>
      </c>
      <c r="AP45">
        <v>0</v>
      </c>
      <c r="AQ45">
        <v>0</v>
      </c>
      <c r="AR45" t="e">
        <f t="shared" si="20"/>
        <v>#DIV/0!</v>
      </c>
      <c r="AS45">
        <v>0</v>
      </c>
      <c r="AT45" t="s">
        <v>398</v>
      </c>
      <c r="AU45" t="s">
        <v>398</v>
      </c>
      <c r="AV45">
        <v>0</v>
      </c>
      <c r="AW45">
        <v>0</v>
      </c>
      <c r="AX45" t="e">
        <f t="shared" si="21"/>
        <v>#DIV/0!</v>
      </c>
      <c r="AY45">
        <v>0.5</v>
      </c>
      <c r="AZ45">
        <f t="shared" si="22"/>
        <v>1261.2105005568303</v>
      </c>
      <c r="BA45">
        <f t="shared" si="23"/>
        <v>24.43259764379976</v>
      </c>
      <c r="BB45" t="e">
        <f t="shared" si="24"/>
        <v>#DIV/0!</v>
      </c>
      <c r="BC45">
        <f t="shared" si="25"/>
        <v>1.9372339219355258E-2</v>
      </c>
      <c r="BD45" t="e">
        <f t="shared" si="26"/>
        <v>#DIV/0!</v>
      </c>
      <c r="BE45" t="e">
        <f t="shared" si="27"/>
        <v>#DIV/0!</v>
      </c>
      <c r="BF45" t="s">
        <v>398</v>
      </c>
      <c r="BG45">
        <v>0</v>
      </c>
      <c r="BH45" t="e">
        <f t="shared" si="28"/>
        <v>#DIV/0!</v>
      </c>
      <c r="BI45" t="e">
        <f t="shared" si="29"/>
        <v>#DIV/0!</v>
      </c>
      <c r="BJ45" t="e">
        <f t="shared" si="30"/>
        <v>#DIV/0!</v>
      </c>
      <c r="BK45" t="e">
        <f t="shared" si="31"/>
        <v>#DIV/0!</v>
      </c>
      <c r="BL45" t="e">
        <f t="shared" si="32"/>
        <v>#DIV/0!</v>
      </c>
      <c r="BM45" t="e">
        <f t="shared" si="33"/>
        <v>#DIV/0!</v>
      </c>
      <c r="BN45" t="e">
        <f t="shared" si="34"/>
        <v>#DIV/0!</v>
      </c>
      <c r="BO45" t="e">
        <f t="shared" si="35"/>
        <v>#DIV/0!</v>
      </c>
      <c r="BP45" t="s">
        <v>398</v>
      </c>
      <c r="BQ45" t="s">
        <v>398</v>
      </c>
      <c r="BR45" t="s">
        <v>398</v>
      </c>
      <c r="BS45" t="s">
        <v>398</v>
      </c>
      <c r="BT45" t="s">
        <v>398</v>
      </c>
      <c r="BU45" t="s">
        <v>398</v>
      </c>
      <c r="BV45" t="s">
        <v>398</v>
      </c>
      <c r="BW45" t="s">
        <v>398</v>
      </c>
      <c r="BX45" t="s">
        <v>398</v>
      </c>
      <c r="BY45" t="s">
        <v>398</v>
      </c>
      <c r="BZ45" t="s">
        <v>398</v>
      </c>
      <c r="CA45" t="s">
        <v>398</v>
      </c>
      <c r="CB45" t="s">
        <v>398</v>
      </c>
      <c r="CC45" t="s">
        <v>398</v>
      </c>
      <c r="CD45" t="s">
        <v>398</v>
      </c>
      <c r="CE45" t="s">
        <v>398</v>
      </c>
      <c r="CF45" t="s">
        <v>398</v>
      </c>
      <c r="CG45" t="s">
        <v>398</v>
      </c>
      <c r="CH45">
        <f>$B$11*DF45+$C$11*DG45+$F$11*DR45*(1-DU45)</f>
        <v>1500</v>
      </c>
      <c r="CI45">
        <f t="shared" si="36"/>
        <v>1261.2105005568303</v>
      </c>
      <c r="CJ45">
        <f>($B$11*$D$9+$C$11*$D$9+$F$11*((EE45+DW45)/MAX(EE45+DW45+EF45, 0.1)*$I$9+EF45/MAX(EE45+DW45+EF45, 0.1)*$J$9))/($B$11+$C$11+$F$11)</f>
        <v>0.84080700037122025</v>
      </c>
      <c r="CK45">
        <f>($B$11*$K$9+$C$11*$K$9+$F$11*((EE45+DW45)/MAX(EE45+DW45+EF45, 0.1)*$P$9+EF45/MAX(EE45+DW45+EF45, 0.1)*$Q$9))/($B$11+$C$11+$F$11)</f>
        <v>0.16115751071645493</v>
      </c>
      <c r="CL45">
        <v>6</v>
      </c>
      <c r="CM45">
        <v>0.5</v>
      </c>
      <c r="CN45" t="s">
        <v>399</v>
      </c>
      <c r="CO45">
        <v>2</v>
      </c>
      <c r="CP45">
        <v>1657696009.5999999</v>
      </c>
      <c r="CQ45">
        <v>1462.511</v>
      </c>
      <c r="CR45">
        <v>1500.06</v>
      </c>
      <c r="CS45">
        <v>26.3689</v>
      </c>
      <c r="CT45">
        <v>19.1111</v>
      </c>
      <c r="CU45">
        <v>1451.28</v>
      </c>
      <c r="CV45">
        <v>25.0199</v>
      </c>
      <c r="CW45">
        <v>550.14099999999996</v>
      </c>
      <c r="CX45">
        <v>100.648</v>
      </c>
      <c r="CY45">
        <v>9.9506899999999995E-2</v>
      </c>
      <c r="CZ45">
        <v>31.518899999999999</v>
      </c>
      <c r="DA45">
        <v>35.508600000000001</v>
      </c>
      <c r="DB45">
        <v>999.9</v>
      </c>
      <c r="DC45">
        <v>0</v>
      </c>
      <c r="DD45">
        <v>0</v>
      </c>
      <c r="DE45">
        <v>4983.75</v>
      </c>
      <c r="DF45">
        <v>0</v>
      </c>
      <c r="DG45">
        <v>1891.67</v>
      </c>
      <c r="DH45">
        <v>-37.767800000000001</v>
      </c>
      <c r="DI45">
        <v>1502.33</v>
      </c>
      <c r="DJ45">
        <v>1529.29</v>
      </c>
      <c r="DK45">
        <v>7.5364399999999998</v>
      </c>
      <c r="DL45">
        <v>1500.06</v>
      </c>
      <c r="DM45">
        <v>19.1111</v>
      </c>
      <c r="DN45">
        <v>2.68201</v>
      </c>
      <c r="DO45">
        <v>1.9234899999999999</v>
      </c>
      <c r="DP45">
        <v>22.1753</v>
      </c>
      <c r="DQ45">
        <v>16.828199999999999</v>
      </c>
      <c r="DR45">
        <v>1500</v>
      </c>
      <c r="DS45">
        <v>0.97301199999999999</v>
      </c>
      <c r="DT45">
        <v>2.6988499999999999E-2</v>
      </c>
      <c r="DU45">
        <v>0</v>
      </c>
      <c r="DV45">
        <v>765.15800000000002</v>
      </c>
      <c r="DW45">
        <v>4.9993100000000004</v>
      </c>
      <c r="DX45">
        <v>17792.5</v>
      </c>
      <c r="DY45">
        <v>13259.3</v>
      </c>
      <c r="DZ45">
        <v>44.625</v>
      </c>
      <c r="EA45">
        <v>46.186999999999998</v>
      </c>
      <c r="EB45">
        <v>44.936999999999998</v>
      </c>
      <c r="EC45">
        <v>45.936999999999998</v>
      </c>
      <c r="ED45">
        <v>45.875</v>
      </c>
      <c r="EE45">
        <v>1454.65</v>
      </c>
      <c r="EF45">
        <v>40.35</v>
      </c>
      <c r="EG45">
        <v>0</v>
      </c>
      <c r="EH45">
        <v>2571.2999999523158</v>
      </c>
      <c r="EI45">
        <v>0</v>
      </c>
      <c r="EJ45">
        <v>764.20799999999997</v>
      </c>
      <c r="EK45">
        <v>15.391589723078001</v>
      </c>
      <c r="EL45">
        <v>-1432.4923048331209</v>
      </c>
      <c r="EM45">
        <v>18200.846153846149</v>
      </c>
      <c r="EN45">
        <v>15</v>
      </c>
      <c r="EO45">
        <v>1657696036.5999999</v>
      </c>
      <c r="EP45" t="s">
        <v>491</v>
      </c>
      <c r="EQ45">
        <v>1657696034.5999999</v>
      </c>
      <c r="ER45">
        <v>1657696036.5999999</v>
      </c>
      <c r="ES45">
        <v>81</v>
      </c>
      <c r="ET45">
        <v>0.19400000000000001</v>
      </c>
      <c r="EU45">
        <v>3.0000000000000001E-3</v>
      </c>
      <c r="EV45">
        <v>11.231</v>
      </c>
      <c r="EW45">
        <v>1.349</v>
      </c>
      <c r="EX45">
        <v>1500</v>
      </c>
      <c r="EY45">
        <v>19</v>
      </c>
      <c r="EZ45">
        <v>7.0000000000000007E-2</v>
      </c>
      <c r="FA45">
        <v>0.02</v>
      </c>
      <c r="FB45">
        <v>-38.016357499999991</v>
      </c>
      <c r="FC45">
        <v>-0.86379849906192074</v>
      </c>
      <c r="FD45">
        <v>0.17340314715641689</v>
      </c>
      <c r="FE45">
        <v>0</v>
      </c>
      <c r="FF45">
        <v>7.5224484999999994</v>
      </c>
      <c r="FG45">
        <v>-0.14952742964353241</v>
      </c>
      <c r="FH45">
        <v>1.5188647166551709E-2</v>
      </c>
      <c r="FI45">
        <v>1</v>
      </c>
      <c r="FJ45">
        <v>1</v>
      </c>
      <c r="FK45">
        <v>2</v>
      </c>
      <c r="FL45" t="s">
        <v>401</v>
      </c>
      <c r="FM45">
        <v>3.04887</v>
      </c>
      <c r="FN45">
        <v>2.7633800000000002</v>
      </c>
      <c r="FO45">
        <v>0.23686699999999999</v>
      </c>
      <c r="FP45">
        <v>0.24251500000000001</v>
      </c>
      <c r="FQ45">
        <v>0.12145499999999999</v>
      </c>
      <c r="FR45">
        <v>0.100648</v>
      </c>
      <c r="FS45">
        <v>23639.8</v>
      </c>
      <c r="FT45">
        <v>18479.599999999999</v>
      </c>
      <c r="FU45">
        <v>29152</v>
      </c>
      <c r="FV45">
        <v>23913</v>
      </c>
      <c r="FW45">
        <v>33370.6</v>
      </c>
      <c r="FX45">
        <v>31413.1</v>
      </c>
      <c r="FY45">
        <v>41721.1</v>
      </c>
      <c r="FZ45">
        <v>39009.800000000003</v>
      </c>
      <c r="GA45">
        <v>1.9837499999999999</v>
      </c>
      <c r="GB45">
        <v>1.7695700000000001</v>
      </c>
      <c r="GC45">
        <v>0.17954400000000001</v>
      </c>
      <c r="GD45">
        <v>0</v>
      </c>
      <c r="GE45">
        <v>32.605899999999998</v>
      </c>
      <c r="GF45">
        <v>999.9</v>
      </c>
      <c r="GG45">
        <v>36.4</v>
      </c>
      <c r="GH45">
        <v>43.9</v>
      </c>
      <c r="GI45">
        <v>32.928400000000003</v>
      </c>
      <c r="GJ45">
        <v>31.596900000000002</v>
      </c>
      <c r="GK45">
        <v>35.400599999999997</v>
      </c>
      <c r="GL45">
        <v>1</v>
      </c>
      <c r="GM45">
        <v>0.82197200000000004</v>
      </c>
      <c r="GN45">
        <v>5.4790000000000001</v>
      </c>
      <c r="GO45">
        <v>20.180800000000001</v>
      </c>
      <c r="GP45">
        <v>5.2250800000000002</v>
      </c>
      <c r="GQ45">
        <v>11.9201</v>
      </c>
      <c r="GR45">
        <v>4.9637000000000002</v>
      </c>
      <c r="GS45">
        <v>3.2919999999999998</v>
      </c>
      <c r="GT45">
        <v>9999</v>
      </c>
      <c r="GU45">
        <v>9999</v>
      </c>
      <c r="GV45">
        <v>9999</v>
      </c>
      <c r="GW45">
        <v>997</v>
      </c>
      <c r="GX45">
        <v>1.87765</v>
      </c>
      <c r="GY45">
        <v>1.87595</v>
      </c>
      <c r="GZ45">
        <v>1.87469</v>
      </c>
      <c r="HA45">
        <v>1.87408</v>
      </c>
      <c r="HB45">
        <v>1.87531</v>
      </c>
      <c r="HC45">
        <v>1.8702700000000001</v>
      </c>
      <c r="HD45">
        <v>1.87439</v>
      </c>
      <c r="HE45">
        <v>1.8795500000000001</v>
      </c>
      <c r="HF45">
        <v>0</v>
      </c>
      <c r="HG45">
        <v>0</v>
      </c>
      <c r="HH45">
        <v>0</v>
      </c>
      <c r="HI45">
        <v>0</v>
      </c>
      <c r="HJ45" t="s">
        <v>402</v>
      </c>
      <c r="HK45" t="s">
        <v>403</v>
      </c>
      <c r="HL45" t="s">
        <v>404</v>
      </c>
      <c r="HM45" t="s">
        <v>405</v>
      </c>
      <c r="HN45" t="s">
        <v>405</v>
      </c>
      <c r="HO45" t="s">
        <v>404</v>
      </c>
      <c r="HP45">
        <v>0</v>
      </c>
      <c r="HQ45">
        <v>100</v>
      </c>
      <c r="HR45">
        <v>100</v>
      </c>
      <c r="HS45">
        <v>11.231</v>
      </c>
      <c r="HT45">
        <v>1.349</v>
      </c>
      <c r="HU45">
        <v>6.9757295718466192</v>
      </c>
      <c r="HV45">
        <v>6.5289834966774643E-3</v>
      </c>
      <c r="HW45">
        <v>-3.637491770542342E-6</v>
      </c>
      <c r="HX45">
        <v>7.2908839589717725E-10</v>
      </c>
      <c r="HY45">
        <v>0.67259444291631509</v>
      </c>
      <c r="HZ45">
        <v>4.1963366034610879E-2</v>
      </c>
      <c r="IA45">
        <v>-4.0001743216473728E-4</v>
      </c>
      <c r="IB45">
        <v>9.9319402524137803E-6</v>
      </c>
      <c r="IC45">
        <v>1</v>
      </c>
      <c r="ID45">
        <v>2008</v>
      </c>
      <c r="IE45">
        <v>1</v>
      </c>
      <c r="IF45">
        <v>25</v>
      </c>
      <c r="IG45">
        <v>1.3</v>
      </c>
      <c r="IH45">
        <v>11.4</v>
      </c>
      <c r="II45">
        <v>3.10547</v>
      </c>
      <c r="IJ45">
        <v>2.4426299999999999</v>
      </c>
      <c r="IK45">
        <v>1.42578</v>
      </c>
      <c r="IL45">
        <v>2.2851599999999999</v>
      </c>
      <c r="IM45">
        <v>1.5478499999999999</v>
      </c>
      <c r="IN45">
        <v>2.4035600000000001</v>
      </c>
      <c r="IO45">
        <v>46.210799999999999</v>
      </c>
      <c r="IP45">
        <v>13.956899999999999</v>
      </c>
      <c r="IQ45">
        <v>18</v>
      </c>
      <c r="IR45">
        <v>583.70399999999995</v>
      </c>
      <c r="IS45">
        <v>428.49599999999998</v>
      </c>
      <c r="IT45">
        <v>24.9998</v>
      </c>
      <c r="IU45">
        <v>37.000799999999998</v>
      </c>
      <c r="IV45">
        <v>29.9999</v>
      </c>
      <c r="IW45">
        <v>36.798699999999997</v>
      </c>
      <c r="IX45">
        <v>36.695500000000003</v>
      </c>
      <c r="IY45">
        <v>62.1755</v>
      </c>
      <c r="IZ45">
        <v>41.342100000000002</v>
      </c>
      <c r="JA45">
        <v>0</v>
      </c>
      <c r="JB45">
        <v>25</v>
      </c>
      <c r="JC45">
        <v>1500</v>
      </c>
      <c r="JD45">
        <v>19.054099999999998</v>
      </c>
      <c r="JE45">
        <v>97.051100000000005</v>
      </c>
      <c r="JF45">
        <v>99.253</v>
      </c>
    </row>
    <row r="46" spans="1:266" x14ac:dyDescent="0.2">
      <c r="A46">
        <v>30</v>
      </c>
      <c r="B46">
        <v>1657696112.5999999</v>
      </c>
      <c r="C46">
        <v>4947.5999999046326</v>
      </c>
      <c r="D46" t="s">
        <v>492</v>
      </c>
      <c r="E46" t="s">
        <v>493</v>
      </c>
      <c r="F46" t="s">
        <v>394</v>
      </c>
      <c r="H46" t="s">
        <v>451</v>
      </c>
      <c r="I46" t="s">
        <v>452</v>
      </c>
      <c r="J46" t="s">
        <v>453</v>
      </c>
      <c r="K46">
        <v>1657696112.5999999</v>
      </c>
      <c r="L46">
        <f t="shared" si="0"/>
        <v>7.1096236745606823E-3</v>
      </c>
      <c r="M46">
        <f t="shared" si="1"/>
        <v>7.109623674560682</v>
      </c>
      <c r="N46">
        <f t="shared" si="2"/>
        <v>23.909811606701055</v>
      </c>
      <c r="O46">
        <f t="shared" si="3"/>
        <v>1958.779</v>
      </c>
      <c r="P46">
        <f t="shared" si="4"/>
        <v>1805.935556344705</v>
      </c>
      <c r="Q46">
        <f t="shared" si="5"/>
        <v>181.94045198973549</v>
      </c>
      <c r="R46">
        <f t="shared" si="6"/>
        <v>197.33878950217559</v>
      </c>
      <c r="S46">
        <f t="shared" si="7"/>
        <v>0.43200135333145279</v>
      </c>
      <c r="T46">
        <f>IF(LEFT(CN46,1)&lt;&gt;"0",IF(LEFT(CN46,1)="1",3,CO46),$D$5+$E$5*(DE46*CX46/($K$5*1000))+$F$5*(DE46*CX46/($K$5*1000))*MAX(MIN(CL46,$J$5),$I$5)*MAX(MIN(CL46,$J$5),$I$5)+$G$5*MAX(MIN(CL46,$J$5),$I$5)*(DE46*CX46/($K$5*1000))+$H$5*(DE46*CX46/($K$5*1000))*(DE46*CX46/($K$5*1000)))</f>
        <v>1.91261195119272</v>
      </c>
      <c r="U46">
        <f t="shared" si="8"/>
        <v>0.38422713558677096</v>
      </c>
      <c r="V46">
        <f t="shared" si="9"/>
        <v>0.24399256247904405</v>
      </c>
      <c r="W46">
        <f t="shared" si="10"/>
        <v>241.74265007465374</v>
      </c>
      <c r="X46">
        <f>(CZ46+(W46+2*0.95*0.0000000567*(((CZ46+$B$7)+273)^4-(CZ46+273)^4)-44100*L46)/(1.84*29.3*T46+8*0.95*0.0000000567*(CZ46+273)^3))</f>
        <v>30.872431847963846</v>
      </c>
      <c r="Y46">
        <f>($C$7*DA46+$D$7*DB46+$E$7*X46)</f>
        <v>30.872431847963846</v>
      </c>
      <c r="Z46">
        <f t="shared" si="11"/>
        <v>4.4786679975539476</v>
      </c>
      <c r="AA46">
        <f t="shared" si="12"/>
        <v>57.770301527624881</v>
      </c>
      <c r="AB46">
        <f t="shared" si="13"/>
        <v>2.68073535400596</v>
      </c>
      <c r="AC46">
        <f t="shared" si="14"/>
        <v>4.6403347102560524</v>
      </c>
      <c r="AD46">
        <f t="shared" si="15"/>
        <v>1.7979326435479877</v>
      </c>
      <c r="AE46">
        <f t="shared" si="16"/>
        <v>-313.53440404812608</v>
      </c>
      <c r="AF46">
        <f t="shared" si="17"/>
        <v>64.215327746638181</v>
      </c>
      <c r="AG46">
        <f>2*0.95*0.0000000567*(((CZ46+$B$7)+273)^4-(Y46+273)^4)</f>
        <v>7.5532143989781195</v>
      </c>
      <c r="AH46">
        <f t="shared" si="18"/>
        <v>-2.3211827856030709E-2</v>
      </c>
      <c r="AI46">
        <v>0</v>
      </c>
      <c r="AJ46">
        <v>0</v>
      </c>
      <c r="AK46">
        <f>IF(AI46*$H$13&gt;=AM46,1,(AM46/(AM46-AI46*$H$13)))</f>
        <v>1</v>
      </c>
      <c r="AL46">
        <f t="shared" si="19"/>
        <v>0</v>
      </c>
      <c r="AM46">
        <f>MAX(0,($B$13+$C$13*DE46)/(1+$D$13*DE46)*CX46/(CZ46+273)*$E$13)</f>
        <v>25356.110465336864</v>
      </c>
      <c r="AN46" t="s">
        <v>398</v>
      </c>
      <c r="AO46" t="s">
        <v>398</v>
      </c>
      <c r="AP46">
        <v>0</v>
      </c>
      <c r="AQ46">
        <v>0</v>
      </c>
      <c r="AR46" t="e">
        <f t="shared" si="20"/>
        <v>#DIV/0!</v>
      </c>
      <c r="AS46">
        <v>0</v>
      </c>
      <c r="AT46" t="s">
        <v>398</v>
      </c>
      <c r="AU46" t="s">
        <v>398</v>
      </c>
      <c r="AV46">
        <v>0</v>
      </c>
      <c r="AW46">
        <v>0</v>
      </c>
      <c r="AX46" t="e">
        <f t="shared" si="21"/>
        <v>#DIV/0!</v>
      </c>
      <c r="AY46">
        <v>0.5</v>
      </c>
      <c r="AZ46">
        <f t="shared" si="22"/>
        <v>1261.2441005568155</v>
      </c>
      <c r="BA46">
        <f t="shared" si="23"/>
        <v>23.909811606701055</v>
      </c>
      <c r="BB46" t="e">
        <f t="shared" si="24"/>
        <v>#DIV/0!</v>
      </c>
      <c r="BC46">
        <f t="shared" si="25"/>
        <v>1.8957322849831624E-2</v>
      </c>
      <c r="BD46" t="e">
        <f t="shared" si="26"/>
        <v>#DIV/0!</v>
      </c>
      <c r="BE46" t="e">
        <f t="shared" si="27"/>
        <v>#DIV/0!</v>
      </c>
      <c r="BF46" t="s">
        <v>398</v>
      </c>
      <c r="BG46">
        <v>0</v>
      </c>
      <c r="BH46" t="e">
        <f t="shared" si="28"/>
        <v>#DIV/0!</v>
      </c>
      <c r="BI46" t="e">
        <f t="shared" si="29"/>
        <v>#DIV/0!</v>
      </c>
      <c r="BJ46" t="e">
        <f t="shared" si="30"/>
        <v>#DIV/0!</v>
      </c>
      <c r="BK46" t="e">
        <f t="shared" si="31"/>
        <v>#DIV/0!</v>
      </c>
      <c r="BL46" t="e">
        <f t="shared" si="32"/>
        <v>#DIV/0!</v>
      </c>
      <c r="BM46" t="e">
        <f t="shared" si="33"/>
        <v>#DIV/0!</v>
      </c>
      <c r="BN46" t="e">
        <f t="shared" si="34"/>
        <v>#DIV/0!</v>
      </c>
      <c r="BO46" t="e">
        <f t="shared" si="35"/>
        <v>#DIV/0!</v>
      </c>
      <c r="BP46" t="s">
        <v>398</v>
      </c>
      <c r="BQ46" t="s">
        <v>398</v>
      </c>
      <c r="BR46" t="s">
        <v>398</v>
      </c>
      <c r="BS46" t="s">
        <v>398</v>
      </c>
      <c r="BT46" t="s">
        <v>398</v>
      </c>
      <c r="BU46" t="s">
        <v>398</v>
      </c>
      <c r="BV46" t="s">
        <v>398</v>
      </c>
      <c r="BW46" t="s">
        <v>398</v>
      </c>
      <c r="BX46" t="s">
        <v>398</v>
      </c>
      <c r="BY46" t="s">
        <v>398</v>
      </c>
      <c r="BZ46" t="s">
        <v>398</v>
      </c>
      <c r="CA46" t="s">
        <v>398</v>
      </c>
      <c r="CB46" t="s">
        <v>398</v>
      </c>
      <c r="CC46" t="s">
        <v>398</v>
      </c>
      <c r="CD46" t="s">
        <v>398</v>
      </c>
      <c r="CE46" t="s">
        <v>398</v>
      </c>
      <c r="CF46" t="s">
        <v>398</v>
      </c>
      <c r="CG46" t="s">
        <v>398</v>
      </c>
      <c r="CH46">
        <f>$B$11*DF46+$C$11*DG46+$F$11*DR46*(1-DU46)</f>
        <v>1500.04</v>
      </c>
      <c r="CI46">
        <f t="shared" si="36"/>
        <v>1261.2441005568155</v>
      </c>
      <c r="CJ46">
        <f>($B$11*$D$9+$C$11*$D$9+$F$11*((EE46+DW46)/MAX(EE46+DW46+EF46, 0.1)*$I$9+EF46/MAX(EE46+DW46+EF46, 0.1)*$J$9))/($B$11+$C$11+$F$11)</f>
        <v>0.84080697885177424</v>
      </c>
      <c r="CK46">
        <f>($B$11*$K$9+$C$11*$K$9+$F$11*((EE46+DW46)/MAX(EE46+DW46+EF46, 0.1)*$P$9+EF46/MAX(EE46+DW46+EF46, 0.1)*$Q$9))/($B$11+$C$11+$F$11)</f>
        <v>0.16115746918392426</v>
      </c>
      <c r="CL46">
        <v>6</v>
      </c>
      <c r="CM46">
        <v>0.5</v>
      </c>
      <c r="CN46" t="s">
        <v>399</v>
      </c>
      <c r="CO46">
        <v>2</v>
      </c>
      <c r="CP46">
        <v>1657696112.5999999</v>
      </c>
      <c r="CQ46">
        <v>1958.779</v>
      </c>
      <c r="CR46">
        <v>2000.04</v>
      </c>
      <c r="CS46">
        <v>26.608899999999998</v>
      </c>
      <c r="CT46">
        <v>19.062000000000001</v>
      </c>
      <c r="CU46">
        <v>1946.97</v>
      </c>
      <c r="CV46">
        <v>24.979700000000001</v>
      </c>
      <c r="CW46">
        <v>550.19500000000005</v>
      </c>
      <c r="CX46">
        <v>100.646</v>
      </c>
      <c r="CY46">
        <v>9.98164E-2</v>
      </c>
      <c r="CZ46">
        <v>31.495200000000001</v>
      </c>
      <c r="DA46">
        <v>33.153799999999997</v>
      </c>
      <c r="DB46">
        <v>999.9</v>
      </c>
      <c r="DC46">
        <v>0</v>
      </c>
      <c r="DD46">
        <v>0</v>
      </c>
      <c r="DE46">
        <v>5008.12</v>
      </c>
      <c r="DF46">
        <v>0</v>
      </c>
      <c r="DG46">
        <v>1985.17</v>
      </c>
      <c r="DH46">
        <v>-41.594099999999997</v>
      </c>
      <c r="DI46">
        <v>2011.98</v>
      </c>
      <c r="DJ46">
        <v>2038.9</v>
      </c>
      <c r="DK46">
        <v>7.5469099999999996</v>
      </c>
      <c r="DL46">
        <v>2000.04</v>
      </c>
      <c r="DM46">
        <v>19.062000000000001</v>
      </c>
      <c r="DN46">
        <v>2.6780900000000001</v>
      </c>
      <c r="DO46">
        <v>1.91852</v>
      </c>
      <c r="DP46">
        <v>22.151299999999999</v>
      </c>
      <c r="DQ46">
        <v>16.787400000000002</v>
      </c>
      <c r="DR46">
        <v>1500.04</v>
      </c>
      <c r="DS46">
        <v>0.97301199999999999</v>
      </c>
      <c r="DT46">
        <v>2.6988499999999999E-2</v>
      </c>
      <c r="DU46">
        <v>0</v>
      </c>
      <c r="DV46">
        <v>770.67700000000002</v>
      </c>
      <c r="DW46">
        <v>4.9993100000000004</v>
      </c>
      <c r="DX46">
        <v>18206.099999999999</v>
      </c>
      <c r="DY46">
        <v>13259.7</v>
      </c>
      <c r="DZ46">
        <v>44.561999999999998</v>
      </c>
      <c r="EA46">
        <v>46.061999999999998</v>
      </c>
      <c r="EB46">
        <v>44.875</v>
      </c>
      <c r="EC46">
        <v>45.875</v>
      </c>
      <c r="ED46">
        <v>45.75</v>
      </c>
      <c r="EE46">
        <v>1454.69</v>
      </c>
      <c r="EF46">
        <v>40.35</v>
      </c>
      <c r="EG46">
        <v>0</v>
      </c>
      <c r="EH46">
        <v>2673.8999998569489</v>
      </c>
      <c r="EI46">
        <v>0</v>
      </c>
      <c r="EJ46">
        <v>766.71292000000005</v>
      </c>
      <c r="EK46">
        <v>38.613923144785161</v>
      </c>
      <c r="EL46">
        <v>1272.161538619147</v>
      </c>
      <c r="EM46">
        <v>18009.047999999999</v>
      </c>
      <c r="EN46">
        <v>15</v>
      </c>
      <c r="EO46">
        <v>1657696151.5999999</v>
      </c>
      <c r="EP46" t="s">
        <v>494</v>
      </c>
      <c r="EQ46">
        <v>1657696151.5999999</v>
      </c>
      <c r="ER46">
        <v>1657696036.5999999</v>
      </c>
      <c r="ES46">
        <v>82</v>
      </c>
      <c r="ET46">
        <v>0.309</v>
      </c>
      <c r="EU46">
        <v>3.0000000000000001E-3</v>
      </c>
      <c r="EV46">
        <v>11.808999999999999</v>
      </c>
      <c r="EW46">
        <v>1.349</v>
      </c>
      <c r="EX46">
        <v>2000</v>
      </c>
      <c r="EY46">
        <v>19</v>
      </c>
      <c r="EZ46">
        <v>0.1</v>
      </c>
      <c r="FA46">
        <v>0.02</v>
      </c>
      <c r="FB46">
        <v>-41.625824999999999</v>
      </c>
      <c r="FC46">
        <v>-2.5132300187616168</v>
      </c>
      <c r="FD46">
        <v>0.37957818743310301</v>
      </c>
      <c r="FE46">
        <v>0</v>
      </c>
      <c r="FF46">
        <v>7.5370115000000002</v>
      </c>
      <c r="FG46">
        <v>0.20807324577858941</v>
      </c>
      <c r="FH46">
        <v>3.0083286102917679E-2</v>
      </c>
      <c r="FI46">
        <v>1</v>
      </c>
      <c r="FJ46">
        <v>1</v>
      </c>
      <c r="FK46">
        <v>2</v>
      </c>
      <c r="FL46" t="s">
        <v>401</v>
      </c>
      <c r="FM46">
        <v>3.0490499999999998</v>
      </c>
      <c r="FN46">
        <v>2.7637900000000002</v>
      </c>
      <c r="FO46">
        <v>0.282169</v>
      </c>
      <c r="FP46">
        <v>0.287435</v>
      </c>
      <c r="FQ46">
        <v>0.121326</v>
      </c>
      <c r="FR46">
        <v>0.100471</v>
      </c>
      <c r="FS46">
        <v>22229.3</v>
      </c>
      <c r="FT46">
        <v>17377.7</v>
      </c>
      <c r="FU46">
        <v>29155.8</v>
      </c>
      <c r="FV46">
        <v>23915.7</v>
      </c>
      <c r="FW46">
        <v>33380.9</v>
      </c>
      <c r="FX46">
        <v>31424.1</v>
      </c>
      <c r="FY46">
        <v>41725.800000000003</v>
      </c>
      <c r="FZ46">
        <v>39013.9</v>
      </c>
      <c r="GA46">
        <v>1.9844999999999999</v>
      </c>
      <c r="GB46">
        <v>1.77075</v>
      </c>
      <c r="GC46">
        <v>4.2132999999999997E-2</v>
      </c>
      <c r="GD46">
        <v>0</v>
      </c>
      <c r="GE46">
        <v>32.471299999999999</v>
      </c>
      <c r="GF46">
        <v>999.9</v>
      </c>
      <c r="GG46">
        <v>36.1</v>
      </c>
      <c r="GH46">
        <v>44.1</v>
      </c>
      <c r="GI46">
        <v>32.997799999999998</v>
      </c>
      <c r="GJ46">
        <v>31.486899999999999</v>
      </c>
      <c r="GK46">
        <v>34.883800000000001</v>
      </c>
      <c r="GL46">
        <v>1</v>
      </c>
      <c r="GM46">
        <v>0.81709900000000002</v>
      </c>
      <c r="GN46">
        <v>5.4657099999999996</v>
      </c>
      <c r="GO46">
        <v>20.181999999999999</v>
      </c>
      <c r="GP46">
        <v>5.2241799999999996</v>
      </c>
      <c r="GQ46">
        <v>11.9201</v>
      </c>
      <c r="GR46">
        <v>4.9637500000000001</v>
      </c>
      <c r="GS46">
        <v>3.2919999999999998</v>
      </c>
      <c r="GT46">
        <v>9999</v>
      </c>
      <c r="GU46">
        <v>9999</v>
      </c>
      <c r="GV46">
        <v>9999</v>
      </c>
      <c r="GW46">
        <v>997.1</v>
      </c>
      <c r="GX46">
        <v>1.8775900000000001</v>
      </c>
      <c r="GY46">
        <v>1.87598</v>
      </c>
      <c r="GZ46">
        <v>1.8747</v>
      </c>
      <c r="HA46">
        <v>1.87408</v>
      </c>
      <c r="HB46">
        <v>1.8753200000000001</v>
      </c>
      <c r="HC46">
        <v>1.87026</v>
      </c>
      <c r="HD46">
        <v>1.87439</v>
      </c>
      <c r="HE46">
        <v>1.87957</v>
      </c>
      <c r="HF46">
        <v>0</v>
      </c>
      <c r="HG46">
        <v>0</v>
      </c>
      <c r="HH46">
        <v>0</v>
      </c>
      <c r="HI46">
        <v>0</v>
      </c>
      <c r="HJ46" t="s">
        <v>402</v>
      </c>
      <c r="HK46" t="s">
        <v>403</v>
      </c>
      <c r="HL46" t="s">
        <v>404</v>
      </c>
      <c r="HM46" t="s">
        <v>405</v>
      </c>
      <c r="HN46" t="s">
        <v>405</v>
      </c>
      <c r="HO46" t="s">
        <v>404</v>
      </c>
      <c r="HP46">
        <v>0</v>
      </c>
      <c r="HQ46">
        <v>100</v>
      </c>
      <c r="HR46">
        <v>100</v>
      </c>
      <c r="HS46">
        <v>11.808999999999999</v>
      </c>
      <c r="HT46">
        <v>1.6292</v>
      </c>
      <c r="HU46">
        <v>7.1672751749016861</v>
      </c>
      <c r="HV46">
        <v>6.5289834966774643E-3</v>
      </c>
      <c r="HW46">
        <v>-3.637491770542342E-6</v>
      </c>
      <c r="HX46">
        <v>7.2908839589717725E-10</v>
      </c>
      <c r="HY46">
        <v>0.67573953292514122</v>
      </c>
      <c r="HZ46">
        <v>4.1963366034610879E-2</v>
      </c>
      <c r="IA46">
        <v>-4.0001743216473728E-4</v>
      </c>
      <c r="IB46">
        <v>9.9319402524137803E-6</v>
      </c>
      <c r="IC46">
        <v>1</v>
      </c>
      <c r="ID46">
        <v>2008</v>
      </c>
      <c r="IE46">
        <v>1</v>
      </c>
      <c r="IF46">
        <v>25</v>
      </c>
      <c r="IG46">
        <v>1.3</v>
      </c>
      <c r="IH46">
        <v>1.3</v>
      </c>
      <c r="II46">
        <v>3.9221200000000001</v>
      </c>
      <c r="IJ46">
        <v>2.3938000000000001</v>
      </c>
      <c r="IK46">
        <v>1.42578</v>
      </c>
      <c r="IL46">
        <v>2.2851599999999999</v>
      </c>
      <c r="IM46">
        <v>1.5478499999999999</v>
      </c>
      <c r="IN46">
        <v>2.33887</v>
      </c>
      <c r="IO46">
        <v>46.327399999999997</v>
      </c>
      <c r="IP46">
        <v>13.921900000000001</v>
      </c>
      <c r="IQ46">
        <v>18</v>
      </c>
      <c r="IR46">
        <v>584.01099999999997</v>
      </c>
      <c r="IS46">
        <v>429.00900000000001</v>
      </c>
      <c r="IT46">
        <v>25.001300000000001</v>
      </c>
      <c r="IU46">
        <v>36.955599999999997</v>
      </c>
      <c r="IV46">
        <v>29.9999</v>
      </c>
      <c r="IW46">
        <v>36.770000000000003</v>
      </c>
      <c r="IX46">
        <v>36.6648</v>
      </c>
      <c r="IY46">
        <v>78.527000000000001</v>
      </c>
      <c r="IZ46">
        <v>41.214799999999997</v>
      </c>
      <c r="JA46">
        <v>0</v>
      </c>
      <c r="JB46">
        <v>25</v>
      </c>
      <c r="JC46">
        <v>2000</v>
      </c>
      <c r="JD46">
        <v>19.146999999999998</v>
      </c>
      <c r="JE46">
        <v>97.062799999999996</v>
      </c>
      <c r="JF46">
        <v>99.2637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2022-07-13T07:29:44Z</dcterms:created>
  <dcterms:modified xsi:type="dcterms:W3CDTF">2022-07-30T19:14:24Z</dcterms:modified>
</cp:coreProperties>
</file>