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9DE7972-63A7-4E38-B299-D24FD29949E1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" l="1"/>
  <c r="K3" i="1"/>
  <c r="J3" i="1"/>
  <c r="E10" i="1" l="1"/>
  <c r="E3" i="1"/>
  <c r="K32" i="1" l="1"/>
  <c r="K33" i="1"/>
  <c r="K34" i="1"/>
  <c r="K35" i="1"/>
  <c r="K36" i="1"/>
  <c r="K37" i="1"/>
  <c r="K38" i="1"/>
  <c r="K39" i="1"/>
  <c r="K40" i="1"/>
  <c r="K41" i="1"/>
  <c r="K31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16" i="1"/>
  <c r="K16" i="1" s="1"/>
  <c r="I32" i="1"/>
  <c r="I33" i="1"/>
  <c r="I34" i="1"/>
  <c r="I35" i="1"/>
  <c r="I36" i="1"/>
  <c r="I37" i="1"/>
  <c r="I38" i="1"/>
  <c r="I39" i="1"/>
  <c r="I40" i="1"/>
  <c r="I41" i="1"/>
  <c r="I31" i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31" i="1"/>
  <c r="H31" i="1" s="1"/>
  <c r="H17" i="1"/>
  <c r="H18" i="1"/>
  <c r="H19" i="1"/>
  <c r="H20" i="1"/>
  <c r="H21" i="1"/>
  <c r="H22" i="1"/>
  <c r="H23" i="1"/>
  <c r="H24" i="1"/>
  <c r="H25" i="1"/>
  <c r="H26" i="1"/>
  <c r="H27" i="1"/>
  <c r="H16" i="1"/>
  <c r="G17" i="1"/>
  <c r="G18" i="1"/>
  <c r="G19" i="1"/>
  <c r="G20" i="1"/>
  <c r="G21" i="1"/>
  <c r="G22" i="1"/>
  <c r="G23" i="1"/>
  <c r="G24" i="1"/>
  <c r="G25" i="1"/>
  <c r="G26" i="1"/>
  <c r="G27" i="1"/>
  <c r="G16" i="1"/>
  <c r="K1" i="1"/>
  <c r="J5" i="1" s="1"/>
  <c r="E4" i="1"/>
  <c r="E5" i="1"/>
  <c r="K5" i="1" s="1"/>
  <c r="E6" i="1"/>
  <c r="K6" i="1" s="1"/>
  <c r="E7" i="1"/>
  <c r="K7" i="1" s="1"/>
  <c r="E8" i="1"/>
  <c r="K8" i="1" s="1"/>
  <c r="E9" i="1"/>
  <c r="K10" i="1"/>
  <c r="E11" i="1"/>
  <c r="K11" i="1" s="1"/>
  <c r="E12" i="1"/>
  <c r="K12" i="1" s="1"/>
  <c r="I20" i="1" l="1"/>
  <c r="J41" i="1"/>
  <c r="J33" i="1"/>
  <c r="I16" i="1"/>
  <c r="I27" i="1"/>
  <c r="I18" i="1"/>
  <c r="J32" i="1"/>
  <c r="I19" i="1"/>
  <c r="I26" i="1"/>
  <c r="J40" i="1"/>
  <c r="I25" i="1"/>
  <c r="I17" i="1"/>
  <c r="J39" i="1"/>
  <c r="J38" i="1"/>
  <c r="J36" i="1"/>
  <c r="I21" i="1"/>
  <c r="J35" i="1"/>
  <c r="I23" i="1"/>
  <c r="J37" i="1"/>
  <c r="I22" i="1"/>
  <c r="J31" i="1"/>
  <c r="J34" i="1"/>
  <c r="J8" i="1"/>
  <c r="I24" i="1"/>
  <c r="J6" i="1"/>
  <c r="J12" i="1"/>
  <c r="J4" i="1"/>
  <c r="J11" i="1"/>
  <c r="J10" i="1"/>
  <c r="J9" i="1"/>
  <c r="J7" i="1"/>
</calcChain>
</file>

<file path=xl/sharedStrings.xml><?xml version="1.0" encoding="utf-8"?>
<sst xmlns="http://schemas.openxmlformats.org/spreadsheetml/2006/main" count="39" uniqueCount="22">
  <si>
    <t>P1</t>
    <phoneticPr fontId="3" type="noConversion"/>
  </si>
  <si>
    <t>n</t>
    <phoneticPr fontId="3" type="noConversion"/>
  </si>
  <si>
    <t>I</t>
    <phoneticPr fontId="3" type="noConversion"/>
  </si>
  <si>
    <t>U</t>
    <phoneticPr fontId="3" type="noConversion"/>
  </si>
  <si>
    <t>P11</t>
    <phoneticPr fontId="3" type="noConversion"/>
  </si>
  <si>
    <t>P</t>
    <phoneticPr fontId="3" type="noConversion"/>
  </si>
  <si>
    <t>λ</t>
    <phoneticPr fontId="3" type="noConversion"/>
  </si>
  <si>
    <t>P2</t>
    <phoneticPr fontId="3" type="noConversion"/>
  </si>
  <si>
    <t>T2</t>
    <phoneticPr fontId="3" type="noConversion"/>
  </si>
  <si>
    <t>特性实验数据</t>
    <phoneticPr fontId="3" type="noConversion"/>
  </si>
  <si>
    <t>T</t>
    <phoneticPr fontId="3" type="noConversion"/>
  </si>
  <si>
    <t>降压调速数据</t>
    <phoneticPr fontId="3" type="noConversion"/>
  </si>
  <si>
    <t>f</t>
    <phoneticPr fontId="3" type="noConversion"/>
  </si>
  <si>
    <t>变频调速数据</t>
    <phoneticPr fontId="3" type="noConversion"/>
  </si>
  <si>
    <t>Pme</t>
    <phoneticPr fontId="3" type="noConversion"/>
  </si>
  <si>
    <t>s</t>
    <phoneticPr fontId="3" type="noConversion"/>
  </si>
  <si>
    <t>n0</t>
    <phoneticPr fontId="3" type="noConversion"/>
  </si>
  <si>
    <t>η</t>
    <phoneticPr fontId="3" type="noConversion"/>
  </si>
  <si>
    <t>PΩ</t>
    <phoneticPr fontId="3" type="noConversion"/>
  </si>
  <si>
    <t>sPe</t>
    <phoneticPr fontId="3" type="noConversion"/>
  </si>
  <si>
    <t>Pin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</si>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</sst>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_ "/>
    <numFmt numFmtId="178" formatCode="0.00_ "/>
  </numFmts>
  <fonts count="7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trike/>
      <sz val="11"/>
      <color theme="1"/>
      <name val="宋体"/>
      <family val="2"/>
      <scheme val="minor"/>
    </font>
    <font>
      <strike/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8">
    <xf numFmtId="0" fontId="0" fillId="0" borderId="0" xfId="0"/>
    <xf numFmtId="0" fontId="0" fillId="0" borderId="0" xfId="0" applyAlignment="1"/>
    <xf numFmtId="176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4" xfId="0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178" fontId="0" fillId="0" borderId="13" xfId="0" applyNumberFormat="1" applyBorder="1"/>
    <xf numFmtId="178" fontId="0" fillId="0" borderId="14" xfId="0" applyNumberFormat="1" applyBorder="1"/>
    <xf numFmtId="0" fontId="4" fillId="0" borderId="15" xfId="0" applyFont="1" applyFill="1" applyBorder="1"/>
    <xf numFmtId="0" fontId="0" fillId="0" borderId="18" xfId="0" applyBorder="1"/>
    <xf numFmtId="0" fontId="0" fillId="0" borderId="19" xfId="0" applyBorder="1"/>
    <xf numFmtId="0" fontId="1" fillId="2" borderId="4" xfId="1" applyBorder="1" applyAlignment="1"/>
    <xf numFmtId="0" fontId="1" fillId="2" borderId="0" xfId="1" applyBorder="1" applyAlignment="1"/>
    <xf numFmtId="176" fontId="1" fillId="2" borderId="0" xfId="1" applyNumberFormat="1" applyBorder="1" applyAlignment="1"/>
    <xf numFmtId="177" fontId="1" fillId="2" borderId="0" xfId="1" applyNumberFormat="1" applyBorder="1" applyAlignment="1"/>
    <xf numFmtId="176" fontId="1" fillId="2" borderId="16" xfId="1" applyNumberFormat="1" applyBorder="1" applyAlignment="1"/>
    <xf numFmtId="0" fontId="1" fillId="2" borderId="5" xfId="1" applyBorder="1" applyAlignment="1"/>
    <xf numFmtId="0" fontId="1" fillId="2" borderId="6" xfId="1" applyBorder="1" applyAlignment="1"/>
    <xf numFmtId="176" fontId="1" fillId="2" borderId="6" xfId="1" applyNumberFormat="1" applyBorder="1" applyAlignment="1"/>
    <xf numFmtId="177" fontId="1" fillId="2" borderId="6" xfId="1" applyNumberFormat="1" applyBorder="1" applyAlignment="1"/>
    <xf numFmtId="176" fontId="1" fillId="2" borderId="17" xfId="1" applyNumberFormat="1" applyBorder="1" applyAlignment="1"/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76" fontId="0" fillId="0" borderId="10" xfId="0" applyNumberFormat="1" applyBorder="1"/>
    <xf numFmtId="178" fontId="0" fillId="0" borderId="0" xfId="0" applyNumberFormat="1" applyBorder="1"/>
    <xf numFmtId="178" fontId="0" fillId="0" borderId="11" xfId="0" applyNumberFormat="1" applyBorder="1"/>
    <xf numFmtId="176" fontId="0" fillId="0" borderId="12" xfId="0" applyNumberFormat="1" applyBorder="1"/>
    <xf numFmtId="176" fontId="0" fillId="0" borderId="13" xfId="0" applyNumberFormat="1" applyBorder="1"/>
    <xf numFmtId="178" fontId="0" fillId="0" borderId="0" xfId="0" applyNumberFormat="1" applyFill="1" applyBorder="1"/>
    <xf numFmtId="0" fontId="0" fillId="0" borderId="15" xfId="0" applyBorder="1" applyAlignment="1">
      <alignment horizontal="center" vertical="center"/>
    </xf>
    <xf numFmtId="178" fontId="0" fillId="0" borderId="16" xfId="0" applyNumberFormat="1" applyFill="1" applyBorder="1" applyAlignment="1">
      <alignment horizontal="center" vertical="center"/>
    </xf>
    <xf numFmtId="178" fontId="0" fillId="0" borderId="17" xfId="0" applyNumberForma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77" fontId="5" fillId="0" borderId="0" xfId="0" applyNumberFormat="1" applyFont="1" applyBorder="1"/>
    <xf numFmtId="176" fontId="5" fillId="0" borderId="0" xfId="0" applyNumberFormat="1" applyFont="1" applyBorder="1"/>
    <xf numFmtId="0" fontId="5" fillId="0" borderId="0" xfId="0" applyFont="1" applyBorder="1"/>
    <xf numFmtId="0" fontId="5" fillId="0" borderId="4" xfId="0" applyFont="1" applyBorder="1"/>
    <xf numFmtId="176" fontId="5" fillId="0" borderId="16" xfId="0" applyNumberFormat="1" applyFont="1" applyBorder="1"/>
    <xf numFmtId="177" fontId="6" fillId="3" borderId="4" xfId="2" applyNumberFormat="1" applyFont="1" applyBorder="1" applyAlignment="1">
      <alignment horizontal="center" vertical="center"/>
    </xf>
    <xf numFmtId="0" fontId="6" fillId="3" borderId="0" xfId="2" applyFont="1" applyBorder="1" applyAlignment="1">
      <alignment horizontal="center" vertical="center"/>
    </xf>
    <xf numFmtId="176" fontId="6" fillId="3" borderId="10" xfId="2" applyNumberFormat="1" applyFont="1" applyBorder="1" applyAlignment="1"/>
    <xf numFmtId="178" fontId="6" fillId="3" borderId="0" xfId="2" applyNumberFormat="1" applyFont="1" applyBorder="1" applyAlignment="1"/>
    <xf numFmtId="178" fontId="6" fillId="3" borderId="11" xfId="2" applyNumberFormat="1" applyFont="1" applyBorder="1" applyAlignment="1"/>
    <xf numFmtId="0" fontId="6" fillId="3" borderId="16" xfId="2" applyFont="1" applyBorder="1" applyAlignment="1"/>
    <xf numFmtId="178" fontId="6" fillId="3" borderId="4" xfId="2" applyNumberFormat="1" applyFont="1" applyBorder="1" applyAlignment="1">
      <alignment horizontal="center" vertical="center"/>
    </xf>
    <xf numFmtId="177" fontId="6" fillId="3" borderId="0" xfId="2" applyNumberFormat="1" applyFont="1" applyBorder="1" applyAlignment="1">
      <alignment horizontal="center" vertical="center"/>
    </xf>
    <xf numFmtId="0" fontId="6" fillId="3" borderId="10" xfId="2" applyFont="1" applyBorder="1" applyAlignment="1"/>
    <xf numFmtId="176" fontId="6" fillId="3" borderId="0" xfId="2" applyNumberFormat="1" applyFont="1" applyBorder="1" applyAlignment="1"/>
    <xf numFmtId="178" fontId="6" fillId="3" borderId="16" xfId="2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转矩</a:t>
            </a:r>
            <a:r>
              <a:rPr lang="en-US" altLang="zh-CN"/>
              <a:t>-</a:t>
            </a:r>
            <a:r>
              <a:rPr lang="zh-CN" altLang="en-US"/>
              <a:t>转差曲线</a:t>
            </a:r>
            <a:r>
              <a:rPr lang="zh-CN" altLang="en-US" baseline="0"/>
              <a:t> </a:t>
            </a:r>
            <a:r>
              <a:rPr lang="en-US" altLang="zh-CN" baseline="0"/>
              <a:t>T(s)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0000000000000002E-2"/>
            <c:backward val="2.0000000000000005E-3"/>
            <c:dispRSqr val="0"/>
            <c:dispEq val="0"/>
          </c:trendline>
          <c:xVal>
            <c:numRef>
              <c:f>(Sheet1!$J$3:$J$4,Sheet1!$J$6:$J$7,Sheet1!$J$9:$J$10,Sheet1!$J$12)</c:f>
              <c:numCache>
                <c:formatCode>0.000_ </c:formatCode>
                <c:ptCount val="7"/>
                <c:pt idx="0">
                  <c:v>2.9266666666666729E-2</c:v>
                </c:pt>
                <c:pt idx="1">
                  <c:v>2.3600000000000062E-2</c:v>
                </c:pt>
                <c:pt idx="2">
                  <c:v>1.560000000000006E-2</c:v>
                </c:pt>
                <c:pt idx="3">
                  <c:v>1.1666666666666667E-2</c:v>
                </c:pt>
                <c:pt idx="4">
                  <c:v>7.4666666666666969E-3</c:v>
                </c:pt>
                <c:pt idx="5">
                  <c:v>4.7333333333332726E-3</c:v>
                </c:pt>
                <c:pt idx="6">
                  <c:v>3.6000000000000606E-3</c:v>
                </c:pt>
              </c:numCache>
            </c:numRef>
          </c:xVal>
          <c:yVal>
            <c:numRef>
              <c:f>(Sheet1!$H$3:$H$4,Sheet1!$H$6:$H$7,Sheet1!$H$9:$H$10,Sheet1!$H$12)</c:f>
              <c:numCache>
                <c:formatCode>General</c:formatCode>
                <c:ptCount val="7"/>
                <c:pt idx="0">
                  <c:v>10.49</c:v>
                </c:pt>
                <c:pt idx="1">
                  <c:v>8.2922999999999991</c:v>
                </c:pt>
                <c:pt idx="2">
                  <c:v>5.5103</c:v>
                </c:pt>
                <c:pt idx="3">
                  <c:v>4.0580999999999996</c:v>
                </c:pt>
                <c:pt idx="4">
                  <c:v>2.6452</c:v>
                </c:pt>
                <c:pt idx="5">
                  <c:v>1.7434000000000001</c:v>
                </c:pt>
                <c:pt idx="6">
                  <c:v>1.022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B-40DA-AE75-705093E98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26944"/>
        <c:axId val="277327504"/>
      </c:scatterChart>
      <c:valAx>
        <c:axId val="2773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27504"/>
        <c:crosses val="autoZero"/>
        <c:crossBetween val="midCat"/>
      </c:valAx>
      <c:valAx>
        <c:axId val="2773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特性曲线 </a:t>
            </a:r>
            <a:r>
              <a:rPr lang="el-GR" altLang="zh-CN">
                <a:ea typeface="宋体" panose="02010600030101010101" pitchFamily="2" charset="-122"/>
              </a:rPr>
              <a:t>η</a:t>
            </a:r>
            <a:r>
              <a:rPr lang="en-US" altLang="zh-CN">
                <a:ea typeface="宋体" panose="02010600030101010101" pitchFamily="2" charset="-122"/>
              </a:rPr>
              <a:t>(P</a:t>
            </a:r>
            <a:r>
              <a:rPr lang="en-US" altLang="zh-CN" baseline="-25000">
                <a:ea typeface="宋体" panose="02010600030101010101" pitchFamily="2" charset="-122"/>
              </a:rPr>
              <a:t>2</a:t>
            </a:r>
            <a:r>
              <a:rPr lang="en-US" altLang="zh-CN">
                <a:ea typeface="宋体" panose="02010600030101010101" pitchFamily="2" charset="-122"/>
              </a:rPr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50"/>
            <c:backward val="60"/>
            <c:dispRSqr val="0"/>
            <c:dispEq val="0"/>
          </c:trendline>
          <c:xVal>
            <c:numRef>
              <c:f>(Sheet1!$G$3:$G$4,Sheet1!$G$6:$G$7,Sheet1!$G$9:$G$10,Sheet1!$G$12)</c:f>
              <c:numCache>
                <c:formatCode>0.0_ </c:formatCode>
                <c:ptCount val="7"/>
                <c:pt idx="0">
                  <c:v>1599</c:v>
                </c:pt>
                <c:pt idx="1">
                  <c:v>1272</c:v>
                </c:pt>
                <c:pt idx="2">
                  <c:v>898.1</c:v>
                </c:pt>
                <c:pt idx="3">
                  <c:v>620.6</c:v>
                </c:pt>
                <c:pt idx="4">
                  <c:v>412.3</c:v>
                </c:pt>
                <c:pt idx="5">
                  <c:v>272.39999999999998</c:v>
                </c:pt>
                <c:pt idx="6">
                  <c:v>159.9</c:v>
                </c:pt>
              </c:numCache>
            </c:numRef>
          </c:xVal>
          <c:yVal>
            <c:numRef>
              <c:f>(Sheet1!$K$3:$K$4,Sheet1!$K$6:$K$7,Sheet1!$K$9:$K$10,Sheet1!$K$12)</c:f>
              <c:numCache>
                <c:formatCode>0.000_ </c:formatCode>
                <c:ptCount val="7"/>
                <c:pt idx="0">
                  <c:v>0.8514376996805112</c:v>
                </c:pt>
                <c:pt idx="1">
                  <c:v>0</c:v>
                </c:pt>
                <c:pt idx="2">
                  <c:v>0.80402864816472697</c:v>
                </c:pt>
                <c:pt idx="3">
                  <c:v>0.76147239263803679</c:v>
                </c:pt>
                <c:pt idx="4">
                  <c:v>0.69527824620573353</c:v>
                </c:pt>
                <c:pt idx="5">
                  <c:v>0.60533333333333328</c:v>
                </c:pt>
                <c:pt idx="6">
                  <c:v>0.47731343283582089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A-45DC-B476-D2A305EA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29744"/>
        <c:axId val="277330304"/>
      </c:scatterChart>
      <c:valAx>
        <c:axId val="2773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30304"/>
        <c:crosses val="autoZero"/>
        <c:crossBetween val="midCat"/>
      </c:valAx>
      <c:valAx>
        <c:axId val="2773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2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特性曲线 </a:t>
            </a:r>
            <a:r>
              <a:rPr lang="el-GR" altLang="zh-CN"/>
              <a:t>λ</a:t>
            </a:r>
            <a:r>
              <a:rPr lang="en-US" altLang="zh-CN">
                <a:ea typeface="宋体" panose="02010600030101010101" pitchFamily="2" charset="-122"/>
              </a:rPr>
              <a:t>(P</a:t>
            </a:r>
            <a:r>
              <a:rPr lang="en-US" altLang="zh-CN" baseline="-25000">
                <a:ea typeface="宋体" panose="02010600030101010101" pitchFamily="2" charset="-122"/>
              </a:rPr>
              <a:t>2</a:t>
            </a:r>
            <a:r>
              <a:rPr lang="en-US" altLang="zh-CN">
                <a:ea typeface="宋体" panose="02010600030101010101" pitchFamily="2" charset="-122"/>
              </a:rPr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0"/>
            <c:backward val="60"/>
            <c:dispRSqr val="0"/>
            <c:dispEq val="0"/>
          </c:trendline>
          <c:xVal>
            <c:numRef>
              <c:f>(Sheet1!$G$3:$G$4,Sheet1!$G$6:$G$7,Sheet1!$G$9:$G$10,Sheet1!$G$12)</c:f>
              <c:numCache>
                <c:formatCode>0.0_ </c:formatCode>
                <c:ptCount val="7"/>
                <c:pt idx="0">
                  <c:v>1599</c:v>
                </c:pt>
                <c:pt idx="1">
                  <c:v>1272</c:v>
                </c:pt>
                <c:pt idx="2">
                  <c:v>898.1</c:v>
                </c:pt>
                <c:pt idx="3">
                  <c:v>620.6</c:v>
                </c:pt>
                <c:pt idx="4">
                  <c:v>412.3</c:v>
                </c:pt>
                <c:pt idx="5">
                  <c:v>272.39999999999998</c:v>
                </c:pt>
                <c:pt idx="6">
                  <c:v>159.9</c:v>
                </c:pt>
              </c:numCache>
            </c:numRef>
          </c:xVal>
          <c:yVal>
            <c:numRef>
              <c:f>(Sheet1!$F$3:$F$4,Sheet1!$F$6:$F$7,Sheet1!$F$9:$F$10,Sheet1!$F$12)</c:f>
              <c:numCache>
                <c:formatCode>General</c:formatCode>
                <c:ptCount val="7"/>
                <c:pt idx="0">
                  <c:v>0.67</c:v>
                </c:pt>
                <c:pt idx="1">
                  <c:v>0.59</c:v>
                </c:pt>
                <c:pt idx="2">
                  <c:v>0.47</c:v>
                </c:pt>
                <c:pt idx="3">
                  <c:v>0.37</c:v>
                </c:pt>
                <c:pt idx="4">
                  <c:v>0.28000000000000003</c:v>
                </c:pt>
                <c:pt idx="5">
                  <c:v>0.21</c:v>
                </c:pt>
                <c:pt idx="6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D-4566-B325-29C16F40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30864"/>
        <c:axId val="277333104"/>
      </c:scatterChart>
      <c:valAx>
        <c:axId val="2773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33104"/>
        <c:crosses val="autoZero"/>
        <c:crossBetween val="midCat"/>
      </c:valAx>
      <c:valAx>
        <c:axId val="2773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特性曲线 </a:t>
            </a:r>
            <a:r>
              <a:rPr lang="en-US" altLang="zh-CN">
                <a:ea typeface="宋体" panose="02010600030101010101" pitchFamily="2" charset="-122"/>
              </a:rPr>
              <a:t>T(P</a:t>
            </a:r>
            <a:r>
              <a:rPr lang="en-US" altLang="zh-CN" baseline="-25000">
                <a:ea typeface="宋体" panose="02010600030101010101" pitchFamily="2" charset="-122"/>
              </a:rPr>
              <a:t>2</a:t>
            </a:r>
            <a:r>
              <a:rPr lang="en-US" altLang="zh-CN">
                <a:ea typeface="宋体" panose="02010600030101010101" pitchFamily="2" charset="-122"/>
              </a:rPr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0"/>
            <c:backward val="60"/>
            <c:dispRSqr val="0"/>
            <c:dispEq val="0"/>
          </c:trendline>
          <c:xVal>
            <c:numRef>
              <c:f>(Sheet1!$G$3:$G$4,Sheet1!$G$6:$G$7,Sheet1!$G$9:$G$10,Sheet1!$G$12)</c:f>
              <c:numCache>
                <c:formatCode>0.0_ </c:formatCode>
                <c:ptCount val="7"/>
                <c:pt idx="0">
                  <c:v>1599</c:v>
                </c:pt>
                <c:pt idx="1">
                  <c:v>1272</c:v>
                </c:pt>
                <c:pt idx="2">
                  <c:v>898.1</c:v>
                </c:pt>
                <c:pt idx="3">
                  <c:v>620.6</c:v>
                </c:pt>
                <c:pt idx="4">
                  <c:v>412.3</c:v>
                </c:pt>
                <c:pt idx="5">
                  <c:v>272.39999999999998</c:v>
                </c:pt>
                <c:pt idx="6">
                  <c:v>159.9</c:v>
                </c:pt>
              </c:numCache>
            </c:numRef>
          </c:xVal>
          <c:yVal>
            <c:numRef>
              <c:f>(Sheet1!$H$3:$H$4,Sheet1!$H$6:$H$7,Sheet1!$H$9:$H$10,Sheet1!$H$12)</c:f>
              <c:numCache>
                <c:formatCode>General</c:formatCode>
                <c:ptCount val="7"/>
                <c:pt idx="0">
                  <c:v>10.49</c:v>
                </c:pt>
                <c:pt idx="1">
                  <c:v>8.2922999999999991</c:v>
                </c:pt>
                <c:pt idx="2">
                  <c:v>5.5103</c:v>
                </c:pt>
                <c:pt idx="3">
                  <c:v>4.0580999999999996</c:v>
                </c:pt>
                <c:pt idx="4">
                  <c:v>2.6452</c:v>
                </c:pt>
                <c:pt idx="5">
                  <c:v>1.7434000000000001</c:v>
                </c:pt>
                <c:pt idx="6">
                  <c:v>1.022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497D-BC68-92F6BFA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35344"/>
        <c:axId val="277335904"/>
      </c:scatterChart>
      <c:valAx>
        <c:axId val="2773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35904"/>
        <c:crosses val="autoZero"/>
        <c:crossBetween val="midCat"/>
      </c:valAx>
      <c:valAx>
        <c:axId val="277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运行特性</a:t>
            </a:r>
            <a:r>
              <a:rPr lang="zh-CN" altLang="en-US" baseline="0"/>
              <a:t> </a:t>
            </a:r>
            <a:r>
              <a:rPr lang="en-US" altLang="zh-CN" baseline="0"/>
              <a:t>n(P</a:t>
            </a:r>
            <a:r>
              <a:rPr lang="en-US" altLang="zh-CN" baseline="-25000"/>
              <a:t>2</a:t>
            </a:r>
            <a:r>
              <a:rPr lang="en-US" altLang="zh-CN" baseline="0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(Sheet1!$G$3:$G$4,Sheet1!$G$6:$G$7,Sheet1!$G$9:$G$10,Sheet1!$G$12)</c:f>
              <c:numCache>
                <c:formatCode>0.0_ </c:formatCode>
                <c:ptCount val="7"/>
                <c:pt idx="0">
                  <c:v>1599</c:v>
                </c:pt>
                <c:pt idx="1">
                  <c:v>1272</c:v>
                </c:pt>
                <c:pt idx="2">
                  <c:v>898.1</c:v>
                </c:pt>
                <c:pt idx="3">
                  <c:v>620.6</c:v>
                </c:pt>
                <c:pt idx="4">
                  <c:v>412.3</c:v>
                </c:pt>
                <c:pt idx="5">
                  <c:v>272.39999999999998</c:v>
                </c:pt>
                <c:pt idx="6">
                  <c:v>159.9</c:v>
                </c:pt>
              </c:numCache>
            </c:numRef>
          </c:xVal>
          <c:yVal>
            <c:numRef>
              <c:f>(Sheet1!$I$3:$I$4,Sheet1!$I$6:$I$7,Sheet1!$I$9:$I$10,Sheet1!$I$12)</c:f>
              <c:numCache>
                <c:formatCode>General</c:formatCode>
                <c:ptCount val="7"/>
                <c:pt idx="0">
                  <c:v>1456.1</c:v>
                </c:pt>
                <c:pt idx="1">
                  <c:v>1464.6</c:v>
                </c:pt>
                <c:pt idx="2">
                  <c:v>1476.6</c:v>
                </c:pt>
                <c:pt idx="3">
                  <c:v>1482.5</c:v>
                </c:pt>
                <c:pt idx="4">
                  <c:v>1488.8</c:v>
                </c:pt>
                <c:pt idx="5">
                  <c:v>1492.9</c:v>
                </c:pt>
                <c:pt idx="6">
                  <c:v>1494.6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9-4A6D-A6D3-839D4E9B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38144"/>
        <c:axId val="277338704"/>
      </c:scatterChart>
      <c:valAx>
        <c:axId val="2773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38704"/>
        <c:crosses val="autoZero"/>
        <c:crossBetween val="midCat"/>
      </c:valAx>
      <c:valAx>
        <c:axId val="2773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3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177230</xdr:colOff>
      <xdr:row>0</xdr:row>
      <xdr:rowOff>75400</xdr:rowOff>
    </xdr:from>
    <xdr:to>
      <xdr:col>17</xdr:col>
      <xdr:colOff>342882</xdr:colOff>
      <xdr:row>15</xdr:row>
      <xdr:rowOff>121725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369950</xdr:colOff>
      <xdr:row>0</xdr:row>
      <xdr:rowOff>66728</xdr:rowOff>
    </xdr:from>
    <xdr:to>
      <xdr:col>24</xdr:col>
      <xdr:colOff>123227</xdr:colOff>
      <xdr:row>15</xdr:row>
      <xdr:rowOff>81968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154816</xdr:colOff>
      <xdr:row>15</xdr:row>
      <xdr:rowOff>157153</xdr:rowOff>
    </xdr:from>
    <xdr:to>
      <xdr:col>17</xdr:col>
      <xdr:colOff>345316</xdr:colOff>
      <xdr:row>31</xdr:row>
      <xdr:rowOff>17225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352740</xdr:colOff>
      <xdr:row>15</xdr:row>
      <xdr:rowOff>121472</xdr:rowOff>
    </xdr:from>
    <xdr:to>
      <xdr:col>24</xdr:col>
      <xdr:colOff>130865</xdr:colOff>
      <xdr:row>30</xdr:row>
      <xdr:rowOff>174070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150783</xdr:colOff>
      <xdr:row>31</xdr:row>
      <xdr:rowOff>36329</xdr:rowOff>
    </xdr:from>
    <xdr:to>
      <xdr:col>17</xdr:col>
      <xdr:colOff>332317</xdr:colOff>
      <xdr:row>46</xdr:row>
      <xdr:rowOff>131043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F1" zoomScaleNormal="100" workbookViewId="0">
      <selection activeCell="J7" sqref="J7"/>
    </sheetView>
  </sheetViews>
  <sheetFormatPr defaultRowHeight="14.4" x14ac:dyDescent="0.25"/>
  <cols>
    <col min="8" max="10" width="9.44140625" bestFit="1" customWidth="1"/>
    <col min="13" max="13" width="9.44140625" bestFit="1" customWidth="1"/>
    <col min="16" max="16" width="12.21875" customWidth="1"/>
    <col min="19" max="19" width="9.88671875" customWidth="1"/>
  </cols>
  <sheetData>
    <row r="1" spans="1:14" ht="15.6" thickTop="1" thickBot="1" x14ac:dyDescent="0.3">
      <c r="A1" s="76" t="s">
        <v>9</v>
      </c>
      <c r="B1" s="77"/>
      <c r="C1" s="77"/>
      <c r="D1" s="77"/>
      <c r="E1" s="77"/>
      <c r="F1" s="77"/>
      <c r="G1" s="77"/>
      <c r="H1" s="77"/>
      <c r="I1" s="77"/>
      <c r="J1" s="28" t="s">
        <v>16</v>
      </c>
      <c r="K1" s="29">
        <f>60*50/2</f>
        <v>1500</v>
      </c>
    </row>
    <row r="2" spans="1:14" ht="15" thickTop="1" x14ac:dyDescent="0.25">
      <c r="A2" s="5" t="s">
        <v>2</v>
      </c>
      <c r="B2" s="3" t="s">
        <v>3</v>
      </c>
      <c r="C2" s="3" t="s">
        <v>0</v>
      </c>
      <c r="D2" s="3" t="s">
        <v>4</v>
      </c>
      <c r="E2" s="3" t="s">
        <v>5</v>
      </c>
      <c r="F2" s="6" t="s">
        <v>6</v>
      </c>
      <c r="G2" s="6" t="s">
        <v>7</v>
      </c>
      <c r="H2" s="6" t="s">
        <v>8</v>
      </c>
      <c r="I2" s="6" t="s">
        <v>1</v>
      </c>
      <c r="J2" s="27" t="s">
        <v>15</v>
      </c>
      <c r="K2" s="27" t="s">
        <v>17</v>
      </c>
    </row>
    <row r="3" spans="1:14" x14ac:dyDescent="0.25">
      <c r="A3" s="30">
        <v>4.4029999999999996</v>
      </c>
      <c r="B3" s="31">
        <v>378.3</v>
      </c>
      <c r="C3" s="31">
        <v>1.528</v>
      </c>
      <c r="D3" s="32">
        <v>0.35</v>
      </c>
      <c r="E3" s="31">
        <f>C3*1000+D3*1000</f>
        <v>1878</v>
      </c>
      <c r="F3" s="31">
        <v>0.67</v>
      </c>
      <c r="G3" s="33">
        <v>1599</v>
      </c>
      <c r="H3" s="31">
        <v>10.49</v>
      </c>
      <c r="I3" s="31">
        <v>1456.1</v>
      </c>
      <c r="J3" s="34">
        <f>($K$1-I3)/$K$1</f>
        <v>2.9266666666666729E-2</v>
      </c>
      <c r="K3" s="34">
        <f>G3/E3</f>
        <v>0.8514376996805112</v>
      </c>
    </row>
    <row r="4" spans="1:14" x14ac:dyDescent="0.25">
      <c r="A4" s="30">
        <v>4.0030000000000001</v>
      </c>
      <c r="B4" s="31">
        <v>378.9</v>
      </c>
      <c r="C4" s="31">
        <v>1.329</v>
      </c>
      <c r="D4" s="32">
        <v>0.16800000000000001</v>
      </c>
      <c r="E4" s="31">
        <f t="shared" ref="E4:E12" si="0">C4*1000+D4*1000</f>
        <v>1497</v>
      </c>
      <c r="F4" s="31">
        <v>0.59</v>
      </c>
      <c r="G4" s="33">
        <v>1272</v>
      </c>
      <c r="H4" s="31">
        <v>8.2922999999999991</v>
      </c>
      <c r="I4" s="31">
        <v>1464.6</v>
      </c>
      <c r="J4" s="34">
        <f t="shared" ref="J4:J12" si="1">($K$1-I4)/$K$1</f>
        <v>2.3600000000000062E-2</v>
      </c>
      <c r="K4" s="34" t="s">
        <v>21</v>
      </c>
    </row>
    <row r="5" spans="1:14" x14ac:dyDescent="0.25">
      <c r="A5" s="57">
        <v>4.0529999999999999</v>
      </c>
      <c r="B5" s="56">
        <v>380.2</v>
      </c>
      <c r="C5" s="56">
        <v>0.28799999999999998</v>
      </c>
      <c r="D5" s="55">
        <v>1.5920000000000001</v>
      </c>
      <c r="E5" s="56">
        <f t="shared" si="0"/>
        <v>1880</v>
      </c>
      <c r="F5" s="56">
        <v>0.68</v>
      </c>
      <c r="G5" s="54">
        <v>1599.8</v>
      </c>
      <c r="H5" s="56">
        <v>10.505000000000001</v>
      </c>
      <c r="I5" s="56">
        <v>1454.2</v>
      </c>
      <c r="J5" s="58">
        <f t="shared" si="1"/>
        <v>3.0533333333333305E-2</v>
      </c>
      <c r="K5" s="58">
        <f t="shared" ref="K4:K12" si="2">G5/E5</f>
        <v>0.8509574468085106</v>
      </c>
    </row>
    <row r="6" spans="1:14" x14ac:dyDescent="0.25">
      <c r="A6" s="30">
        <v>3.702</v>
      </c>
      <c r="B6" s="31">
        <v>379.5</v>
      </c>
      <c r="C6" s="31">
        <v>1.115</v>
      </c>
      <c r="D6" s="32">
        <v>2E-3</v>
      </c>
      <c r="E6" s="31">
        <f t="shared" si="0"/>
        <v>1117</v>
      </c>
      <c r="F6" s="31">
        <v>0.47</v>
      </c>
      <c r="G6" s="33">
        <v>898.1</v>
      </c>
      <c r="H6" s="31">
        <v>5.5103</v>
      </c>
      <c r="I6" s="31">
        <v>1476.6</v>
      </c>
      <c r="J6" s="34">
        <f t="shared" si="1"/>
        <v>1.560000000000006E-2</v>
      </c>
      <c r="K6" s="34">
        <f t="shared" si="2"/>
        <v>0.80402864816472697</v>
      </c>
    </row>
    <row r="7" spans="1:14" x14ac:dyDescent="0.25">
      <c r="A7" s="30">
        <v>3.5</v>
      </c>
      <c r="B7" s="31">
        <v>381.2</v>
      </c>
      <c r="C7" s="31">
        <v>0.996</v>
      </c>
      <c r="D7" s="32">
        <v>-0.18099999999999999</v>
      </c>
      <c r="E7" s="31">
        <f t="shared" si="0"/>
        <v>815</v>
      </c>
      <c r="F7" s="31">
        <v>0.37</v>
      </c>
      <c r="G7" s="33">
        <v>620.6</v>
      </c>
      <c r="H7" s="31">
        <v>4.0580999999999996</v>
      </c>
      <c r="I7" s="31">
        <v>1482.5</v>
      </c>
      <c r="J7" s="34">
        <f t="shared" si="1"/>
        <v>1.1666666666666667E-2</v>
      </c>
      <c r="K7" s="34">
        <f t="shared" si="2"/>
        <v>0.76147239263803679</v>
      </c>
    </row>
    <row r="8" spans="1:14" x14ac:dyDescent="0.25">
      <c r="A8" s="57">
        <v>3.5419999999999998</v>
      </c>
      <c r="B8" s="56">
        <v>380.2</v>
      </c>
      <c r="C8" s="56">
        <v>3.2000000000000001E-2</v>
      </c>
      <c r="D8" s="55">
        <v>1.3080000000000001</v>
      </c>
      <c r="E8" s="56">
        <f t="shared" si="0"/>
        <v>1340</v>
      </c>
      <c r="F8" s="56">
        <v>0.56999999999999995</v>
      </c>
      <c r="G8" s="54">
        <v>1124.5999999999999</v>
      </c>
      <c r="H8" s="56">
        <v>7.3154000000000003</v>
      </c>
      <c r="I8" s="56">
        <v>1467.9</v>
      </c>
      <c r="J8" s="58">
        <f t="shared" si="1"/>
        <v>2.139999999999994E-2</v>
      </c>
      <c r="K8" s="58">
        <f t="shared" si="2"/>
        <v>0.83925373134328352</v>
      </c>
    </row>
    <row r="9" spans="1:14" x14ac:dyDescent="0.25">
      <c r="A9" s="30">
        <v>3.42</v>
      </c>
      <c r="B9" s="31">
        <v>381.9</v>
      </c>
      <c r="C9" s="31">
        <v>0.89300000000000002</v>
      </c>
      <c r="D9" s="32">
        <v>-0.3</v>
      </c>
      <c r="E9" s="31">
        <f t="shared" si="0"/>
        <v>593</v>
      </c>
      <c r="F9" s="31">
        <v>0.28000000000000003</v>
      </c>
      <c r="G9" s="33">
        <v>412.3</v>
      </c>
      <c r="H9" s="31">
        <v>2.6452</v>
      </c>
      <c r="I9" s="31">
        <v>1488.8</v>
      </c>
      <c r="J9" s="34">
        <f t="shared" si="1"/>
        <v>7.4666666666666969E-3</v>
      </c>
      <c r="K9" s="34">
        <f>G9/E9</f>
        <v>0.69527824620573353</v>
      </c>
    </row>
    <row r="10" spans="1:14" x14ac:dyDescent="0.25">
      <c r="A10" s="30">
        <v>3.355</v>
      </c>
      <c r="B10" s="31">
        <v>381.9</v>
      </c>
      <c r="C10" s="31">
        <v>0.82199999999999995</v>
      </c>
      <c r="D10" s="32">
        <v>-0.372</v>
      </c>
      <c r="E10" s="31">
        <f t="shared" si="0"/>
        <v>450</v>
      </c>
      <c r="F10" s="31">
        <v>0.21</v>
      </c>
      <c r="G10" s="33">
        <v>272.39999999999998</v>
      </c>
      <c r="H10" s="31">
        <v>1.7434000000000001</v>
      </c>
      <c r="I10" s="31">
        <v>1492.9</v>
      </c>
      <c r="J10" s="34">
        <f t="shared" si="1"/>
        <v>4.7333333333332726E-3</v>
      </c>
      <c r="K10" s="34">
        <f t="shared" si="2"/>
        <v>0.60533333333333328</v>
      </c>
      <c r="L10" s="70"/>
      <c r="M10" s="71"/>
      <c r="N10" s="71"/>
    </row>
    <row r="11" spans="1:14" x14ac:dyDescent="0.25">
      <c r="A11" s="57">
        <v>3.0720000000000001</v>
      </c>
      <c r="B11" s="56">
        <v>380.7</v>
      </c>
      <c r="C11" s="56">
        <v>-0.34599999999999997</v>
      </c>
      <c r="D11" s="55">
        <v>0.92</v>
      </c>
      <c r="E11" s="56">
        <f t="shared" si="0"/>
        <v>574</v>
      </c>
      <c r="F11" s="56">
        <v>0.28000000000000003</v>
      </c>
      <c r="G11" s="54">
        <v>388.7</v>
      </c>
      <c r="H11" s="56">
        <v>2.4939</v>
      </c>
      <c r="I11" s="56">
        <v>1489.2</v>
      </c>
      <c r="J11" s="58">
        <f t="shared" si="1"/>
        <v>7.1999999999999694E-3</v>
      </c>
      <c r="K11" s="58">
        <f t="shared" si="2"/>
        <v>0.67717770034843205</v>
      </c>
      <c r="L11" s="3"/>
      <c r="M11" s="3"/>
      <c r="N11" s="3"/>
    </row>
    <row r="12" spans="1:14" ht="15" thickBot="1" x14ac:dyDescent="0.3">
      <c r="A12" s="35">
        <v>3.3420000000000001</v>
      </c>
      <c r="B12" s="36">
        <v>382.3</v>
      </c>
      <c r="C12" s="36">
        <v>0.76200000000000001</v>
      </c>
      <c r="D12" s="37">
        <v>-0.42699999999999999</v>
      </c>
      <c r="E12" s="36">
        <f t="shared" si="0"/>
        <v>335</v>
      </c>
      <c r="F12" s="36">
        <v>0.16</v>
      </c>
      <c r="G12" s="38">
        <v>159.9</v>
      </c>
      <c r="H12" s="36">
        <v>1.022</v>
      </c>
      <c r="I12" s="36">
        <v>1494.6</v>
      </c>
      <c r="J12" s="39">
        <f t="shared" si="1"/>
        <v>3.6000000000000606E-3</v>
      </c>
      <c r="K12" s="39">
        <f t="shared" si="2"/>
        <v>0.47731343283582089</v>
      </c>
      <c r="L12" s="3"/>
      <c r="M12" s="3"/>
      <c r="N12" s="3"/>
    </row>
    <row r="13" spans="1:14" ht="15" thickBot="1" x14ac:dyDescent="0.3">
      <c r="K13" s="19"/>
      <c r="L13" s="3"/>
      <c r="M13" s="3"/>
      <c r="N13" s="3"/>
    </row>
    <row r="14" spans="1:14" ht="15.6" thickTop="1" thickBot="1" x14ac:dyDescent="0.3">
      <c r="A14" s="72" t="s">
        <v>11</v>
      </c>
      <c r="B14" s="73"/>
      <c r="C14" s="73"/>
      <c r="D14" s="73"/>
      <c r="E14" s="73"/>
      <c r="F14" s="73"/>
      <c r="G14" s="15" t="s">
        <v>14</v>
      </c>
      <c r="H14" s="17">
        <v>17.356000000000002</v>
      </c>
      <c r="I14" s="1"/>
      <c r="K14" s="19"/>
      <c r="L14" s="3"/>
      <c r="M14" s="3"/>
      <c r="N14" s="3"/>
    </row>
    <row r="15" spans="1:14" ht="15" thickTop="1" x14ac:dyDescent="0.25">
      <c r="A15" s="7" t="s">
        <v>1</v>
      </c>
      <c r="B15" s="8" t="s">
        <v>3</v>
      </c>
      <c r="C15" s="8" t="s">
        <v>10</v>
      </c>
      <c r="D15" s="8" t="s">
        <v>0</v>
      </c>
      <c r="E15" s="8" t="s">
        <v>7</v>
      </c>
      <c r="F15" s="8" t="s">
        <v>5</v>
      </c>
      <c r="G15" s="40" t="s">
        <v>15</v>
      </c>
      <c r="H15" s="41" t="s">
        <v>18</v>
      </c>
      <c r="I15" s="42" t="s">
        <v>19</v>
      </c>
      <c r="J15" s="53" t="s">
        <v>20</v>
      </c>
      <c r="K15" s="52" t="s">
        <v>17</v>
      </c>
      <c r="L15" s="70"/>
      <c r="M15" s="71"/>
      <c r="N15" s="71"/>
    </row>
    <row r="16" spans="1:14" x14ac:dyDescent="0.25">
      <c r="A16" s="9">
        <v>1446.4</v>
      </c>
      <c r="B16" s="8">
        <v>380.9</v>
      </c>
      <c r="C16" s="8">
        <v>13.178000000000001</v>
      </c>
      <c r="D16" s="8">
        <v>453</v>
      </c>
      <c r="E16" s="8">
        <v>1856</v>
      </c>
      <c r="F16" s="8">
        <v>1993.4</v>
      </c>
      <c r="G16" s="43">
        <f>(1500-A16)/1500</f>
        <v>3.573333333333327E-2</v>
      </c>
      <c r="H16" s="44">
        <f>E16+$H$14</f>
        <v>1873.356</v>
      </c>
      <c r="I16" s="45">
        <f>G16*H16/(1-G16)</f>
        <v>69.421931415929066</v>
      </c>
      <c r="J16" s="23">
        <f>E16+D16</f>
        <v>2309</v>
      </c>
      <c r="K16" s="23">
        <f>F16/J16</f>
        <v>0.863317453443049</v>
      </c>
    </row>
    <row r="17" spans="1:11" x14ac:dyDescent="0.25">
      <c r="A17" s="59">
        <v>1450</v>
      </c>
      <c r="B17" s="60">
        <v>380.8</v>
      </c>
      <c r="C17" s="60">
        <v>12.144</v>
      </c>
      <c r="D17" s="60">
        <v>368</v>
      </c>
      <c r="E17" s="60">
        <v>1754</v>
      </c>
      <c r="F17" s="60">
        <v>1883.8</v>
      </c>
      <c r="G17" s="61">
        <f t="shared" ref="G17:G27" si="3">(1500-A17)/1500</f>
        <v>3.3333333333333333E-2</v>
      </c>
      <c r="H17" s="62">
        <f t="shared" ref="H17:H27" si="4">E17+$H$14</f>
        <v>1771.356</v>
      </c>
      <c r="I17" s="63">
        <f t="shared" ref="I17:I27" si="5">G17*H17/(1-G17)</f>
        <v>61.081241379310349</v>
      </c>
      <c r="J17" s="64">
        <f t="shared" ref="J17:J27" si="6">E17+D17</f>
        <v>2122</v>
      </c>
      <c r="K17" s="64">
        <f t="shared" ref="K17:K27" si="7">F17/J17</f>
        <v>0.88774740810556074</v>
      </c>
    </row>
    <row r="18" spans="1:11" x14ac:dyDescent="0.25">
      <c r="A18" s="9">
        <v>1412.4</v>
      </c>
      <c r="B18" s="8">
        <v>279.5</v>
      </c>
      <c r="C18" s="8">
        <v>10.292</v>
      </c>
      <c r="D18" s="8">
        <v>532</v>
      </c>
      <c r="E18" s="8">
        <v>1277</v>
      </c>
      <c r="F18" s="8">
        <v>1513.8</v>
      </c>
      <c r="G18" s="43">
        <f t="shared" si="3"/>
        <v>5.8399999999999938E-2</v>
      </c>
      <c r="H18" s="44">
        <f t="shared" si="4"/>
        <v>1294.356</v>
      </c>
      <c r="I18" s="45">
        <f t="shared" si="5"/>
        <v>80.278664401019441</v>
      </c>
      <c r="J18" s="23">
        <f t="shared" si="6"/>
        <v>1809</v>
      </c>
      <c r="K18" s="23">
        <f t="shared" si="7"/>
        <v>0.83681592039800989</v>
      </c>
    </row>
    <row r="19" spans="1:11" x14ac:dyDescent="0.25">
      <c r="A19" s="9">
        <v>1390</v>
      </c>
      <c r="B19" s="8">
        <v>237.8</v>
      </c>
      <c r="C19" s="8">
        <v>8.9533000000000005</v>
      </c>
      <c r="D19" s="8">
        <v>502</v>
      </c>
      <c r="E19" s="8">
        <v>1082</v>
      </c>
      <c r="F19" s="8">
        <v>1295.7</v>
      </c>
      <c r="G19" s="43">
        <f t="shared" si="3"/>
        <v>7.3333333333333334E-2</v>
      </c>
      <c r="H19" s="44">
        <f t="shared" si="4"/>
        <v>1099.356</v>
      </c>
      <c r="I19" s="45">
        <f t="shared" si="5"/>
        <v>86.999395683453244</v>
      </c>
      <c r="J19" s="23">
        <f t="shared" si="6"/>
        <v>1584</v>
      </c>
      <c r="K19" s="23">
        <f t="shared" si="7"/>
        <v>0.81799242424242424</v>
      </c>
    </row>
    <row r="20" spans="1:11" x14ac:dyDescent="0.25">
      <c r="A20" s="59">
        <v>1374.3</v>
      </c>
      <c r="B20" s="60">
        <v>214.6</v>
      </c>
      <c r="C20" s="60">
        <v>7.9789000000000003</v>
      </c>
      <c r="D20" s="60">
        <v>463</v>
      </c>
      <c r="E20" s="60">
        <v>967</v>
      </c>
      <c r="F20" s="60">
        <v>1147.3</v>
      </c>
      <c r="G20" s="61">
        <f t="shared" si="3"/>
        <v>8.3800000000000027E-2</v>
      </c>
      <c r="H20" s="62">
        <f t="shared" si="4"/>
        <v>984.35599999999999</v>
      </c>
      <c r="I20" s="63">
        <f t="shared" si="5"/>
        <v>90.033871207160047</v>
      </c>
      <c r="J20" s="64">
        <f t="shared" si="6"/>
        <v>1430</v>
      </c>
      <c r="K20" s="64">
        <f t="shared" si="7"/>
        <v>0.80230769230769228</v>
      </c>
    </row>
    <row r="21" spans="1:11" x14ac:dyDescent="0.25">
      <c r="A21" s="59">
        <v>1352.7</v>
      </c>
      <c r="B21" s="60">
        <v>190.7</v>
      </c>
      <c r="C21" s="60">
        <v>6.8970000000000002</v>
      </c>
      <c r="D21" s="60">
        <v>416</v>
      </c>
      <c r="E21" s="60">
        <v>848</v>
      </c>
      <c r="F21" s="60">
        <v>976.4</v>
      </c>
      <c r="G21" s="61">
        <f t="shared" si="3"/>
        <v>9.8199999999999968E-2</v>
      </c>
      <c r="H21" s="62">
        <f t="shared" si="4"/>
        <v>865.35599999999999</v>
      </c>
      <c r="I21" s="63">
        <f t="shared" si="5"/>
        <v>94.231491683300035</v>
      </c>
      <c r="J21" s="64">
        <f t="shared" si="6"/>
        <v>1264</v>
      </c>
      <c r="K21" s="64">
        <f t="shared" si="7"/>
        <v>0.77246835443037976</v>
      </c>
    </row>
    <row r="22" spans="1:11" x14ac:dyDescent="0.25">
      <c r="A22" s="9">
        <v>1330</v>
      </c>
      <c r="B22" s="8">
        <v>174.8</v>
      </c>
      <c r="C22" s="8">
        <v>6.2519999999999998</v>
      </c>
      <c r="D22" s="8">
        <v>377</v>
      </c>
      <c r="E22" s="8">
        <v>775</v>
      </c>
      <c r="F22" s="8">
        <v>874.1</v>
      </c>
      <c r="G22" s="43">
        <f t="shared" si="3"/>
        <v>0.11333333333333333</v>
      </c>
      <c r="H22" s="44">
        <f t="shared" si="4"/>
        <v>792.35599999999999</v>
      </c>
      <c r="I22" s="45">
        <f t="shared" si="5"/>
        <v>101.27858646616539</v>
      </c>
      <c r="J22" s="23">
        <f t="shared" si="6"/>
        <v>1152</v>
      </c>
      <c r="K22" s="23">
        <f t="shared" si="7"/>
        <v>0.75876736111111109</v>
      </c>
    </row>
    <row r="23" spans="1:11" x14ac:dyDescent="0.25">
      <c r="A23" s="59">
        <v>1303.3</v>
      </c>
      <c r="B23" s="60">
        <v>157.5</v>
      </c>
      <c r="C23" s="60">
        <v>5.3445</v>
      </c>
      <c r="D23" s="60">
        <v>332</v>
      </c>
      <c r="E23" s="60">
        <v>645</v>
      </c>
      <c r="F23" s="60">
        <v>730.2</v>
      </c>
      <c r="G23" s="61">
        <f t="shared" si="3"/>
        <v>0.13113333333333335</v>
      </c>
      <c r="H23" s="62">
        <f t="shared" si="4"/>
        <v>662.35599999999999</v>
      </c>
      <c r="I23" s="63">
        <f t="shared" si="5"/>
        <v>99.965798511470894</v>
      </c>
      <c r="J23" s="64">
        <f t="shared" si="6"/>
        <v>977</v>
      </c>
      <c r="K23" s="64">
        <f t="shared" si="7"/>
        <v>0.74738996929375645</v>
      </c>
    </row>
    <row r="24" spans="1:11" x14ac:dyDescent="0.25">
      <c r="A24" s="9">
        <v>1279.9000000000001</v>
      </c>
      <c r="B24" s="8">
        <v>147.19999999999999</v>
      </c>
      <c r="C24" s="8">
        <v>4.9593999999999996</v>
      </c>
      <c r="D24" s="8">
        <v>305</v>
      </c>
      <c r="E24" s="8">
        <v>649</v>
      </c>
      <c r="F24" s="8">
        <v>646.70000000000005</v>
      </c>
      <c r="G24" s="43">
        <f t="shared" si="3"/>
        <v>0.14673333333333327</v>
      </c>
      <c r="H24" s="44">
        <f t="shared" si="4"/>
        <v>666.35599999999999</v>
      </c>
      <c r="I24" s="45">
        <f t="shared" si="5"/>
        <v>114.59094898038903</v>
      </c>
      <c r="J24" s="23">
        <f t="shared" si="6"/>
        <v>954</v>
      </c>
      <c r="K24" s="23">
        <f t="shared" si="7"/>
        <v>0.67788259958071284</v>
      </c>
    </row>
    <row r="25" spans="1:11" x14ac:dyDescent="0.25">
      <c r="A25" s="9">
        <v>1182</v>
      </c>
      <c r="B25" s="8">
        <v>120.9</v>
      </c>
      <c r="C25" s="8">
        <v>3.6573000000000002</v>
      </c>
      <c r="D25" s="8">
        <v>227</v>
      </c>
      <c r="E25" s="8">
        <v>543</v>
      </c>
      <c r="F25" s="8">
        <v>453.5</v>
      </c>
      <c r="G25" s="43">
        <f t="shared" si="3"/>
        <v>0.21199999999999999</v>
      </c>
      <c r="H25" s="44">
        <f t="shared" si="4"/>
        <v>560.35599999999999</v>
      </c>
      <c r="I25" s="45">
        <f t="shared" si="5"/>
        <v>150.75567512690353</v>
      </c>
      <c r="J25" s="23">
        <f t="shared" si="6"/>
        <v>770</v>
      </c>
      <c r="K25" s="23">
        <f t="shared" si="7"/>
        <v>0.58896103896103891</v>
      </c>
    </row>
    <row r="26" spans="1:11" x14ac:dyDescent="0.25">
      <c r="A26" s="59">
        <v>1046.3</v>
      </c>
      <c r="B26" s="60">
        <v>99.11</v>
      </c>
      <c r="C26" s="60">
        <v>2.4392</v>
      </c>
      <c r="D26" s="60">
        <v>152</v>
      </c>
      <c r="E26" s="60">
        <v>432</v>
      </c>
      <c r="F26" s="60">
        <v>284.39999999999998</v>
      </c>
      <c r="G26" s="61">
        <f t="shared" si="3"/>
        <v>0.30246666666666672</v>
      </c>
      <c r="H26" s="62">
        <f t="shared" si="4"/>
        <v>449.35599999999999</v>
      </c>
      <c r="I26" s="63">
        <f t="shared" si="5"/>
        <v>194.85120634617223</v>
      </c>
      <c r="J26" s="64">
        <f t="shared" si="6"/>
        <v>584</v>
      </c>
      <c r="K26" s="64">
        <f t="shared" si="7"/>
        <v>0.48698630136986298</v>
      </c>
    </row>
    <row r="27" spans="1:11" ht="15" thickBot="1" x14ac:dyDescent="0.3">
      <c r="A27" s="10">
        <v>929.7</v>
      </c>
      <c r="B27" s="11">
        <v>90.08</v>
      </c>
      <c r="C27" s="11">
        <v>2.0714000000000001</v>
      </c>
      <c r="D27" s="11">
        <v>122</v>
      </c>
      <c r="E27" s="11">
        <v>348</v>
      </c>
      <c r="F27" s="11">
        <v>201.4</v>
      </c>
      <c r="G27" s="46">
        <f t="shared" si="3"/>
        <v>0.38019999999999998</v>
      </c>
      <c r="H27" s="25">
        <f t="shared" si="4"/>
        <v>365.35599999999999</v>
      </c>
      <c r="I27" s="26">
        <f t="shared" si="5"/>
        <v>224.11802387867053</v>
      </c>
      <c r="J27" s="24">
        <f t="shared" si="6"/>
        <v>470</v>
      </c>
      <c r="K27" s="24">
        <f t="shared" si="7"/>
        <v>0.42851063829787234</v>
      </c>
    </row>
    <row r="28" spans="1:11" ht="15" thickBot="1" x14ac:dyDescent="0.3">
      <c r="A28" s="4"/>
      <c r="B28" s="4"/>
      <c r="C28" s="4"/>
      <c r="D28" s="4"/>
      <c r="E28" s="4"/>
      <c r="F28" s="4"/>
    </row>
    <row r="29" spans="1:11" ht="15" thickBot="1" x14ac:dyDescent="0.3">
      <c r="A29" s="72" t="s">
        <v>13</v>
      </c>
      <c r="B29" s="73"/>
      <c r="C29" s="73"/>
      <c r="D29" s="73"/>
      <c r="E29" s="73"/>
      <c r="F29" s="74"/>
    </row>
    <row r="30" spans="1:11" ht="15" thickTop="1" x14ac:dyDescent="0.25">
      <c r="A30" s="7" t="s">
        <v>12</v>
      </c>
      <c r="B30" s="8" t="s">
        <v>1</v>
      </c>
      <c r="C30" s="8" t="s">
        <v>3</v>
      </c>
      <c r="D30" s="8" t="s">
        <v>10</v>
      </c>
      <c r="E30" s="8" t="s">
        <v>0</v>
      </c>
      <c r="F30" s="8" t="s">
        <v>7</v>
      </c>
      <c r="G30" s="40" t="s">
        <v>16</v>
      </c>
      <c r="H30" s="41" t="s">
        <v>15</v>
      </c>
      <c r="I30" s="41" t="s">
        <v>18</v>
      </c>
      <c r="J30" s="49" t="s">
        <v>19</v>
      </c>
      <c r="K30" s="52" t="s">
        <v>17</v>
      </c>
    </row>
    <row r="31" spans="1:11" x14ac:dyDescent="0.25">
      <c r="A31" s="12">
        <v>50</v>
      </c>
      <c r="B31" s="13">
        <v>1430.3</v>
      </c>
      <c r="C31" s="8">
        <v>403.8</v>
      </c>
      <c r="D31" s="8">
        <v>13.375999999999999</v>
      </c>
      <c r="E31" s="8">
        <v>2010</v>
      </c>
      <c r="F31" s="8">
        <v>2004</v>
      </c>
      <c r="G31" s="18">
        <f>60*A31/2</f>
        <v>1500</v>
      </c>
      <c r="H31" s="2">
        <f>(G31-B31)/G31</f>
        <v>4.6466666666666698E-2</v>
      </c>
      <c r="I31" s="44">
        <f>F31+$H$14</f>
        <v>2021.356</v>
      </c>
      <c r="J31" s="50">
        <f t="shared" ref="J31:J41" si="8">H31*I31/(1-H31)</f>
        <v>98.502770887226518</v>
      </c>
      <c r="K31" s="23">
        <f>F31/E31</f>
        <v>0.9970149253731343</v>
      </c>
    </row>
    <row r="32" spans="1:11" ht="15" thickBot="1" x14ac:dyDescent="0.3">
      <c r="A32" s="12">
        <v>49.3</v>
      </c>
      <c r="B32" s="13">
        <v>1430</v>
      </c>
      <c r="C32" s="8">
        <v>412.3</v>
      </c>
      <c r="D32" s="8">
        <v>10.130000000000001</v>
      </c>
      <c r="E32" s="8">
        <v>1530</v>
      </c>
      <c r="F32" s="8">
        <v>1516.8</v>
      </c>
      <c r="G32" s="18">
        <f t="shared" ref="G32:G41" si="9">60*A32/2</f>
        <v>1479</v>
      </c>
      <c r="H32" s="2">
        <f t="shared" ref="H32:H41" si="10">(G32-B32)/G32</f>
        <v>3.3130493576741041E-2</v>
      </c>
      <c r="I32" s="44">
        <f t="shared" ref="I32:I41" si="11">F32+$H$14</f>
        <v>1534.1559999999999</v>
      </c>
      <c r="J32" s="50">
        <f t="shared" si="8"/>
        <v>52.568981818181811</v>
      </c>
      <c r="K32" s="23">
        <f t="shared" ref="K32:K41" si="12">F32/E32</f>
        <v>0.99137254901960781</v>
      </c>
    </row>
    <row r="33" spans="1:16" ht="15" thickTop="1" x14ac:dyDescent="0.25">
      <c r="A33" s="65">
        <v>47.9</v>
      </c>
      <c r="B33" s="66">
        <v>1394.6</v>
      </c>
      <c r="C33" s="60">
        <v>407.5</v>
      </c>
      <c r="D33" s="60">
        <v>8.8376000000000001</v>
      </c>
      <c r="E33" s="60">
        <v>1300</v>
      </c>
      <c r="F33" s="60">
        <v>1291.5</v>
      </c>
      <c r="G33" s="67">
        <f t="shared" si="9"/>
        <v>1437</v>
      </c>
      <c r="H33" s="68">
        <f t="shared" si="10"/>
        <v>2.9505915100904726E-2</v>
      </c>
      <c r="I33" s="62">
        <f t="shared" si="11"/>
        <v>1308.856</v>
      </c>
      <c r="J33" s="69">
        <f t="shared" si="8"/>
        <v>39.793126631292218</v>
      </c>
      <c r="K33" s="64">
        <f t="shared" si="12"/>
        <v>0.99346153846153851</v>
      </c>
      <c r="O33" s="16"/>
      <c r="P33" s="17"/>
    </row>
    <row r="34" spans="1:16" x14ac:dyDescent="0.25">
      <c r="A34" s="12">
        <v>47.2</v>
      </c>
      <c r="B34" s="13">
        <v>1378.9</v>
      </c>
      <c r="C34" s="8">
        <v>406.6</v>
      </c>
      <c r="D34" s="8">
        <v>7.9488000000000003</v>
      </c>
      <c r="E34" s="8">
        <v>1160</v>
      </c>
      <c r="F34" s="8">
        <v>1147.7</v>
      </c>
      <c r="G34" s="18">
        <f t="shared" si="9"/>
        <v>1416</v>
      </c>
      <c r="H34" s="2">
        <f t="shared" si="10"/>
        <v>2.6200564971751349E-2</v>
      </c>
      <c r="I34" s="44">
        <f t="shared" si="11"/>
        <v>1165.056</v>
      </c>
      <c r="J34" s="50">
        <f t="shared" si="8"/>
        <v>31.34641931974755</v>
      </c>
      <c r="K34" s="23">
        <f t="shared" si="12"/>
        <v>0.98939655172413798</v>
      </c>
      <c r="O34" s="3"/>
      <c r="P34" s="75"/>
    </row>
    <row r="35" spans="1:16" x14ac:dyDescent="0.25">
      <c r="A35" s="12">
        <v>46.3</v>
      </c>
      <c r="B35" s="13">
        <v>1356.6</v>
      </c>
      <c r="C35" s="8">
        <v>399.4</v>
      </c>
      <c r="D35" s="8">
        <v>6.8936999999999999</v>
      </c>
      <c r="E35" s="8">
        <v>990</v>
      </c>
      <c r="F35" s="8">
        <v>977.9</v>
      </c>
      <c r="G35" s="18">
        <f t="shared" si="9"/>
        <v>1389</v>
      </c>
      <c r="H35" s="2">
        <f t="shared" si="10"/>
        <v>2.3326133909287321E-2</v>
      </c>
      <c r="I35" s="44">
        <f t="shared" si="11"/>
        <v>995.25599999999997</v>
      </c>
      <c r="J35" s="50">
        <f t="shared" si="8"/>
        <v>23.769935426802366</v>
      </c>
      <c r="K35" s="23">
        <f t="shared" si="12"/>
        <v>0.98777777777777775</v>
      </c>
      <c r="O35" s="3"/>
      <c r="P35" s="75"/>
    </row>
    <row r="36" spans="1:16" x14ac:dyDescent="0.25">
      <c r="A36" s="65">
        <v>45.4</v>
      </c>
      <c r="B36" s="66">
        <v>1333</v>
      </c>
      <c r="C36" s="60">
        <v>400.6</v>
      </c>
      <c r="D36" s="60">
        <v>6.2558999999999996</v>
      </c>
      <c r="E36" s="60">
        <v>890</v>
      </c>
      <c r="F36" s="60">
        <v>874.1</v>
      </c>
      <c r="G36" s="67">
        <f t="shared" si="9"/>
        <v>1362</v>
      </c>
      <c r="H36" s="68">
        <f t="shared" si="10"/>
        <v>2.1292217327459617E-2</v>
      </c>
      <c r="I36" s="62">
        <f t="shared" si="11"/>
        <v>891.45600000000002</v>
      </c>
      <c r="J36" s="69">
        <f t="shared" si="8"/>
        <v>19.394016504126032</v>
      </c>
      <c r="K36" s="64">
        <f t="shared" si="12"/>
        <v>0.98213483146067415</v>
      </c>
      <c r="O36" s="3"/>
      <c r="P36" s="19"/>
    </row>
    <row r="37" spans="1:16" ht="15" thickBot="1" x14ac:dyDescent="0.3">
      <c r="A37" s="12">
        <v>44.4</v>
      </c>
      <c r="B37" s="13">
        <v>1307.2</v>
      </c>
      <c r="C37" s="8">
        <v>390.1</v>
      </c>
      <c r="D37" s="8">
        <v>5.3506</v>
      </c>
      <c r="E37" s="8">
        <v>760</v>
      </c>
      <c r="F37" s="8">
        <v>732.6</v>
      </c>
      <c r="G37" s="18">
        <f t="shared" si="9"/>
        <v>1332</v>
      </c>
      <c r="H37" s="2">
        <f t="shared" si="10"/>
        <v>1.8618618618618583E-2</v>
      </c>
      <c r="I37" s="44">
        <f t="shared" si="11"/>
        <v>749.95600000000002</v>
      </c>
      <c r="J37" s="50">
        <f t="shared" si="8"/>
        <v>14.228051407588712</v>
      </c>
      <c r="K37" s="23">
        <f t="shared" si="12"/>
        <v>0.96394736842105266</v>
      </c>
      <c r="O37" s="21"/>
      <c r="P37" s="22"/>
    </row>
    <row r="38" spans="1:16" ht="15" thickTop="1" x14ac:dyDescent="0.25">
      <c r="A38" s="12">
        <v>43.4</v>
      </c>
      <c r="B38" s="13">
        <v>1279</v>
      </c>
      <c r="C38" s="8">
        <v>385.9</v>
      </c>
      <c r="D38" s="8">
        <v>4.8395999999999999</v>
      </c>
      <c r="E38" s="8">
        <v>680</v>
      </c>
      <c r="F38" s="8">
        <v>648.6</v>
      </c>
      <c r="G38" s="18">
        <f t="shared" si="9"/>
        <v>1302</v>
      </c>
      <c r="H38" s="2">
        <f t="shared" si="10"/>
        <v>1.7665130568356373E-2</v>
      </c>
      <c r="I38" s="44">
        <f t="shared" si="11"/>
        <v>665.95600000000002</v>
      </c>
      <c r="J38" s="50">
        <f t="shared" si="8"/>
        <v>11.975752931978107</v>
      </c>
      <c r="K38" s="23">
        <f t="shared" si="12"/>
        <v>0.95382352941176474</v>
      </c>
    </row>
    <row r="39" spans="1:16" x14ac:dyDescent="0.25">
      <c r="A39" s="65">
        <v>40.1</v>
      </c>
      <c r="B39" s="66">
        <v>1185.8</v>
      </c>
      <c r="C39" s="60">
        <v>375.4</v>
      </c>
      <c r="D39" s="60">
        <v>3.6513</v>
      </c>
      <c r="E39" s="60">
        <v>490</v>
      </c>
      <c r="F39" s="60">
        <v>453.5</v>
      </c>
      <c r="G39" s="67">
        <f t="shared" si="9"/>
        <v>1203</v>
      </c>
      <c r="H39" s="68">
        <f t="shared" si="10"/>
        <v>1.4297589359933537E-2</v>
      </c>
      <c r="I39" s="62">
        <f t="shared" si="11"/>
        <v>470.85599999999999</v>
      </c>
      <c r="J39" s="69">
        <f t="shared" si="8"/>
        <v>6.8297547647158217</v>
      </c>
      <c r="K39" s="64">
        <f t="shared" si="12"/>
        <v>0.92551020408163265</v>
      </c>
    </row>
    <row r="40" spans="1:16" x14ac:dyDescent="0.25">
      <c r="A40" s="65">
        <v>35.4</v>
      </c>
      <c r="B40" s="66">
        <v>1048.2</v>
      </c>
      <c r="C40" s="60">
        <v>265.5</v>
      </c>
      <c r="D40" s="60">
        <v>2.6152000000000002</v>
      </c>
      <c r="E40" s="60">
        <v>320</v>
      </c>
      <c r="F40" s="60">
        <v>287.39999999999998</v>
      </c>
      <c r="G40" s="67">
        <f t="shared" si="9"/>
        <v>1062</v>
      </c>
      <c r="H40" s="68">
        <f t="shared" si="10"/>
        <v>1.2994350282485833E-2</v>
      </c>
      <c r="I40" s="62">
        <f t="shared" si="11"/>
        <v>304.75599999999997</v>
      </c>
      <c r="J40" s="69">
        <f t="shared" si="8"/>
        <v>4.0122427017744569</v>
      </c>
      <c r="K40" s="64">
        <f t="shared" si="12"/>
        <v>0.89812499999999995</v>
      </c>
    </row>
    <row r="41" spans="1:16" ht="15" thickBot="1" x14ac:dyDescent="0.3">
      <c r="A41" s="14">
        <v>31.3</v>
      </c>
      <c r="B41" s="11">
        <v>929.07</v>
      </c>
      <c r="C41" s="11">
        <v>244.4</v>
      </c>
      <c r="D41" s="11">
        <v>2.1042000000000001</v>
      </c>
      <c r="E41" s="11">
        <v>230</v>
      </c>
      <c r="F41" s="11">
        <v>204.7</v>
      </c>
      <c r="G41" s="20">
        <f t="shared" si="9"/>
        <v>939</v>
      </c>
      <c r="H41" s="47">
        <f t="shared" si="10"/>
        <v>1.0575079872204419E-2</v>
      </c>
      <c r="I41" s="25">
        <f t="shared" si="11"/>
        <v>222.05599999999998</v>
      </c>
      <c r="J41" s="51">
        <f t="shared" si="8"/>
        <v>2.3733583906487006</v>
      </c>
      <c r="K41" s="24">
        <f t="shared" si="12"/>
        <v>0.8899999999999999</v>
      </c>
    </row>
    <row r="54" spans="9:9" x14ac:dyDescent="0.25">
      <c r="I54" s="48"/>
    </row>
  </sheetData>
  <mergeCells count="4">
    <mergeCell ref="A14:F14"/>
    <mergeCell ref="A29:F29"/>
    <mergeCell ref="P34:P35"/>
    <mergeCell ref="A1:I1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2019-05-27T02:55:45Z</dcterms:modified>
</cp:coreProperties>
</file>