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Downloads\"/>
    </mc:Choice>
  </mc:AlternateContent>
  <bookViews>
    <workbookView xWindow="0" yWindow="0" windowWidth="12420" windowHeight="7230" firstSheet="2" activeTab="6"/>
  </bookViews>
  <sheets>
    <sheet name="Contestants Granular Pivot" sheetId="14" r:id="rId1"/>
    <sheet name="Contestants Granular" sheetId="12" r:id="rId2"/>
    <sheet name="MTL Action Key" sheetId="16" r:id="rId3"/>
    <sheet name="Action Key" sheetId="15" r:id="rId4"/>
    <sheet name="Contestant Data" sheetId="10" r:id="rId5"/>
    <sheet name="Data" sheetId="1" r:id="rId6"/>
    <sheet name="Contestant Points Weekly" sheetId="7" r:id="rId7"/>
    <sheet name="Contestant Cumulative Pts" sheetId="8" r:id="rId8"/>
    <sheet name="Team Contestant Distrib" sheetId="11" r:id="rId9"/>
    <sheet name="Tableau Optimization" sheetId="9" r:id="rId10"/>
  </sheets>
  <calcPr calcId="152511"/>
  <pivotCaches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0" l="1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" i="9"/>
  <c r="L14" i="8"/>
  <c r="L15" i="8"/>
  <c r="L3" i="8"/>
  <c r="L4" i="8"/>
  <c r="L5" i="8"/>
  <c r="L6" i="8"/>
  <c r="L7" i="8"/>
  <c r="L8" i="8"/>
  <c r="L9" i="8"/>
  <c r="L10" i="8"/>
  <c r="L11" i="8"/>
  <c r="L12" i="8"/>
  <c r="L13" i="8"/>
  <c r="L2" i="8"/>
  <c r="L14" i="7"/>
  <c r="L15" i="7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22" i="12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" i="9"/>
  <c r="K14" i="8"/>
  <c r="K15" i="8"/>
  <c r="K3" i="8"/>
  <c r="K4" i="8"/>
  <c r="K5" i="8"/>
  <c r="K6" i="8"/>
  <c r="K7" i="8"/>
  <c r="K8" i="8"/>
  <c r="K9" i="8"/>
  <c r="K10" i="8"/>
  <c r="K11" i="8"/>
  <c r="K12" i="8"/>
  <c r="K13" i="8"/>
  <c r="K2" i="8"/>
  <c r="K14" i="7"/>
  <c r="K15" i="7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385" i="12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" i="9"/>
  <c r="J14" i="8"/>
  <c r="J15" i="8"/>
  <c r="J3" i="8"/>
  <c r="J4" i="8"/>
  <c r="J5" i="8"/>
  <c r="J6" i="8"/>
  <c r="J7" i="8"/>
  <c r="J8" i="8"/>
  <c r="J9" i="8"/>
  <c r="J10" i="8"/>
  <c r="J11" i="8"/>
  <c r="J12" i="8"/>
  <c r="J13" i="8"/>
  <c r="J2" i="8"/>
  <c r="J14" i="7"/>
  <c r="J15" i="7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2" i="12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I3" i="8"/>
  <c r="I4" i="8"/>
  <c r="I5" i="8"/>
  <c r="I6" i="8"/>
  <c r="I7" i="8"/>
  <c r="I8" i="8"/>
  <c r="I14" i="8" s="1"/>
  <c r="I9" i="8"/>
  <c r="I10" i="8"/>
  <c r="I11" i="8"/>
  <c r="I12" i="8"/>
  <c r="I13" i="8"/>
  <c r="I2" i="8"/>
  <c r="I14" i="7"/>
  <c r="I15" i="7"/>
  <c r="I15" i="8" l="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" i="10"/>
  <c r="H3" i="8" l="1"/>
  <c r="H4" i="8"/>
  <c r="H5" i="8"/>
  <c r="H6" i="8"/>
  <c r="H7" i="8"/>
  <c r="H9" i="8"/>
  <c r="H10" i="8"/>
  <c r="H11" i="8"/>
  <c r="H12" i="8"/>
  <c r="H13" i="8"/>
  <c r="H2" i="8"/>
  <c r="H14" i="7"/>
  <c r="H15" i="7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" i="10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" i="9"/>
  <c r="G14" i="7"/>
  <c r="G15" i="7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" i="10"/>
  <c r="F21" i="1" l="1"/>
  <c r="F22" i="1"/>
  <c r="F23" i="1"/>
  <c r="F24" i="1"/>
  <c r="F25" i="1"/>
  <c r="F26" i="1"/>
  <c r="F27" i="1"/>
  <c r="F28" i="1"/>
  <c r="F29" i="1"/>
  <c r="F30" i="1"/>
  <c r="F31" i="1"/>
  <c r="F20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" i="9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" i="10"/>
  <c r="F32" i="1"/>
  <c r="F33" i="1"/>
  <c r="F16" i="1"/>
  <c r="F15" i="1"/>
  <c r="F15" i="7"/>
  <c r="F14" i="7"/>
  <c r="L3" i="10" l="1"/>
  <c r="M3" i="10"/>
  <c r="N3" i="10"/>
  <c r="O3" i="10"/>
  <c r="L4" i="10"/>
  <c r="M4" i="10"/>
  <c r="N4" i="10"/>
  <c r="O4" i="10"/>
  <c r="L5" i="10"/>
  <c r="M5" i="10"/>
  <c r="N5" i="10"/>
  <c r="O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7" i="10"/>
  <c r="M17" i="10"/>
  <c r="N17" i="10"/>
  <c r="O17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L21" i="10"/>
  <c r="M21" i="10"/>
  <c r="N21" i="10"/>
  <c r="O21" i="10"/>
  <c r="L22" i="10"/>
  <c r="M22" i="10"/>
  <c r="N22" i="10"/>
  <c r="O22" i="10"/>
  <c r="L23" i="10"/>
  <c r="M23" i="10"/>
  <c r="N23" i="10"/>
  <c r="O23" i="10"/>
  <c r="L24" i="10"/>
  <c r="M24" i="10"/>
  <c r="N24" i="10"/>
  <c r="O24" i="10"/>
  <c r="L25" i="10"/>
  <c r="M25" i="10"/>
  <c r="N25" i="10"/>
  <c r="O25" i="10"/>
  <c r="L26" i="10"/>
  <c r="M26" i="10"/>
  <c r="N26" i="10"/>
  <c r="O26" i="10"/>
  <c r="L27" i="10"/>
  <c r="M27" i="10"/>
  <c r="N27" i="10"/>
  <c r="O27" i="10"/>
  <c r="O2" i="10"/>
  <c r="M2" i="10"/>
  <c r="N2" i="10"/>
  <c r="L2" i="10"/>
  <c r="H3" i="11"/>
  <c r="H4" i="11"/>
  <c r="H5" i="11"/>
  <c r="Q3" i="9" s="1"/>
  <c r="H6" i="11"/>
  <c r="Q12" i="9" s="1"/>
  <c r="H7" i="11"/>
  <c r="H8" i="11"/>
  <c r="H11" i="11"/>
  <c r="H12" i="11"/>
  <c r="H13" i="11"/>
  <c r="H2" i="11"/>
  <c r="Q4" i="9"/>
  <c r="Q6" i="9"/>
  <c r="Q7" i="9"/>
  <c r="Q8" i="9"/>
  <c r="Q9" i="9"/>
  <c r="Q11" i="9"/>
  <c r="Q13" i="9"/>
  <c r="Q14" i="9"/>
  <c r="Q16" i="9"/>
  <c r="Q17" i="9"/>
  <c r="Q18" i="9"/>
  <c r="Q19" i="9"/>
  <c r="Q21" i="9"/>
  <c r="G3" i="11"/>
  <c r="G4" i="11"/>
  <c r="G5" i="11"/>
  <c r="G6" i="11"/>
  <c r="G7" i="11"/>
  <c r="G8" i="11"/>
  <c r="G9" i="11"/>
  <c r="H9" i="11" s="1"/>
  <c r="Q2" i="9" s="1"/>
  <c r="G11" i="11"/>
  <c r="G12" i="11"/>
  <c r="G13" i="11"/>
  <c r="G2" i="11"/>
  <c r="F3" i="11"/>
  <c r="F4" i="11"/>
  <c r="F5" i="11"/>
  <c r="F6" i="11"/>
  <c r="F7" i="11"/>
  <c r="F8" i="11"/>
  <c r="F9" i="11"/>
  <c r="F10" i="11"/>
  <c r="G10" i="11" s="1"/>
  <c r="H10" i="11" s="1"/>
  <c r="F11" i="11"/>
  <c r="F12" i="11"/>
  <c r="F13" i="11"/>
  <c r="F2" i="11"/>
  <c r="Q15" i="9" l="1"/>
  <c r="Q10" i="9"/>
  <c r="Q5" i="9"/>
  <c r="Q20" i="9"/>
  <c r="C3" i="9" l="1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F2" i="9"/>
  <c r="E2" i="9"/>
  <c r="D2" i="9"/>
  <c r="C2" i="9"/>
  <c r="B3" i="8"/>
  <c r="C3" i="8" s="1"/>
  <c r="D3" i="8" s="1"/>
  <c r="E3" i="8" s="1"/>
  <c r="F3" i="8" s="1"/>
  <c r="G3" i="8" s="1"/>
  <c r="B4" i="8"/>
  <c r="C4" i="8" s="1"/>
  <c r="D4" i="8" s="1"/>
  <c r="E4" i="8" s="1"/>
  <c r="F4" i="8" s="1"/>
  <c r="G4" i="8" s="1"/>
  <c r="B5" i="8"/>
  <c r="C5" i="8" s="1"/>
  <c r="D5" i="8" s="1"/>
  <c r="E5" i="8" s="1"/>
  <c r="F5" i="8" s="1"/>
  <c r="G5" i="8" s="1"/>
  <c r="B6" i="8"/>
  <c r="C6" i="8" s="1"/>
  <c r="D6" i="8" s="1"/>
  <c r="E6" i="8" s="1"/>
  <c r="F6" i="8" s="1"/>
  <c r="G6" i="8" s="1"/>
  <c r="B7" i="8"/>
  <c r="C7" i="8" s="1"/>
  <c r="D7" i="8" s="1"/>
  <c r="E7" i="8" s="1"/>
  <c r="F7" i="8" s="1"/>
  <c r="G7" i="8" s="1"/>
  <c r="B8" i="8"/>
  <c r="C8" i="8" s="1"/>
  <c r="D8" i="8" s="1"/>
  <c r="E8" i="8" s="1"/>
  <c r="F8" i="8" s="1"/>
  <c r="G8" i="8" s="1"/>
  <c r="H8" i="8" s="1"/>
  <c r="B9" i="8"/>
  <c r="C9" i="8" s="1"/>
  <c r="D9" i="8" s="1"/>
  <c r="E9" i="8" s="1"/>
  <c r="F9" i="8" s="1"/>
  <c r="G9" i="8" s="1"/>
  <c r="B10" i="8"/>
  <c r="C10" i="8" s="1"/>
  <c r="D10" i="8" s="1"/>
  <c r="E10" i="8" s="1"/>
  <c r="F10" i="8" s="1"/>
  <c r="G10" i="8" s="1"/>
  <c r="B11" i="8"/>
  <c r="C11" i="8" s="1"/>
  <c r="D11" i="8" s="1"/>
  <c r="E11" i="8" s="1"/>
  <c r="F11" i="8" s="1"/>
  <c r="G11" i="8" s="1"/>
  <c r="B12" i="8"/>
  <c r="C12" i="8" s="1"/>
  <c r="D12" i="8" s="1"/>
  <c r="E12" i="8" s="1"/>
  <c r="F12" i="8" s="1"/>
  <c r="G12" i="8" s="1"/>
  <c r="B13" i="8"/>
  <c r="C13" i="8" s="1"/>
  <c r="D13" i="8" s="1"/>
  <c r="E13" i="8" s="1"/>
  <c r="F13" i="8" s="1"/>
  <c r="G13" i="8" s="1"/>
  <c r="B2" i="8"/>
  <c r="E15" i="7"/>
  <c r="D15" i="7"/>
  <c r="C15" i="7"/>
  <c r="B15" i="7"/>
  <c r="E14" i="7"/>
  <c r="D14" i="7"/>
  <c r="C14" i="7"/>
  <c r="B14" i="7"/>
  <c r="C15" i="1"/>
  <c r="D15" i="1"/>
  <c r="E15" i="1"/>
  <c r="B15" i="1"/>
  <c r="C16" i="1"/>
  <c r="D16" i="1"/>
  <c r="E16" i="1"/>
  <c r="B16" i="1"/>
  <c r="B21" i="1"/>
  <c r="C21" i="1" s="1"/>
  <c r="D21" i="1" s="1"/>
  <c r="E21" i="1" s="1"/>
  <c r="B22" i="1"/>
  <c r="C22" i="1" s="1"/>
  <c r="D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20" i="1"/>
  <c r="B33" i="1" s="1"/>
  <c r="P11" i="9" l="1"/>
  <c r="H14" i="8"/>
  <c r="H15" i="8"/>
  <c r="P20" i="9"/>
  <c r="P3" i="9"/>
  <c r="B14" i="8"/>
  <c r="C2" i="8"/>
  <c r="D2" i="8" s="1"/>
  <c r="E2" i="8" s="1"/>
  <c r="F2" i="8" s="1"/>
  <c r="B15" i="8"/>
  <c r="B32" i="1"/>
  <c r="E22" i="1"/>
  <c r="C20" i="1"/>
  <c r="P19" i="9" l="1"/>
  <c r="P6" i="9"/>
  <c r="P16" i="9"/>
  <c r="P2" i="9"/>
  <c r="P15" i="9"/>
  <c r="P10" i="9"/>
  <c r="G2" i="8"/>
  <c r="F15" i="8"/>
  <c r="F14" i="8"/>
  <c r="P14" i="9"/>
  <c r="P8" i="9"/>
  <c r="P9" i="9"/>
  <c r="P4" i="9"/>
  <c r="P5" i="9"/>
  <c r="P21" i="9"/>
  <c r="P17" i="9"/>
  <c r="P7" i="9"/>
  <c r="P12" i="9"/>
  <c r="P18" i="9"/>
  <c r="P13" i="9"/>
  <c r="C15" i="8"/>
  <c r="C14" i="8"/>
  <c r="D14" i="8"/>
  <c r="E14" i="8"/>
  <c r="D15" i="8"/>
  <c r="C33" i="1"/>
  <c r="C32" i="1"/>
  <c r="D20" i="1"/>
  <c r="G15" i="8" l="1"/>
  <c r="G14" i="8"/>
  <c r="E15" i="8"/>
  <c r="D33" i="1"/>
  <c r="D32" i="1"/>
  <c r="E20" i="1"/>
  <c r="E33" i="1" l="1"/>
  <c r="E32" i="1"/>
</calcChain>
</file>

<file path=xl/sharedStrings.xml><?xml version="1.0" encoding="utf-8"?>
<sst xmlns="http://schemas.openxmlformats.org/spreadsheetml/2006/main" count="1279" uniqueCount="158">
  <si>
    <t>One June</t>
  </si>
  <si>
    <t>Bailey</t>
  </si>
  <si>
    <t>Joe</t>
  </si>
  <si>
    <t>Rebecca</t>
  </si>
  <si>
    <t>Luke</t>
  </si>
  <si>
    <t>Derek</t>
  </si>
  <si>
    <t>Wells</t>
  </si>
  <si>
    <t>Robby</t>
  </si>
  <si>
    <t>Jordan</t>
  </si>
  <si>
    <t>Jake</t>
  </si>
  <si>
    <t>Chase</t>
  </si>
  <si>
    <t>Alex</t>
  </si>
  <si>
    <t>Grant</t>
  </si>
  <si>
    <t>Daniel</t>
  </si>
  <si>
    <t>Will</t>
  </si>
  <si>
    <t>Sal</t>
  </si>
  <si>
    <t>OJ</t>
  </si>
  <si>
    <t>Ep1</t>
  </si>
  <si>
    <t>Ep2</t>
  </si>
  <si>
    <t>Ep3</t>
  </si>
  <si>
    <t>EP4</t>
  </si>
  <si>
    <t>Contestants</t>
  </si>
  <si>
    <t>Points Weekly</t>
  </si>
  <si>
    <t>Cumulative Points</t>
  </si>
  <si>
    <t>Total</t>
  </si>
  <si>
    <t>Average</t>
  </si>
  <si>
    <t>Ep4</t>
  </si>
  <si>
    <t>Team</t>
  </si>
  <si>
    <t>Total Score</t>
  </si>
  <si>
    <t>ToolTips</t>
  </si>
  <si>
    <t>http://abc.go.com/shows/the-bachelorette/cast/alex</t>
  </si>
  <si>
    <t>http://abc.go.com/shows/the-bachelorette/cast/Daniel</t>
  </si>
  <si>
    <t>http://abc.go.com/shows/the-bachelorette/cast/Chase</t>
  </si>
  <si>
    <t>http://abc.go.com/shows/the-bachelorette/cast/Derek</t>
  </si>
  <si>
    <t>http://abc.go.com/shows/the-bachelorette/cast/Grant</t>
  </si>
  <si>
    <t>http://abc.go.com/shows/the-bachelorette/cast/Jake</t>
  </si>
  <si>
    <t>http://abc.go.com/shows/the-bachelorette/cast/Jordan</t>
  </si>
  <si>
    <t>http://abc.go.com/shows/the-bachelorette/cast/Luke</t>
  </si>
  <si>
    <t>http://abc.go.com/shows/the-bachelorette/cast/Robby</t>
  </si>
  <si>
    <t>http://abc.go.com/shows/the-bachelorette/cast/Sal</t>
  </si>
  <si>
    <t>http://abc.go.com/shows/the-bachelorette/cast/Wells</t>
  </si>
  <si>
    <t>http://abc.go.com/shows/the-bachelorette/cast/Will</t>
  </si>
  <si>
    <t>Percentage of Total</t>
  </si>
  <si>
    <t>Contestant</t>
  </si>
  <si>
    <t>Ali</t>
  </si>
  <si>
    <t>Brandon</t>
  </si>
  <si>
    <t>Chad</t>
  </si>
  <si>
    <t>Christian</t>
  </si>
  <si>
    <t>Coley</t>
  </si>
  <si>
    <t>Evan</t>
  </si>
  <si>
    <t>Jonathan</t>
  </si>
  <si>
    <t>James Taylor</t>
  </si>
  <si>
    <t>Peter</t>
  </si>
  <si>
    <t>Vinny</t>
  </si>
  <si>
    <t>Count of Picks</t>
  </si>
  <si>
    <t>% of Picks</t>
  </si>
  <si>
    <t>Fun Fact</t>
  </si>
  <si>
    <t>Eliminated</t>
  </si>
  <si>
    <t>Eliminated on Episode 2</t>
  </si>
  <si>
    <t>Eliminated on Episode 1</t>
  </si>
  <si>
    <t>Eliminate on Episode 1</t>
  </si>
  <si>
    <t>Eliminated on Episode 4</t>
  </si>
  <si>
    <t>Status</t>
  </si>
  <si>
    <t>EP5</t>
  </si>
  <si>
    <t>Ep5</t>
  </si>
  <si>
    <t>Eliminated on Episode 5</t>
  </si>
  <si>
    <t>Episode</t>
  </si>
  <si>
    <t>Points</t>
  </si>
  <si>
    <t>Action</t>
  </si>
  <si>
    <t>Wearing a helmet</t>
  </si>
  <si>
    <t>General Rose</t>
  </si>
  <si>
    <t>Playing an instrument (piano)</t>
  </si>
  <si>
    <t>Interrupting someone's one on one time</t>
  </si>
  <si>
    <t>Wildcard Points: arrive in non-limo vehicle</t>
  </si>
  <si>
    <t>Playing an instrument (guitar)</t>
  </si>
  <si>
    <t>Wearing a costume native to another country</t>
  </si>
  <si>
    <t>Having a body part blurred out</t>
  </si>
  <si>
    <t>Talking about parent's relationship</t>
  </si>
  <si>
    <t>Dancing</t>
  </si>
  <si>
    <t>Kissing the Bachelorette on the lips</t>
  </si>
  <si>
    <t>First Impression Rose</t>
  </si>
  <si>
    <t>Giving the Bachelorette a gift</t>
  </si>
  <si>
    <t>Appearing visibly Drunk</t>
  </si>
  <si>
    <t>James F.</t>
  </si>
  <si>
    <t>James S.</t>
  </si>
  <si>
    <t>Nick B.</t>
  </si>
  <si>
    <t>Nick S.</t>
  </si>
  <si>
    <t>Singing</t>
  </si>
  <si>
    <t>Attending a Concert</t>
  </si>
  <si>
    <t>Total Points</t>
  </si>
  <si>
    <t>Action Key</t>
  </si>
  <si>
    <t>Point Value</t>
  </si>
  <si>
    <t>Group Date</t>
  </si>
  <si>
    <t>Wildcard Points: first dude called at the rose ceremony</t>
  </si>
  <si>
    <t>Telling the Bachelorette that several contestants aren't here for the right reasons</t>
  </si>
  <si>
    <t>Mentioning a deceased loved one</t>
  </si>
  <si>
    <t>Using the phrase "steal her away" during the interruption</t>
  </si>
  <si>
    <t>Going on a picnic</t>
  </si>
  <si>
    <t>Mentioning his kid</t>
  </si>
  <si>
    <t>Winning alone time with the Bachelorette on the group date</t>
  </si>
  <si>
    <t>Singing or playing an instrument</t>
  </si>
  <si>
    <t>Group Date Rose</t>
  </si>
  <si>
    <t>Needing medical attention</t>
  </si>
  <si>
    <t>Needing medical Attention</t>
  </si>
  <si>
    <t>Wildcard Points</t>
  </si>
  <si>
    <t>Wildcard Points: Reading Date Card Aloud</t>
  </si>
  <si>
    <t>Mentioning his parent's relationship</t>
  </si>
  <si>
    <t>One on One Date</t>
  </si>
  <si>
    <t>Discussing his virginity</t>
  </si>
  <si>
    <t>Two on One Date</t>
  </si>
  <si>
    <t>Riding in a helicopter</t>
  </si>
  <si>
    <t>Two on One Date Rose</t>
  </si>
  <si>
    <t>Hot tubbing</t>
  </si>
  <si>
    <t>Riding on a boat</t>
  </si>
  <si>
    <t>Winning Bachelorette Group Event</t>
  </si>
  <si>
    <t>Wildcard Points: first man to bleed</t>
  </si>
  <si>
    <t>Saying "I'm falling for you" to the Bachelorette</t>
  </si>
  <si>
    <t>Saying "I'm falling for her" to the camera</t>
  </si>
  <si>
    <t>Saying "steal her away" during said interrupting</t>
  </si>
  <si>
    <t>Crying on camera</t>
  </si>
  <si>
    <t>Saying "I'm falling in love with you" to the Bachelorette</t>
  </si>
  <si>
    <t>Saying "I love you" to the Bachelorette</t>
  </si>
  <si>
    <t>Expressing fear of a date activity</t>
  </si>
  <si>
    <t>Points Static</t>
  </si>
  <si>
    <t>Row Labels</t>
  </si>
  <si>
    <t>Grand Total</t>
  </si>
  <si>
    <t>Sum of Points</t>
  </si>
  <si>
    <t>Missing Contestants</t>
  </si>
  <si>
    <t>Ep6</t>
  </si>
  <si>
    <t>Eliminated on Episode 6</t>
  </si>
  <si>
    <t>Wearing a costume or clothing native to another country</t>
  </si>
  <si>
    <t>Wildcard Points (First to appear shirtless)</t>
  </si>
  <si>
    <t>Ep7</t>
  </si>
  <si>
    <t>Hometown Date</t>
  </si>
  <si>
    <t>Wildcard Points: Family Member Crying</t>
  </si>
  <si>
    <t>Interrupting a rose ceremony to ask to speak with the Bachelorette alone</t>
  </si>
  <si>
    <t>Ep8</t>
  </si>
  <si>
    <t>Eliminated on Episode 7</t>
  </si>
  <si>
    <t>Fantasy Suite</t>
  </si>
  <si>
    <t>Ep9</t>
  </si>
  <si>
    <t>MTL</t>
  </si>
  <si>
    <t>Apologizing to JoJo for his behavior on the show</t>
  </si>
  <si>
    <t>Being featured on the Blooper Reel</t>
  </si>
  <si>
    <t>Being accused of lying by another contestant</t>
  </si>
  <si>
    <t>Mentioning a new romantic interest</t>
  </si>
  <si>
    <t>Getting chosen for a one-on-one interview in the Hot Seat with Chris Harrison</t>
  </si>
  <si>
    <t>Bachelor in Paradise Contestant</t>
  </si>
  <si>
    <t>Speaking negatively about/toward JoJo</t>
  </si>
  <si>
    <t>Asking JoJo why she got rid of him/what went wrong</t>
  </si>
  <si>
    <t>Admitting that feelings still remain for JoJo</t>
  </si>
  <si>
    <t>Meeting the Bachelorette's family and/or friends</t>
  </si>
  <si>
    <t>Being told "I love you" by the Bachelorette</t>
  </si>
  <si>
    <t>Proposing or being proposed to</t>
  </si>
  <si>
    <t>Final Rose</t>
  </si>
  <si>
    <t>Ep10</t>
  </si>
  <si>
    <t>Eliminated Episode 10</t>
  </si>
  <si>
    <t>Eliminated Episode 9</t>
  </si>
  <si>
    <t>Winner!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</si>
</sst>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" fontId="0" fillId="0" borderId="0" xfId="0" applyNumberFormat="1"/>
    <xf numFmtId="9" fontId="1" fillId="0" borderId="0" xfId="1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e June Chang" refreshedDate="42571.015693634261" createdVersion="5" refreshedVersion="5" minRefreshableVersion="3" recordCount="364">
  <cacheSource type="worksheet">
    <worksheetSource ref="A1:E365" sheet="Contestants Granular"/>
  </cacheSource>
  <cacheFields count="5">
    <cacheField name="Contestant" numFmtId="0">
      <sharedItems count="24">
        <s v="Alex"/>
        <s v="Ali"/>
        <s v="Brandon"/>
        <s v="Chad"/>
        <s v="Chase"/>
        <s v="Christian"/>
        <s v="Daniel"/>
        <s v="Derek"/>
        <s v="Evan"/>
        <s v="Grant"/>
        <s v="James F."/>
        <s v="James S."/>
        <s v="James Taylor"/>
        <s v="Jonathan"/>
        <s v="Jordan"/>
        <s v="Luke"/>
        <s v="Nick B."/>
        <s v="Nick S."/>
        <s v="Peter"/>
        <s v="Robby"/>
        <s v="Sal"/>
        <s v="Vinny"/>
        <s v="Wells"/>
        <s v="Will"/>
      </sharedItems>
    </cacheField>
    <cacheField name="Episode" numFmtId="0">
      <sharedItems containsSemiMixedTypes="0" containsString="0" containsNumber="1" containsInteger="1" minValue="1" maxValue="8"/>
    </cacheField>
    <cacheField name="Action" numFmtId="0">
      <sharedItems/>
    </cacheField>
    <cacheField name="Points" numFmtId="0">
      <sharedItems containsSemiMixedTypes="0" containsString="0" containsNumber="1" containsInteger="1" minValue="5" maxValue="50"/>
    </cacheField>
    <cacheField name="Points Static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x v="0"/>
    <n v="1"/>
    <s v="Wearing a helmet"/>
    <n v="5"/>
    <n v="5"/>
  </r>
  <r>
    <x v="0"/>
    <n v="1"/>
    <s v="General Rose"/>
    <n v="25"/>
    <n v="25"/>
  </r>
  <r>
    <x v="1"/>
    <n v="1"/>
    <s v="Singing or playing an instrument"/>
    <n v="5"/>
    <n v="5"/>
  </r>
  <r>
    <x v="1"/>
    <n v="1"/>
    <s v="General Rose"/>
    <n v="25"/>
    <n v="25"/>
  </r>
  <r>
    <x v="2"/>
    <n v="1"/>
    <s v="Interrupting someone's one on one time"/>
    <n v="5"/>
    <n v="5"/>
  </r>
  <r>
    <x v="2"/>
    <n v="1"/>
    <s v="General Rose"/>
    <n v="25"/>
    <n v="25"/>
  </r>
  <r>
    <x v="3"/>
    <n v="1"/>
    <s v="General Rose"/>
    <n v="25"/>
    <n v="25"/>
  </r>
  <r>
    <x v="4"/>
    <n v="1"/>
    <s v="General Rose"/>
    <n v="25"/>
    <n v="25"/>
  </r>
  <r>
    <x v="5"/>
    <n v="1"/>
    <s v="Wearing a helmet"/>
    <n v="5"/>
    <n v="5"/>
  </r>
  <r>
    <x v="5"/>
    <n v="1"/>
    <s v="Wildcard Points: arrive in non-limo vehicle"/>
    <n v="30"/>
    <n v="30"/>
  </r>
  <r>
    <x v="5"/>
    <n v="1"/>
    <s v="General Rose"/>
    <n v="25"/>
    <n v="25"/>
  </r>
  <r>
    <x v="6"/>
    <n v="1"/>
    <s v="Appearing visibly Drunk"/>
    <n v="15"/>
    <n v="15"/>
  </r>
  <r>
    <x v="6"/>
    <n v="1"/>
    <s v="General Rose"/>
    <n v="25"/>
    <n v="25"/>
  </r>
  <r>
    <x v="7"/>
    <n v="1"/>
    <s v="General Rose"/>
    <n v="25"/>
    <n v="25"/>
  </r>
  <r>
    <x v="8"/>
    <n v="1"/>
    <s v="General Rose"/>
    <n v="25"/>
    <n v="25"/>
  </r>
  <r>
    <x v="9"/>
    <n v="1"/>
    <s v="Wearing a helmet"/>
    <n v="5"/>
    <n v="5"/>
  </r>
  <r>
    <x v="9"/>
    <n v="1"/>
    <s v="General Rose"/>
    <n v="25"/>
    <n v="25"/>
  </r>
  <r>
    <x v="10"/>
    <n v="1"/>
    <s v="General Rose"/>
    <n v="25"/>
    <n v="25"/>
  </r>
  <r>
    <x v="11"/>
    <n v="1"/>
    <s v="General Rose"/>
    <n v="25"/>
    <n v="25"/>
  </r>
  <r>
    <x v="12"/>
    <n v="1"/>
    <s v="Playing an instrument (guitar)"/>
    <n v="5"/>
    <n v="5"/>
  </r>
  <r>
    <x v="12"/>
    <n v="1"/>
    <s v="General Rose"/>
    <n v="25"/>
    <n v="25"/>
  </r>
  <r>
    <x v="13"/>
    <n v="1"/>
    <s v="Wearing a costume native to another country"/>
    <n v="5"/>
    <n v="5"/>
  </r>
  <r>
    <x v="13"/>
    <n v="1"/>
    <s v="Having a body part blurred out"/>
    <n v="30"/>
    <n v="30"/>
  </r>
  <r>
    <x v="14"/>
    <n v="1"/>
    <s v="Talking about parent's relationship"/>
    <n v="5"/>
    <n v="5"/>
  </r>
  <r>
    <x v="14"/>
    <n v="1"/>
    <s v="Interrupting someone's one on one time"/>
    <n v="5"/>
    <n v="5"/>
  </r>
  <r>
    <x v="14"/>
    <n v="1"/>
    <s v="Dancing"/>
    <n v="5"/>
    <n v="5"/>
  </r>
  <r>
    <x v="14"/>
    <n v="1"/>
    <s v="Kissing the Bachelorette on the lips"/>
    <n v="10"/>
    <n v="10"/>
  </r>
  <r>
    <x v="14"/>
    <n v="1"/>
    <s v="First Impression Rose"/>
    <n v="35"/>
    <n v="35"/>
  </r>
  <r>
    <x v="15"/>
    <n v="1"/>
    <s v="Giving the Bachelorette a gift"/>
    <n v="5"/>
    <n v="5"/>
  </r>
  <r>
    <x v="15"/>
    <n v="1"/>
    <s v="General Rose"/>
    <n v="25"/>
    <n v="25"/>
  </r>
  <r>
    <x v="16"/>
    <n v="1"/>
    <s v="Appearing visibly Drunk"/>
    <n v="15"/>
    <n v="15"/>
  </r>
  <r>
    <x v="16"/>
    <n v="1"/>
    <s v="Dancing"/>
    <n v="5"/>
    <n v="5"/>
  </r>
  <r>
    <x v="17"/>
    <n v="1"/>
    <s v="Giving the Bachelorette a gift"/>
    <n v="5"/>
    <n v="5"/>
  </r>
  <r>
    <x v="17"/>
    <n v="1"/>
    <s v="Giving the Bachelorette a gift"/>
    <n v="5"/>
    <n v="5"/>
  </r>
  <r>
    <x v="18"/>
    <n v="1"/>
    <s v="General Rose"/>
    <n v="25"/>
    <n v="25"/>
  </r>
  <r>
    <x v="19"/>
    <n v="1"/>
    <s v="Giving the Bachelorette a gift"/>
    <n v="5"/>
    <n v="5"/>
  </r>
  <r>
    <x v="19"/>
    <n v="1"/>
    <s v="General Rose"/>
    <n v="25"/>
    <n v="25"/>
  </r>
  <r>
    <x v="20"/>
    <n v="1"/>
    <s v="Giving the Bachelorette a gift"/>
    <n v="5"/>
    <n v="5"/>
  </r>
  <r>
    <x v="21"/>
    <n v="1"/>
    <s v="Interrupting someone's one on one time"/>
    <n v="5"/>
    <n v="5"/>
  </r>
  <r>
    <x v="21"/>
    <n v="1"/>
    <s v="Appearing visibly Drunk"/>
    <n v="15"/>
    <n v="15"/>
  </r>
  <r>
    <x v="21"/>
    <n v="1"/>
    <s v="General Rose"/>
    <n v="25"/>
    <n v="25"/>
  </r>
  <r>
    <x v="22"/>
    <n v="1"/>
    <s v="Singing"/>
    <n v="5"/>
    <n v="5"/>
  </r>
  <r>
    <x v="22"/>
    <n v="1"/>
    <s v="Dancing"/>
    <n v="5"/>
    <n v="5"/>
  </r>
  <r>
    <x v="22"/>
    <n v="1"/>
    <s v="Attending a Concert"/>
    <n v="10"/>
    <n v="10"/>
  </r>
  <r>
    <x v="22"/>
    <n v="1"/>
    <s v="Giving the Bachelorette a gift"/>
    <n v="5"/>
    <n v="5"/>
  </r>
  <r>
    <x v="22"/>
    <n v="1"/>
    <s v="General Rose"/>
    <n v="25"/>
    <n v="25"/>
  </r>
  <r>
    <x v="23"/>
    <n v="1"/>
    <s v="Kissing the Bachelorette on the lips"/>
    <n v="10"/>
    <n v="10"/>
  </r>
  <r>
    <x v="23"/>
    <n v="1"/>
    <s v="General Rose"/>
    <n v="25"/>
    <n v="25"/>
  </r>
  <r>
    <x v="0"/>
    <n v="2"/>
    <s v="Singing"/>
    <n v="5"/>
    <n v="5"/>
  </r>
  <r>
    <x v="0"/>
    <n v="2"/>
    <s v="Group Date"/>
    <n v="10"/>
    <n v="10"/>
  </r>
  <r>
    <x v="0"/>
    <n v="2"/>
    <s v="Dancing"/>
    <n v="5"/>
    <n v="5"/>
  </r>
  <r>
    <x v="0"/>
    <n v="2"/>
    <s v="Wildcard Points: first dude called at the rose ceremony"/>
    <n v="20"/>
    <n v="20"/>
  </r>
  <r>
    <x v="0"/>
    <n v="2"/>
    <s v="General Rose"/>
    <n v="25"/>
    <n v="25"/>
  </r>
  <r>
    <x v="1"/>
    <n v="2"/>
    <s v="Group Date"/>
    <n v="10"/>
    <n v="10"/>
  </r>
  <r>
    <x v="1"/>
    <n v="2"/>
    <s v="Wearing a helmet"/>
    <n v="5"/>
    <n v="5"/>
  </r>
  <r>
    <x v="1"/>
    <n v="2"/>
    <s v="General Rose"/>
    <n v="25"/>
    <n v="25"/>
  </r>
  <r>
    <x v="2"/>
    <n v="2"/>
    <s v="Singing"/>
    <n v="5"/>
    <n v="5"/>
  </r>
  <r>
    <x v="3"/>
    <n v="2"/>
    <s v="Group Date"/>
    <n v="10"/>
    <n v="10"/>
  </r>
  <r>
    <x v="3"/>
    <n v="2"/>
    <s v="Telling the Bachelorette that several contestants aren't here for the right reasons"/>
    <n v="30"/>
    <n v="30"/>
  </r>
  <r>
    <x v="3"/>
    <n v="2"/>
    <s v="Dancing"/>
    <n v="5"/>
    <n v="5"/>
  </r>
  <r>
    <x v="3"/>
    <n v="2"/>
    <s v="Mentioning a deceased loved one"/>
    <n v="10"/>
    <n v="10"/>
  </r>
  <r>
    <x v="3"/>
    <n v="2"/>
    <s v="Kissing the Bachelorette on the lips"/>
    <n v="10"/>
    <n v="10"/>
  </r>
  <r>
    <x v="3"/>
    <n v="2"/>
    <s v="Interrupting someone's one on one time"/>
    <n v="5"/>
    <n v="5"/>
  </r>
  <r>
    <x v="3"/>
    <n v="2"/>
    <s v="Using the phrase &quot;steal her away&quot; during the interruption"/>
    <n v="5"/>
    <n v="5"/>
  </r>
  <r>
    <x v="3"/>
    <n v="2"/>
    <s v="General Rose"/>
    <n v="25"/>
    <n v="25"/>
  </r>
  <r>
    <x v="4"/>
    <n v="2"/>
    <s v="Singing"/>
    <n v="5"/>
    <n v="5"/>
  </r>
  <r>
    <x v="4"/>
    <n v="2"/>
    <s v="Giving the Bachelorette a gift"/>
    <n v="5"/>
    <n v="5"/>
  </r>
  <r>
    <x v="4"/>
    <n v="2"/>
    <s v="General Rose"/>
    <n v="25"/>
    <n v="25"/>
  </r>
  <r>
    <x v="5"/>
    <n v="2"/>
    <s v="Singing"/>
    <n v="5"/>
    <n v="5"/>
  </r>
  <r>
    <x v="5"/>
    <n v="2"/>
    <s v="Group Date"/>
    <n v="10"/>
    <n v="10"/>
  </r>
  <r>
    <x v="5"/>
    <n v="2"/>
    <s v="Dancing"/>
    <n v="5"/>
    <n v="5"/>
  </r>
  <r>
    <x v="5"/>
    <n v="2"/>
    <s v="General Rose"/>
    <n v="25"/>
    <n v="25"/>
  </r>
  <r>
    <x v="6"/>
    <n v="2"/>
    <s v="Group Date"/>
    <n v="10"/>
    <n v="10"/>
  </r>
  <r>
    <x v="6"/>
    <n v="2"/>
    <s v="Wearing a helmet"/>
    <n v="5"/>
    <n v="5"/>
  </r>
  <r>
    <x v="6"/>
    <n v="2"/>
    <s v="General Rose"/>
    <n v="25"/>
    <n v="25"/>
  </r>
  <r>
    <x v="7"/>
    <n v="2"/>
    <s v="Group Date"/>
    <n v="10"/>
    <n v="10"/>
  </r>
  <r>
    <x v="7"/>
    <n v="2"/>
    <s v="Going on a picnic"/>
    <n v="5"/>
    <n v="5"/>
  </r>
  <r>
    <x v="7"/>
    <n v="2"/>
    <s v="Kissing the Bachelorette on the lips"/>
    <n v="10"/>
    <n v="10"/>
  </r>
  <r>
    <x v="7"/>
    <n v="2"/>
    <s v="General Rose"/>
    <n v="25"/>
    <n v="25"/>
  </r>
  <r>
    <x v="8"/>
    <n v="2"/>
    <s v="Singing"/>
    <n v="5"/>
    <n v="5"/>
  </r>
  <r>
    <x v="8"/>
    <n v="2"/>
    <s v="Group Date"/>
    <n v="10"/>
    <n v="10"/>
  </r>
  <r>
    <x v="8"/>
    <n v="2"/>
    <s v="Wearing a helmet"/>
    <n v="5"/>
    <n v="5"/>
  </r>
  <r>
    <x v="8"/>
    <n v="2"/>
    <s v="Mentioning his kid"/>
    <n v="5"/>
    <n v="5"/>
  </r>
  <r>
    <x v="8"/>
    <n v="2"/>
    <s v="General Rose"/>
    <n v="25"/>
    <n v="25"/>
  </r>
  <r>
    <x v="9"/>
    <n v="2"/>
    <s v="Group Date"/>
    <n v="10"/>
    <n v="10"/>
  </r>
  <r>
    <x v="9"/>
    <n v="2"/>
    <s v="Wearing a helmet"/>
    <n v="5"/>
    <n v="5"/>
  </r>
  <r>
    <x v="9"/>
    <n v="2"/>
    <s v="Winning alone time with the Bachelorette on the group date"/>
    <n v="15"/>
    <n v="15"/>
  </r>
  <r>
    <x v="9"/>
    <n v="2"/>
    <s v="Kissing the Bachelorette on the lips"/>
    <n v="10"/>
    <n v="10"/>
  </r>
  <r>
    <x v="9"/>
    <n v="2"/>
    <s v="General Rose"/>
    <n v="25"/>
    <n v="25"/>
  </r>
  <r>
    <x v="10"/>
    <n v="2"/>
    <s v="Group Date"/>
    <n v="10"/>
    <n v="10"/>
  </r>
  <r>
    <x v="10"/>
    <n v="2"/>
    <s v="Wearing a helmet"/>
    <n v="5"/>
    <n v="5"/>
  </r>
  <r>
    <x v="10"/>
    <n v="2"/>
    <s v="General Rose"/>
    <n v="25"/>
    <n v="25"/>
  </r>
  <r>
    <x v="11"/>
    <n v="2"/>
    <s v="Singing"/>
    <n v="5"/>
    <n v="5"/>
  </r>
  <r>
    <x v="12"/>
    <n v="2"/>
    <s v="Group Date"/>
    <n v="10"/>
    <n v="10"/>
  </r>
  <r>
    <x v="12"/>
    <n v="2"/>
    <s v="Dancing"/>
    <n v="5"/>
    <n v="5"/>
  </r>
  <r>
    <x v="12"/>
    <n v="2"/>
    <s v="Singing or playing an instrument"/>
    <n v="5"/>
    <n v="5"/>
  </r>
  <r>
    <x v="12"/>
    <n v="2"/>
    <s v="Kissing the Bachelorette on the lips"/>
    <n v="10"/>
    <n v="10"/>
  </r>
  <r>
    <x v="12"/>
    <n v="2"/>
    <s v="Group Date Rose"/>
    <n v="35"/>
    <n v="35"/>
  </r>
  <r>
    <x v="14"/>
    <n v="2"/>
    <s v="Group Date"/>
    <n v="10"/>
    <n v="10"/>
  </r>
  <r>
    <x v="14"/>
    <n v="2"/>
    <s v="Dancing"/>
    <n v="5"/>
    <n v="5"/>
  </r>
  <r>
    <x v="14"/>
    <n v="2"/>
    <s v="Singing"/>
    <n v="5"/>
    <n v="5"/>
  </r>
  <r>
    <x v="14"/>
    <n v="2"/>
    <s v="General Rose"/>
    <n v="25"/>
    <n v="25"/>
  </r>
  <r>
    <x v="15"/>
    <n v="2"/>
    <s v="Group Date"/>
    <n v="10"/>
    <n v="10"/>
  </r>
  <r>
    <x v="15"/>
    <n v="2"/>
    <s v="Wearing a helmet"/>
    <n v="5"/>
    <n v="5"/>
  </r>
  <r>
    <x v="15"/>
    <n v="2"/>
    <s v="Kissing the Bachelorette on the lips"/>
    <n v="10"/>
    <n v="10"/>
  </r>
  <r>
    <x v="15"/>
    <n v="2"/>
    <s v="General Rose"/>
    <n v="25"/>
    <n v="25"/>
  </r>
  <r>
    <x v="16"/>
    <n v="2"/>
    <s v="Singing"/>
    <n v="5"/>
    <n v="5"/>
  </r>
  <r>
    <x v="16"/>
    <n v="2"/>
    <s v="Group Date"/>
    <n v="10"/>
    <n v="10"/>
  </r>
  <r>
    <x v="16"/>
    <n v="2"/>
    <s v="Dancing"/>
    <n v="5"/>
    <n v="5"/>
  </r>
  <r>
    <x v="16"/>
    <n v="2"/>
    <s v="General Rose"/>
    <n v="25"/>
    <n v="25"/>
  </r>
  <r>
    <x v="19"/>
    <n v="2"/>
    <s v="Singing"/>
    <n v="5"/>
    <n v="5"/>
  </r>
  <r>
    <x v="19"/>
    <n v="2"/>
    <s v="Group Date"/>
    <n v="10"/>
    <n v="10"/>
  </r>
  <r>
    <x v="19"/>
    <n v="2"/>
    <s v="Wearing a helmet"/>
    <n v="5"/>
    <n v="5"/>
  </r>
  <r>
    <x v="19"/>
    <n v="2"/>
    <s v="General Rose"/>
    <n v="25"/>
    <n v="25"/>
  </r>
  <r>
    <x v="21"/>
    <n v="2"/>
    <s v="Group Date"/>
    <n v="10"/>
    <n v="10"/>
  </r>
  <r>
    <x v="21"/>
    <n v="2"/>
    <s v="Wearing a helmet"/>
    <n v="5"/>
    <n v="5"/>
  </r>
  <r>
    <x v="21"/>
    <n v="2"/>
    <s v="General Rose"/>
    <n v="25"/>
    <n v="25"/>
  </r>
  <r>
    <x v="22"/>
    <n v="2"/>
    <s v="Group Date"/>
    <n v="10"/>
    <n v="10"/>
  </r>
  <r>
    <x v="22"/>
    <n v="2"/>
    <s v="Wearing a helmet"/>
    <n v="5"/>
    <n v="5"/>
  </r>
  <r>
    <x v="22"/>
    <n v="2"/>
    <s v="Needing medical attention"/>
    <n v="20"/>
    <n v="20"/>
  </r>
  <r>
    <x v="22"/>
    <n v="2"/>
    <s v="Group Date Rose"/>
    <n v="35"/>
    <n v="35"/>
  </r>
  <r>
    <x v="23"/>
    <n v="2"/>
    <s v="Group Date"/>
    <n v="10"/>
    <n v="10"/>
  </r>
  <r>
    <x v="23"/>
    <n v="2"/>
    <s v="Wearing a helmet"/>
    <n v="5"/>
    <n v="5"/>
  </r>
  <r>
    <x v="0"/>
    <n v="3"/>
    <s v="Group Date"/>
    <n v="10"/>
    <n v="10"/>
  </r>
  <r>
    <x v="1"/>
    <n v="3"/>
    <s v="Wildcard Points: Reading Date Card Aloud"/>
    <n v="15"/>
    <n v="15"/>
  </r>
  <r>
    <x v="1"/>
    <n v="3"/>
    <s v="Group Date"/>
    <n v="10"/>
    <n v="10"/>
  </r>
  <r>
    <x v="3"/>
    <n v="3"/>
    <s v="Group Date"/>
    <n v="10"/>
    <n v="10"/>
  </r>
  <r>
    <x v="3"/>
    <n v="3"/>
    <s v="Interrupting someone's one on one time"/>
    <n v="5"/>
    <n v="5"/>
  </r>
  <r>
    <x v="4"/>
    <n v="3"/>
    <s v="Wildcard Points"/>
    <n v="15"/>
    <n v="15"/>
  </r>
  <r>
    <x v="4"/>
    <n v="3"/>
    <s v="Mentioning his parent's relationship"/>
    <n v="5"/>
    <n v="5"/>
  </r>
  <r>
    <x v="4"/>
    <n v="3"/>
    <s v="One on One Date"/>
    <n v="20"/>
    <n v="20"/>
  </r>
  <r>
    <x v="4"/>
    <n v="3"/>
    <s v="Kissing the Bachelorette on the lips"/>
    <n v="10"/>
    <n v="10"/>
  </r>
  <r>
    <x v="4"/>
    <n v="3"/>
    <s v="Attending a Concert"/>
    <n v="10"/>
    <n v="10"/>
  </r>
  <r>
    <x v="4"/>
    <n v="3"/>
    <s v="Dancing"/>
    <n v="5"/>
    <n v="5"/>
  </r>
  <r>
    <x v="4"/>
    <n v="3"/>
    <s v="General Rose"/>
    <n v="25"/>
    <n v="25"/>
  </r>
  <r>
    <x v="5"/>
    <n v="3"/>
    <s v="Group Date"/>
    <n v="10"/>
    <n v="10"/>
  </r>
  <r>
    <x v="6"/>
    <n v="3"/>
    <s v="Group Date"/>
    <n v="10"/>
    <n v="10"/>
  </r>
  <r>
    <x v="8"/>
    <n v="3"/>
    <s v="Group Date"/>
    <n v="10"/>
    <n v="10"/>
  </r>
  <r>
    <x v="8"/>
    <n v="3"/>
    <s v="Interrupting someone's one on one time"/>
    <n v="5"/>
    <n v="5"/>
  </r>
  <r>
    <x v="8"/>
    <n v="3"/>
    <s v="Mentioning his kid"/>
    <n v="5"/>
    <n v="5"/>
  </r>
  <r>
    <x v="8"/>
    <n v="3"/>
    <s v="Kissing the Bachelorette on the lips"/>
    <n v="10"/>
    <n v="10"/>
  </r>
  <r>
    <x v="8"/>
    <n v="3"/>
    <s v="Group Date Rose"/>
    <n v="35"/>
    <n v="35"/>
  </r>
  <r>
    <x v="9"/>
    <n v="3"/>
    <s v="Group Date"/>
    <n v="10"/>
    <n v="10"/>
  </r>
  <r>
    <x v="9"/>
    <n v="3"/>
    <s v="Discussing his virginity"/>
    <n v="15"/>
    <n v="15"/>
  </r>
  <r>
    <x v="10"/>
    <n v="3"/>
    <s v="Group Date"/>
    <n v="10"/>
    <n v="10"/>
  </r>
  <r>
    <x v="12"/>
    <n v="3"/>
    <s v="Wildcard Points: Reading Date Card Aloud"/>
    <n v="15"/>
    <n v="15"/>
  </r>
  <r>
    <x v="12"/>
    <n v="3"/>
    <s v="One on One Date"/>
    <n v="20"/>
    <n v="20"/>
  </r>
  <r>
    <x v="12"/>
    <n v="3"/>
    <s v="Dancing"/>
    <n v="5"/>
    <n v="5"/>
  </r>
  <r>
    <x v="12"/>
    <n v="3"/>
    <s v="Singing or playing an instrument"/>
    <n v="5"/>
    <n v="5"/>
  </r>
  <r>
    <x v="12"/>
    <n v="3"/>
    <s v="Attending a Concert"/>
    <n v="10"/>
    <n v="10"/>
  </r>
  <r>
    <x v="12"/>
    <n v="3"/>
    <s v="Kissing the Bachelorette on the lips"/>
    <n v="10"/>
    <n v="10"/>
  </r>
  <r>
    <x v="12"/>
    <n v="3"/>
    <s v="General Rose"/>
    <n v="25"/>
    <n v="25"/>
  </r>
  <r>
    <x v="14"/>
    <n v="3"/>
    <s v="Group Date"/>
    <n v="10"/>
    <n v="10"/>
  </r>
  <r>
    <x v="14"/>
    <n v="3"/>
    <s v="Kissing the Bachelorette on the lips"/>
    <n v="10"/>
    <n v="10"/>
  </r>
  <r>
    <x v="16"/>
    <n v="3"/>
    <s v="Group Date"/>
    <n v="10"/>
    <n v="10"/>
  </r>
  <r>
    <x v="21"/>
    <n v="3"/>
    <s v="Group Date"/>
    <n v="10"/>
    <n v="10"/>
  </r>
  <r>
    <x v="22"/>
    <n v="3"/>
    <s v="Group Date"/>
    <n v="10"/>
    <n v="10"/>
  </r>
  <r>
    <x v="0"/>
    <n v="4"/>
    <s v="General Rose"/>
    <n v="25"/>
    <n v="25"/>
  </r>
  <r>
    <x v="0"/>
    <n v="4"/>
    <s v="Two on One Date"/>
    <n v="30"/>
    <n v="30"/>
  </r>
  <r>
    <x v="0"/>
    <n v="4"/>
    <s v="Riding in a helicopter"/>
    <n v="10"/>
    <n v="10"/>
  </r>
  <r>
    <x v="0"/>
    <n v="4"/>
    <s v="Two on One Date Rose"/>
    <n v="40"/>
    <n v="40"/>
  </r>
  <r>
    <x v="0"/>
    <n v="4"/>
    <s v="Kissing the Bachelorette on the lips"/>
    <n v="10"/>
    <n v="10"/>
  </r>
  <r>
    <x v="0"/>
    <n v="4"/>
    <s v="Going on a picnic"/>
    <n v="5"/>
    <n v="5"/>
  </r>
  <r>
    <x v="1"/>
    <n v="4"/>
    <s v="Hot tubbing"/>
    <n v="5"/>
    <n v="5"/>
  </r>
  <r>
    <x v="3"/>
    <n v="4"/>
    <s v="General Rose"/>
    <n v="25"/>
    <n v="25"/>
  </r>
  <r>
    <x v="3"/>
    <n v="4"/>
    <s v="Hot tubbing"/>
    <n v="5"/>
    <n v="5"/>
  </r>
  <r>
    <x v="3"/>
    <n v="4"/>
    <s v="Two on One Date"/>
    <n v="30"/>
    <n v="30"/>
  </r>
  <r>
    <x v="3"/>
    <n v="4"/>
    <s v="Riding in a helicopter"/>
    <n v="10"/>
    <n v="10"/>
  </r>
  <r>
    <x v="3"/>
    <n v="4"/>
    <s v="Going on a picnic"/>
    <n v="5"/>
    <n v="5"/>
  </r>
  <r>
    <x v="4"/>
    <n v="4"/>
    <s v="Group Date"/>
    <n v="10"/>
    <n v="10"/>
  </r>
  <r>
    <x v="4"/>
    <n v="4"/>
    <s v="Riding on a boat"/>
    <n v="10"/>
    <n v="10"/>
  </r>
  <r>
    <x v="4"/>
    <n v="4"/>
    <s v="Hot tubbing"/>
    <n v="5"/>
    <n v="5"/>
  </r>
  <r>
    <x v="5"/>
    <n v="4"/>
    <s v="Hot tubbing"/>
    <n v="5"/>
    <n v="5"/>
  </r>
  <r>
    <x v="6"/>
    <n v="4"/>
    <s v="General Rose"/>
    <n v="25"/>
    <n v="25"/>
  </r>
  <r>
    <x v="6"/>
    <n v="4"/>
    <s v="Group Date"/>
    <n v="10"/>
    <n v="10"/>
  </r>
  <r>
    <x v="6"/>
    <n v="4"/>
    <s v="Riding on a boat"/>
    <n v="10"/>
    <n v="10"/>
  </r>
  <r>
    <x v="6"/>
    <n v="4"/>
    <s v="Hot tubbing"/>
    <n v="5"/>
    <n v="5"/>
  </r>
  <r>
    <x v="7"/>
    <n v="4"/>
    <s v="Kissing the Bachelorette on the lips"/>
    <n v="10"/>
    <n v="10"/>
  </r>
  <r>
    <x v="7"/>
    <n v="4"/>
    <s v="General Rose"/>
    <n v="25"/>
    <n v="25"/>
  </r>
  <r>
    <x v="7"/>
    <n v="4"/>
    <s v="Group Date"/>
    <n v="10"/>
    <n v="10"/>
  </r>
  <r>
    <x v="7"/>
    <n v="4"/>
    <s v="Riding on a boat"/>
    <n v="10"/>
    <n v="10"/>
  </r>
  <r>
    <x v="7"/>
    <n v="4"/>
    <s v="Winning Bachelorette Group Event"/>
    <n v="15"/>
    <n v="15"/>
  </r>
  <r>
    <x v="7"/>
    <n v="4"/>
    <s v="Hot tubbing"/>
    <n v="5"/>
    <n v="5"/>
  </r>
  <r>
    <x v="8"/>
    <n v="4"/>
    <s v="Wildcard Points: first man to bleed"/>
    <n v="25"/>
    <n v="25"/>
  </r>
  <r>
    <x v="8"/>
    <n v="4"/>
    <s v="Interrupting someone's one on one time"/>
    <n v="5"/>
    <n v="5"/>
  </r>
  <r>
    <x v="8"/>
    <n v="4"/>
    <s v="Group Date"/>
    <n v="10"/>
    <n v="10"/>
  </r>
  <r>
    <x v="8"/>
    <n v="4"/>
    <s v="Riding on a boat"/>
    <n v="10"/>
    <n v="10"/>
  </r>
  <r>
    <x v="8"/>
    <n v="4"/>
    <s v="Winning Bachelorette Group Event"/>
    <n v="15"/>
    <n v="15"/>
  </r>
  <r>
    <x v="8"/>
    <n v="4"/>
    <s v="Mentioning his kid"/>
    <n v="5"/>
    <n v="5"/>
  </r>
  <r>
    <x v="9"/>
    <n v="4"/>
    <s v="General Rose"/>
    <n v="25"/>
    <n v="25"/>
  </r>
  <r>
    <x v="9"/>
    <n v="4"/>
    <s v="Group Date"/>
    <n v="10"/>
    <n v="10"/>
  </r>
  <r>
    <x v="9"/>
    <n v="4"/>
    <s v="Riding on a boat"/>
    <n v="10"/>
    <n v="10"/>
  </r>
  <r>
    <x v="10"/>
    <n v="4"/>
    <s v="General Rose"/>
    <n v="25"/>
    <n v="25"/>
  </r>
  <r>
    <x v="10"/>
    <n v="4"/>
    <s v="Group Date"/>
    <n v="10"/>
    <n v="10"/>
  </r>
  <r>
    <x v="10"/>
    <n v="4"/>
    <s v="Riding on a boat"/>
    <n v="10"/>
    <n v="10"/>
  </r>
  <r>
    <x v="10"/>
    <n v="4"/>
    <s v="Group Date"/>
    <n v="10"/>
    <n v="10"/>
  </r>
  <r>
    <x v="12"/>
    <n v="4"/>
    <s v="Group Date"/>
    <n v="10"/>
    <n v="10"/>
  </r>
  <r>
    <x v="12"/>
    <n v="4"/>
    <s v="Riding on a boat"/>
    <n v="10"/>
    <n v="10"/>
  </r>
  <r>
    <x v="12"/>
    <n v="4"/>
    <s v="Needing medical attention"/>
    <n v="20"/>
    <n v="20"/>
  </r>
  <r>
    <x v="12"/>
    <n v="4"/>
    <s v="Winning Bachelorette Group Event"/>
    <n v="15"/>
    <n v="15"/>
  </r>
  <r>
    <x v="12"/>
    <n v="4"/>
    <s v="Kissing the Bachelorette on the lips"/>
    <n v="10"/>
    <n v="10"/>
  </r>
  <r>
    <x v="14"/>
    <n v="4"/>
    <s v="Kissing the Bachelorette on the lips"/>
    <n v="10"/>
    <n v="10"/>
  </r>
  <r>
    <x v="14"/>
    <n v="4"/>
    <s v="General Rose"/>
    <n v="25"/>
    <n v="25"/>
  </r>
  <r>
    <x v="14"/>
    <n v="4"/>
    <s v="Group Date"/>
    <n v="10"/>
    <n v="10"/>
  </r>
  <r>
    <x v="14"/>
    <n v="4"/>
    <s v="Riding on a boat"/>
    <n v="10"/>
    <n v="10"/>
  </r>
  <r>
    <x v="14"/>
    <n v="4"/>
    <s v="Winning Bachelorette Group Event"/>
    <n v="15"/>
    <n v="15"/>
  </r>
  <r>
    <x v="14"/>
    <n v="4"/>
    <s v="Saying &quot;I'm falling for you&quot; to the Bachelorette"/>
    <n v="20"/>
    <n v="20"/>
  </r>
  <r>
    <x v="14"/>
    <n v="4"/>
    <s v="Group Date Rose"/>
    <n v="35"/>
    <n v="35"/>
  </r>
  <r>
    <x v="14"/>
    <n v="4"/>
    <s v="Hot tubbing"/>
    <n v="5"/>
    <n v="5"/>
  </r>
  <r>
    <x v="15"/>
    <n v="4"/>
    <s v="General Rose"/>
    <n v="25"/>
    <n v="25"/>
  </r>
  <r>
    <x v="15"/>
    <n v="4"/>
    <s v="One on One Date"/>
    <n v="20"/>
    <n v="20"/>
  </r>
  <r>
    <x v="15"/>
    <n v="4"/>
    <s v="Hot tubbing"/>
    <n v="5"/>
    <n v="5"/>
  </r>
  <r>
    <x v="15"/>
    <n v="4"/>
    <s v="Kissing the Bachelorette on the lips"/>
    <n v="10"/>
    <n v="10"/>
  </r>
  <r>
    <x v="15"/>
    <n v="4"/>
    <s v="Mentioning a deceased loved one"/>
    <n v="10"/>
    <n v="10"/>
  </r>
  <r>
    <x v="15"/>
    <n v="4"/>
    <s v="General Rose"/>
    <n v="25"/>
    <n v="25"/>
  </r>
  <r>
    <x v="15"/>
    <n v="4"/>
    <s v="Dancing"/>
    <n v="5"/>
    <n v="5"/>
  </r>
  <r>
    <x v="15"/>
    <n v="4"/>
    <s v="Attending a Concert"/>
    <n v="10"/>
    <n v="10"/>
  </r>
  <r>
    <x v="15"/>
    <n v="4"/>
    <s v="Saying &quot;I'm falling for her&quot; to the camera"/>
    <n v="20"/>
    <n v="20"/>
  </r>
  <r>
    <x v="16"/>
    <n v="4"/>
    <s v="Hot tubbing"/>
    <n v="5"/>
    <n v="5"/>
  </r>
  <r>
    <x v="19"/>
    <n v="4"/>
    <s v="Kissing the Bachelorette on the lips"/>
    <n v="10"/>
    <n v="10"/>
  </r>
  <r>
    <x v="19"/>
    <n v="4"/>
    <s v="General Rose"/>
    <n v="25"/>
    <n v="25"/>
  </r>
  <r>
    <x v="19"/>
    <n v="4"/>
    <s v="Group Date"/>
    <n v="10"/>
    <n v="10"/>
  </r>
  <r>
    <x v="19"/>
    <n v="4"/>
    <s v="Riding on a boat"/>
    <n v="10"/>
    <n v="10"/>
  </r>
  <r>
    <x v="19"/>
    <n v="4"/>
    <s v="Winning Bachelorette Group Event"/>
    <n v="15"/>
    <n v="15"/>
  </r>
  <r>
    <x v="19"/>
    <n v="4"/>
    <s v="Saying &quot;I'm falling for her&quot; to the camera"/>
    <n v="20"/>
    <n v="20"/>
  </r>
  <r>
    <x v="19"/>
    <n v="4"/>
    <s v="Hot tubbing"/>
    <n v="5"/>
    <n v="5"/>
  </r>
  <r>
    <x v="21"/>
    <n v="4"/>
    <s v="General Rose"/>
    <n v="25"/>
    <n v="25"/>
  </r>
  <r>
    <x v="21"/>
    <n v="4"/>
    <s v="Group Date"/>
    <n v="10"/>
    <n v="10"/>
  </r>
  <r>
    <x v="21"/>
    <n v="4"/>
    <s v="Riding on a boat"/>
    <n v="10"/>
    <n v="10"/>
  </r>
  <r>
    <x v="21"/>
    <n v="4"/>
    <s v="Winning Bachelorette Group Event"/>
    <n v="15"/>
    <n v="15"/>
  </r>
  <r>
    <x v="22"/>
    <n v="4"/>
    <s v="General Rose"/>
    <n v="25"/>
    <n v="25"/>
  </r>
  <r>
    <x v="22"/>
    <n v="4"/>
    <s v="Group Date"/>
    <n v="10"/>
    <n v="10"/>
  </r>
  <r>
    <x v="22"/>
    <n v="4"/>
    <s v="Riding on a boat"/>
    <n v="10"/>
    <n v="10"/>
  </r>
  <r>
    <x v="0"/>
    <n v="5"/>
    <s v="Interrupting someone's one on one time"/>
    <n v="5"/>
    <n v="5"/>
  </r>
  <r>
    <x v="0"/>
    <n v="5"/>
    <s v="Group Date"/>
    <n v="10"/>
    <n v="10"/>
  </r>
  <r>
    <x v="0"/>
    <n v="5"/>
    <s v="Kissing the Bachelorette on the lips"/>
    <n v="10"/>
    <n v="10"/>
  </r>
  <r>
    <x v="0"/>
    <n v="5"/>
    <s v="General Rose"/>
    <n v="25"/>
    <n v="25"/>
  </r>
  <r>
    <x v="4"/>
    <n v="5"/>
    <s v="General Rose"/>
    <n v="25"/>
    <n v="25"/>
  </r>
  <r>
    <x v="4"/>
    <n v="5"/>
    <s v="Group Date"/>
    <n v="10"/>
    <n v="10"/>
  </r>
  <r>
    <x v="4"/>
    <n v="5"/>
    <s v="Kissing the Bachelorette on the lips"/>
    <n v="10"/>
    <n v="10"/>
  </r>
  <r>
    <x v="4"/>
    <n v="5"/>
    <s v="General Rose"/>
    <n v="25"/>
    <n v="25"/>
  </r>
  <r>
    <x v="7"/>
    <n v="5"/>
    <s v="General Rose"/>
    <n v="25"/>
    <n v="25"/>
  </r>
  <r>
    <x v="7"/>
    <n v="5"/>
    <s v="Group Date"/>
    <n v="10"/>
    <n v="10"/>
  </r>
  <r>
    <x v="7"/>
    <n v="5"/>
    <s v="Kissing the Bachelorette on the lips"/>
    <n v="10"/>
    <n v="10"/>
  </r>
  <r>
    <x v="7"/>
    <n v="5"/>
    <s v="Interrupting someone's one on one time"/>
    <n v="5"/>
    <n v="5"/>
  </r>
  <r>
    <x v="7"/>
    <n v="5"/>
    <s v="Saying &quot;steal her away&quot; during said interrupting"/>
    <n v="5"/>
    <n v="5"/>
  </r>
  <r>
    <x v="7"/>
    <n v="5"/>
    <s v="Group Date Rose"/>
    <n v="35"/>
    <n v="35"/>
  </r>
  <r>
    <x v="8"/>
    <n v="5"/>
    <s v="General Rose"/>
    <n v="25"/>
    <n v="25"/>
  </r>
  <r>
    <x v="8"/>
    <n v="5"/>
    <s v="Group Date"/>
    <n v="10"/>
    <n v="10"/>
  </r>
  <r>
    <x v="8"/>
    <n v="5"/>
    <s v="Crying on camera"/>
    <n v="25"/>
    <n v="25"/>
  </r>
  <r>
    <x v="9"/>
    <n v="5"/>
    <s v="General Rose"/>
    <n v="25"/>
    <n v="25"/>
  </r>
  <r>
    <x v="9"/>
    <n v="5"/>
    <s v="Group Date"/>
    <n v="10"/>
    <n v="10"/>
  </r>
  <r>
    <x v="12"/>
    <n v="5"/>
    <s v="General Rose"/>
    <n v="25"/>
    <n v="25"/>
  </r>
  <r>
    <x v="12"/>
    <n v="5"/>
    <s v="Kissing the Bachelorette on the lips"/>
    <n v="10"/>
    <n v="10"/>
  </r>
  <r>
    <x v="12"/>
    <n v="5"/>
    <s v="Group Date"/>
    <n v="10"/>
    <n v="10"/>
  </r>
  <r>
    <x v="12"/>
    <n v="5"/>
    <s v="General Rose"/>
    <n v="25"/>
    <n v="25"/>
  </r>
  <r>
    <x v="14"/>
    <n v="5"/>
    <s v="Wildcard Points"/>
    <n v="15"/>
    <n v="15"/>
  </r>
  <r>
    <x v="14"/>
    <n v="5"/>
    <s v="Kissing the Bachelorette on the lips"/>
    <n v="10"/>
    <n v="10"/>
  </r>
  <r>
    <x v="14"/>
    <n v="5"/>
    <s v="One on One Date"/>
    <n v="20"/>
    <n v="20"/>
  </r>
  <r>
    <x v="14"/>
    <n v="5"/>
    <s v="Riding on a boat"/>
    <n v="10"/>
    <n v="10"/>
  </r>
  <r>
    <x v="14"/>
    <n v="5"/>
    <s v="Dancing"/>
    <n v="5"/>
    <n v="5"/>
  </r>
  <r>
    <x v="14"/>
    <n v="5"/>
    <s v="Attending a Concert"/>
    <n v="10"/>
    <n v="10"/>
  </r>
  <r>
    <x v="14"/>
    <n v="5"/>
    <s v="Saying &quot;I'm falling for you&quot; to the Bachelorette"/>
    <n v="20"/>
    <n v="20"/>
  </r>
  <r>
    <x v="14"/>
    <n v="5"/>
    <s v="General Rose"/>
    <n v="25"/>
    <n v="25"/>
  </r>
  <r>
    <x v="15"/>
    <n v="5"/>
    <s v="Interrupting someone's one on one time"/>
    <n v="5"/>
    <n v="5"/>
  </r>
  <r>
    <x v="15"/>
    <n v="5"/>
    <s v="Saying &quot;I'm falling for you&quot; to the Bachelorette"/>
    <n v="20"/>
    <n v="20"/>
  </r>
  <r>
    <x v="15"/>
    <n v="5"/>
    <s v="Kissing the Bachelorette on the lips"/>
    <n v="10"/>
    <n v="10"/>
  </r>
  <r>
    <x v="15"/>
    <n v="5"/>
    <s v="Group Date"/>
    <n v="10"/>
    <n v="10"/>
  </r>
  <r>
    <x v="15"/>
    <n v="5"/>
    <s v="General Rose"/>
    <n v="25"/>
    <n v="25"/>
  </r>
  <r>
    <x v="19"/>
    <n v="5"/>
    <s v="General Rose"/>
    <n v="25"/>
    <n v="25"/>
  </r>
  <r>
    <x v="19"/>
    <n v="5"/>
    <s v="Kissing the Bachelorette on the lips"/>
    <n v="10"/>
    <n v="10"/>
  </r>
  <r>
    <x v="19"/>
    <n v="5"/>
    <s v="Saying &quot;I'm falling in love with you&quot; to the Bachelorette"/>
    <n v="20"/>
    <n v="20"/>
  </r>
  <r>
    <x v="19"/>
    <n v="5"/>
    <s v="Saying &quot;I love you&quot; to the Bachelorette"/>
    <n v="30"/>
    <n v="30"/>
  </r>
  <r>
    <x v="19"/>
    <n v="5"/>
    <s v="One on One Date"/>
    <n v="20"/>
    <n v="20"/>
  </r>
  <r>
    <x v="19"/>
    <n v="5"/>
    <s v="Mentioning a deceased loved one"/>
    <n v="10"/>
    <n v="10"/>
  </r>
  <r>
    <x v="19"/>
    <n v="5"/>
    <s v="Expressing fear of a date activity"/>
    <n v="10"/>
    <n v="10"/>
  </r>
  <r>
    <x v="19"/>
    <n v="5"/>
    <s v="General Rose"/>
    <n v="25"/>
    <n v="25"/>
  </r>
  <r>
    <x v="21"/>
    <n v="5"/>
    <s v="General Rose"/>
    <n v="25"/>
    <n v="25"/>
  </r>
  <r>
    <x v="21"/>
    <n v="5"/>
    <s v="Group Date"/>
    <n v="10"/>
    <n v="10"/>
  </r>
  <r>
    <x v="22"/>
    <n v="5"/>
    <s v="General Rose"/>
    <n v="25"/>
    <n v="25"/>
  </r>
  <r>
    <x v="22"/>
    <n v="5"/>
    <s v="Group Date"/>
    <n v="10"/>
    <n v="10"/>
  </r>
  <r>
    <x v="22"/>
    <n v="5"/>
    <s v="General Rose"/>
    <n v="25"/>
    <n v="25"/>
  </r>
  <r>
    <x v="0"/>
    <n v="6"/>
    <s v="Group Date"/>
    <n v="10"/>
    <n v="10"/>
  </r>
  <r>
    <x v="0"/>
    <n v="6"/>
    <s v="Kissing the Bachelorette on the lips"/>
    <n v="10"/>
    <n v="10"/>
  </r>
  <r>
    <x v="0"/>
    <n v="6"/>
    <s v="Dancing"/>
    <n v="5"/>
    <n v="5"/>
  </r>
  <r>
    <x v="0"/>
    <n v="6"/>
    <s v="General Rose"/>
    <n v="25"/>
    <n v="25"/>
  </r>
  <r>
    <x v="4"/>
    <n v="6"/>
    <s v="Two on One Date"/>
    <n v="30"/>
    <n v="30"/>
  </r>
  <r>
    <x v="4"/>
    <n v="6"/>
    <s v="Dancing"/>
    <n v="5"/>
    <n v="5"/>
  </r>
  <r>
    <x v="4"/>
    <n v="6"/>
    <s v="Kissing the Bachelorette on the lips"/>
    <n v="10"/>
    <n v="10"/>
  </r>
  <r>
    <x v="4"/>
    <n v="6"/>
    <s v="Two on One Date Rose"/>
    <n v="40"/>
    <n v="40"/>
  </r>
  <r>
    <x v="4"/>
    <n v="6"/>
    <s v="Attending a Concert"/>
    <n v="10"/>
    <n v="10"/>
  </r>
  <r>
    <x v="7"/>
    <n v="6"/>
    <s v="Two on One Date"/>
    <n v="30"/>
    <n v="30"/>
  </r>
  <r>
    <x v="7"/>
    <n v="6"/>
    <s v="Dancing"/>
    <n v="5"/>
    <n v="5"/>
  </r>
  <r>
    <x v="7"/>
    <n v="6"/>
    <s v="Saying &quot;I'm falling for you&quot; to the Bachelorette"/>
    <n v="20"/>
    <n v="20"/>
  </r>
  <r>
    <x v="7"/>
    <n v="6"/>
    <s v="Kissing the Bachelorette on the lips"/>
    <n v="10"/>
    <n v="10"/>
  </r>
  <r>
    <x v="7"/>
    <n v="6"/>
    <s v="Crying on camera"/>
    <n v="25"/>
    <n v="25"/>
  </r>
  <r>
    <x v="12"/>
    <n v="6"/>
    <s v="Group Date"/>
    <n v="10"/>
    <n v="10"/>
  </r>
  <r>
    <x v="12"/>
    <n v="6"/>
    <s v="Kissing the Bachelorette on the lips"/>
    <n v="10"/>
    <n v="10"/>
  </r>
  <r>
    <x v="12"/>
    <n v="6"/>
    <s v="Dancing"/>
    <n v="5"/>
    <n v="5"/>
  </r>
  <r>
    <x v="12"/>
    <n v="6"/>
    <s v="Saying &quot;I'm falling for you&quot; to the Bachelorette"/>
    <n v="20"/>
    <n v="20"/>
  </r>
  <r>
    <x v="12"/>
    <n v="6"/>
    <s v="General Rose"/>
    <n v="25"/>
    <n v="25"/>
  </r>
  <r>
    <x v="14"/>
    <n v="6"/>
    <s v="Group Date"/>
    <n v="10"/>
    <n v="10"/>
  </r>
  <r>
    <x v="14"/>
    <n v="6"/>
    <s v="Kissing the Bachelorette on the lips"/>
    <n v="10"/>
    <n v="10"/>
  </r>
  <r>
    <x v="14"/>
    <n v="6"/>
    <s v="Dancing"/>
    <n v="5"/>
    <n v="5"/>
  </r>
  <r>
    <x v="14"/>
    <n v="6"/>
    <s v="Saying &quot;I'm falling for you&quot; to the Bachelorette"/>
    <n v="20"/>
    <n v="20"/>
  </r>
  <r>
    <x v="14"/>
    <n v="6"/>
    <s v="General Rose"/>
    <n v="25"/>
    <n v="25"/>
  </r>
  <r>
    <x v="15"/>
    <n v="6"/>
    <s v="Kissing the Bachelorette on the lips"/>
    <n v="10"/>
    <n v="10"/>
  </r>
  <r>
    <x v="15"/>
    <n v="6"/>
    <s v="Group Date"/>
    <n v="10"/>
    <n v="10"/>
  </r>
  <r>
    <x v="15"/>
    <n v="6"/>
    <s v="Dancing"/>
    <n v="5"/>
    <n v="5"/>
  </r>
  <r>
    <x v="15"/>
    <n v="6"/>
    <s v="Group Date Rose"/>
    <n v="35"/>
    <n v="35"/>
  </r>
  <r>
    <x v="19"/>
    <n v="6"/>
    <s v="Wildcard Points"/>
    <n v="15"/>
    <n v="15"/>
  </r>
  <r>
    <x v="19"/>
    <n v="6"/>
    <s v="Group Date"/>
    <n v="10"/>
    <n v="10"/>
  </r>
  <r>
    <x v="19"/>
    <n v="6"/>
    <s v="Dancing"/>
    <n v="5"/>
    <n v="5"/>
  </r>
  <r>
    <x v="19"/>
    <n v="6"/>
    <s v="Kissing the Bachelorette on the lips"/>
    <n v="10"/>
    <n v="10"/>
  </r>
  <r>
    <x v="19"/>
    <n v="6"/>
    <s v="General Rose"/>
    <n v="25"/>
    <n v="25"/>
  </r>
  <r>
    <x v="22"/>
    <n v="6"/>
    <s v="One on One Date"/>
    <n v="20"/>
    <n v="20"/>
  </r>
  <r>
    <x v="22"/>
    <n v="6"/>
    <s v="Kissing the Bachelorette on the lips"/>
    <n v="10"/>
    <n v="10"/>
  </r>
  <r>
    <x v="22"/>
    <n v="6"/>
    <s v="Dancing"/>
    <n v="5"/>
    <n v="5"/>
  </r>
  <r>
    <x v="22"/>
    <n v="6"/>
    <s v="Crying on camera"/>
    <n v="25"/>
    <n v="25"/>
  </r>
  <r>
    <x v="22"/>
    <n v="6"/>
    <s v="Giving the Bachelorette a gift"/>
    <n v="5"/>
    <n v="5"/>
  </r>
  <r>
    <x v="0"/>
    <n v="7"/>
    <s v="One on One Date"/>
    <n v="20"/>
    <n v="20"/>
  </r>
  <r>
    <x v="0"/>
    <n v="7"/>
    <s v="Wearing a costume or clothing native to another country"/>
    <n v="10"/>
    <n v="10"/>
  </r>
  <r>
    <x v="0"/>
    <n v="7"/>
    <s v="Kissing the Bachelorette on the lips"/>
    <n v="10"/>
    <n v="10"/>
  </r>
  <r>
    <x v="0"/>
    <n v="7"/>
    <s v="Saying &quot;I'm falling for you&quot; to the Bachelorette"/>
    <n v="20"/>
    <n v="20"/>
  </r>
  <r>
    <x v="4"/>
    <n v="7"/>
    <s v="Group Date"/>
    <n v="10"/>
    <n v="10"/>
  </r>
  <r>
    <x v="4"/>
    <n v="7"/>
    <s v="Kissing the Bachelorette on the lips"/>
    <n v="10"/>
    <n v="10"/>
  </r>
  <r>
    <x v="4"/>
    <n v="7"/>
    <s v="General Rose"/>
    <n v="25"/>
    <n v="25"/>
  </r>
  <r>
    <x v="12"/>
    <n v="7"/>
    <s v="Group Date"/>
    <n v="10"/>
    <n v="10"/>
  </r>
  <r>
    <x v="12"/>
    <n v="7"/>
    <s v="Kissing the Bachelorette on the lips"/>
    <n v="10"/>
    <n v="10"/>
  </r>
  <r>
    <x v="12"/>
    <n v="7"/>
    <s v="Saying &quot;I'm falling for you&quot; to the Bachelorette"/>
    <n v="20"/>
    <n v="20"/>
  </r>
  <r>
    <x v="14"/>
    <n v="7"/>
    <s v="One on One Date"/>
    <n v="20"/>
    <n v="20"/>
  </r>
  <r>
    <x v="14"/>
    <n v="7"/>
    <s v="Kissing the Bachelorette on the lips"/>
    <n v="10"/>
    <n v="10"/>
  </r>
  <r>
    <x v="14"/>
    <n v="7"/>
    <s v="Dancing"/>
    <n v="5"/>
    <n v="5"/>
  </r>
  <r>
    <x v="14"/>
    <n v="7"/>
    <s v="Hot tubbing"/>
    <n v="5"/>
    <n v="5"/>
  </r>
  <r>
    <x v="14"/>
    <n v="7"/>
    <s v="Talking about parent's relationship"/>
    <n v="5"/>
    <n v="5"/>
  </r>
  <r>
    <x v="14"/>
    <n v="7"/>
    <s v="Saying &quot;I love you&quot; to the Bachelorette"/>
    <n v="30"/>
    <n v="30"/>
  </r>
  <r>
    <x v="14"/>
    <n v="7"/>
    <s v="General Rose"/>
    <n v="25"/>
    <n v="25"/>
  </r>
  <r>
    <x v="14"/>
    <n v="7"/>
    <s v="Wildcard Points (First to appear shirtless)"/>
    <n v="20"/>
    <n v="20"/>
  </r>
  <r>
    <x v="15"/>
    <n v="7"/>
    <s v="Kissing the Bachelorette on the lips"/>
    <n v="10"/>
    <n v="10"/>
  </r>
  <r>
    <x v="15"/>
    <n v="7"/>
    <s v="One on One Date"/>
    <n v="20"/>
    <n v="20"/>
  </r>
  <r>
    <x v="15"/>
    <n v="7"/>
    <s v="General Rose"/>
    <n v="25"/>
    <n v="25"/>
  </r>
  <r>
    <x v="19"/>
    <n v="7"/>
    <s v="Group Date"/>
    <n v="10"/>
    <n v="10"/>
  </r>
  <r>
    <x v="19"/>
    <n v="7"/>
    <s v="Having a body part blurred out"/>
    <n v="30"/>
    <n v="30"/>
  </r>
  <r>
    <x v="19"/>
    <n v="7"/>
    <s v="Kissing the Bachelorette on the lips"/>
    <n v="10"/>
    <n v="10"/>
  </r>
  <r>
    <x v="19"/>
    <n v="7"/>
    <s v="Group Date Rose"/>
    <n v="35"/>
    <n v="35"/>
  </r>
  <r>
    <x v="4"/>
    <n v="8"/>
    <s v="Hometown Date"/>
    <n v="50"/>
    <n v="50"/>
  </r>
  <r>
    <x v="4"/>
    <n v="8"/>
    <s v="Kissing the Bachelorette on the lips"/>
    <n v="10"/>
    <n v="10"/>
  </r>
  <r>
    <x v="4"/>
    <n v="8"/>
    <s v="Talking about parent's relationship"/>
    <n v="5"/>
    <n v="5"/>
  </r>
  <r>
    <x v="4"/>
    <n v="8"/>
    <s v="Going on a picnic"/>
    <n v="5"/>
    <n v="5"/>
  </r>
  <r>
    <x v="4"/>
    <n v="8"/>
    <s v="Saying &quot;I'm falling for you&quot; to the Bachelorette"/>
    <n v="20"/>
    <n v="20"/>
  </r>
  <r>
    <x v="4"/>
    <n v="8"/>
    <s v="Crying on camera"/>
    <n v="25"/>
    <n v="25"/>
  </r>
  <r>
    <x v="4"/>
    <n v="8"/>
    <s v="Wildcard Points: Family Member Crying"/>
    <n v="20"/>
    <n v="20"/>
  </r>
  <r>
    <x v="14"/>
    <n v="8"/>
    <s v="Hometown Date"/>
    <n v="50"/>
    <n v="50"/>
  </r>
  <r>
    <x v="14"/>
    <n v="8"/>
    <s v="Kissing the Bachelorette on the lips"/>
    <n v="10"/>
    <n v="10"/>
  </r>
  <r>
    <x v="14"/>
    <n v="8"/>
    <s v="Saying &quot;I'm falling for you&quot; to the Bachelorette"/>
    <n v="20"/>
    <n v="20"/>
  </r>
  <r>
    <x v="14"/>
    <n v="8"/>
    <s v="Talking about parent's relationship"/>
    <n v="5"/>
    <n v="5"/>
  </r>
  <r>
    <x v="15"/>
    <n v="8"/>
    <s v="Hometown Date"/>
    <n v="50"/>
    <n v="50"/>
  </r>
  <r>
    <x v="15"/>
    <n v="8"/>
    <s v="Kissing the Bachelorette on the lips"/>
    <n v="10"/>
    <n v="10"/>
  </r>
  <r>
    <x v="15"/>
    <n v="8"/>
    <s v="Saying &quot;I'm falling for you&quot; to the Bachelorette"/>
    <n v="20"/>
    <n v="20"/>
  </r>
  <r>
    <x v="15"/>
    <n v="8"/>
    <s v="Dancing"/>
    <n v="5"/>
    <n v="5"/>
  </r>
  <r>
    <x v="15"/>
    <n v="8"/>
    <s v="Interrupting a rose ceremony to ask to speak with the Bachelorette alone"/>
    <n v="20"/>
    <n v="20"/>
  </r>
  <r>
    <x v="19"/>
    <n v="8"/>
    <s v="Hometown Date"/>
    <n v="50"/>
    <n v="50"/>
  </r>
  <r>
    <x v="19"/>
    <n v="8"/>
    <s v="Kissing the Bachelorette on the lips"/>
    <n v="10"/>
    <n v="10"/>
  </r>
  <r>
    <x v="19"/>
    <n v="8"/>
    <s v="Saying &quot;I'm falling for you&quot; to the Bachelorette"/>
    <n v="2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29" firstHeaderRow="1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Poi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9"/>
  <sheetViews>
    <sheetView workbookViewId="0">
      <selection activeCell="B21" sqref="B21"/>
    </sheetView>
  </sheetViews>
  <sheetFormatPr defaultRowHeight="15" x14ac:dyDescent="0.25"/>
  <cols>
    <col min="1" max="1" width="13.140625" customWidth="1"/>
    <col min="2" max="2" width="13.28515625" bestFit="1" customWidth="1"/>
  </cols>
  <sheetData>
    <row r="4" spans="1:2" x14ac:dyDescent="0.25">
      <c r="A4" s="6" t="s">
        <v>124</v>
      </c>
      <c r="B4" t="s">
        <v>126</v>
      </c>
    </row>
    <row r="5" spans="1:2" x14ac:dyDescent="0.25">
      <c r="A5" s="7" t="s">
        <v>11</v>
      </c>
      <c r="B5" s="8">
        <v>385</v>
      </c>
    </row>
    <row r="6" spans="1:2" x14ac:dyDescent="0.25">
      <c r="A6" s="7" t="s">
        <v>44</v>
      </c>
      <c r="B6" s="8">
        <v>100</v>
      </c>
    </row>
    <row r="7" spans="1:2" x14ac:dyDescent="0.25">
      <c r="A7" s="7" t="s">
        <v>45</v>
      </c>
      <c r="B7" s="8">
        <v>35</v>
      </c>
    </row>
    <row r="8" spans="1:2" x14ac:dyDescent="0.25">
      <c r="A8" s="7" t="s">
        <v>46</v>
      </c>
      <c r="B8" s="8">
        <v>215</v>
      </c>
    </row>
    <row r="9" spans="1:2" x14ac:dyDescent="0.25">
      <c r="A9" s="7" t="s">
        <v>10</v>
      </c>
      <c r="B9" s="8">
        <v>520</v>
      </c>
    </row>
    <row r="10" spans="1:2" x14ac:dyDescent="0.25">
      <c r="A10" s="7" t="s">
        <v>47</v>
      </c>
      <c r="B10" s="8">
        <v>120</v>
      </c>
    </row>
    <row r="11" spans="1:2" x14ac:dyDescent="0.25">
      <c r="A11" s="7" t="s">
        <v>13</v>
      </c>
      <c r="B11" s="8">
        <v>140</v>
      </c>
    </row>
    <row r="12" spans="1:2" x14ac:dyDescent="0.25">
      <c r="A12" s="7" t="s">
        <v>5</v>
      </c>
      <c r="B12" s="8">
        <v>330</v>
      </c>
    </row>
    <row r="13" spans="1:2" x14ac:dyDescent="0.25">
      <c r="A13" s="7" t="s">
        <v>49</v>
      </c>
      <c r="B13" s="8">
        <v>270</v>
      </c>
    </row>
    <row r="14" spans="1:2" x14ac:dyDescent="0.25">
      <c r="A14" s="7" t="s">
        <v>12</v>
      </c>
      <c r="B14" s="8">
        <v>200</v>
      </c>
    </row>
    <row r="15" spans="1:2" x14ac:dyDescent="0.25">
      <c r="A15" s="7" t="s">
        <v>83</v>
      </c>
      <c r="B15" s="8">
        <v>130</v>
      </c>
    </row>
    <row r="16" spans="1:2" x14ac:dyDescent="0.25">
      <c r="A16" s="7" t="s">
        <v>84</v>
      </c>
      <c r="B16" s="8">
        <v>30</v>
      </c>
    </row>
    <row r="17" spans="1:2" x14ac:dyDescent="0.25">
      <c r="A17" s="7" t="s">
        <v>51</v>
      </c>
      <c r="B17" s="8">
        <v>430</v>
      </c>
    </row>
    <row r="18" spans="1:2" x14ac:dyDescent="0.25">
      <c r="A18" s="7" t="s">
        <v>50</v>
      </c>
      <c r="B18" s="8">
        <v>35</v>
      </c>
    </row>
    <row r="19" spans="1:2" x14ac:dyDescent="0.25">
      <c r="A19" s="7" t="s">
        <v>8</v>
      </c>
      <c r="B19" s="8">
        <v>645</v>
      </c>
    </row>
    <row r="20" spans="1:2" x14ac:dyDescent="0.25">
      <c r="A20" s="7" t="s">
        <v>4</v>
      </c>
      <c r="B20" s="8">
        <v>500</v>
      </c>
    </row>
    <row r="21" spans="1:2" x14ac:dyDescent="0.25">
      <c r="A21" s="7" t="s">
        <v>85</v>
      </c>
      <c r="B21" s="8">
        <v>80</v>
      </c>
    </row>
    <row r="22" spans="1:2" x14ac:dyDescent="0.25">
      <c r="A22" s="7" t="s">
        <v>86</v>
      </c>
      <c r="B22" s="8">
        <v>10</v>
      </c>
    </row>
    <row r="23" spans="1:2" x14ac:dyDescent="0.25">
      <c r="A23" s="7" t="s">
        <v>52</v>
      </c>
      <c r="B23" s="8">
        <v>25</v>
      </c>
    </row>
    <row r="24" spans="1:2" x14ac:dyDescent="0.25">
      <c r="A24" s="7" t="s">
        <v>7</v>
      </c>
      <c r="B24" s="8">
        <v>550</v>
      </c>
    </row>
    <row r="25" spans="1:2" x14ac:dyDescent="0.25">
      <c r="A25" s="7" t="s">
        <v>15</v>
      </c>
      <c r="B25" s="8">
        <v>5</v>
      </c>
    </row>
    <row r="26" spans="1:2" x14ac:dyDescent="0.25">
      <c r="A26" s="7" t="s">
        <v>53</v>
      </c>
      <c r="B26" s="8">
        <v>190</v>
      </c>
    </row>
    <row r="27" spans="1:2" x14ac:dyDescent="0.25">
      <c r="A27" s="7" t="s">
        <v>6</v>
      </c>
      <c r="B27" s="8">
        <v>300</v>
      </c>
    </row>
    <row r="28" spans="1:2" x14ac:dyDescent="0.25">
      <c r="A28" s="7" t="s">
        <v>14</v>
      </c>
      <c r="B28" s="8">
        <v>50</v>
      </c>
    </row>
    <row r="29" spans="1:2" x14ac:dyDescent="0.25">
      <c r="A29" s="7" t="s">
        <v>125</v>
      </c>
      <c r="B29" s="8">
        <v>5295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9"/>
  <sheetViews>
    <sheetView workbookViewId="0">
      <selection activeCell="F30" sqref="F30"/>
    </sheetView>
  </sheetViews>
  <sheetFormatPr defaultRowHeight="15" x14ac:dyDescent="0.25"/>
  <cols>
    <col min="1" max="1" width="9.28515625" bestFit="1" customWidth="1"/>
    <col min="2" max="2" width="11.5703125" bestFit="1" customWidth="1"/>
    <col min="14" max="14" width="10.7109375" bestFit="1" customWidth="1"/>
    <col min="15" max="15" width="16" customWidth="1"/>
    <col min="16" max="16" width="18.42578125" style="5" bestFit="1" customWidth="1"/>
    <col min="17" max="17" width="39" bestFit="1" customWidth="1"/>
    <col min="18" max="18" width="22.5703125" bestFit="1" customWidth="1"/>
  </cols>
  <sheetData>
    <row r="1" spans="1:18" x14ac:dyDescent="0.25">
      <c r="A1" s="1" t="s">
        <v>27</v>
      </c>
      <c r="B1" s="1" t="s">
        <v>21</v>
      </c>
      <c r="C1" s="1" t="s">
        <v>17</v>
      </c>
      <c r="D1" s="1" t="s">
        <v>18</v>
      </c>
      <c r="E1" s="1" t="s">
        <v>19</v>
      </c>
      <c r="F1" s="1" t="s">
        <v>26</v>
      </c>
      <c r="G1" s="1" t="s">
        <v>64</v>
      </c>
      <c r="H1" s="1" t="s">
        <v>128</v>
      </c>
      <c r="I1" s="1" t="s">
        <v>132</v>
      </c>
      <c r="J1" s="1" t="s">
        <v>136</v>
      </c>
      <c r="K1" s="1" t="s">
        <v>139</v>
      </c>
      <c r="L1" s="1" t="s">
        <v>140</v>
      </c>
      <c r="M1" s="1" t="s">
        <v>154</v>
      </c>
      <c r="N1" s="1" t="s">
        <v>28</v>
      </c>
      <c r="O1" s="1" t="s">
        <v>29</v>
      </c>
      <c r="P1" s="4" t="s">
        <v>42</v>
      </c>
      <c r="Q1" s="1" t="s">
        <v>56</v>
      </c>
      <c r="R1" s="1" t="s">
        <v>62</v>
      </c>
    </row>
    <row r="2" spans="1:18" x14ac:dyDescent="0.25">
      <c r="A2" s="1" t="s">
        <v>0</v>
      </c>
      <c r="B2" t="s">
        <v>4</v>
      </c>
      <c r="C2">
        <f>VLOOKUP(B2,'Contestant Points Weekly'!$A$2:$B$13,2,FALSE)</f>
        <v>30</v>
      </c>
      <c r="D2">
        <f>VLOOKUP(B2,'Contestant Points Weekly'!$A$2:$C$13,3,FALSE)</f>
        <v>50</v>
      </c>
      <c r="E2">
        <f>VLOOKUP(B2,'Contestant Points Weekly'!$A$2:$D$13,4,FALSE)</f>
        <v>0</v>
      </c>
      <c r="F2">
        <f>VLOOKUP(B2,'Contestant Points Weekly'!$A$2:$E$13,5,FALSE)</f>
        <v>130</v>
      </c>
      <c r="G2">
        <f>VLOOKUP(B2,'Contestant Points Weekly'!$A$2:$F$13,6,FALSE)</f>
        <v>70</v>
      </c>
      <c r="H2">
        <f>VLOOKUP(B2,'Contestant Points Weekly'!$A$2:$G$13,7,FALSE)</f>
        <v>60</v>
      </c>
      <c r="I2">
        <f>VLOOKUP(B2,'Contestant Points Weekly'!$A$2:$H$13,8,FALSE)</f>
        <v>55</v>
      </c>
      <c r="J2">
        <f>VLOOKUP(B2,'Contestant Points Weekly'!$A$2:$I$13,9,FALSE)</f>
        <v>105</v>
      </c>
      <c r="K2">
        <f>VLOOKUP(B2,'Contestant Points Weekly'!$A$2:$J$13,10,FALSE)</f>
        <v>20</v>
      </c>
      <c r="L2">
        <f>VLOOKUP(B2,'Contestant Points Weekly'!$A$2:$K$13,11,FALSE)</f>
        <v>75</v>
      </c>
      <c r="M2">
        <f>VLOOKUP(B2,'Contestant Points Weekly'!$A$2:$L$13,12,FALSE)</f>
        <v>0</v>
      </c>
      <c r="N2">
        <f>SUM(C2:M2)</f>
        <v>595</v>
      </c>
      <c r="O2" t="str">
        <f>VLOOKUP(B2,Data!$A$20:$G$31,7,FALSE)</f>
        <v>http://abc.go.com/shows/the-bachelorette/cast/Luke</v>
      </c>
      <c r="P2" s="5">
        <f>N2/SUM($N$2:$N$6)</f>
        <v>0.18112633181126331</v>
      </c>
      <c r="Q2" t="str">
        <f>VLOOKUP(B2,'Team Contestant Distrib'!$A$2:$H$13,8,FALSE)</f>
        <v>25% of Players have chosen this contestant</v>
      </c>
      <c r="R2" t="str">
        <f>VLOOKUP(B2,'Contestant Data'!$A$2:$V$27,15,FALSE)</f>
        <v>O</v>
      </c>
    </row>
    <row r="3" spans="1:18" x14ac:dyDescent="0.25">
      <c r="A3" s="1" t="s">
        <v>0</v>
      </c>
      <c r="B3" s="2" t="s">
        <v>5</v>
      </c>
      <c r="C3">
        <f>VLOOKUP(B3,'Contestant Points Weekly'!$A$2:$B$13,2,FALSE)</f>
        <v>25</v>
      </c>
      <c r="D3">
        <f>VLOOKUP(B3,'Contestant Points Weekly'!$A$2:$C$13,3,FALSE)</f>
        <v>60</v>
      </c>
      <c r="E3">
        <f>VLOOKUP(B3,'Contestant Points Weekly'!$A$2:$D$13,4,FALSE)</f>
        <v>0</v>
      </c>
      <c r="F3">
        <f>VLOOKUP(B3,'Contestant Points Weekly'!$A$2:$E$13,5,FALSE)</f>
        <v>75</v>
      </c>
      <c r="G3">
        <f>VLOOKUP(B3,'Contestant Points Weekly'!$A$2:$F$13,6,FALSE)</f>
        <v>90</v>
      </c>
      <c r="H3">
        <f>VLOOKUP(B3,'Contestant Points Weekly'!$A$2:$G$13,7,FALSE)</f>
        <v>90</v>
      </c>
      <c r="I3">
        <f>VLOOKUP(B3,'Contestant Points Weekly'!$A$2:$H$13,8,FALSE)</f>
        <v>0</v>
      </c>
      <c r="J3">
        <f>VLOOKUP(B3,'Contestant Points Weekly'!$A$2:$I$13,9,FALSE)</f>
        <v>0</v>
      </c>
      <c r="K3">
        <f>VLOOKUP(B3,'Contestant Points Weekly'!$A$2:$J$13,10,FALSE)</f>
        <v>0</v>
      </c>
      <c r="L3">
        <f>VLOOKUP(B3,'Contestant Points Weekly'!$A$2:$K$13,11,FALSE)</f>
        <v>20</v>
      </c>
      <c r="M3">
        <f>VLOOKUP(B3,'Contestant Points Weekly'!$A$2:$L$13,12,FALSE)</f>
        <v>0</v>
      </c>
      <c r="N3">
        <f t="shared" ref="N3:N21" si="0">SUM(C3:M3)</f>
        <v>360</v>
      </c>
      <c r="O3" t="str">
        <f>VLOOKUP(B3,Data!$A$20:$G$31,7,FALSE)</f>
        <v>http://abc.go.com/shows/the-bachelorette/cast/Derek</v>
      </c>
      <c r="P3" s="5">
        <f t="shared" ref="P3:P6" si="1">N3/SUM($N$2:$N$6)</f>
        <v>0.1095890410958904</v>
      </c>
      <c r="Q3" t="str">
        <f>VLOOKUP(B3,'Team Contestant Distrib'!$A$2:$H$13,8,FALSE)</f>
        <v>25% of Players have chosen this contestant</v>
      </c>
      <c r="R3" t="str">
        <f>VLOOKUP(B3,'Contestant Data'!$A$2:$V$27,15,FALSE)</f>
        <v>O</v>
      </c>
    </row>
    <row r="4" spans="1:18" x14ac:dyDescent="0.25">
      <c r="A4" s="1" t="s">
        <v>0</v>
      </c>
      <c r="B4" s="2" t="s">
        <v>6</v>
      </c>
      <c r="C4">
        <f>VLOOKUP(B4,'Contestant Points Weekly'!$A$2:$B$13,2,FALSE)</f>
        <v>50</v>
      </c>
      <c r="D4">
        <f>VLOOKUP(B4,'Contestant Points Weekly'!$A$2:$C$13,3,FALSE)</f>
        <v>70</v>
      </c>
      <c r="E4">
        <f>VLOOKUP(B4,'Contestant Points Weekly'!$A$2:$D$13,4,FALSE)</f>
        <v>10</v>
      </c>
      <c r="F4">
        <f>VLOOKUP(B4,'Contestant Points Weekly'!$A$2:$E$13,5,FALSE)</f>
        <v>45</v>
      </c>
      <c r="G4">
        <f>VLOOKUP(B4,'Contestant Points Weekly'!$A$2:$F$13,6,FALSE)</f>
        <v>60</v>
      </c>
      <c r="H4">
        <f>VLOOKUP(B4,'Contestant Points Weekly'!$A$2:$G$13,7,FALSE)</f>
        <v>65</v>
      </c>
      <c r="I4">
        <f>VLOOKUP(B4,'Contestant Points Weekly'!$A$2:$H$13,8,FALSE)</f>
        <v>0</v>
      </c>
      <c r="J4">
        <f>VLOOKUP(B4,'Contestant Points Weekly'!$A$2:$I$13,9,FALSE)</f>
        <v>0</v>
      </c>
      <c r="K4">
        <f>VLOOKUP(B4,'Contestant Points Weekly'!$A$2:$J$13,10,FALSE)</f>
        <v>0</v>
      </c>
      <c r="L4">
        <f>VLOOKUP(B4,'Contestant Points Weekly'!$A$2:$K$13,11,FALSE)</f>
        <v>30</v>
      </c>
      <c r="M4">
        <f>VLOOKUP(B4,'Contestant Points Weekly'!$A$2:$L$13,12,FALSE)</f>
        <v>0</v>
      </c>
      <c r="N4">
        <f t="shared" si="0"/>
        <v>330</v>
      </c>
      <c r="O4" t="str">
        <f>VLOOKUP(B4,Data!$A$20:$G$31,7,FALSE)</f>
        <v>http://abc.go.com/shows/the-bachelorette/cast/Wells</v>
      </c>
      <c r="P4" s="5">
        <f t="shared" si="1"/>
        <v>0.1004566210045662</v>
      </c>
      <c r="Q4" t="str">
        <f>VLOOKUP(B4,'Team Contestant Distrib'!$A$2:$H$13,8,FALSE)</f>
        <v>75% of Players have chosen this contestant</v>
      </c>
      <c r="R4" t="str">
        <f>VLOOKUP(B4,'Contestant Data'!$A$2:$V$27,15,FALSE)</f>
        <v>O</v>
      </c>
    </row>
    <row r="5" spans="1:18" x14ac:dyDescent="0.25">
      <c r="A5" s="1" t="s">
        <v>0</v>
      </c>
      <c r="B5" t="s">
        <v>7</v>
      </c>
      <c r="C5">
        <f>VLOOKUP(B5,'Contestant Points Weekly'!$A$2:$B$13,2,FALSE)</f>
        <v>30</v>
      </c>
      <c r="D5">
        <f>VLOOKUP(B5,'Contestant Points Weekly'!$A$2:$C$13,3,FALSE)</f>
        <v>45</v>
      </c>
      <c r="E5">
        <f>VLOOKUP(B5,'Contestant Points Weekly'!$A$2:$D$13,4,FALSE)</f>
        <v>0</v>
      </c>
      <c r="F5">
        <f>VLOOKUP(B5,'Contestant Points Weekly'!$A$2:$E$13,5,FALSE)</f>
        <v>95</v>
      </c>
      <c r="G5">
        <f>VLOOKUP(B5,'Contestant Points Weekly'!$A$2:$F$13,6,FALSE)</f>
        <v>150</v>
      </c>
      <c r="H5">
        <f>VLOOKUP(B5,'Contestant Points Weekly'!$A$2:$G$13,7,FALSE)</f>
        <v>65</v>
      </c>
      <c r="I5">
        <f>VLOOKUP(B5,'Contestant Points Weekly'!$A$2:$H$13,8,FALSE)</f>
        <v>85</v>
      </c>
      <c r="J5">
        <f>VLOOKUP(B5,'Contestant Points Weekly'!$A$2:$I$13,9,FALSE)</f>
        <v>80</v>
      </c>
      <c r="K5">
        <f>VLOOKUP(B5,'Contestant Points Weekly'!$A$2:$J$13,10,FALSE)</f>
        <v>155</v>
      </c>
      <c r="L5">
        <f>VLOOKUP(B5,'Contestant Points Weekly'!$A$2:$K$13,11,FALSE)</f>
        <v>5</v>
      </c>
      <c r="M5">
        <f>VLOOKUP(B5,'Contestant Points Weekly'!$A$2:$L$13,12,FALSE)</f>
        <v>110</v>
      </c>
      <c r="N5">
        <f t="shared" si="0"/>
        <v>820</v>
      </c>
      <c r="O5" t="str">
        <f>VLOOKUP(B5,Data!$A$20:$G$31,7,FALSE)</f>
        <v>http://abc.go.com/shows/the-bachelorette/cast/Robby</v>
      </c>
      <c r="P5" s="5">
        <f t="shared" si="1"/>
        <v>0.24961948249619481</v>
      </c>
      <c r="Q5" t="str">
        <f>VLOOKUP(B5,'Team Contestant Distrib'!$A$2:$H$13,8,FALSE)</f>
        <v>100% of Players have chosen this contestant</v>
      </c>
      <c r="R5" t="str">
        <f>VLOOKUP(B5,'Contestant Data'!$A$2:$V$27,15,FALSE)</f>
        <v>O</v>
      </c>
    </row>
    <row r="6" spans="1:18" x14ac:dyDescent="0.25">
      <c r="A6" s="1" t="s">
        <v>0</v>
      </c>
      <c r="B6" t="s">
        <v>8</v>
      </c>
      <c r="C6">
        <f>VLOOKUP(B6,'Contestant Points Weekly'!$A$2:$B$13,2,FALSE)</f>
        <v>60</v>
      </c>
      <c r="D6">
        <f>VLOOKUP(B6,'Contestant Points Weekly'!$A$2:$C$13,3,FALSE)</f>
        <v>45</v>
      </c>
      <c r="E6">
        <f>VLOOKUP(B6,'Contestant Points Weekly'!$A$2:$D$13,4,FALSE)</f>
        <v>20</v>
      </c>
      <c r="F6">
        <f>VLOOKUP(B6,'Contestant Points Weekly'!$A$2:$E$13,5,FALSE)</f>
        <v>130</v>
      </c>
      <c r="G6">
        <f>VLOOKUP(B6,'Contestant Points Weekly'!$A$2:$F$13,6,FALSE)</f>
        <v>115</v>
      </c>
      <c r="H6">
        <f>VLOOKUP(B6,'Contestant Points Weekly'!$A$2:$G$13,7,FALSE)</f>
        <v>70</v>
      </c>
      <c r="I6">
        <f>VLOOKUP(B6,'Contestant Points Weekly'!$A$2:$H$13,8,FALSE)</f>
        <v>120</v>
      </c>
      <c r="J6">
        <f>VLOOKUP(B6,'Contestant Points Weekly'!$A$2:$I$13,9,FALSE)</f>
        <v>85</v>
      </c>
      <c r="K6">
        <f>VLOOKUP(B6,'Contestant Points Weekly'!$A$2:$J$13,10,FALSE)</f>
        <v>195</v>
      </c>
      <c r="L6">
        <f>VLOOKUP(B6,'Contestant Points Weekly'!$A$2:$K$13,11,FALSE)</f>
        <v>5</v>
      </c>
      <c r="M6">
        <f>VLOOKUP(B6,'Contestant Points Weekly'!$A$2:$L$13,12,FALSE)</f>
        <v>335</v>
      </c>
      <c r="N6">
        <f t="shared" si="0"/>
        <v>1180</v>
      </c>
      <c r="O6" t="str">
        <f>VLOOKUP(B6,Data!$A$20:$G$31,7,FALSE)</f>
        <v>http://abc.go.com/shows/the-bachelorette/cast/Jordan</v>
      </c>
      <c r="P6" s="5">
        <f t="shared" si="1"/>
        <v>0.35920852359208522</v>
      </c>
      <c r="Q6" t="str">
        <f>VLOOKUP(B6,'Team Contestant Distrib'!$A$2:$H$13,8,FALSE)</f>
        <v>75% of Players have chosen this contestant</v>
      </c>
      <c r="R6" t="str">
        <f>VLOOKUP(B6,'Contestant Data'!$A$2:$V$27,15,FALSE)</f>
        <v>O</v>
      </c>
    </row>
    <row r="7" spans="1:18" x14ac:dyDescent="0.25">
      <c r="A7" s="1" t="s">
        <v>1</v>
      </c>
      <c r="B7" s="2" t="s">
        <v>9</v>
      </c>
      <c r="C7">
        <f>VLOOKUP(B7,'Contestant Points Weekly'!$A$2:$B$13,2,FALSE)</f>
        <v>0</v>
      </c>
      <c r="D7">
        <f>VLOOKUP(B7,'Contestant Points Weekly'!$A$2:$C$13,3,FALSE)</f>
        <v>0</v>
      </c>
      <c r="E7">
        <f>VLOOKUP(B7,'Contestant Points Weekly'!$A$2:$D$13,4,FALSE)</f>
        <v>0</v>
      </c>
      <c r="F7">
        <f>VLOOKUP(B7,'Contestant Points Weekly'!$A$2:$E$13,5,FALSE)</f>
        <v>0</v>
      </c>
      <c r="G7">
        <f>VLOOKUP(B7,'Contestant Points Weekly'!$A$2:$F$13,6,FALSE)</f>
        <v>0</v>
      </c>
      <c r="H7">
        <f>VLOOKUP(B7,'Contestant Points Weekly'!$A$2:$G$13,7,FALSE)</f>
        <v>0</v>
      </c>
      <c r="I7">
        <f>VLOOKUP(B7,'Contestant Points Weekly'!$A$2:$H$13,8,FALSE)</f>
        <v>0</v>
      </c>
      <c r="J7">
        <f>VLOOKUP(B7,'Contestant Points Weekly'!$A$2:$I$13,9,FALSE)</f>
        <v>0</v>
      </c>
      <c r="K7">
        <f>VLOOKUP(B7,'Contestant Points Weekly'!$A$2:$J$13,10,FALSE)</f>
        <v>0</v>
      </c>
      <c r="L7">
        <f>VLOOKUP(B7,'Contestant Points Weekly'!$A$2:$K$13,11,FALSE)</f>
        <v>0</v>
      </c>
      <c r="M7">
        <f>VLOOKUP(B7,'Contestant Points Weekly'!$A$2:$L$13,12,FALSE)</f>
        <v>0</v>
      </c>
      <c r="N7">
        <f t="shared" si="0"/>
        <v>0</v>
      </c>
      <c r="O7" t="str">
        <f>VLOOKUP(B7,Data!$A$20:$G$31,7,FALSE)</f>
        <v>http://abc.go.com/shows/the-bachelorette/cast/Jake</v>
      </c>
      <c r="P7" s="5">
        <f>N7/SUM($N$7:$N$11)</f>
        <v>0</v>
      </c>
      <c r="Q7" t="str">
        <f>VLOOKUP(B7,'Team Contestant Distrib'!$A$2:$H$13,8,FALSE)</f>
        <v>25% of Players have chosen this contestant</v>
      </c>
      <c r="R7" t="str">
        <f>VLOOKUP(B7,'Contestant Data'!$A$2:$V$27,15,FALSE)</f>
        <v>X</v>
      </c>
    </row>
    <row r="8" spans="1:18" x14ac:dyDescent="0.25">
      <c r="A8" s="1" t="s">
        <v>1</v>
      </c>
      <c r="B8" t="s">
        <v>10</v>
      </c>
      <c r="C8">
        <f>VLOOKUP(B8,'Contestant Points Weekly'!$A$2:$B$13,2,FALSE)</f>
        <v>25</v>
      </c>
      <c r="D8">
        <f>VLOOKUP(B8,'Contestant Points Weekly'!$A$2:$C$13,3,FALSE)</f>
        <v>35</v>
      </c>
      <c r="E8">
        <f>VLOOKUP(B8,'Contestant Points Weekly'!$A$2:$D$13,4,FALSE)</f>
        <v>90</v>
      </c>
      <c r="F8">
        <f>VLOOKUP(B8,'Contestant Points Weekly'!$A$2:$E$13,5,FALSE)</f>
        <v>25</v>
      </c>
      <c r="G8">
        <f>VLOOKUP(B8,'Contestant Points Weekly'!$A$2:$F$13,6,FALSE)</f>
        <v>70</v>
      </c>
      <c r="H8">
        <f>VLOOKUP(B8,'Contestant Points Weekly'!$A$2:$G$13,7,FALSE)</f>
        <v>95</v>
      </c>
      <c r="I8">
        <f>VLOOKUP(B8,'Contestant Points Weekly'!$A$2:$H$13,8,FALSE)</f>
        <v>45</v>
      </c>
      <c r="J8">
        <f>VLOOKUP(B8,'Contestant Points Weekly'!$A$2:$I$13,9,FALSE)</f>
        <v>135</v>
      </c>
      <c r="K8">
        <f>VLOOKUP(B8,'Contestant Points Weekly'!$A$2:$J$13,10,FALSE)</f>
        <v>165</v>
      </c>
      <c r="L8">
        <f>VLOOKUP(B8,'Contestant Points Weekly'!$A$2:$K$13,11,FALSE)</f>
        <v>45</v>
      </c>
      <c r="M8">
        <f>VLOOKUP(B8,'Contestant Points Weekly'!$A$2:$L$13,12,FALSE)</f>
        <v>0</v>
      </c>
      <c r="N8">
        <f t="shared" si="0"/>
        <v>730</v>
      </c>
      <c r="O8" t="str">
        <f>VLOOKUP(B8,Data!$A$20:$G$31,7,FALSE)</f>
        <v>http://abc.go.com/shows/the-bachelorette/cast/Chase</v>
      </c>
      <c r="P8" s="5">
        <f t="shared" ref="P8:P11" si="2">N8/SUM($N$7:$N$11)</f>
        <v>0.23211446740858505</v>
      </c>
      <c r="Q8" t="str">
        <f>VLOOKUP(B8,'Team Contestant Distrib'!$A$2:$H$13,8,FALSE)</f>
        <v>50% of Players have chosen this contestant</v>
      </c>
      <c r="R8" t="str">
        <f>VLOOKUP(B8,'Contestant Data'!$A$2:$V$27,15,FALSE)</f>
        <v>O</v>
      </c>
    </row>
    <row r="9" spans="1:18" x14ac:dyDescent="0.25">
      <c r="A9" s="1" t="s">
        <v>1</v>
      </c>
      <c r="B9" s="2" t="s">
        <v>11</v>
      </c>
      <c r="C9">
        <f>VLOOKUP(B9,'Contestant Points Weekly'!$A$2:$B$13,2,FALSE)</f>
        <v>30</v>
      </c>
      <c r="D9">
        <f>VLOOKUP(B9,'Contestant Points Weekly'!$A$2:$C$13,3,FALSE)</f>
        <v>65</v>
      </c>
      <c r="E9">
        <f>VLOOKUP(B9,'Contestant Points Weekly'!$A$2:$D$13,4,FALSE)</f>
        <v>10</v>
      </c>
      <c r="F9">
        <f>VLOOKUP(B9,'Contestant Points Weekly'!$A$2:$E$13,5,FALSE)</f>
        <v>120</v>
      </c>
      <c r="G9">
        <f>VLOOKUP(B9,'Contestant Points Weekly'!$A$2:$F$13,6,FALSE)</f>
        <v>50</v>
      </c>
      <c r="H9">
        <f>VLOOKUP(B9,'Contestant Points Weekly'!$A$2:$G$13,7,FALSE)</f>
        <v>50</v>
      </c>
      <c r="I9">
        <f>VLOOKUP(B9,'Contestant Points Weekly'!$A$2:$H$13,8,FALSE)</f>
        <v>60</v>
      </c>
      <c r="J9">
        <f>VLOOKUP(B9,'Contestant Points Weekly'!$A$2:$I$13,9,FALSE)</f>
        <v>0</v>
      </c>
      <c r="K9">
        <f>VLOOKUP(B9,'Contestant Points Weekly'!$A$2:$J$13,10,FALSE)</f>
        <v>0</v>
      </c>
      <c r="L9">
        <f>VLOOKUP(B9,'Contestant Points Weekly'!$A$2:$K$13,11,FALSE)</f>
        <v>30</v>
      </c>
      <c r="M9">
        <f>VLOOKUP(B9,'Contestant Points Weekly'!$A$2:$L$13,12,FALSE)</f>
        <v>0</v>
      </c>
      <c r="N9">
        <f t="shared" si="0"/>
        <v>415</v>
      </c>
      <c r="O9" t="str">
        <f>VLOOKUP(B9,Data!$A$20:$G$31,7,FALSE)</f>
        <v>http://abc.go.com/shows/the-bachelorette/cast/alex</v>
      </c>
      <c r="P9" s="5">
        <f t="shared" si="2"/>
        <v>0.13195548489666137</v>
      </c>
      <c r="Q9" t="str">
        <f>VLOOKUP(B9,'Team Contestant Distrib'!$A$2:$H$13,8,FALSE)</f>
        <v>25% of Players have chosen this contestant</v>
      </c>
      <c r="R9" t="str">
        <f>VLOOKUP(B9,'Contestant Data'!$A$2:$V$27,15,FALSE)</f>
        <v>O</v>
      </c>
    </row>
    <row r="10" spans="1:18" x14ac:dyDescent="0.25">
      <c r="A10" s="1" t="s">
        <v>1</v>
      </c>
      <c r="B10" t="s">
        <v>7</v>
      </c>
      <c r="C10">
        <f>VLOOKUP(B10,'Contestant Points Weekly'!$A$2:$B$13,2,FALSE)</f>
        <v>30</v>
      </c>
      <c r="D10">
        <f>VLOOKUP(B10,'Contestant Points Weekly'!$A$2:$C$13,3,FALSE)</f>
        <v>45</v>
      </c>
      <c r="E10">
        <f>VLOOKUP(B10,'Contestant Points Weekly'!$A$2:$D$13,4,FALSE)</f>
        <v>0</v>
      </c>
      <c r="F10">
        <f>VLOOKUP(B10,'Contestant Points Weekly'!$A$2:$E$13,5,FALSE)</f>
        <v>95</v>
      </c>
      <c r="G10">
        <f>VLOOKUP(B10,'Contestant Points Weekly'!$A$2:$F$13,6,FALSE)</f>
        <v>150</v>
      </c>
      <c r="H10">
        <f>VLOOKUP(B10,'Contestant Points Weekly'!$A$2:$G$13,7,FALSE)</f>
        <v>65</v>
      </c>
      <c r="I10">
        <f>VLOOKUP(B10,'Contestant Points Weekly'!$A$2:$H$13,8,FALSE)</f>
        <v>85</v>
      </c>
      <c r="J10">
        <f>VLOOKUP(B10,'Contestant Points Weekly'!$A$2:$I$13,9,FALSE)</f>
        <v>80</v>
      </c>
      <c r="K10">
        <f>VLOOKUP(B10,'Contestant Points Weekly'!$A$2:$J$13,10,FALSE)</f>
        <v>155</v>
      </c>
      <c r="L10">
        <f>VLOOKUP(B10,'Contestant Points Weekly'!$A$2:$K$13,11,FALSE)</f>
        <v>5</v>
      </c>
      <c r="M10">
        <f>VLOOKUP(B10,'Contestant Points Weekly'!$A$2:$L$13,12,FALSE)</f>
        <v>110</v>
      </c>
      <c r="N10">
        <f t="shared" si="0"/>
        <v>820</v>
      </c>
      <c r="O10" t="str">
        <f>VLOOKUP(B10,Data!$A$20:$G$31,7,FALSE)</f>
        <v>http://abc.go.com/shows/the-bachelorette/cast/Robby</v>
      </c>
      <c r="P10" s="5">
        <f t="shared" si="2"/>
        <v>0.26073131955484896</v>
      </c>
      <c r="Q10" t="str">
        <f>VLOOKUP(B10,'Team Contestant Distrib'!$A$2:$H$13,8,FALSE)</f>
        <v>100% of Players have chosen this contestant</v>
      </c>
      <c r="R10" t="str">
        <f>VLOOKUP(B10,'Contestant Data'!$A$2:$V$27,15,FALSE)</f>
        <v>O</v>
      </c>
    </row>
    <row r="11" spans="1:18" x14ac:dyDescent="0.25">
      <c r="A11" s="1" t="s">
        <v>1</v>
      </c>
      <c r="B11" t="s">
        <v>8</v>
      </c>
      <c r="C11">
        <f>VLOOKUP(B11,'Contestant Points Weekly'!$A$2:$B$13,2,FALSE)</f>
        <v>60</v>
      </c>
      <c r="D11">
        <f>VLOOKUP(B11,'Contestant Points Weekly'!$A$2:$C$13,3,FALSE)</f>
        <v>45</v>
      </c>
      <c r="E11">
        <f>VLOOKUP(B11,'Contestant Points Weekly'!$A$2:$D$13,4,FALSE)</f>
        <v>20</v>
      </c>
      <c r="F11">
        <f>VLOOKUP(B11,'Contestant Points Weekly'!$A$2:$E$13,5,FALSE)</f>
        <v>130</v>
      </c>
      <c r="G11">
        <f>VLOOKUP(B11,'Contestant Points Weekly'!$A$2:$F$13,6,FALSE)</f>
        <v>115</v>
      </c>
      <c r="H11">
        <f>VLOOKUP(B11,'Contestant Points Weekly'!$A$2:$G$13,7,FALSE)</f>
        <v>70</v>
      </c>
      <c r="I11">
        <f>VLOOKUP(B11,'Contestant Points Weekly'!$A$2:$H$13,8,FALSE)</f>
        <v>120</v>
      </c>
      <c r="J11">
        <f>VLOOKUP(B11,'Contestant Points Weekly'!$A$2:$I$13,9,FALSE)</f>
        <v>85</v>
      </c>
      <c r="K11">
        <f>VLOOKUP(B11,'Contestant Points Weekly'!$A$2:$J$13,10,FALSE)</f>
        <v>195</v>
      </c>
      <c r="L11">
        <f>VLOOKUP(B11,'Contestant Points Weekly'!$A$2:$K$13,11,FALSE)</f>
        <v>5</v>
      </c>
      <c r="M11">
        <f>VLOOKUP(B11,'Contestant Points Weekly'!$A$2:$L$13,12,FALSE)</f>
        <v>335</v>
      </c>
      <c r="N11">
        <f t="shared" si="0"/>
        <v>1180</v>
      </c>
      <c r="O11" t="str">
        <f>VLOOKUP(B11,Data!$A$20:$G$31,7,FALSE)</f>
        <v>http://abc.go.com/shows/the-bachelorette/cast/Jordan</v>
      </c>
      <c r="P11" s="5">
        <f t="shared" si="2"/>
        <v>0.37519872813990462</v>
      </c>
      <c r="Q11" t="str">
        <f>VLOOKUP(B11,'Team Contestant Distrib'!$A$2:$H$13,8,FALSE)</f>
        <v>75% of Players have chosen this contestant</v>
      </c>
      <c r="R11" t="str">
        <f>VLOOKUP(B11,'Contestant Data'!$A$2:$V$27,15,FALSE)</f>
        <v>O</v>
      </c>
    </row>
    <row r="12" spans="1:18" x14ac:dyDescent="0.25">
      <c r="A12" s="1" t="s">
        <v>2</v>
      </c>
      <c r="B12" s="2" t="s">
        <v>12</v>
      </c>
      <c r="C12">
        <f>VLOOKUP(B12,'Contestant Points Weekly'!$A$2:$B$13,2,FALSE)</f>
        <v>30</v>
      </c>
      <c r="D12">
        <f>VLOOKUP(B12,'Contestant Points Weekly'!$A$2:$C$13,3,FALSE)</f>
        <v>65</v>
      </c>
      <c r="E12">
        <f>VLOOKUP(B12,'Contestant Points Weekly'!$A$2:$D$13,4,FALSE)</f>
        <v>25</v>
      </c>
      <c r="F12">
        <f>VLOOKUP(B12,'Contestant Points Weekly'!$A$2:$E$13,5,FALSE)</f>
        <v>45</v>
      </c>
      <c r="G12">
        <f>VLOOKUP(B12,'Contestant Points Weekly'!$A$2:$F$13,6,FALSE)</f>
        <v>35</v>
      </c>
      <c r="H12">
        <f>VLOOKUP(B12,'Contestant Points Weekly'!$A$2:$G$13,7,FALSE)</f>
        <v>0</v>
      </c>
      <c r="I12">
        <f>VLOOKUP(B12,'Contestant Points Weekly'!$A$2:$H$13,8,FALSE)</f>
        <v>0</v>
      </c>
      <c r="J12">
        <f>VLOOKUP(B12,'Contestant Points Weekly'!$A$2:$I$13,9,FALSE)</f>
        <v>0</v>
      </c>
      <c r="K12">
        <f>VLOOKUP(B12,'Contestant Points Weekly'!$A$2:$J$13,10,FALSE)</f>
        <v>0</v>
      </c>
      <c r="L12">
        <f>VLOOKUP(B12,'Contestant Points Weekly'!$A$2:$K$13,11,FALSE)</f>
        <v>25</v>
      </c>
      <c r="M12">
        <f>VLOOKUP(B12,'Contestant Points Weekly'!$A$2:$L$13,12,FALSE)</f>
        <v>0</v>
      </c>
      <c r="N12">
        <f t="shared" si="0"/>
        <v>225</v>
      </c>
      <c r="O12" t="str">
        <f>VLOOKUP(B12,Data!$A$20:$G$31,7,FALSE)</f>
        <v>http://abc.go.com/shows/the-bachelorette/cast/Grant</v>
      </c>
      <c r="P12" s="5">
        <f>N12/SUM($N$12:$N$16)</f>
        <v>0.140625</v>
      </c>
      <c r="Q12" t="str">
        <f>VLOOKUP(B12,'Team Contestant Distrib'!$A$2:$H$13,8,FALSE)</f>
        <v>25% of Players have chosen this contestant</v>
      </c>
      <c r="R12" t="str">
        <f>VLOOKUP(B12,'Contestant Data'!$A$2:$V$27,15,FALSE)</f>
        <v>O</v>
      </c>
    </row>
    <row r="13" spans="1:18" x14ac:dyDescent="0.25">
      <c r="A13" s="1" t="s">
        <v>2</v>
      </c>
      <c r="B13" s="2" t="s">
        <v>14</v>
      </c>
      <c r="C13">
        <f>VLOOKUP(B13,'Contestant Points Weekly'!$A$2:$B$13,2,FALSE)</f>
        <v>35</v>
      </c>
      <c r="D13">
        <f>VLOOKUP(B13,'Contestant Points Weekly'!$A$2:$C$13,3,FALSE)</f>
        <v>15</v>
      </c>
      <c r="E13">
        <f>VLOOKUP(B13,'Contestant Points Weekly'!$A$2:$D$13,4,FALSE)</f>
        <v>0</v>
      </c>
      <c r="F13">
        <f>VLOOKUP(B13,'Contestant Points Weekly'!$A$2:$E$13,5,FALSE)</f>
        <v>0</v>
      </c>
      <c r="G13">
        <f>VLOOKUP(B13,'Contestant Points Weekly'!$A$2:$F$13,6,FALSE)</f>
        <v>0</v>
      </c>
      <c r="H13">
        <f>VLOOKUP(B13,'Contestant Points Weekly'!$A$2:$G$13,7,FALSE)</f>
        <v>0</v>
      </c>
      <c r="I13">
        <f>VLOOKUP(B13,'Contestant Points Weekly'!$A$2:$H$13,8,FALSE)</f>
        <v>0</v>
      </c>
      <c r="J13">
        <f>VLOOKUP(B13,'Contestant Points Weekly'!$A$2:$I$13,9,FALSE)</f>
        <v>0</v>
      </c>
      <c r="K13">
        <f>VLOOKUP(B13,'Contestant Points Weekly'!$A$2:$J$13,10,FALSE)</f>
        <v>0</v>
      </c>
      <c r="L13">
        <f>VLOOKUP(B13,'Contestant Points Weekly'!$A$2:$K$13,11,FALSE)</f>
        <v>5</v>
      </c>
      <c r="M13">
        <f>VLOOKUP(B13,'Contestant Points Weekly'!$A$2:$L$13,12,FALSE)</f>
        <v>0</v>
      </c>
      <c r="N13">
        <f t="shared" si="0"/>
        <v>55</v>
      </c>
      <c r="O13" t="str">
        <f>VLOOKUP(B13,Data!$A$20:$G$31,7,FALSE)</f>
        <v>http://abc.go.com/shows/the-bachelorette/cast/Will</v>
      </c>
      <c r="P13" s="5">
        <f t="shared" ref="P13:P16" si="3">N13/SUM($N$12:$N$16)</f>
        <v>3.4375000000000003E-2</v>
      </c>
      <c r="Q13" t="str">
        <f>VLOOKUP(B13,'Team Contestant Distrib'!$A$2:$H$13,8,FALSE)</f>
        <v>25% of Players have chosen this contestant</v>
      </c>
      <c r="R13" t="str">
        <f>VLOOKUP(B13,'Contestant Data'!$A$2:$V$27,15,FALSE)</f>
        <v>X</v>
      </c>
    </row>
    <row r="14" spans="1:18" x14ac:dyDescent="0.25">
      <c r="A14" s="1" t="s">
        <v>2</v>
      </c>
      <c r="B14" s="2" t="s">
        <v>6</v>
      </c>
      <c r="C14">
        <f>VLOOKUP(B14,'Contestant Points Weekly'!$A$2:$B$13,2,FALSE)</f>
        <v>50</v>
      </c>
      <c r="D14">
        <f>VLOOKUP(B14,'Contestant Points Weekly'!$A$2:$C$13,3,FALSE)</f>
        <v>70</v>
      </c>
      <c r="E14">
        <f>VLOOKUP(B14,'Contestant Points Weekly'!$A$2:$D$13,4,FALSE)</f>
        <v>10</v>
      </c>
      <c r="F14">
        <f>VLOOKUP(B14,'Contestant Points Weekly'!$A$2:$E$13,5,FALSE)</f>
        <v>45</v>
      </c>
      <c r="G14">
        <f>VLOOKUP(B14,'Contestant Points Weekly'!$A$2:$F$13,6,FALSE)</f>
        <v>60</v>
      </c>
      <c r="H14">
        <f>VLOOKUP(B14,'Contestant Points Weekly'!$A$2:$G$13,7,FALSE)</f>
        <v>65</v>
      </c>
      <c r="I14">
        <f>VLOOKUP(B14,'Contestant Points Weekly'!$A$2:$H$13,8,FALSE)</f>
        <v>0</v>
      </c>
      <c r="J14">
        <f>VLOOKUP(B14,'Contestant Points Weekly'!$A$2:$I$13,9,FALSE)</f>
        <v>0</v>
      </c>
      <c r="K14">
        <f>VLOOKUP(B14,'Contestant Points Weekly'!$A$2:$J$13,10,FALSE)</f>
        <v>0</v>
      </c>
      <c r="L14">
        <f>VLOOKUP(B14,'Contestant Points Weekly'!$A$2:$K$13,11,FALSE)</f>
        <v>30</v>
      </c>
      <c r="M14">
        <f>VLOOKUP(B14,'Contestant Points Weekly'!$A$2:$L$13,12,FALSE)</f>
        <v>0</v>
      </c>
      <c r="N14">
        <f t="shared" si="0"/>
        <v>330</v>
      </c>
      <c r="O14" t="str">
        <f>VLOOKUP(B14,Data!$A$20:$G$31,7,FALSE)</f>
        <v>http://abc.go.com/shows/the-bachelorette/cast/Wells</v>
      </c>
      <c r="P14" s="5">
        <f t="shared" si="3"/>
        <v>0.20624999999999999</v>
      </c>
      <c r="Q14" t="str">
        <f>VLOOKUP(B14,'Team Contestant Distrib'!$A$2:$H$13,8,FALSE)</f>
        <v>75% of Players have chosen this contestant</v>
      </c>
      <c r="R14" t="str">
        <f>VLOOKUP(B14,'Contestant Data'!$A$2:$V$27,15,FALSE)</f>
        <v>O</v>
      </c>
    </row>
    <row r="15" spans="1:18" x14ac:dyDescent="0.25">
      <c r="A15" s="1" t="s">
        <v>2</v>
      </c>
      <c r="B15" t="s">
        <v>7</v>
      </c>
      <c r="C15">
        <f>VLOOKUP(B15,'Contestant Points Weekly'!$A$2:$B$13,2,FALSE)</f>
        <v>30</v>
      </c>
      <c r="D15">
        <f>VLOOKUP(B15,'Contestant Points Weekly'!$A$2:$C$13,3,FALSE)</f>
        <v>45</v>
      </c>
      <c r="E15">
        <f>VLOOKUP(B15,'Contestant Points Weekly'!$A$2:$D$13,4,FALSE)</f>
        <v>0</v>
      </c>
      <c r="F15">
        <f>VLOOKUP(B15,'Contestant Points Weekly'!$A$2:$E$13,5,FALSE)</f>
        <v>95</v>
      </c>
      <c r="G15">
        <f>VLOOKUP(B15,'Contestant Points Weekly'!$A$2:$F$13,6,FALSE)</f>
        <v>150</v>
      </c>
      <c r="H15">
        <f>VLOOKUP(B15,'Contestant Points Weekly'!$A$2:$G$13,7,FALSE)</f>
        <v>65</v>
      </c>
      <c r="I15">
        <f>VLOOKUP(B15,'Contestant Points Weekly'!$A$2:$H$13,8,FALSE)</f>
        <v>85</v>
      </c>
      <c r="J15">
        <f>VLOOKUP(B15,'Contestant Points Weekly'!$A$2:$I$13,9,FALSE)</f>
        <v>80</v>
      </c>
      <c r="K15">
        <f>VLOOKUP(B15,'Contestant Points Weekly'!$A$2:$J$13,10,FALSE)</f>
        <v>155</v>
      </c>
      <c r="L15">
        <f>VLOOKUP(B15,'Contestant Points Weekly'!$A$2:$K$13,11,FALSE)</f>
        <v>5</v>
      </c>
      <c r="M15">
        <f>VLOOKUP(B15,'Contestant Points Weekly'!$A$2:$L$13,12,FALSE)</f>
        <v>110</v>
      </c>
      <c r="N15">
        <f t="shared" si="0"/>
        <v>820</v>
      </c>
      <c r="O15" t="str">
        <f>VLOOKUP(B15,Data!$A$20:$G$31,7,FALSE)</f>
        <v>http://abc.go.com/shows/the-bachelorette/cast/Robby</v>
      </c>
      <c r="P15" s="5">
        <f t="shared" si="3"/>
        <v>0.51249999999999996</v>
      </c>
      <c r="Q15" t="str">
        <f>VLOOKUP(B15,'Team Contestant Distrib'!$A$2:$H$13,8,FALSE)</f>
        <v>100% of Players have chosen this contestant</v>
      </c>
      <c r="R15" t="str">
        <f>VLOOKUP(B15,'Contestant Data'!$A$2:$V$27,15,FALSE)</f>
        <v>O</v>
      </c>
    </row>
    <row r="16" spans="1:18" x14ac:dyDescent="0.25">
      <c r="A16" s="1" t="s">
        <v>2</v>
      </c>
      <c r="B16" s="2" t="s">
        <v>13</v>
      </c>
      <c r="C16">
        <f>VLOOKUP(B16,'Contestant Points Weekly'!$A$2:$B$13,2,FALSE)</f>
        <v>40</v>
      </c>
      <c r="D16">
        <f>VLOOKUP(B16,'Contestant Points Weekly'!$A$2:$C$13,3,FALSE)</f>
        <v>40</v>
      </c>
      <c r="E16">
        <f>VLOOKUP(B16,'Contestant Points Weekly'!$A$2:$D$13,4,FALSE)</f>
        <v>10</v>
      </c>
      <c r="F16">
        <f>VLOOKUP(B16,'Contestant Points Weekly'!$A$2:$E$13,5,FALSE)</f>
        <v>50</v>
      </c>
      <c r="G16">
        <f>VLOOKUP(B16,'Contestant Points Weekly'!$A$2:$F$13,6,FALSE)</f>
        <v>0</v>
      </c>
      <c r="H16">
        <f>VLOOKUP(B16,'Contestant Points Weekly'!$A$2:$G$13,7,FALSE)</f>
        <v>0</v>
      </c>
      <c r="I16">
        <f>VLOOKUP(B16,'Contestant Points Weekly'!$A$2:$H$13,8,FALSE)</f>
        <v>0</v>
      </c>
      <c r="J16">
        <f>VLOOKUP(B16,'Contestant Points Weekly'!$A$2:$I$13,9,FALSE)</f>
        <v>0</v>
      </c>
      <c r="K16">
        <f>VLOOKUP(B16,'Contestant Points Weekly'!$A$2:$J$13,10,FALSE)</f>
        <v>0</v>
      </c>
      <c r="L16">
        <f>VLOOKUP(B16,'Contestant Points Weekly'!$A$2:$K$13,11,FALSE)</f>
        <v>30</v>
      </c>
      <c r="M16">
        <f>VLOOKUP(B16,'Contestant Points Weekly'!$A$2:$L$13,12,FALSE)</f>
        <v>0</v>
      </c>
      <c r="N16">
        <f t="shared" si="0"/>
        <v>170</v>
      </c>
      <c r="O16" t="str">
        <f>VLOOKUP(B16,Data!$A$20:$G$31,7,FALSE)</f>
        <v>http://abc.go.com/shows/the-bachelorette/cast/Daniel</v>
      </c>
      <c r="P16" s="5">
        <f t="shared" si="3"/>
        <v>0.10625</v>
      </c>
      <c r="Q16" t="str">
        <f>VLOOKUP(B16,'Team Contestant Distrib'!$A$2:$H$13,8,FALSE)</f>
        <v>25% of Players have chosen this contestant</v>
      </c>
      <c r="R16" t="str">
        <f>VLOOKUP(B16,'Contestant Data'!$A$2:$V$27,15,FALSE)</f>
        <v>O</v>
      </c>
    </row>
    <row r="17" spans="1:18" x14ac:dyDescent="0.25">
      <c r="A17" s="1" t="s">
        <v>3</v>
      </c>
      <c r="B17" s="2" t="s">
        <v>15</v>
      </c>
      <c r="C17">
        <f>VLOOKUP(B17,'Contestant Points Weekly'!$A$2:$B$13,2,FALSE)</f>
        <v>5</v>
      </c>
      <c r="D17">
        <f>VLOOKUP(B17,'Contestant Points Weekly'!$A$2:$C$13,3,FALSE)</f>
        <v>0</v>
      </c>
      <c r="E17">
        <f>VLOOKUP(B17,'Contestant Points Weekly'!$A$2:$D$13,4,FALSE)</f>
        <v>0</v>
      </c>
      <c r="F17">
        <f>VLOOKUP(B17,'Contestant Points Weekly'!$A$2:$E$13,5,FALSE)</f>
        <v>0</v>
      </c>
      <c r="G17">
        <f>VLOOKUP(B17,'Contestant Points Weekly'!$A$2:$F$13,6,FALSE)</f>
        <v>0</v>
      </c>
      <c r="H17">
        <f>VLOOKUP(B17,'Contestant Points Weekly'!$A$2:$G$13,7,FALSE)</f>
        <v>0</v>
      </c>
      <c r="I17">
        <f>VLOOKUP(B17,'Contestant Points Weekly'!$A$2:$H$13,8,FALSE)</f>
        <v>0</v>
      </c>
      <c r="J17">
        <f>VLOOKUP(B17,'Contestant Points Weekly'!$A$2:$I$13,9,FALSE)</f>
        <v>0</v>
      </c>
      <c r="K17">
        <f>VLOOKUP(B17,'Contestant Points Weekly'!$A$2:$J$13,10,FALSE)</f>
        <v>0</v>
      </c>
      <c r="L17">
        <f>VLOOKUP(B17,'Contestant Points Weekly'!$A$2:$K$13,11,FALSE)</f>
        <v>0</v>
      </c>
      <c r="M17">
        <f>VLOOKUP(B17,'Contestant Points Weekly'!$A$2:$L$13,12,FALSE)</f>
        <v>0</v>
      </c>
      <c r="N17">
        <f t="shared" si="0"/>
        <v>5</v>
      </c>
      <c r="O17" t="str">
        <f>VLOOKUP(B17,Data!$A$20:$G$31,7,FALSE)</f>
        <v>http://abc.go.com/shows/the-bachelorette/cast/Sal</v>
      </c>
      <c r="P17" s="5">
        <f>N17/SUM($N$17:$N$21)</f>
        <v>1.6313213703099511E-3</v>
      </c>
      <c r="Q17" t="str">
        <f>VLOOKUP(B17,'Team Contestant Distrib'!$A$2:$H$13,8,FALSE)</f>
        <v>25% of Players have chosen this contestant</v>
      </c>
      <c r="R17" t="str">
        <f>VLOOKUP(B17,'Contestant Data'!$A$2:$V$27,15,FALSE)</f>
        <v>X</v>
      </c>
    </row>
    <row r="18" spans="1:18" x14ac:dyDescent="0.25">
      <c r="A18" s="1" t="s">
        <v>3</v>
      </c>
      <c r="B18" t="s">
        <v>10</v>
      </c>
      <c r="C18">
        <f>VLOOKUP(B18,'Contestant Points Weekly'!$A$2:$B$13,2,FALSE)</f>
        <v>25</v>
      </c>
      <c r="D18">
        <f>VLOOKUP(B18,'Contestant Points Weekly'!$A$2:$C$13,3,FALSE)</f>
        <v>35</v>
      </c>
      <c r="E18">
        <f>VLOOKUP(B18,'Contestant Points Weekly'!$A$2:$D$13,4,FALSE)</f>
        <v>90</v>
      </c>
      <c r="F18">
        <f>VLOOKUP(B18,'Contestant Points Weekly'!$A$2:$E$13,5,FALSE)</f>
        <v>25</v>
      </c>
      <c r="G18">
        <f>VLOOKUP(B18,'Contestant Points Weekly'!$A$2:$F$13,6,FALSE)</f>
        <v>70</v>
      </c>
      <c r="H18">
        <f>VLOOKUP(B18,'Contestant Points Weekly'!$A$2:$G$13,7,FALSE)</f>
        <v>95</v>
      </c>
      <c r="I18">
        <f>VLOOKUP(B18,'Contestant Points Weekly'!$A$2:$H$13,8,FALSE)</f>
        <v>45</v>
      </c>
      <c r="J18">
        <f>VLOOKUP(B18,'Contestant Points Weekly'!$A$2:$I$13,9,FALSE)</f>
        <v>135</v>
      </c>
      <c r="K18">
        <f>VLOOKUP(B18,'Contestant Points Weekly'!$A$2:$J$13,10,FALSE)</f>
        <v>165</v>
      </c>
      <c r="L18">
        <f>VLOOKUP(B18,'Contestant Points Weekly'!$A$2:$K$13,11,FALSE)</f>
        <v>45</v>
      </c>
      <c r="M18">
        <f>VLOOKUP(B18,'Contestant Points Weekly'!$A$2:$L$13,12,FALSE)</f>
        <v>0</v>
      </c>
      <c r="N18">
        <f t="shared" si="0"/>
        <v>730</v>
      </c>
      <c r="O18" t="str">
        <f>VLOOKUP(B18,Data!$A$20:$G$31,7,FALSE)</f>
        <v>http://abc.go.com/shows/the-bachelorette/cast/Chase</v>
      </c>
      <c r="P18" s="5">
        <f t="shared" ref="P18:P21" si="4">N18/SUM($N$17:$N$21)</f>
        <v>0.23817292006525284</v>
      </c>
      <c r="Q18" t="str">
        <f>VLOOKUP(B18,'Team Contestant Distrib'!$A$2:$H$13,8,FALSE)</f>
        <v>50% of Players have chosen this contestant</v>
      </c>
      <c r="R18" t="str">
        <f>VLOOKUP(B18,'Contestant Data'!$A$2:$V$27,15,FALSE)</f>
        <v>O</v>
      </c>
    </row>
    <row r="19" spans="1:18" x14ac:dyDescent="0.25">
      <c r="A19" s="1" t="s">
        <v>3</v>
      </c>
      <c r="B19" s="2" t="s">
        <v>6</v>
      </c>
      <c r="C19">
        <f>VLOOKUP(B19,'Contestant Points Weekly'!$A$2:$B$13,2,FALSE)</f>
        <v>50</v>
      </c>
      <c r="D19">
        <f>VLOOKUP(B19,'Contestant Points Weekly'!$A$2:$C$13,3,FALSE)</f>
        <v>70</v>
      </c>
      <c r="E19">
        <f>VLOOKUP(B19,'Contestant Points Weekly'!$A$2:$D$13,4,FALSE)</f>
        <v>10</v>
      </c>
      <c r="F19">
        <f>VLOOKUP(B19,'Contestant Points Weekly'!$A$2:$E$13,5,FALSE)</f>
        <v>45</v>
      </c>
      <c r="G19">
        <f>VLOOKUP(B19,'Contestant Points Weekly'!$A$2:$F$13,6,FALSE)</f>
        <v>60</v>
      </c>
      <c r="H19">
        <f>VLOOKUP(B19,'Contestant Points Weekly'!$A$2:$G$13,7,FALSE)</f>
        <v>65</v>
      </c>
      <c r="I19">
        <f>VLOOKUP(B19,'Contestant Points Weekly'!$A$2:$H$13,8,FALSE)</f>
        <v>0</v>
      </c>
      <c r="J19">
        <f>VLOOKUP(B19,'Contestant Points Weekly'!$A$2:$I$13,9,FALSE)</f>
        <v>0</v>
      </c>
      <c r="K19">
        <f>VLOOKUP(B19,'Contestant Points Weekly'!$A$2:$J$13,10,FALSE)</f>
        <v>0</v>
      </c>
      <c r="L19">
        <f>VLOOKUP(B19,'Contestant Points Weekly'!$A$2:$K$13,11,FALSE)</f>
        <v>30</v>
      </c>
      <c r="M19">
        <f>VLOOKUP(B19,'Contestant Points Weekly'!$A$2:$L$13,12,FALSE)</f>
        <v>0</v>
      </c>
      <c r="N19">
        <f t="shared" si="0"/>
        <v>330</v>
      </c>
      <c r="O19" t="str">
        <f>VLOOKUP(B19,Data!$A$20:$G$31,7,FALSE)</f>
        <v>http://abc.go.com/shows/the-bachelorette/cast/Wells</v>
      </c>
      <c r="P19" s="5">
        <f t="shared" si="4"/>
        <v>0.10766721044045677</v>
      </c>
      <c r="Q19" t="str">
        <f>VLOOKUP(B19,'Team Contestant Distrib'!$A$2:$H$13,8,FALSE)</f>
        <v>75% of Players have chosen this contestant</v>
      </c>
      <c r="R19" t="str">
        <f>VLOOKUP(B19,'Contestant Data'!$A$2:$V$27,15,FALSE)</f>
        <v>O</v>
      </c>
    </row>
    <row r="20" spans="1:18" x14ac:dyDescent="0.25">
      <c r="A20" s="1" t="s">
        <v>3</v>
      </c>
      <c r="B20" t="s">
        <v>7</v>
      </c>
      <c r="C20">
        <f>VLOOKUP(B20,'Contestant Points Weekly'!$A$2:$B$13,2,FALSE)</f>
        <v>30</v>
      </c>
      <c r="D20">
        <f>VLOOKUP(B20,'Contestant Points Weekly'!$A$2:$C$13,3,FALSE)</f>
        <v>45</v>
      </c>
      <c r="E20">
        <f>VLOOKUP(B20,'Contestant Points Weekly'!$A$2:$D$13,4,FALSE)</f>
        <v>0</v>
      </c>
      <c r="F20">
        <f>VLOOKUP(B20,'Contestant Points Weekly'!$A$2:$E$13,5,FALSE)</f>
        <v>95</v>
      </c>
      <c r="G20">
        <f>VLOOKUP(B20,'Contestant Points Weekly'!$A$2:$F$13,6,FALSE)</f>
        <v>150</v>
      </c>
      <c r="H20">
        <f>VLOOKUP(B20,'Contestant Points Weekly'!$A$2:$G$13,7,FALSE)</f>
        <v>65</v>
      </c>
      <c r="I20">
        <f>VLOOKUP(B20,'Contestant Points Weekly'!$A$2:$H$13,8,FALSE)</f>
        <v>85</v>
      </c>
      <c r="J20">
        <f>VLOOKUP(B20,'Contestant Points Weekly'!$A$2:$I$13,9,FALSE)</f>
        <v>80</v>
      </c>
      <c r="K20">
        <f>VLOOKUP(B20,'Contestant Points Weekly'!$A$2:$J$13,10,FALSE)</f>
        <v>155</v>
      </c>
      <c r="L20">
        <f>VLOOKUP(B20,'Contestant Points Weekly'!$A$2:$K$13,11,FALSE)</f>
        <v>5</v>
      </c>
      <c r="M20">
        <f>VLOOKUP(B20,'Contestant Points Weekly'!$A$2:$L$13,12,FALSE)</f>
        <v>110</v>
      </c>
      <c r="N20">
        <f t="shared" si="0"/>
        <v>820</v>
      </c>
      <c r="O20" t="str">
        <f>VLOOKUP(B20,Data!$A$20:$G$31,7,FALSE)</f>
        <v>http://abc.go.com/shows/the-bachelorette/cast/Robby</v>
      </c>
      <c r="P20" s="5">
        <f t="shared" si="4"/>
        <v>0.26753670473083196</v>
      </c>
      <c r="Q20" t="str">
        <f>VLOOKUP(B20,'Team Contestant Distrib'!$A$2:$H$13,8,FALSE)</f>
        <v>100% of Players have chosen this contestant</v>
      </c>
      <c r="R20" t="str">
        <f>VLOOKUP(B20,'Contestant Data'!$A$2:$V$27,15,FALSE)</f>
        <v>O</v>
      </c>
    </row>
    <row r="21" spans="1:18" x14ac:dyDescent="0.25">
      <c r="A21" s="1" t="s">
        <v>3</v>
      </c>
      <c r="B21" t="s">
        <v>8</v>
      </c>
      <c r="C21">
        <f>VLOOKUP(B21,'Contestant Points Weekly'!$A$2:$B$13,2,FALSE)</f>
        <v>60</v>
      </c>
      <c r="D21">
        <f>VLOOKUP(B21,'Contestant Points Weekly'!$A$2:$C$13,3,FALSE)</f>
        <v>45</v>
      </c>
      <c r="E21">
        <f>VLOOKUP(B21,'Contestant Points Weekly'!$A$2:$D$13,4,FALSE)</f>
        <v>20</v>
      </c>
      <c r="F21">
        <f>VLOOKUP(B21,'Contestant Points Weekly'!$A$2:$E$13,5,FALSE)</f>
        <v>130</v>
      </c>
      <c r="G21">
        <f>VLOOKUP(B21,'Contestant Points Weekly'!$A$2:$F$13,6,FALSE)</f>
        <v>115</v>
      </c>
      <c r="H21">
        <f>VLOOKUP(B21,'Contestant Points Weekly'!$A$2:$G$13,7,FALSE)</f>
        <v>70</v>
      </c>
      <c r="I21">
        <f>VLOOKUP(B21,'Contestant Points Weekly'!$A$2:$H$13,8,FALSE)</f>
        <v>120</v>
      </c>
      <c r="J21">
        <f>VLOOKUP(B21,'Contestant Points Weekly'!$A$2:$I$13,9,FALSE)</f>
        <v>85</v>
      </c>
      <c r="K21">
        <f>VLOOKUP(B21,'Contestant Points Weekly'!$A$2:$J$13,10,FALSE)</f>
        <v>195</v>
      </c>
      <c r="L21">
        <f>VLOOKUP(B21,'Contestant Points Weekly'!$A$2:$K$13,11,FALSE)</f>
        <v>5</v>
      </c>
      <c r="M21">
        <f>VLOOKUP(B21,'Contestant Points Weekly'!$A$2:$L$13,12,FALSE)</f>
        <v>335</v>
      </c>
      <c r="N21">
        <f t="shared" si="0"/>
        <v>1180</v>
      </c>
      <c r="O21" t="str">
        <f>VLOOKUP(B21,Data!$A$20:$G$31,7,FALSE)</f>
        <v>http://abc.go.com/shows/the-bachelorette/cast/Jordan</v>
      </c>
      <c r="P21" s="5">
        <f t="shared" si="4"/>
        <v>0.38499184339314846</v>
      </c>
      <c r="Q21" t="str">
        <f>VLOOKUP(B21,'Team Contestant Distrib'!$A$2:$H$13,8,FALSE)</f>
        <v>75% of Players have chosen this contestant</v>
      </c>
      <c r="R21" t="str">
        <f>VLOOKUP(B21,'Contestant Data'!$A$2:$V$27,15,FALSE)</f>
        <v>O</v>
      </c>
    </row>
    <row r="1048569" spans="1:1" x14ac:dyDescent="0.25">
      <c r="A10485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9"/>
  <sheetViews>
    <sheetView zoomScale="86" zoomScaleNormal="86" workbookViewId="0">
      <selection activeCell="D2" sqref="D2"/>
    </sheetView>
  </sheetViews>
  <sheetFormatPr defaultRowHeight="15" x14ac:dyDescent="0.25"/>
  <cols>
    <col min="1" max="1" width="13" bestFit="1" customWidth="1"/>
    <col min="2" max="2" width="8" bestFit="1" customWidth="1"/>
    <col min="3" max="3" width="41.7109375" bestFit="1" customWidth="1"/>
    <col min="5" max="5" width="12.28515625" bestFit="1" customWidth="1"/>
  </cols>
  <sheetData>
    <row r="1" spans="1:5" x14ac:dyDescent="0.25">
      <c r="A1" s="1" t="s">
        <v>43</v>
      </c>
      <c r="B1" s="1" t="s">
        <v>66</v>
      </c>
      <c r="C1" s="1" t="s">
        <v>68</v>
      </c>
      <c r="D1" s="1" t="s">
        <v>67</v>
      </c>
      <c r="E1" s="1" t="s">
        <v>123</v>
      </c>
    </row>
    <row r="2" spans="1:5" x14ac:dyDescent="0.25">
      <c r="A2" t="s">
        <v>11</v>
      </c>
      <c r="B2">
        <v>1</v>
      </c>
      <c r="C2" t="s">
        <v>69</v>
      </c>
      <c r="D2">
        <f>VLOOKUP(C2,'Action Key'!$A$2:$B$53,2,FALSE)</f>
        <v>5</v>
      </c>
      <c r="E2">
        <v>5</v>
      </c>
    </row>
    <row r="3" spans="1:5" x14ac:dyDescent="0.25">
      <c r="A3" t="s">
        <v>11</v>
      </c>
      <c r="B3">
        <v>1</v>
      </c>
      <c r="C3" t="s">
        <v>70</v>
      </c>
      <c r="D3">
        <f>VLOOKUP(C3,'Action Key'!$A$2:$B$53,2,FALSE)</f>
        <v>25</v>
      </c>
      <c r="E3">
        <v>25</v>
      </c>
    </row>
    <row r="4" spans="1:5" x14ac:dyDescent="0.25">
      <c r="A4" t="s">
        <v>44</v>
      </c>
      <c r="B4">
        <v>1</v>
      </c>
      <c r="C4" t="s">
        <v>100</v>
      </c>
      <c r="D4">
        <f>VLOOKUP(C4,'Action Key'!$A$2:$B$53,2,FALSE)</f>
        <v>5</v>
      </c>
      <c r="E4">
        <v>5</v>
      </c>
    </row>
    <row r="5" spans="1:5" x14ac:dyDescent="0.25">
      <c r="A5" t="s">
        <v>44</v>
      </c>
      <c r="B5">
        <v>1</v>
      </c>
      <c r="C5" t="s">
        <v>70</v>
      </c>
      <c r="D5">
        <f>VLOOKUP(C5,'Action Key'!$A$2:$B$53,2,FALSE)</f>
        <v>25</v>
      </c>
      <c r="E5">
        <v>25</v>
      </c>
    </row>
    <row r="6" spans="1:5" x14ac:dyDescent="0.25">
      <c r="A6" t="s">
        <v>45</v>
      </c>
      <c r="B6">
        <v>1</v>
      </c>
      <c r="C6" t="s">
        <v>72</v>
      </c>
      <c r="D6">
        <f>VLOOKUP(C6,'Action Key'!$A$2:$B$53,2,FALSE)</f>
        <v>5</v>
      </c>
      <c r="E6">
        <v>5</v>
      </c>
    </row>
    <row r="7" spans="1:5" x14ac:dyDescent="0.25">
      <c r="A7" t="s">
        <v>45</v>
      </c>
      <c r="B7">
        <v>1</v>
      </c>
      <c r="C7" t="s">
        <v>70</v>
      </c>
      <c r="D7">
        <f>VLOOKUP(C7,'Action Key'!$A$2:$B$53,2,FALSE)</f>
        <v>25</v>
      </c>
      <c r="E7">
        <v>25</v>
      </c>
    </row>
    <row r="8" spans="1:5" x14ac:dyDescent="0.25">
      <c r="A8" t="s">
        <v>46</v>
      </c>
      <c r="B8">
        <v>1</v>
      </c>
      <c r="C8" t="s">
        <v>70</v>
      </c>
      <c r="D8">
        <f>VLOOKUP(C8,'Action Key'!$A$2:$B$53,2,FALSE)</f>
        <v>25</v>
      </c>
      <c r="E8">
        <v>25</v>
      </c>
    </row>
    <row r="9" spans="1:5" x14ac:dyDescent="0.25">
      <c r="A9" t="s">
        <v>10</v>
      </c>
      <c r="B9">
        <v>1</v>
      </c>
      <c r="C9" t="s">
        <v>70</v>
      </c>
      <c r="D9">
        <f>VLOOKUP(C9,'Action Key'!$A$2:$B$53,2,FALSE)</f>
        <v>25</v>
      </c>
      <c r="E9">
        <v>25</v>
      </c>
    </row>
    <row r="10" spans="1:5" x14ac:dyDescent="0.25">
      <c r="A10" t="s">
        <v>47</v>
      </c>
      <c r="B10">
        <v>1</v>
      </c>
      <c r="C10" t="s">
        <v>69</v>
      </c>
      <c r="D10">
        <f>VLOOKUP(C10,'Action Key'!$A$2:$B$53,2,FALSE)</f>
        <v>5</v>
      </c>
      <c r="E10">
        <v>5</v>
      </c>
    </row>
    <row r="11" spans="1:5" x14ac:dyDescent="0.25">
      <c r="A11" t="s">
        <v>47</v>
      </c>
      <c r="B11">
        <v>1</v>
      </c>
      <c r="C11" t="s">
        <v>73</v>
      </c>
      <c r="D11">
        <f>VLOOKUP(C11,'Action Key'!$A$2:$B$53,2,FALSE)</f>
        <v>30</v>
      </c>
      <c r="E11">
        <v>30</v>
      </c>
    </row>
    <row r="12" spans="1:5" x14ac:dyDescent="0.25">
      <c r="A12" t="s">
        <v>47</v>
      </c>
      <c r="B12">
        <v>1</v>
      </c>
      <c r="C12" t="s">
        <v>70</v>
      </c>
      <c r="D12">
        <f>VLOOKUP(C12,'Action Key'!$A$2:$B$53,2,FALSE)</f>
        <v>25</v>
      </c>
      <c r="E12">
        <v>25</v>
      </c>
    </row>
    <row r="13" spans="1:5" x14ac:dyDescent="0.25">
      <c r="A13" t="s">
        <v>13</v>
      </c>
      <c r="B13">
        <v>1</v>
      </c>
      <c r="C13" t="s">
        <v>82</v>
      </c>
      <c r="D13">
        <f>VLOOKUP(C13,'Action Key'!$A$2:$B$53,2,FALSE)</f>
        <v>15</v>
      </c>
      <c r="E13">
        <v>15</v>
      </c>
    </row>
    <row r="14" spans="1:5" x14ac:dyDescent="0.25">
      <c r="A14" t="s">
        <v>13</v>
      </c>
      <c r="B14">
        <v>1</v>
      </c>
      <c r="C14" t="s">
        <v>70</v>
      </c>
      <c r="D14">
        <f>VLOOKUP(C14,'Action Key'!$A$2:$B$53,2,FALSE)</f>
        <v>25</v>
      </c>
      <c r="E14">
        <v>25</v>
      </c>
    </row>
    <row r="15" spans="1:5" x14ac:dyDescent="0.25">
      <c r="A15" t="s">
        <v>5</v>
      </c>
      <c r="B15">
        <v>1</v>
      </c>
      <c r="C15" t="s">
        <v>70</v>
      </c>
      <c r="D15">
        <f>VLOOKUP(C15,'Action Key'!$A$2:$B$53,2,FALSE)</f>
        <v>25</v>
      </c>
      <c r="E15">
        <v>25</v>
      </c>
    </row>
    <row r="16" spans="1:5" x14ac:dyDescent="0.25">
      <c r="A16" t="s">
        <v>49</v>
      </c>
      <c r="B16">
        <v>1</v>
      </c>
      <c r="C16" t="s">
        <v>70</v>
      </c>
      <c r="D16">
        <f>VLOOKUP(C16,'Action Key'!$A$2:$B$53,2,FALSE)</f>
        <v>25</v>
      </c>
      <c r="E16">
        <v>25</v>
      </c>
    </row>
    <row r="17" spans="1:5" x14ac:dyDescent="0.25">
      <c r="A17" t="s">
        <v>12</v>
      </c>
      <c r="B17">
        <v>1</v>
      </c>
      <c r="C17" t="s">
        <v>69</v>
      </c>
      <c r="D17">
        <f>VLOOKUP(C17,'Action Key'!$A$2:$B$53,2,FALSE)</f>
        <v>5</v>
      </c>
      <c r="E17">
        <v>5</v>
      </c>
    </row>
    <row r="18" spans="1:5" x14ac:dyDescent="0.25">
      <c r="A18" t="s">
        <v>12</v>
      </c>
      <c r="B18">
        <v>1</v>
      </c>
      <c r="C18" t="s">
        <v>70</v>
      </c>
      <c r="D18">
        <f>VLOOKUP(C18,'Action Key'!$A$2:$B$53,2,FALSE)</f>
        <v>25</v>
      </c>
      <c r="E18">
        <v>25</v>
      </c>
    </row>
    <row r="19" spans="1:5" x14ac:dyDescent="0.25">
      <c r="A19" t="s">
        <v>83</v>
      </c>
      <c r="B19">
        <v>1</v>
      </c>
      <c r="C19" t="s">
        <v>70</v>
      </c>
      <c r="D19">
        <f>VLOOKUP(C19,'Action Key'!$A$2:$B$53,2,FALSE)</f>
        <v>25</v>
      </c>
      <c r="E19">
        <v>25</v>
      </c>
    </row>
    <row r="20" spans="1:5" x14ac:dyDescent="0.25">
      <c r="A20" t="s">
        <v>84</v>
      </c>
      <c r="B20">
        <v>1</v>
      </c>
      <c r="C20" t="s">
        <v>70</v>
      </c>
      <c r="D20">
        <f>VLOOKUP(C20,'Action Key'!$A$2:$B$53,2,FALSE)</f>
        <v>25</v>
      </c>
      <c r="E20">
        <v>25</v>
      </c>
    </row>
    <row r="21" spans="1:5" x14ac:dyDescent="0.25">
      <c r="A21" t="s">
        <v>51</v>
      </c>
      <c r="B21">
        <v>1</v>
      </c>
      <c r="C21" t="s">
        <v>74</v>
      </c>
      <c r="D21">
        <f>VLOOKUP(C21,'Action Key'!$A$2:$B$53,2,FALSE)</f>
        <v>5</v>
      </c>
      <c r="E21">
        <v>5</v>
      </c>
    </row>
    <row r="22" spans="1:5" x14ac:dyDescent="0.25">
      <c r="A22" t="s">
        <v>51</v>
      </c>
      <c r="B22">
        <v>1</v>
      </c>
      <c r="C22" t="s">
        <v>70</v>
      </c>
      <c r="D22">
        <f>VLOOKUP(C22,'Action Key'!$A$2:$B$53,2,FALSE)</f>
        <v>25</v>
      </c>
      <c r="E22">
        <v>25</v>
      </c>
    </row>
    <row r="23" spans="1:5" x14ac:dyDescent="0.25">
      <c r="A23" t="s">
        <v>50</v>
      </c>
      <c r="B23">
        <v>1</v>
      </c>
      <c r="C23" t="s">
        <v>75</v>
      </c>
      <c r="D23">
        <f>VLOOKUP(C23,'Action Key'!$A$2:$B$53,2,FALSE)</f>
        <v>5</v>
      </c>
      <c r="E23">
        <v>5</v>
      </c>
    </row>
    <row r="24" spans="1:5" x14ac:dyDescent="0.25">
      <c r="A24" t="s">
        <v>50</v>
      </c>
      <c r="B24">
        <v>1</v>
      </c>
      <c r="C24" t="s">
        <v>76</v>
      </c>
      <c r="D24">
        <f>VLOOKUP(C24,'Action Key'!$A$2:$B$53,2,FALSE)</f>
        <v>30</v>
      </c>
      <c r="E24">
        <v>30</v>
      </c>
    </row>
    <row r="25" spans="1:5" x14ac:dyDescent="0.25">
      <c r="A25" t="s">
        <v>8</v>
      </c>
      <c r="B25">
        <v>1</v>
      </c>
      <c r="C25" t="s">
        <v>77</v>
      </c>
      <c r="D25">
        <f>VLOOKUP(C25,'Action Key'!$A$2:$B$53,2,FALSE)</f>
        <v>5</v>
      </c>
      <c r="E25">
        <v>5</v>
      </c>
    </row>
    <row r="26" spans="1:5" x14ac:dyDescent="0.25">
      <c r="A26" t="s">
        <v>8</v>
      </c>
      <c r="B26">
        <v>1</v>
      </c>
      <c r="C26" t="s">
        <v>72</v>
      </c>
      <c r="D26">
        <f>VLOOKUP(C26,'Action Key'!$A$2:$B$53,2,FALSE)</f>
        <v>5</v>
      </c>
      <c r="E26">
        <v>5</v>
      </c>
    </row>
    <row r="27" spans="1:5" x14ac:dyDescent="0.25">
      <c r="A27" t="s">
        <v>8</v>
      </c>
      <c r="B27">
        <v>1</v>
      </c>
      <c r="C27" t="s">
        <v>78</v>
      </c>
      <c r="D27">
        <f>VLOOKUP(C27,'Action Key'!$A$2:$B$53,2,FALSE)</f>
        <v>5</v>
      </c>
      <c r="E27">
        <v>5</v>
      </c>
    </row>
    <row r="28" spans="1:5" x14ac:dyDescent="0.25">
      <c r="A28" t="s">
        <v>8</v>
      </c>
      <c r="B28">
        <v>1</v>
      </c>
      <c r="C28" t="s">
        <v>79</v>
      </c>
      <c r="D28">
        <f>VLOOKUP(C28,'Action Key'!$A$2:$B$53,2,FALSE)</f>
        <v>10</v>
      </c>
      <c r="E28">
        <v>10</v>
      </c>
    </row>
    <row r="29" spans="1:5" x14ac:dyDescent="0.25">
      <c r="A29" t="s">
        <v>8</v>
      </c>
      <c r="B29">
        <v>1</v>
      </c>
      <c r="C29" t="s">
        <v>80</v>
      </c>
      <c r="D29">
        <f>VLOOKUP(C29,'Action Key'!$A$2:$B$53,2,FALSE)</f>
        <v>35</v>
      </c>
      <c r="E29">
        <v>35</v>
      </c>
    </row>
    <row r="30" spans="1:5" x14ac:dyDescent="0.25">
      <c r="A30" t="s">
        <v>4</v>
      </c>
      <c r="B30">
        <v>1</v>
      </c>
      <c r="C30" t="s">
        <v>81</v>
      </c>
      <c r="D30">
        <f>VLOOKUP(C30,'Action Key'!$A$2:$B$53,2,FALSE)</f>
        <v>5</v>
      </c>
      <c r="E30">
        <v>5</v>
      </c>
    </row>
    <row r="31" spans="1:5" x14ac:dyDescent="0.25">
      <c r="A31" t="s">
        <v>4</v>
      </c>
      <c r="B31">
        <v>1</v>
      </c>
      <c r="C31" t="s">
        <v>70</v>
      </c>
      <c r="D31">
        <f>VLOOKUP(C31,'Action Key'!$A$2:$B$53,2,FALSE)</f>
        <v>25</v>
      </c>
      <c r="E31">
        <v>25</v>
      </c>
    </row>
    <row r="32" spans="1:5" x14ac:dyDescent="0.25">
      <c r="A32" t="s">
        <v>85</v>
      </c>
      <c r="B32">
        <v>1</v>
      </c>
      <c r="C32" t="s">
        <v>82</v>
      </c>
      <c r="D32">
        <f>VLOOKUP(C32,'Action Key'!$A$2:$B$53,2,FALSE)</f>
        <v>15</v>
      </c>
      <c r="E32">
        <v>15</v>
      </c>
    </row>
    <row r="33" spans="1:5" x14ac:dyDescent="0.25">
      <c r="A33" t="s">
        <v>85</v>
      </c>
      <c r="B33">
        <v>1</v>
      </c>
      <c r="C33" t="s">
        <v>78</v>
      </c>
      <c r="D33">
        <f>VLOOKUP(C33,'Action Key'!$A$2:$B$53,2,FALSE)</f>
        <v>5</v>
      </c>
      <c r="E33">
        <v>5</v>
      </c>
    </row>
    <row r="34" spans="1:5" x14ac:dyDescent="0.25">
      <c r="A34" t="s">
        <v>86</v>
      </c>
      <c r="B34">
        <v>1</v>
      </c>
      <c r="C34" t="s">
        <v>81</v>
      </c>
      <c r="D34">
        <f>VLOOKUP(C34,'Action Key'!$A$2:$B$53,2,FALSE)</f>
        <v>5</v>
      </c>
      <c r="E34">
        <v>5</v>
      </c>
    </row>
    <row r="35" spans="1:5" x14ac:dyDescent="0.25">
      <c r="A35" t="s">
        <v>86</v>
      </c>
      <c r="B35">
        <v>1</v>
      </c>
      <c r="C35" t="s">
        <v>81</v>
      </c>
      <c r="D35">
        <f>VLOOKUP(C35,'Action Key'!$A$2:$B$53,2,FALSE)</f>
        <v>5</v>
      </c>
      <c r="E35">
        <v>5</v>
      </c>
    </row>
    <row r="36" spans="1:5" x14ac:dyDescent="0.25">
      <c r="A36" t="s">
        <v>52</v>
      </c>
      <c r="B36">
        <v>1</v>
      </c>
      <c r="C36" t="s">
        <v>70</v>
      </c>
      <c r="D36">
        <f>VLOOKUP(C36,'Action Key'!$A$2:$B$53,2,FALSE)</f>
        <v>25</v>
      </c>
      <c r="E36">
        <v>25</v>
      </c>
    </row>
    <row r="37" spans="1:5" x14ac:dyDescent="0.25">
      <c r="A37" t="s">
        <v>7</v>
      </c>
      <c r="B37">
        <v>1</v>
      </c>
      <c r="C37" t="s">
        <v>81</v>
      </c>
      <c r="D37">
        <f>VLOOKUP(C37,'Action Key'!$A$2:$B$53,2,FALSE)</f>
        <v>5</v>
      </c>
      <c r="E37">
        <v>5</v>
      </c>
    </row>
    <row r="38" spans="1:5" x14ac:dyDescent="0.25">
      <c r="A38" t="s">
        <v>7</v>
      </c>
      <c r="B38">
        <v>1</v>
      </c>
      <c r="C38" t="s">
        <v>70</v>
      </c>
      <c r="D38">
        <f>VLOOKUP(C38,'Action Key'!$A$2:$B$53,2,FALSE)</f>
        <v>25</v>
      </c>
      <c r="E38">
        <v>25</v>
      </c>
    </row>
    <row r="39" spans="1:5" x14ac:dyDescent="0.25">
      <c r="A39" t="s">
        <v>15</v>
      </c>
      <c r="B39">
        <v>1</v>
      </c>
      <c r="C39" t="s">
        <v>81</v>
      </c>
      <c r="D39">
        <f>VLOOKUP(C39,'Action Key'!$A$2:$B$53,2,FALSE)</f>
        <v>5</v>
      </c>
      <c r="E39">
        <v>5</v>
      </c>
    </row>
    <row r="40" spans="1:5" x14ac:dyDescent="0.25">
      <c r="A40" t="s">
        <v>53</v>
      </c>
      <c r="B40">
        <v>1</v>
      </c>
      <c r="C40" t="s">
        <v>72</v>
      </c>
      <c r="D40">
        <f>VLOOKUP(C40,'Action Key'!$A$2:$B$53,2,FALSE)</f>
        <v>5</v>
      </c>
      <c r="E40">
        <v>5</v>
      </c>
    </row>
    <row r="41" spans="1:5" x14ac:dyDescent="0.25">
      <c r="A41" t="s">
        <v>53</v>
      </c>
      <c r="B41">
        <v>1</v>
      </c>
      <c r="C41" t="s">
        <v>82</v>
      </c>
      <c r="D41">
        <f>VLOOKUP(C41,'Action Key'!$A$2:$B$53,2,FALSE)</f>
        <v>15</v>
      </c>
      <c r="E41">
        <v>15</v>
      </c>
    </row>
    <row r="42" spans="1:5" x14ac:dyDescent="0.25">
      <c r="A42" t="s">
        <v>53</v>
      </c>
      <c r="B42">
        <v>1</v>
      </c>
      <c r="C42" t="s">
        <v>70</v>
      </c>
      <c r="D42">
        <f>VLOOKUP(C42,'Action Key'!$A$2:$B$53,2,FALSE)</f>
        <v>25</v>
      </c>
      <c r="E42">
        <v>25</v>
      </c>
    </row>
    <row r="43" spans="1:5" x14ac:dyDescent="0.25">
      <c r="A43" t="s">
        <v>6</v>
      </c>
      <c r="B43">
        <v>1</v>
      </c>
      <c r="C43" t="s">
        <v>87</v>
      </c>
      <c r="D43">
        <f>VLOOKUP(C43,'Action Key'!$A$2:$B$53,2,FALSE)</f>
        <v>5</v>
      </c>
      <c r="E43">
        <v>5</v>
      </c>
    </row>
    <row r="44" spans="1:5" x14ac:dyDescent="0.25">
      <c r="A44" t="s">
        <v>6</v>
      </c>
      <c r="B44">
        <v>1</v>
      </c>
      <c r="C44" t="s">
        <v>78</v>
      </c>
      <c r="D44">
        <f>VLOOKUP(C44,'Action Key'!$A$2:$B$53,2,FALSE)</f>
        <v>5</v>
      </c>
      <c r="E44">
        <v>5</v>
      </c>
    </row>
    <row r="45" spans="1:5" x14ac:dyDescent="0.25">
      <c r="A45" t="s">
        <v>6</v>
      </c>
      <c r="B45">
        <v>1</v>
      </c>
      <c r="C45" t="s">
        <v>88</v>
      </c>
      <c r="D45">
        <f>VLOOKUP(C45,'Action Key'!$A$2:$B$53,2,FALSE)</f>
        <v>10</v>
      </c>
      <c r="E45">
        <v>10</v>
      </c>
    </row>
    <row r="46" spans="1:5" x14ac:dyDescent="0.25">
      <c r="A46" t="s">
        <v>6</v>
      </c>
      <c r="B46">
        <v>1</v>
      </c>
      <c r="C46" t="s">
        <v>81</v>
      </c>
      <c r="D46">
        <f>VLOOKUP(C46,'Action Key'!$A$2:$B$53,2,FALSE)</f>
        <v>5</v>
      </c>
      <c r="E46">
        <v>5</v>
      </c>
    </row>
    <row r="47" spans="1:5" x14ac:dyDescent="0.25">
      <c r="A47" t="s">
        <v>6</v>
      </c>
      <c r="B47">
        <v>1</v>
      </c>
      <c r="C47" t="s">
        <v>70</v>
      </c>
      <c r="D47">
        <f>VLOOKUP(C47,'Action Key'!$A$2:$B$53,2,FALSE)</f>
        <v>25</v>
      </c>
      <c r="E47">
        <v>25</v>
      </c>
    </row>
    <row r="48" spans="1:5" x14ac:dyDescent="0.25">
      <c r="A48" t="s">
        <v>14</v>
      </c>
      <c r="B48">
        <v>1</v>
      </c>
      <c r="C48" t="s">
        <v>79</v>
      </c>
      <c r="D48">
        <f>VLOOKUP(C48,'Action Key'!$A$2:$B$53,2,FALSE)</f>
        <v>10</v>
      </c>
      <c r="E48">
        <v>10</v>
      </c>
    </row>
    <row r="49" spans="1:5" x14ac:dyDescent="0.25">
      <c r="A49" t="s">
        <v>14</v>
      </c>
      <c r="B49">
        <v>1</v>
      </c>
      <c r="C49" t="s">
        <v>70</v>
      </c>
      <c r="D49">
        <f>VLOOKUP(C49,'Action Key'!$A$2:$B$53,2,FALSE)</f>
        <v>25</v>
      </c>
      <c r="E49">
        <v>25</v>
      </c>
    </row>
    <row r="50" spans="1:5" x14ac:dyDescent="0.25">
      <c r="A50" t="s">
        <v>11</v>
      </c>
      <c r="B50">
        <v>2</v>
      </c>
      <c r="C50" t="s">
        <v>87</v>
      </c>
      <c r="D50">
        <f>VLOOKUP(C50,'Action Key'!$A$2:$B$53,2,FALSE)</f>
        <v>5</v>
      </c>
      <c r="E50">
        <v>5</v>
      </c>
    </row>
    <row r="51" spans="1:5" x14ac:dyDescent="0.25">
      <c r="A51" t="s">
        <v>11</v>
      </c>
      <c r="B51">
        <v>2</v>
      </c>
      <c r="C51" t="s">
        <v>92</v>
      </c>
      <c r="D51">
        <f>VLOOKUP(C51,'Action Key'!$A$2:$B$53,2,FALSE)</f>
        <v>10</v>
      </c>
      <c r="E51">
        <v>10</v>
      </c>
    </row>
    <row r="52" spans="1:5" x14ac:dyDescent="0.25">
      <c r="A52" t="s">
        <v>11</v>
      </c>
      <c r="B52">
        <v>2</v>
      </c>
      <c r="C52" t="s">
        <v>78</v>
      </c>
      <c r="D52">
        <f>VLOOKUP(C52,'Action Key'!$A$2:$B$53,2,FALSE)</f>
        <v>5</v>
      </c>
      <c r="E52">
        <v>5</v>
      </c>
    </row>
    <row r="53" spans="1:5" x14ac:dyDescent="0.25">
      <c r="A53" t="s">
        <v>11</v>
      </c>
      <c r="B53">
        <v>2</v>
      </c>
      <c r="C53" t="s">
        <v>93</v>
      </c>
      <c r="D53">
        <f>VLOOKUP(C53,'Action Key'!$A$2:$B$53,2,FALSE)</f>
        <v>20</v>
      </c>
      <c r="E53">
        <v>20</v>
      </c>
    </row>
    <row r="54" spans="1:5" x14ac:dyDescent="0.25">
      <c r="A54" t="s">
        <v>11</v>
      </c>
      <c r="B54">
        <v>2</v>
      </c>
      <c r="C54" t="s">
        <v>70</v>
      </c>
      <c r="D54">
        <f>VLOOKUP(C54,'Action Key'!$A$2:$B$53,2,FALSE)</f>
        <v>25</v>
      </c>
      <c r="E54">
        <v>25</v>
      </c>
    </row>
    <row r="55" spans="1:5" x14ac:dyDescent="0.25">
      <c r="A55" t="s">
        <v>44</v>
      </c>
      <c r="B55">
        <v>2</v>
      </c>
      <c r="C55" t="s">
        <v>92</v>
      </c>
      <c r="D55">
        <f>VLOOKUP(C55,'Action Key'!$A$2:$B$53,2,FALSE)</f>
        <v>10</v>
      </c>
      <c r="E55">
        <v>10</v>
      </c>
    </row>
    <row r="56" spans="1:5" x14ac:dyDescent="0.25">
      <c r="A56" t="s">
        <v>44</v>
      </c>
      <c r="B56">
        <v>2</v>
      </c>
      <c r="C56" t="s">
        <v>69</v>
      </c>
      <c r="D56">
        <f>VLOOKUP(C56,'Action Key'!$A$2:$B$53,2,FALSE)</f>
        <v>5</v>
      </c>
      <c r="E56">
        <v>5</v>
      </c>
    </row>
    <row r="57" spans="1:5" x14ac:dyDescent="0.25">
      <c r="A57" t="s">
        <v>44</v>
      </c>
      <c r="B57">
        <v>2</v>
      </c>
      <c r="C57" t="s">
        <v>70</v>
      </c>
      <c r="D57">
        <f>VLOOKUP(C57,'Action Key'!$A$2:$B$53,2,FALSE)</f>
        <v>25</v>
      </c>
      <c r="E57">
        <v>25</v>
      </c>
    </row>
    <row r="58" spans="1:5" x14ac:dyDescent="0.25">
      <c r="A58" t="s">
        <v>45</v>
      </c>
      <c r="B58">
        <v>2</v>
      </c>
      <c r="C58" t="s">
        <v>87</v>
      </c>
      <c r="D58">
        <f>VLOOKUP(C58,'Action Key'!$A$2:$B$53,2,FALSE)</f>
        <v>5</v>
      </c>
      <c r="E58">
        <v>5</v>
      </c>
    </row>
    <row r="59" spans="1:5" x14ac:dyDescent="0.25">
      <c r="A59" t="s">
        <v>46</v>
      </c>
      <c r="B59">
        <v>2</v>
      </c>
      <c r="C59" t="s">
        <v>92</v>
      </c>
      <c r="D59">
        <f>VLOOKUP(C59,'Action Key'!$A$2:$B$53,2,FALSE)</f>
        <v>10</v>
      </c>
      <c r="E59">
        <v>10</v>
      </c>
    </row>
    <row r="60" spans="1:5" x14ac:dyDescent="0.25">
      <c r="A60" t="s">
        <v>46</v>
      </c>
      <c r="B60">
        <v>2</v>
      </c>
      <c r="C60" t="s">
        <v>94</v>
      </c>
      <c r="D60">
        <f>VLOOKUP(C60,'Action Key'!$A$2:$B$53,2,FALSE)</f>
        <v>30</v>
      </c>
      <c r="E60">
        <v>30</v>
      </c>
    </row>
    <row r="61" spans="1:5" x14ac:dyDescent="0.25">
      <c r="A61" t="s">
        <v>46</v>
      </c>
      <c r="B61">
        <v>2</v>
      </c>
      <c r="C61" t="s">
        <v>78</v>
      </c>
      <c r="D61">
        <f>VLOOKUP(C61,'Action Key'!$A$2:$B$53,2,FALSE)</f>
        <v>5</v>
      </c>
      <c r="E61">
        <v>5</v>
      </c>
    </row>
    <row r="62" spans="1:5" x14ac:dyDescent="0.25">
      <c r="A62" t="s">
        <v>46</v>
      </c>
      <c r="B62">
        <v>2</v>
      </c>
      <c r="C62" t="s">
        <v>95</v>
      </c>
      <c r="D62">
        <f>VLOOKUP(C62,'Action Key'!$A$2:$B$53,2,FALSE)</f>
        <v>10</v>
      </c>
      <c r="E62">
        <v>10</v>
      </c>
    </row>
    <row r="63" spans="1:5" x14ac:dyDescent="0.25">
      <c r="A63" t="s">
        <v>46</v>
      </c>
      <c r="B63">
        <v>2</v>
      </c>
      <c r="C63" t="s">
        <v>79</v>
      </c>
      <c r="D63">
        <f>VLOOKUP(C63,'Action Key'!$A$2:$B$53,2,FALSE)</f>
        <v>10</v>
      </c>
      <c r="E63">
        <v>10</v>
      </c>
    </row>
    <row r="64" spans="1:5" x14ac:dyDescent="0.25">
      <c r="A64" t="s">
        <v>46</v>
      </c>
      <c r="B64">
        <v>2</v>
      </c>
      <c r="C64" t="s">
        <v>72</v>
      </c>
      <c r="D64">
        <f>VLOOKUP(C64,'Action Key'!$A$2:$B$53,2,FALSE)</f>
        <v>5</v>
      </c>
      <c r="E64">
        <v>5</v>
      </c>
    </row>
    <row r="65" spans="1:5" x14ac:dyDescent="0.25">
      <c r="A65" t="s">
        <v>46</v>
      </c>
      <c r="B65">
        <v>2</v>
      </c>
      <c r="C65" t="s">
        <v>96</v>
      </c>
      <c r="D65">
        <f>VLOOKUP(C65,'Action Key'!$A$2:$B$53,2,FALSE)</f>
        <v>5</v>
      </c>
      <c r="E65">
        <v>5</v>
      </c>
    </row>
    <row r="66" spans="1:5" x14ac:dyDescent="0.25">
      <c r="A66" t="s">
        <v>46</v>
      </c>
      <c r="B66">
        <v>2</v>
      </c>
      <c r="C66" t="s">
        <v>70</v>
      </c>
      <c r="D66">
        <f>VLOOKUP(C66,'Action Key'!$A$2:$B$53,2,FALSE)</f>
        <v>25</v>
      </c>
      <c r="E66">
        <v>25</v>
      </c>
    </row>
    <row r="67" spans="1:5" x14ac:dyDescent="0.25">
      <c r="A67" t="s">
        <v>10</v>
      </c>
      <c r="B67">
        <v>2</v>
      </c>
      <c r="C67" t="s">
        <v>87</v>
      </c>
      <c r="D67">
        <f>VLOOKUP(C67,'Action Key'!$A$2:$B$53,2,FALSE)</f>
        <v>5</v>
      </c>
      <c r="E67">
        <v>5</v>
      </c>
    </row>
    <row r="68" spans="1:5" x14ac:dyDescent="0.25">
      <c r="A68" t="s">
        <v>10</v>
      </c>
      <c r="B68">
        <v>2</v>
      </c>
      <c r="C68" t="s">
        <v>81</v>
      </c>
      <c r="D68">
        <f>VLOOKUP(C68,'Action Key'!$A$2:$B$53,2,FALSE)</f>
        <v>5</v>
      </c>
      <c r="E68">
        <v>5</v>
      </c>
    </row>
    <row r="69" spans="1:5" x14ac:dyDescent="0.25">
      <c r="A69" t="s">
        <v>10</v>
      </c>
      <c r="B69">
        <v>2</v>
      </c>
      <c r="C69" t="s">
        <v>70</v>
      </c>
      <c r="D69">
        <f>VLOOKUP(C69,'Action Key'!$A$2:$B$53,2,FALSE)</f>
        <v>25</v>
      </c>
      <c r="E69">
        <v>25</v>
      </c>
    </row>
    <row r="70" spans="1:5" x14ac:dyDescent="0.25">
      <c r="A70" t="s">
        <v>47</v>
      </c>
      <c r="B70">
        <v>2</v>
      </c>
      <c r="C70" t="s">
        <v>87</v>
      </c>
      <c r="D70">
        <f>VLOOKUP(C70,'Action Key'!$A$2:$B$53,2,FALSE)</f>
        <v>5</v>
      </c>
      <c r="E70">
        <v>5</v>
      </c>
    </row>
    <row r="71" spans="1:5" x14ac:dyDescent="0.25">
      <c r="A71" t="s">
        <v>47</v>
      </c>
      <c r="B71">
        <v>2</v>
      </c>
      <c r="C71" t="s">
        <v>92</v>
      </c>
      <c r="D71">
        <f>VLOOKUP(C71,'Action Key'!$A$2:$B$53,2,FALSE)</f>
        <v>10</v>
      </c>
      <c r="E71">
        <v>10</v>
      </c>
    </row>
    <row r="72" spans="1:5" x14ac:dyDescent="0.25">
      <c r="A72" t="s">
        <v>47</v>
      </c>
      <c r="B72">
        <v>2</v>
      </c>
      <c r="C72" t="s">
        <v>78</v>
      </c>
      <c r="D72">
        <f>VLOOKUP(C72,'Action Key'!$A$2:$B$53,2,FALSE)</f>
        <v>5</v>
      </c>
      <c r="E72">
        <v>5</v>
      </c>
    </row>
    <row r="73" spans="1:5" x14ac:dyDescent="0.25">
      <c r="A73" t="s">
        <v>47</v>
      </c>
      <c r="B73">
        <v>2</v>
      </c>
      <c r="C73" t="s">
        <v>70</v>
      </c>
      <c r="D73">
        <f>VLOOKUP(C73,'Action Key'!$A$2:$B$53,2,FALSE)</f>
        <v>25</v>
      </c>
      <c r="E73">
        <v>25</v>
      </c>
    </row>
    <row r="74" spans="1:5" x14ac:dyDescent="0.25">
      <c r="A74" t="s">
        <v>13</v>
      </c>
      <c r="B74">
        <v>2</v>
      </c>
      <c r="C74" t="s">
        <v>92</v>
      </c>
      <c r="D74">
        <f>VLOOKUP(C74,'Action Key'!$A$2:$B$53,2,FALSE)</f>
        <v>10</v>
      </c>
      <c r="E74">
        <v>10</v>
      </c>
    </row>
    <row r="75" spans="1:5" x14ac:dyDescent="0.25">
      <c r="A75" t="s">
        <v>13</v>
      </c>
      <c r="B75">
        <v>2</v>
      </c>
      <c r="C75" t="s">
        <v>69</v>
      </c>
      <c r="D75">
        <f>VLOOKUP(C75,'Action Key'!$A$2:$B$53,2,FALSE)</f>
        <v>5</v>
      </c>
      <c r="E75">
        <v>5</v>
      </c>
    </row>
    <row r="76" spans="1:5" x14ac:dyDescent="0.25">
      <c r="A76" t="s">
        <v>13</v>
      </c>
      <c r="B76">
        <v>2</v>
      </c>
      <c r="C76" t="s">
        <v>70</v>
      </c>
      <c r="D76">
        <f>VLOOKUP(C76,'Action Key'!$A$2:$B$53,2,FALSE)</f>
        <v>25</v>
      </c>
      <c r="E76">
        <v>25</v>
      </c>
    </row>
    <row r="77" spans="1:5" x14ac:dyDescent="0.25">
      <c r="A77" t="s">
        <v>5</v>
      </c>
      <c r="B77">
        <v>2</v>
      </c>
      <c r="C77" t="s">
        <v>92</v>
      </c>
      <c r="D77">
        <f>VLOOKUP(C77,'Action Key'!$A$2:$B$53,2,FALSE)</f>
        <v>10</v>
      </c>
      <c r="E77">
        <v>10</v>
      </c>
    </row>
    <row r="78" spans="1:5" x14ac:dyDescent="0.25">
      <c r="A78" t="s">
        <v>5</v>
      </c>
      <c r="B78">
        <v>2</v>
      </c>
      <c r="C78" t="s">
        <v>97</v>
      </c>
      <c r="D78">
        <f>VLOOKUP(C78,'Action Key'!$A$2:$B$53,2,FALSE)</f>
        <v>5</v>
      </c>
      <c r="E78">
        <v>5</v>
      </c>
    </row>
    <row r="79" spans="1:5" x14ac:dyDescent="0.25">
      <c r="A79" t="s">
        <v>5</v>
      </c>
      <c r="B79">
        <v>2</v>
      </c>
      <c r="C79" t="s">
        <v>79</v>
      </c>
      <c r="D79">
        <f>VLOOKUP(C79,'Action Key'!$A$2:$B$53,2,FALSE)</f>
        <v>10</v>
      </c>
      <c r="E79">
        <v>10</v>
      </c>
    </row>
    <row r="80" spans="1:5" x14ac:dyDescent="0.25">
      <c r="A80" t="s">
        <v>5</v>
      </c>
      <c r="B80">
        <v>2</v>
      </c>
      <c r="C80" t="s">
        <v>70</v>
      </c>
      <c r="D80">
        <f>VLOOKUP(C80,'Action Key'!$A$2:$B$53,2,FALSE)</f>
        <v>25</v>
      </c>
      <c r="E80">
        <v>25</v>
      </c>
    </row>
    <row r="81" spans="1:5" x14ac:dyDescent="0.25">
      <c r="A81" t="s">
        <v>49</v>
      </c>
      <c r="B81">
        <v>2</v>
      </c>
      <c r="C81" t="s">
        <v>87</v>
      </c>
      <c r="D81">
        <f>VLOOKUP(C81,'Action Key'!$A$2:$B$53,2,FALSE)</f>
        <v>5</v>
      </c>
      <c r="E81">
        <v>5</v>
      </c>
    </row>
    <row r="82" spans="1:5" x14ac:dyDescent="0.25">
      <c r="A82" t="s">
        <v>49</v>
      </c>
      <c r="B82">
        <v>2</v>
      </c>
      <c r="C82" t="s">
        <v>92</v>
      </c>
      <c r="D82">
        <f>VLOOKUP(C82,'Action Key'!$A$2:$B$53,2,FALSE)</f>
        <v>10</v>
      </c>
      <c r="E82">
        <v>10</v>
      </c>
    </row>
    <row r="83" spans="1:5" x14ac:dyDescent="0.25">
      <c r="A83" t="s">
        <v>49</v>
      </c>
      <c r="B83">
        <v>2</v>
      </c>
      <c r="C83" t="s">
        <v>69</v>
      </c>
      <c r="D83">
        <f>VLOOKUP(C83,'Action Key'!$A$2:$B$53,2,FALSE)</f>
        <v>5</v>
      </c>
      <c r="E83">
        <v>5</v>
      </c>
    </row>
    <row r="84" spans="1:5" x14ac:dyDescent="0.25">
      <c r="A84" t="s">
        <v>49</v>
      </c>
      <c r="B84">
        <v>2</v>
      </c>
      <c r="C84" t="s">
        <v>98</v>
      </c>
      <c r="D84">
        <f>VLOOKUP(C84,'Action Key'!$A$2:$B$53,2,FALSE)</f>
        <v>5</v>
      </c>
      <c r="E84">
        <v>5</v>
      </c>
    </row>
    <row r="85" spans="1:5" x14ac:dyDescent="0.25">
      <c r="A85" t="s">
        <v>49</v>
      </c>
      <c r="B85">
        <v>2</v>
      </c>
      <c r="C85" t="s">
        <v>70</v>
      </c>
      <c r="D85">
        <f>VLOOKUP(C85,'Action Key'!$A$2:$B$53,2,FALSE)</f>
        <v>25</v>
      </c>
      <c r="E85">
        <v>25</v>
      </c>
    </row>
    <row r="86" spans="1:5" x14ac:dyDescent="0.25">
      <c r="A86" t="s">
        <v>12</v>
      </c>
      <c r="B86">
        <v>2</v>
      </c>
      <c r="C86" t="s">
        <v>92</v>
      </c>
      <c r="D86">
        <f>VLOOKUP(C86,'Action Key'!$A$2:$B$53,2,FALSE)</f>
        <v>10</v>
      </c>
      <c r="E86">
        <v>10</v>
      </c>
    </row>
    <row r="87" spans="1:5" x14ac:dyDescent="0.25">
      <c r="A87" t="s">
        <v>12</v>
      </c>
      <c r="B87">
        <v>2</v>
      </c>
      <c r="C87" t="s">
        <v>69</v>
      </c>
      <c r="D87">
        <f>VLOOKUP(C87,'Action Key'!$A$2:$B$53,2,FALSE)</f>
        <v>5</v>
      </c>
      <c r="E87">
        <v>5</v>
      </c>
    </row>
    <row r="88" spans="1:5" x14ac:dyDescent="0.25">
      <c r="A88" t="s">
        <v>12</v>
      </c>
      <c r="B88">
        <v>2</v>
      </c>
      <c r="C88" t="s">
        <v>99</v>
      </c>
      <c r="D88">
        <f>VLOOKUP(C88,'Action Key'!$A$2:$B$53,2,FALSE)</f>
        <v>15</v>
      </c>
      <c r="E88">
        <v>15</v>
      </c>
    </row>
    <row r="89" spans="1:5" x14ac:dyDescent="0.25">
      <c r="A89" t="s">
        <v>12</v>
      </c>
      <c r="B89">
        <v>2</v>
      </c>
      <c r="C89" t="s">
        <v>79</v>
      </c>
      <c r="D89">
        <f>VLOOKUP(C89,'Action Key'!$A$2:$B$53,2,FALSE)</f>
        <v>10</v>
      </c>
      <c r="E89">
        <v>10</v>
      </c>
    </row>
    <row r="90" spans="1:5" x14ac:dyDescent="0.25">
      <c r="A90" t="s">
        <v>12</v>
      </c>
      <c r="B90">
        <v>2</v>
      </c>
      <c r="C90" t="s">
        <v>70</v>
      </c>
      <c r="D90">
        <f>VLOOKUP(C90,'Action Key'!$A$2:$B$53,2,FALSE)</f>
        <v>25</v>
      </c>
      <c r="E90">
        <v>25</v>
      </c>
    </row>
    <row r="91" spans="1:5" x14ac:dyDescent="0.25">
      <c r="A91" t="s">
        <v>83</v>
      </c>
      <c r="B91">
        <v>2</v>
      </c>
      <c r="C91" t="s">
        <v>92</v>
      </c>
      <c r="D91">
        <f>VLOOKUP(C91,'Action Key'!$A$2:$B$53,2,FALSE)</f>
        <v>10</v>
      </c>
      <c r="E91">
        <v>10</v>
      </c>
    </row>
    <row r="92" spans="1:5" x14ac:dyDescent="0.25">
      <c r="A92" t="s">
        <v>83</v>
      </c>
      <c r="B92">
        <v>2</v>
      </c>
      <c r="C92" t="s">
        <v>69</v>
      </c>
      <c r="D92">
        <f>VLOOKUP(C92,'Action Key'!$A$2:$B$53,2,FALSE)</f>
        <v>5</v>
      </c>
      <c r="E92">
        <v>5</v>
      </c>
    </row>
    <row r="93" spans="1:5" x14ac:dyDescent="0.25">
      <c r="A93" t="s">
        <v>83</v>
      </c>
      <c r="B93">
        <v>2</v>
      </c>
      <c r="C93" t="s">
        <v>70</v>
      </c>
      <c r="D93">
        <f>VLOOKUP(C93,'Action Key'!$A$2:$B$53,2,FALSE)</f>
        <v>25</v>
      </c>
      <c r="E93">
        <v>25</v>
      </c>
    </row>
    <row r="94" spans="1:5" x14ac:dyDescent="0.25">
      <c r="A94" t="s">
        <v>84</v>
      </c>
      <c r="B94">
        <v>2</v>
      </c>
      <c r="C94" t="s">
        <v>87</v>
      </c>
      <c r="D94">
        <f>VLOOKUP(C94,'Action Key'!$A$2:$B$53,2,FALSE)</f>
        <v>5</v>
      </c>
      <c r="E94">
        <v>5</v>
      </c>
    </row>
    <row r="95" spans="1:5" x14ac:dyDescent="0.25">
      <c r="A95" t="s">
        <v>51</v>
      </c>
      <c r="B95">
        <v>2</v>
      </c>
      <c r="C95" t="s">
        <v>92</v>
      </c>
      <c r="D95">
        <f>VLOOKUP(C95,'Action Key'!$A$2:$B$53,2,FALSE)</f>
        <v>10</v>
      </c>
      <c r="E95">
        <v>10</v>
      </c>
    </row>
    <row r="96" spans="1:5" x14ac:dyDescent="0.25">
      <c r="A96" t="s">
        <v>51</v>
      </c>
      <c r="B96">
        <v>2</v>
      </c>
      <c r="C96" t="s">
        <v>78</v>
      </c>
      <c r="D96">
        <f>VLOOKUP(C96,'Action Key'!$A$2:$B$53,2,FALSE)</f>
        <v>5</v>
      </c>
      <c r="E96">
        <v>5</v>
      </c>
    </row>
    <row r="97" spans="1:5" x14ac:dyDescent="0.25">
      <c r="A97" t="s">
        <v>51</v>
      </c>
      <c r="B97">
        <v>2</v>
      </c>
      <c r="C97" t="s">
        <v>100</v>
      </c>
      <c r="D97">
        <f>VLOOKUP(C97,'Action Key'!$A$2:$B$53,2,FALSE)</f>
        <v>5</v>
      </c>
      <c r="E97">
        <v>5</v>
      </c>
    </row>
    <row r="98" spans="1:5" x14ac:dyDescent="0.25">
      <c r="A98" t="s">
        <v>51</v>
      </c>
      <c r="B98">
        <v>2</v>
      </c>
      <c r="C98" t="s">
        <v>79</v>
      </c>
      <c r="D98">
        <f>VLOOKUP(C98,'Action Key'!$A$2:$B$53,2,FALSE)</f>
        <v>10</v>
      </c>
      <c r="E98">
        <v>10</v>
      </c>
    </row>
    <row r="99" spans="1:5" x14ac:dyDescent="0.25">
      <c r="A99" t="s">
        <v>51</v>
      </c>
      <c r="B99">
        <v>2</v>
      </c>
      <c r="C99" t="s">
        <v>101</v>
      </c>
      <c r="D99">
        <f>VLOOKUP(C99,'Action Key'!$A$2:$B$53,2,FALSE)</f>
        <v>35</v>
      </c>
      <c r="E99">
        <v>35</v>
      </c>
    </row>
    <row r="100" spans="1:5" x14ac:dyDescent="0.25">
      <c r="A100" t="s">
        <v>8</v>
      </c>
      <c r="B100">
        <v>2</v>
      </c>
      <c r="C100" t="s">
        <v>92</v>
      </c>
      <c r="D100">
        <f>VLOOKUP(C100,'Action Key'!$A$2:$B$53,2,FALSE)</f>
        <v>10</v>
      </c>
      <c r="E100">
        <v>10</v>
      </c>
    </row>
    <row r="101" spans="1:5" x14ac:dyDescent="0.25">
      <c r="A101" t="s">
        <v>8</v>
      </c>
      <c r="B101">
        <v>2</v>
      </c>
      <c r="C101" t="s">
        <v>78</v>
      </c>
      <c r="D101">
        <f>VLOOKUP(C101,'Action Key'!$A$2:$B$53,2,FALSE)</f>
        <v>5</v>
      </c>
      <c r="E101">
        <v>5</v>
      </c>
    </row>
    <row r="102" spans="1:5" x14ac:dyDescent="0.25">
      <c r="A102" t="s">
        <v>8</v>
      </c>
      <c r="B102">
        <v>2</v>
      </c>
      <c r="C102" t="s">
        <v>87</v>
      </c>
      <c r="D102">
        <f>VLOOKUP(C102,'Action Key'!$A$2:$B$53,2,FALSE)</f>
        <v>5</v>
      </c>
      <c r="E102">
        <v>5</v>
      </c>
    </row>
    <row r="103" spans="1:5" x14ac:dyDescent="0.25">
      <c r="A103" t="s">
        <v>8</v>
      </c>
      <c r="B103">
        <v>2</v>
      </c>
      <c r="C103" t="s">
        <v>70</v>
      </c>
      <c r="D103">
        <f>VLOOKUP(C103,'Action Key'!$A$2:$B$53,2,FALSE)</f>
        <v>25</v>
      </c>
      <c r="E103">
        <v>25</v>
      </c>
    </row>
    <row r="104" spans="1:5" x14ac:dyDescent="0.25">
      <c r="A104" t="s">
        <v>4</v>
      </c>
      <c r="B104">
        <v>2</v>
      </c>
      <c r="C104" t="s">
        <v>92</v>
      </c>
      <c r="D104">
        <f>VLOOKUP(C104,'Action Key'!$A$2:$B$53,2,FALSE)</f>
        <v>10</v>
      </c>
      <c r="E104">
        <v>10</v>
      </c>
    </row>
    <row r="105" spans="1:5" x14ac:dyDescent="0.25">
      <c r="A105" t="s">
        <v>4</v>
      </c>
      <c r="B105">
        <v>2</v>
      </c>
      <c r="C105" t="s">
        <v>69</v>
      </c>
      <c r="D105">
        <f>VLOOKUP(C105,'Action Key'!$A$2:$B$53,2,FALSE)</f>
        <v>5</v>
      </c>
      <c r="E105">
        <v>5</v>
      </c>
    </row>
    <row r="106" spans="1:5" x14ac:dyDescent="0.25">
      <c r="A106" t="s">
        <v>4</v>
      </c>
      <c r="B106">
        <v>2</v>
      </c>
      <c r="C106" t="s">
        <v>79</v>
      </c>
      <c r="D106">
        <f>VLOOKUP(C106,'Action Key'!$A$2:$B$53,2,FALSE)</f>
        <v>10</v>
      </c>
      <c r="E106">
        <v>10</v>
      </c>
    </row>
    <row r="107" spans="1:5" x14ac:dyDescent="0.25">
      <c r="A107" t="s">
        <v>4</v>
      </c>
      <c r="B107">
        <v>2</v>
      </c>
      <c r="C107" t="s">
        <v>70</v>
      </c>
      <c r="D107">
        <f>VLOOKUP(C107,'Action Key'!$A$2:$B$53,2,FALSE)</f>
        <v>25</v>
      </c>
      <c r="E107">
        <v>25</v>
      </c>
    </row>
    <row r="108" spans="1:5" x14ac:dyDescent="0.25">
      <c r="A108" t="s">
        <v>85</v>
      </c>
      <c r="B108">
        <v>2</v>
      </c>
      <c r="C108" t="s">
        <v>87</v>
      </c>
      <c r="D108">
        <f>VLOOKUP(C108,'Action Key'!$A$2:$B$53,2,FALSE)</f>
        <v>5</v>
      </c>
      <c r="E108">
        <v>5</v>
      </c>
    </row>
    <row r="109" spans="1:5" x14ac:dyDescent="0.25">
      <c r="A109" t="s">
        <v>85</v>
      </c>
      <c r="B109">
        <v>2</v>
      </c>
      <c r="C109" t="s">
        <v>92</v>
      </c>
      <c r="D109">
        <f>VLOOKUP(C109,'Action Key'!$A$2:$B$53,2,FALSE)</f>
        <v>10</v>
      </c>
      <c r="E109">
        <v>10</v>
      </c>
    </row>
    <row r="110" spans="1:5" x14ac:dyDescent="0.25">
      <c r="A110" t="s">
        <v>85</v>
      </c>
      <c r="B110">
        <v>2</v>
      </c>
      <c r="C110" t="s">
        <v>78</v>
      </c>
      <c r="D110">
        <f>VLOOKUP(C110,'Action Key'!$A$2:$B$53,2,FALSE)</f>
        <v>5</v>
      </c>
      <c r="E110">
        <v>5</v>
      </c>
    </row>
    <row r="111" spans="1:5" x14ac:dyDescent="0.25">
      <c r="A111" t="s">
        <v>85</v>
      </c>
      <c r="B111">
        <v>2</v>
      </c>
      <c r="C111" t="s">
        <v>70</v>
      </c>
      <c r="D111">
        <f>VLOOKUP(C111,'Action Key'!$A$2:$B$53,2,FALSE)</f>
        <v>25</v>
      </c>
      <c r="E111">
        <v>25</v>
      </c>
    </row>
    <row r="112" spans="1:5" x14ac:dyDescent="0.25">
      <c r="A112" t="s">
        <v>7</v>
      </c>
      <c r="B112">
        <v>2</v>
      </c>
      <c r="C112" t="s">
        <v>87</v>
      </c>
      <c r="D112">
        <f>VLOOKUP(C112,'Action Key'!$A$2:$B$53,2,FALSE)</f>
        <v>5</v>
      </c>
      <c r="E112">
        <v>5</v>
      </c>
    </row>
    <row r="113" spans="1:5" x14ac:dyDescent="0.25">
      <c r="A113" t="s">
        <v>7</v>
      </c>
      <c r="B113">
        <v>2</v>
      </c>
      <c r="C113" t="s">
        <v>92</v>
      </c>
      <c r="D113">
        <f>VLOOKUP(C113,'Action Key'!$A$2:$B$53,2,FALSE)</f>
        <v>10</v>
      </c>
      <c r="E113">
        <v>10</v>
      </c>
    </row>
    <row r="114" spans="1:5" x14ac:dyDescent="0.25">
      <c r="A114" t="s">
        <v>7</v>
      </c>
      <c r="B114">
        <v>2</v>
      </c>
      <c r="C114" t="s">
        <v>69</v>
      </c>
      <c r="D114">
        <f>VLOOKUP(C114,'Action Key'!$A$2:$B$53,2,FALSE)</f>
        <v>5</v>
      </c>
      <c r="E114">
        <v>5</v>
      </c>
    </row>
    <row r="115" spans="1:5" x14ac:dyDescent="0.25">
      <c r="A115" t="s">
        <v>7</v>
      </c>
      <c r="B115">
        <v>2</v>
      </c>
      <c r="C115" t="s">
        <v>70</v>
      </c>
      <c r="D115">
        <f>VLOOKUP(C115,'Action Key'!$A$2:$B$53,2,FALSE)</f>
        <v>25</v>
      </c>
      <c r="E115">
        <v>25</v>
      </c>
    </row>
    <row r="116" spans="1:5" x14ac:dyDescent="0.25">
      <c r="A116" t="s">
        <v>53</v>
      </c>
      <c r="B116">
        <v>2</v>
      </c>
      <c r="C116" t="s">
        <v>92</v>
      </c>
      <c r="D116">
        <f>VLOOKUP(C116,'Action Key'!$A$2:$B$53,2,FALSE)</f>
        <v>10</v>
      </c>
      <c r="E116">
        <v>10</v>
      </c>
    </row>
    <row r="117" spans="1:5" x14ac:dyDescent="0.25">
      <c r="A117" t="s">
        <v>53</v>
      </c>
      <c r="B117">
        <v>2</v>
      </c>
      <c r="C117" t="s">
        <v>69</v>
      </c>
      <c r="D117">
        <f>VLOOKUP(C117,'Action Key'!$A$2:$B$53,2,FALSE)</f>
        <v>5</v>
      </c>
      <c r="E117">
        <v>5</v>
      </c>
    </row>
    <row r="118" spans="1:5" x14ac:dyDescent="0.25">
      <c r="A118" t="s">
        <v>53</v>
      </c>
      <c r="B118">
        <v>2</v>
      </c>
      <c r="C118" t="s">
        <v>70</v>
      </c>
      <c r="D118">
        <f>VLOOKUP(C118,'Action Key'!$A$2:$B$53,2,FALSE)</f>
        <v>25</v>
      </c>
      <c r="E118">
        <v>25</v>
      </c>
    </row>
    <row r="119" spans="1:5" x14ac:dyDescent="0.25">
      <c r="A119" t="s">
        <v>6</v>
      </c>
      <c r="B119">
        <v>2</v>
      </c>
      <c r="C119" t="s">
        <v>92</v>
      </c>
      <c r="D119">
        <f>VLOOKUP(C119,'Action Key'!$A$2:$B$53,2,FALSE)</f>
        <v>10</v>
      </c>
      <c r="E119">
        <v>10</v>
      </c>
    </row>
    <row r="120" spans="1:5" x14ac:dyDescent="0.25">
      <c r="A120" t="s">
        <v>6</v>
      </c>
      <c r="B120">
        <v>2</v>
      </c>
      <c r="C120" t="s">
        <v>69</v>
      </c>
      <c r="D120">
        <f>VLOOKUP(C120,'Action Key'!$A$2:$B$53,2,FALSE)</f>
        <v>5</v>
      </c>
      <c r="E120">
        <v>5</v>
      </c>
    </row>
    <row r="121" spans="1:5" x14ac:dyDescent="0.25">
      <c r="A121" t="s">
        <v>6</v>
      </c>
      <c r="B121">
        <v>2</v>
      </c>
      <c r="C121" t="s">
        <v>102</v>
      </c>
      <c r="D121">
        <f>VLOOKUP(C121,'Action Key'!$A$2:$B$53,2,FALSE)</f>
        <v>20</v>
      </c>
      <c r="E121">
        <v>20</v>
      </c>
    </row>
    <row r="122" spans="1:5" x14ac:dyDescent="0.25">
      <c r="A122" t="s">
        <v>6</v>
      </c>
      <c r="B122">
        <v>2</v>
      </c>
      <c r="C122" t="s">
        <v>101</v>
      </c>
      <c r="D122">
        <f>VLOOKUP(C122,'Action Key'!$A$2:$B$53,2,FALSE)</f>
        <v>35</v>
      </c>
      <c r="E122">
        <v>35</v>
      </c>
    </row>
    <row r="123" spans="1:5" x14ac:dyDescent="0.25">
      <c r="A123" t="s">
        <v>14</v>
      </c>
      <c r="B123">
        <v>2</v>
      </c>
      <c r="C123" t="s">
        <v>92</v>
      </c>
      <c r="D123">
        <f>VLOOKUP(C123,'Action Key'!$A$2:$B$53,2,FALSE)</f>
        <v>10</v>
      </c>
      <c r="E123">
        <v>10</v>
      </c>
    </row>
    <row r="124" spans="1:5" x14ac:dyDescent="0.25">
      <c r="A124" t="s">
        <v>14</v>
      </c>
      <c r="B124">
        <v>2</v>
      </c>
      <c r="C124" t="s">
        <v>69</v>
      </c>
      <c r="D124">
        <f>VLOOKUP(C124,'Action Key'!$A$2:$B$53,2,FALSE)</f>
        <v>5</v>
      </c>
      <c r="E124">
        <v>5</v>
      </c>
    </row>
    <row r="125" spans="1:5" x14ac:dyDescent="0.25">
      <c r="A125" t="s">
        <v>11</v>
      </c>
      <c r="B125">
        <v>3</v>
      </c>
      <c r="C125" t="s">
        <v>92</v>
      </c>
      <c r="D125">
        <f>VLOOKUP(C125,'Action Key'!$A$2:$B$53,2,FALSE)</f>
        <v>10</v>
      </c>
      <c r="E125">
        <v>10</v>
      </c>
    </row>
    <row r="126" spans="1:5" x14ac:dyDescent="0.25">
      <c r="A126" t="s">
        <v>44</v>
      </c>
      <c r="B126">
        <v>3</v>
      </c>
      <c r="C126" t="s">
        <v>105</v>
      </c>
      <c r="D126">
        <f>VLOOKUP(C126,'Action Key'!$A$2:$B$53,2,FALSE)</f>
        <v>15</v>
      </c>
      <c r="E126">
        <v>15</v>
      </c>
    </row>
    <row r="127" spans="1:5" x14ac:dyDescent="0.25">
      <c r="A127" t="s">
        <v>44</v>
      </c>
      <c r="B127">
        <v>3</v>
      </c>
      <c r="C127" t="s">
        <v>92</v>
      </c>
      <c r="D127">
        <f>VLOOKUP(C127,'Action Key'!$A$2:$B$53,2,FALSE)</f>
        <v>10</v>
      </c>
      <c r="E127">
        <v>10</v>
      </c>
    </row>
    <row r="128" spans="1:5" x14ac:dyDescent="0.25">
      <c r="A128" t="s">
        <v>46</v>
      </c>
      <c r="B128">
        <v>3</v>
      </c>
      <c r="C128" t="s">
        <v>92</v>
      </c>
      <c r="D128">
        <f>VLOOKUP(C128,'Action Key'!$A$2:$B$53,2,FALSE)</f>
        <v>10</v>
      </c>
      <c r="E128">
        <v>10</v>
      </c>
    </row>
    <row r="129" spans="1:5" x14ac:dyDescent="0.25">
      <c r="A129" t="s">
        <v>46</v>
      </c>
      <c r="B129">
        <v>3</v>
      </c>
      <c r="C129" t="s">
        <v>72</v>
      </c>
      <c r="D129">
        <f>VLOOKUP(C129,'Action Key'!$A$2:$B$53,2,FALSE)</f>
        <v>5</v>
      </c>
      <c r="E129">
        <v>5</v>
      </c>
    </row>
    <row r="130" spans="1:5" x14ac:dyDescent="0.25">
      <c r="A130" t="s">
        <v>10</v>
      </c>
      <c r="B130">
        <v>3</v>
      </c>
      <c r="C130" t="s">
        <v>104</v>
      </c>
      <c r="D130">
        <f>VLOOKUP(C130,'Action Key'!$A$2:$B$53,2,FALSE)</f>
        <v>15</v>
      </c>
      <c r="E130">
        <v>15</v>
      </c>
    </row>
    <row r="131" spans="1:5" x14ac:dyDescent="0.25">
      <c r="A131" t="s">
        <v>10</v>
      </c>
      <c r="B131">
        <v>3</v>
      </c>
      <c r="C131" t="s">
        <v>106</v>
      </c>
      <c r="D131">
        <f>VLOOKUP(C131,'Action Key'!$A$2:$B$53,2,FALSE)</f>
        <v>5</v>
      </c>
      <c r="E131">
        <v>5</v>
      </c>
    </row>
    <row r="132" spans="1:5" x14ac:dyDescent="0.25">
      <c r="A132" t="s">
        <v>10</v>
      </c>
      <c r="B132">
        <v>3</v>
      </c>
      <c r="C132" t="s">
        <v>107</v>
      </c>
      <c r="D132">
        <f>VLOOKUP(C132,'Action Key'!$A$2:$B$53,2,FALSE)</f>
        <v>20</v>
      </c>
      <c r="E132">
        <v>20</v>
      </c>
    </row>
    <row r="133" spans="1:5" x14ac:dyDescent="0.25">
      <c r="A133" t="s">
        <v>10</v>
      </c>
      <c r="B133">
        <v>3</v>
      </c>
      <c r="C133" t="s">
        <v>79</v>
      </c>
      <c r="D133">
        <f>VLOOKUP(C133,'Action Key'!$A$2:$B$53,2,FALSE)</f>
        <v>10</v>
      </c>
      <c r="E133">
        <v>10</v>
      </c>
    </row>
    <row r="134" spans="1:5" x14ac:dyDescent="0.25">
      <c r="A134" t="s">
        <v>10</v>
      </c>
      <c r="B134">
        <v>3</v>
      </c>
      <c r="C134" t="s">
        <v>88</v>
      </c>
      <c r="D134">
        <f>VLOOKUP(C134,'Action Key'!$A$2:$B$53,2,FALSE)</f>
        <v>10</v>
      </c>
      <c r="E134">
        <v>10</v>
      </c>
    </row>
    <row r="135" spans="1:5" x14ac:dyDescent="0.25">
      <c r="A135" t="s">
        <v>10</v>
      </c>
      <c r="B135">
        <v>3</v>
      </c>
      <c r="C135" t="s">
        <v>78</v>
      </c>
      <c r="D135">
        <f>VLOOKUP(C135,'Action Key'!$A$2:$B$53,2,FALSE)</f>
        <v>5</v>
      </c>
      <c r="E135">
        <v>5</v>
      </c>
    </row>
    <row r="136" spans="1:5" x14ac:dyDescent="0.25">
      <c r="A136" t="s">
        <v>10</v>
      </c>
      <c r="B136">
        <v>3</v>
      </c>
      <c r="C136" t="s">
        <v>70</v>
      </c>
      <c r="D136">
        <f>VLOOKUP(C136,'Action Key'!$A$2:$B$53,2,FALSE)</f>
        <v>25</v>
      </c>
      <c r="E136">
        <v>25</v>
      </c>
    </row>
    <row r="137" spans="1:5" x14ac:dyDescent="0.25">
      <c r="A137" t="s">
        <v>47</v>
      </c>
      <c r="B137">
        <v>3</v>
      </c>
      <c r="C137" t="s">
        <v>92</v>
      </c>
      <c r="D137">
        <f>VLOOKUP(C137,'Action Key'!$A$2:$B$53,2,FALSE)</f>
        <v>10</v>
      </c>
      <c r="E137">
        <v>10</v>
      </c>
    </row>
    <row r="138" spans="1:5" x14ac:dyDescent="0.25">
      <c r="A138" t="s">
        <v>13</v>
      </c>
      <c r="B138">
        <v>3</v>
      </c>
      <c r="C138" t="s">
        <v>92</v>
      </c>
      <c r="D138">
        <f>VLOOKUP(C138,'Action Key'!$A$2:$B$53,2,FALSE)</f>
        <v>10</v>
      </c>
      <c r="E138">
        <v>10</v>
      </c>
    </row>
    <row r="139" spans="1:5" x14ac:dyDescent="0.25">
      <c r="A139" t="s">
        <v>49</v>
      </c>
      <c r="B139">
        <v>3</v>
      </c>
      <c r="C139" t="s">
        <v>92</v>
      </c>
      <c r="D139">
        <f>VLOOKUP(C139,'Action Key'!$A$2:$B$53,2,FALSE)</f>
        <v>10</v>
      </c>
      <c r="E139">
        <v>10</v>
      </c>
    </row>
    <row r="140" spans="1:5" x14ac:dyDescent="0.25">
      <c r="A140" t="s">
        <v>49</v>
      </c>
      <c r="B140">
        <v>3</v>
      </c>
      <c r="C140" t="s">
        <v>72</v>
      </c>
      <c r="D140">
        <f>VLOOKUP(C140,'Action Key'!$A$2:$B$53,2,FALSE)</f>
        <v>5</v>
      </c>
      <c r="E140">
        <v>5</v>
      </c>
    </row>
    <row r="141" spans="1:5" x14ac:dyDescent="0.25">
      <c r="A141" t="s">
        <v>49</v>
      </c>
      <c r="B141">
        <v>3</v>
      </c>
      <c r="C141" t="s">
        <v>98</v>
      </c>
      <c r="D141">
        <f>VLOOKUP(C141,'Action Key'!$A$2:$B$53,2,FALSE)</f>
        <v>5</v>
      </c>
      <c r="E141">
        <v>5</v>
      </c>
    </row>
    <row r="142" spans="1:5" x14ac:dyDescent="0.25">
      <c r="A142" t="s">
        <v>49</v>
      </c>
      <c r="B142">
        <v>3</v>
      </c>
      <c r="C142" t="s">
        <v>79</v>
      </c>
      <c r="D142">
        <f>VLOOKUP(C142,'Action Key'!$A$2:$B$53,2,FALSE)</f>
        <v>10</v>
      </c>
      <c r="E142">
        <v>10</v>
      </c>
    </row>
    <row r="143" spans="1:5" x14ac:dyDescent="0.25">
      <c r="A143" t="s">
        <v>49</v>
      </c>
      <c r="B143">
        <v>3</v>
      </c>
      <c r="C143" t="s">
        <v>101</v>
      </c>
      <c r="D143">
        <f>VLOOKUP(C143,'Action Key'!$A$2:$B$53,2,FALSE)</f>
        <v>35</v>
      </c>
      <c r="E143">
        <v>35</v>
      </c>
    </row>
    <row r="144" spans="1:5" x14ac:dyDescent="0.25">
      <c r="A144" t="s">
        <v>12</v>
      </c>
      <c r="B144">
        <v>3</v>
      </c>
      <c r="C144" t="s">
        <v>92</v>
      </c>
      <c r="D144">
        <f>VLOOKUP(C144,'Action Key'!$A$2:$B$53,2,FALSE)</f>
        <v>10</v>
      </c>
      <c r="E144">
        <v>10</v>
      </c>
    </row>
    <row r="145" spans="1:5" x14ac:dyDescent="0.25">
      <c r="A145" t="s">
        <v>12</v>
      </c>
      <c r="B145">
        <v>3</v>
      </c>
      <c r="C145" t="s">
        <v>108</v>
      </c>
      <c r="D145">
        <f>VLOOKUP(C145,'Action Key'!$A$2:$B$53,2,FALSE)</f>
        <v>15</v>
      </c>
      <c r="E145">
        <v>15</v>
      </c>
    </row>
    <row r="146" spans="1:5" x14ac:dyDescent="0.25">
      <c r="A146" t="s">
        <v>83</v>
      </c>
      <c r="B146">
        <v>3</v>
      </c>
      <c r="C146" t="s">
        <v>92</v>
      </c>
      <c r="D146">
        <f>VLOOKUP(C146,'Action Key'!$A$2:$B$53,2,FALSE)</f>
        <v>10</v>
      </c>
      <c r="E146">
        <v>10</v>
      </c>
    </row>
    <row r="147" spans="1:5" x14ac:dyDescent="0.25">
      <c r="A147" t="s">
        <v>51</v>
      </c>
      <c r="B147">
        <v>3</v>
      </c>
      <c r="C147" t="s">
        <v>105</v>
      </c>
      <c r="D147">
        <f>VLOOKUP(C147,'Action Key'!$A$2:$B$53,2,FALSE)</f>
        <v>15</v>
      </c>
      <c r="E147">
        <v>15</v>
      </c>
    </row>
    <row r="148" spans="1:5" x14ac:dyDescent="0.25">
      <c r="A148" t="s">
        <v>51</v>
      </c>
      <c r="B148">
        <v>3</v>
      </c>
      <c r="C148" t="s">
        <v>107</v>
      </c>
      <c r="D148">
        <f>VLOOKUP(C148,'Action Key'!$A$2:$B$53,2,FALSE)</f>
        <v>20</v>
      </c>
      <c r="E148">
        <v>20</v>
      </c>
    </row>
    <row r="149" spans="1:5" x14ac:dyDescent="0.25">
      <c r="A149" t="s">
        <v>51</v>
      </c>
      <c r="B149">
        <v>3</v>
      </c>
      <c r="C149" t="s">
        <v>78</v>
      </c>
      <c r="D149">
        <f>VLOOKUP(C149,'Action Key'!$A$2:$B$53,2,FALSE)</f>
        <v>5</v>
      </c>
      <c r="E149">
        <v>5</v>
      </c>
    </row>
    <row r="150" spans="1:5" x14ac:dyDescent="0.25">
      <c r="A150" t="s">
        <v>51</v>
      </c>
      <c r="B150">
        <v>3</v>
      </c>
      <c r="C150" t="s">
        <v>100</v>
      </c>
      <c r="D150">
        <f>VLOOKUP(C150,'Action Key'!$A$2:$B$53,2,FALSE)</f>
        <v>5</v>
      </c>
      <c r="E150">
        <v>5</v>
      </c>
    </row>
    <row r="151" spans="1:5" x14ac:dyDescent="0.25">
      <c r="A151" t="s">
        <v>51</v>
      </c>
      <c r="B151">
        <v>3</v>
      </c>
      <c r="C151" t="s">
        <v>88</v>
      </c>
      <c r="D151">
        <f>VLOOKUP(C151,'Action Key'!$A$2:$B$53,2,FALSE)</f>
        <v>10</v>
      </c>
      <c r="E151">
        <v>10</v>
      </c>
    </row>
    <row r="152" spans="1:5" x14ac:dyDescent="0.25">
      <c r="A152" t="s">
        <v>51</v>
      </c>
      <c r="B152">
        <v>3</v>
      </c>
      <c r="C152" t="s">
        <v>79</v>
      </c>
      <c r="D152">
        <f>VLOOKUP(C152,'Action Key'!$A$2:$B$53,2,FALSE)</f>
        <v>10</v>
      </c>
      <c r="E152">
        <v>10</v>
      </c>
    </row>
    <row r="153" spans="1:5" x14ac:dyDescent="0.25">
      <c r="A153" t="s">
        <v>51</v>
      </c>
      <c r="B153">
        <v>3</v>
      </c>
      <c r="C153" t="s">
        <v>70</v>
      </c>
      <c r="D153">
        <f>VLOOKUP(C153,'Action Key'!$A$2:$B$53,2,FALSE)</f>
        <v>25</v>
      </c>
      <c r="E153">
        <v>25</v>
      </c>
    </row>
    <row r="154" spans="1:5" x14ac:dyDescent="0.25">
      <c r="A154" t="s">
        <v>8</v>
      </c>
      <c r="B154">
        <v>3</v>
      </c>
      <c r="C154" t="s">
        <v>92</v>
      </c>
      <c r="D154">
        <f>VLOOKUP(C154,'Action Key'!$A$2:$B$53,2,FALSE)</f>
        <v>10</v>
      </c>
      <c r="E154">
        <v>10</v>
      </c>
    </row>
    <row r="155" spans="1:5" x14ac:dyDescent="0.25">
      <c r="A155" t="s">
        <v>8</v>
      </c>
      <c r="B155">
        <v>3</v>
      </c>
      <c r="C155" t="s">
        <v>79</v>
      </c>
      <c r="D155">
        <f>VLOOKUP(C155,'Action Key'!$A$2:$B$53,2,FALSE)</f>
        <v>10</v>
      </c>
      <c r="E155">
        <v>10</v>
      </c>
    </row>
    <row r="156" spans="1:5" x14ac:dyDescent="0.25">
      <c r="A156" t="s">
        <v>85</v>
      </c>
      <c r="B156">
        <v>3</v>
      </c>
      <c r="C156" t="s">
        <v>92</v>
      </c>
      <c r="D156">
        <f>VLOOKUP(C156,'Action Key'!$A$2:$B$53,2,FALSE)</f>
        <v>10</v>
      </c>
      <c r="E156">
        <v>10</v>
      </c>
    </row>
    <row r="157" spans="1:5" x14ac:dyDescent="0.25">
      <c r="A157" t="s">
        <v>53</v>
      </c>
      <c r="B157">
        <v>3</v>
      </c>
      <c r="C157" t="s">
        <v>92</v>
      </c>
      <c r="D157">
        <f>VLOOKUP(C157,'Action Key'!$A$2:$B$53,2,FALSE)</f>
        <v>10</v>
      </c>
      <c r="E157">
        <v>10</v>
      </c>
    </row>
    <row r="158" spans="1:5" x14ac:dyDescent="0.25">
      <c r="A158" t="s">
        <v>6</v>
      </c>
      <c r="B158">
        <v>3</v>
      </c>
      <c r="C158" t="s">
        <v>92</v>
      </c>
      <c r="D158">
        <f>VLOOKUP(C158,'Action Key'!$A$2:$B$53,2,FALSE)</f>
        <v>10</v>
      </c>
      <c r="E158">
        <v>10</v>
      </c>
    </row>
    <row r="159" spans="1:5" x14ac:dyDescent="0.25">
      <c r="A159" t="s">
        <v>11</v>
      </c>
      <c r="B159">
        <v>4</v>
      </c>
      <c r="C159" t="s">
        <v>70</v>
      </c>
      <c r="D159">
        <f>VLOOKUP(C159,'Action Key'!$A$2:$B$53,2,FALSE)</f>
        <v>25</v>
      </c>
      <c r="E159">
        <v>25</v>
      </c>
    </row>
    <row r="160" spans="1:5" x14ac:dyDescent="0.25">
      <c r="A160" t="s">
        <v>11</v>
      </c>
      <c r="B160">
        <v>4</v>
      </c>
      <c r="C160" t="s">
        <v>109</v>
      </c>
      <c r="D160">
        <f>VLOOKUP(C160,'Action Key'!$A$2:$B$53,2,FALSE)</f>
        <v>30</v>
      </c>
      <c r="E160">
        <v>30</v>
      </c>
    </row>
    <row r="161" spans="1:5" x14ac:dyDescent="0.25">
      <c r="A161" t="s">
        <v>11</v>
      </c>
      <c r="B161">
        <v>4</v>
      </c>
      <c r="C161" t="s">
        <v>110</v>
      </c>
      <c r="D161">
        <f>VLOOKUP(C161,'Action Key'!$A$2:$B$53,2,FALSE)</f>
        <v>10</v>
      </c>
      <c r="E161">
        <v>10</v>
      </c>
    </row>
    <row r="162" spans="1:5" x14ac:dyDescent="0.25">
      <c r="A162" t="s">
        <v>11</v>
      </c>
      <c r="B162">
        <v>4</v>
      </c>
      <c r="C162" t="s">
        <v>111</v>
      </c>
      <c r="D162">
        <f>VLOOKUP(C162,'Action Key'!$A$2:$B$53,2,FALSE)</f>
        <v>40</v>
      </c>
      <c r="E162">
        <v>40</v>
      </c>
    </row>
    <row r="163" spans="1:5" x14ac:dyDescent="0.25">
      <c r="A163" t="s">
        <v>11</v>
      </c>
      <c r="B163">
        <v>4</v>
      </c>
      <c r="C163" t="s">
        <v>79</v>
      </c>
      <c r="D163">
        <f>VLOOKUP(C163,'Action Key'!$A$2:$B$53,2,FALSE)</f>
        <v>10</v>
      </c>
      <c r="E163">
        <v>10</v>
      </c>
    </row>
    <row r="164" spans="1:5" x14ac:dyDescent="0.25">
      <c r="A164" t="s">
        <v>11</v>
      </c>
      <c r="B164">
        <v>4</v>
      </c>
      <c r="C164" t="s">
        <v>97</v>
      </c>
      <c r="D164">
        <f>VLOOKUP(C164,'Action Key'!$A$2:$B$53,2,FALSE)</f>
        <v>5</v>
      </c>
      <c r="E164">
        <v>5</v>
      </c>
    </row>
    <row r="165" spans="1:5" x14ac:dyDescent="0.25">
      <c r="A165" t="s">
        <v>44</v>
      </c>
      <c r="B165">
        <v>4</v>
      </c>
      <c r="C165" t="s">
        <v>112</v>
      </c>
      <c r="D165">
        <f>VLOOKUP(C165,'Action Key'!$A$2:$B$53,2,FALSE)</f>
        <v>5</v>
      </c>
      <c r="E165">
        <v>5</v>
      </c>
    </row>
    <row r="166" spans="1:5" x14ac:dyDescent="0.25">
      <c r="A166" t="s">
        <v>46</v>
      </c>
      <c r="B166">
        <v>4</v>
      </c>
      <c r="C166" t="s">
        <v>70</v>
      </c>
      <c r="D166">
        <f>VLOOKUP(C166,'Action Key'!$A$2:$B$53,2,FALSE)</f>
        <v>25</v>
      </c>
      <c r="E166">
        <v>25</v>
      </c>
    </row>
    <row r="167" spans="1:5" x14ac:dyDescent="0.25">
      <c r="A167" t="s">
        <v>46</v>
      </c>
      <c r="B167">
        <v>4</v>
      </c>
      <c r="C167" t="s">
        <v>112</v>
      </c>
      <c r="D167">
        <f>VLOOKUP(C167,'Action Key'!$A$2:$B$53,2,FALSE)</f>
        <v>5</v>
      </c>
      <c r="E167">
        <v>5</v>
      </c>
    </row>
    <row r="168" spans="1:5" x14ac:dyDescent="0.25">
      <c r="A168" t="s">
        <v>46</v>
      </c>
      <c r="B168">
        <v>4</v>
      </c>
      <c r="C168" t="s">
        <v>109</v>
      </c>
      <c r="D168">
        <f>VLOOKUP(C168,'Action Key'!$A$2:$B$53,2,FALSE)</f>
        <v>30</v>
      </c>
      <c r="E168">
        <v>30</v>
      </c>
    </row>
    <row r="169" spans="1:5" x14ac:dyDescent="0.25">
      <c r="A169" t="s">
        <v>46</v>
      </c>
      <c r="B169">
        <v>4</v>
      </c>
      <c r="C169" t="s">
        <v>110</v>
      </c>
      <c r="D169">
        <f>VLOOKUP(C169,'Action Key'!$A$2:$B$53,2,FALSE)</f>
        <v>10</v>
      </c>
      <c r="E169">
        <v>10</v>
      </c>
    </row>
    <row r="170" spans="1:5" x14ac:dyDescent="0.25">
      <c r="A170" t="s">
        <v>46</v>
      </c>
      <c r="B170">
        <v>4</v>
      </c>
      <c r="C170" t="s">
        <v>97</v>
      </c>
      <c r="D170">
        <f>VLOOKUP(C170,'Action Key'!$A$2:$B$53,2,FALSE)</f>
        <v>5</v>
      </c>
      <c r="E170">
        <v>5</v>
      </c>
    </row>
    <row r="171" spans="1:5" x14ac:dyDescent="0.25">
      <c r="A171" t="s">
        <v>10</v>
      </c>
      <c r="B171">
        <v>4</v>
      </c>
      <c r="C171" t="s">
        <v>92</v>
      </c>
      <c r="D171">
        <f>VLOOKUP(C171,'Action Key'!$A$2:$B$53,2,FALSE)</f>
        <v>10</v>
      </c>
      <c r="E171">
        <v>10</v>
      </c>
    </row>
    <row r="172" spans="1:5" x14ac:dyDescent="0.25">
      <c r="A172" t="s">
        <v>10</v>
      </c>
      <c r="B172">
        <v>4</v>
      </c>
      <c r="C172" t="s">
        <v>113</v>
      </c>
      <c r="D172">
        <f>VLOOKUP(C172,'Action Key'!$A$2:$B$53,2,FALSE)</f>
        <v>10</v>
      </c>
      <c r="E172">
        <v>10</v>
      </c>
    </row>
    <row r="173" spans="1:5" x14ac:dyDescent="0.25">
      <c r="A173" t="s">
        <v>10</v>
      </c>
      <c r="B173">
        <v>4</v>
      </c>
      <c r="C173" t="s">
        <v>112</v>
      </c>
      <c r="D173">
        <f>VLOOKUP(C173,'Action Key'!$A$2:$B$53,2,FALSE)</f>
        <v>5</v>
      </c>
      <c r="E173">
        <v>5</v>
      </c>
    </row>
    <row r="174" spans="1:5" x14ac:dyDescent="0.25">
      <c r="A174" t="s">
        <v>47</v>
      </c>
      <c r="B174">
        <v>4</v>
      </c>
      <c r="C174" t="s">
        <v>112</v>
      </c>
      <c r="D174">
        <f>VLOOKUP(C174,'Action Key'!$A$2:$B$53,2,FALSE)</f>
        <v>5</v>
      </c>
      <c r="E174">
        <v>5</v>
      </c>
    </row>
    <row r="175" spans="1:5" x14ac:dyDescent="0.25">
      <c r="A175" t="s">
        <v>13</v>
      </c>
      <c r="B175">
        <v>4</v>
      </c>
      <c r="C175" t="s">
        <v>70</v>
      </c>
      <c r="D175">
        <f>VLOOKUP(C175,'Action Key'!$A$2:$B$53,2,FALSE)</f>
        <v>25</v>
      </c>
      <c r="E175">
        <v>25</v>
      </c>
    </row>
    <row r="176" spans="1:5" x14ac:dyDescent="0.25">
      <c r="A176" t="s">
        <v>13</v>
      </c>
      <c r="B176">
        <v>4</v>
      </c>
      <c r="C176" t="s">
        <v>92</v>
      </c>
      <c r="D176">
        <f>VLOOKUP(C176,'Action Key'!$A$2:$B$53,2,FALSE)</f>
        <v>10</v>
      </c>
      <c r="E176">
        <v>10</v>
      </c>
    </row>
    <row r="177" spans="1:5" x14ac:dyDescent="0.25">
      <c r="A177" t="s">
        <v>13</v>
      </c>
      <c r="B177">
        <v>4</v>
      </c>
      <c r="C177" t="s">
        <v>113</v>
      </c>
      <c r="D177">
        <f>VLOOKUP(C177,'Action Key'!$A$2:$B$53,2,FALSE)</f>
        <v>10</v>
      </c>
      <c r="E177">
        <v>10</v>
      </c>
    </row>
    <row r="178" spans="1:5" x14ac:dyDescent="0.25">
      <c r="A178" t="s">
        <v>13</v>
      </c>
      <c r="B178">
        <v>4</v>
      </c>
      <c r="C178" t="s">
        <v>112</v>
      </c>
      <c r="D178">
        <f>VLOOKUP(C178,'Action Key'!$A$2:$B$53,2,FALSE)</f>
        <v>5</v>
      </c>
      <c r="E178">
        <v>5</v>
      </c>
    </row>
    <row r="179" spans="1:5" x14ac:dyDescent="0.25">
      <c r="A179" t="s">
        <v>5</v>
      </c>
      <c r="B179">
        <v>4</v>
      </c>
      <c r="C179" t="s">
        <v>79</v>
      </c>
      <c r="D179">
        <f>VLOOKUP(C179,'Action Key'!$A$2:$B$53,2,FALSE)</f>
        <v>10</v>
      </c>
      <c r="E179">
        <v>10</v>
      </c>
    </row>
    <row r="180" spans="1:5" x14ac:dyDescent="0.25">
      <c r="A180" t="s">
        <v>5</v>
      </c>
      <c r="B180">
        <v>4</v>
      </c>
      <c r="C180" t="s">
        <v>70</v>
      </c>
      <c r="D180">
        <f>VLOOKUP(C180,'Action Key'!$A$2:$B$53,2,FALSE)</f>
        <v>25</v>
      </c>
      <c r="E180">
        <v>25</v>
      </c>
    </row>
    <row r="181" spans="1:5" x14ac:dyDescent="0.25">
      <c r="A181" t="s">
        <v>5</v>
      </c>
      <c r="B181">
        <v>4</v>
      </c>
      <c r="C181" t="s">
        <v>92</v>
      </c>
      <c r="D181">
        <f>VLOOKUP(C181,'Action Key'!$A$2:$B$53,2,FALSE)</f>
        <v>10</v>
      </c>
      <c r="E181">
        <v>10</v>
      </c>
    </row>
    <row r="182" spans="1:5" x14ac:dyDescent="0.25">
      <c r="A182" t="s">
        <v>5</v>
      </c>
      <c r="B182">
        <v>4</v>
      </c>
      <c r="C182" t="s">
        <v>113</v>
      </c>
      <c r="D182">
        <f>VLOOKUP(C182,'Action Key'!$A$2:$B$53,2,FALSE)</f>
        <v>10</v>
      </c>
      <c r="E182">
        <v>10</v>
      </c>
    </row>
    <row r="183" spans="1:5" x14ac:dyDescent="0.25">
      <c r="A183" t="s">
        <v>5</v>
      </c>
      <c r="B183">
        <v>4</v>
      </c>
      <c r="C183" t="s">
        <v>114</v>
      </c>
      <c r="D183">
        <f>VLOOKUP(C183,'Action Key'!$A$2:$B$53,2,FALSE)</f>
        <v>15</v>
      </c>
      <c r="E183">
        <v>15</v>
      </c>
    </row>
    <row r="184" spans="1:5" x14ac:dyDescent="0.25">
      <c r="A184" t="s">
        <v>5</v>
      </c>
      <c r="B184">
        <v>4</v>
      </c>
      <c r="C184" t="s">
        <v>112</v>
      </c>
      <c r="D184">
        <f>VLOOKUP(C184,'Action Key'!$A$2:$B$53,2,FALSE)</f>
        <v>5</v>
      </c>
      <c r="E184">
        <v>5</v>
      </c>
    </row>
    <row r="185" spans="1:5" x14ac:dyDescent="0.25">
      <c r="A185" t="s">
        <v>49</v>
      </c>
      <c r="B185">
        <v>4</v>
      </c>
      <c r="C185" t="s">
        <v>115</v>
      </c>
      <c r="D185">
        <f>VLOOKUP(C185,'Action Key'!$A$2:$B$53,2,FALSE)</f>
        <v>25</v>
      </c>
      <c r="E185">
        <v>25</v>
      </c>
    </row>
    <row r="186" spans="1:5" x14ac:dyDescent="0.25">
      <c r="A186" t="s">
        <v>49</v>
      </c>
      <c r="B186">
        <v>4</v>
      </c>
      <c r="C186" t="s">
        <v>72</v>
      </c>
      <c r="D186">
        <f>VLOOKUP(C186,'Action Key'!$A$2:$B$53,2,FALSE)</f>
        <v>5</v>
      </c>
      <c r="E186">
        <v>5</v>
      </c>
    </row>
    <row r="187" spans="1:5" x14ac:dyDescent="0.25">
      <c r="A187" t="s">
        <v>49</v>
      </c>
      <c r="B187">
        <v>4</v>
      </c>
      <c r="C187" t="s">
        <v>92</v>
      </c>
      <c r="D187">
        <f>VLOOKUP(C187,'Action Key'!$A$2:$B$53,2,FALSE)</f>
        <v>10</v>
      </c>
      <c r="E187">
        <v>10</v>
      </c>
    </row>
    <row r="188" spans="1:5" x14ac:dyDescent="0.25">
      <c r="A188" t="s">
        <v>49</v>
      </c>
      <c r="B188">
        <v>4</v>
      </c>
      <c r="C188" t="s">
        <v>113</v>
      </c>
      <c r="D188">
        <f>VLOOKUP(C188,'Action Key'!$A$2:$B$53,2,FALSE)</f>
        <v>10</v>
      </c>
      <c r="E188">
        <v>10</v>
      </c>
    </row>
    <row r="189" spans="1:5" x14ac:dyDescent="0.25">
      <c r="A189" t="s">
        <v>49</v>
      </c>
      <c r="B189">
        <v>4</v>
      </c>
      <c r="C189" t="s">
        <v>114</v>
      </c>
      <c r="D189">
        <f>VLOOKUP(C189,'Action Key'!$A$2:$B$53,2,FALSE)</f>
        <v>15</v>
      </c>
      <c r="E189">
        <v>15</v>
      </c>
    </row>
    <row r="190" spans="1:5" x14ac:dyDescent="0.25">
      <c r="A190" t="s">
        <v>49</v>
      </c>
      <c r="B190">
        <v>4</v>
      </c>
      <c r="C190" t="s">
        <v>98</v>
      </c>
      <c r="D190">
        <f>VLOOKUP(C190,'Action Key'!$A$2:$B$53,2,FALSE)</f>
        <v>5</v>
      </c>
      <c r="E190">
        <v>5</v>
      </c>
    </row>
    <row r="191" spans="1:5" x14ac:dyDescent="0.25">
      <c r="A191" t="s">
        <v>12</v>
      </c>
      <c r="B191">
        <v>4</v>
      </c>
      <c r="C191" t="s">
        <v>70</v>
      </c>
      <c r="D191">
        <f>VLOOKUP(C191,'Action Key'!$A$2:$B$53,2,FALSE)</f>
        <v>25</v>
      </c>
      <c r="E191">
        <v>25</v>
      </c>
    </row>
    <row r="192" spans="1:5" x14ac:dyDescent="0.25">
      <c r="A192" t="s">
        <v>12</v>
      </c>
      <c r="B192">
        <v>4</v>
      </c>
      <c r="C192" t="s">
        <v>92</v>
      </c>
      <c r="D192">
        <f>VLOOKUP(C192,'Action Key'!$A$2:$B$53,2,FALSE)</f>
        <v>10</v>
      </c>
      <c r="E192">
        <v>10</v>
      </c>
    </row>
    <row r="193" spans="1:5" x14ac:dyDescent="0.25">
      <c r="A193" t="s">
        <v>12</v>
      </c>
      <c r="B193">
        <v>4</v>
      </c>
      <c r="C193" t="s">
        <v>113</v>
      </c>
      <c r="D193">
        <f>VLOOKUP(C193,'Action Key'!$A$2:$B$53,2,FALSE)</f>
        <v>10</v>
      </c>
      <c r="E193">
        <v>10</v>
      </c>
    </row>
    <row r="194" spans="1:5" x14ac:dyDescent="0.25">
      <c r="A194" t="s">
        <v>83</v>
      </c>
      <c r="B194">
        <v>4</v>
      </c>
      <c r="C194" t="s">
        <v>70</v>
      </c>
      <c r="D194">
        <f>VLOOKUP(C194,'Action Key'!$A$2:$B$53,2,FALSE)</f>
        <v>25</v>
      </c>
      <c r="E194">
        <v>25</v>
      </c>
    </row>
    <row r="195" spans="1:5" x14ac:dyDescent="0.25">
      <c r="A195" t="s">
        <v>83</v>
      </c>
      <c r="B195">
        <v>4</v>
      </c>
      <c r="C195" t="s">
        <v>92</v>
      </c>
      <c r="D195">
        <f>VLOOKUP(C195,'Action Key'!$A$2:$B$53,2,FALSE)</f>
        <v>10</v>
      </c>
      <c r="E195">
        <v>10</v>
      </c>
    </row>
    <row r="196" spans="1:5" x14ac:dyDescent="0.25">
      <c r="A196" t="s">
        <v>83</v>
      </c>
      <c r="B196">
        <v>4</v>
      </c>
      <c r="C196" t="s">
        <v>113</v>
      </c>
      <c r="D196">
        <f>VLOOKUP(C196,'Action Key'!$A$2:$B$53,2,FALSE)</f>
        <v>10</v>
      </c>
      <c r="E196">
        <v>10</v>
      </c>
    </row>
    <row r="197" spans="1:5" x14ac:dyDescent="0.25">
      <c r="A197" t="s">
        <v>83</v>
      </c>
      <c r="B197">
        <v>4</v>
      </c>
      <c r="C197" t="s">
        <v>92</v>
      </c>
      <c r="D197">
        <f>VLOOKUP(C197,'Action Key'!$A$2:$B$53,2,FALSE)</f>
        <v>10</v>
      </c>
      <c r="E197">
        <v>10</v>
      </c>
    </row>
    <row r="198" spans="1:5" x14ac:dyDescent="0.25">
      <c r="A198" t="s">
        <v>51</v>
      </c>
      <c r="B198">
        <v>4</v>
      </c>
      <c r="C198" t="s">
        <v>92</v>
      </c>
      <c r="D198">
        <f>VLOOKUP(C198,'Action Key'!$A$2:$B$53,2,FALSE)</f>
        <v>10</v>
      </c>
      <c r="E198">
        <v>10</v>
      </c>
    </row>
    <row r="199" spans="1:5" x14ac:dyDescent="0.25">
      <c r="A199" t="s">
        <v>51</v>
      </c>
      <c r="B199">
        <v>4</v>
      </c>
      <c r="C199" t="s">
        <v>113</v>
      </c>
      <c r="D199">
        <f>VLOOKUP(C199,'Action Key'!$A$2:$B$53,2,FALSE)</f>
        <v>10</v>
      </c>
      <c r="E199">
        <v>10</v>
      </c>
    </row>
    <row r="200" spans="1:5" x14ac:dyDescent="0.25">
      <c r="A200" t="s">
        <v>51</v>
      </c>
      <c r="B200">
        <v>4</v>
      </c>
      <c r="C200" t="s">
        <v>102</v>
      </c>
      <c r="D200">
        <f>VLOOKUP(C200,'Action Key'!$A$2:$B$53,2,FALSE)</f>
        <v>20</v>
      </c>
      <c r="E200">
        <v>20</v>
      </c>
    </row>
    <row r="201" spans="1:5" x14ac:dyDescent="0.25">
      <c r="A201" t="s">
        <v>51</v>
      </c>
      <c r="B201">
        <v>4</v>
      </c>
      <c r="C201" t="s">
        <v>114</v>
      </c>
      <c r="D201">
        <f>VLOOKUP(C201,'Action Key'!$A$2:$B$53,2,FALSE)</f>
        <v>15</v>
      </c>
      <c r="E201">
        <v>15</v>
      </c>
    </row>
    <row r="202" spans="1:5" x14ac:dyDescent="0.25">
      <c r="A202" t="s">
        <v>51</v>
      </c>
      <c r="B202">
        <v>4</v>
      </c>
      <c r="C202" t="s">
        <v>79</v>
      </c>
      <c r="D202">
        <f>VLOOKUP(C202,'Action Key'!$A$2:$B$53,2,FALSE)</f>
        <v>10</v>
      </c>
      <c r="E202">
        <v>10</v>
      </c>
    </row>
    <row r="203" spans="1:5" x14ac:dyDescent="0.25">
      <c r="A203" t="s">
        <v>8</v>
      </c>
      <c r="B203">
        <v>4</v>
      </c>
      <c r="C203" t="s">
        <v>79</v>
      </c>
      <c r="D203">
        <f>VLOOKUP(C203,'Action Key'!$A$2:$B$53,2,FALSE)</f>
        <v>10</v>
      </c>
      <c r="E203">
        <v>10</v>
      </c>
    </row>
    <row r="204" spans="1:5" x14ac:dyDescent="0.25">
      <c r="A204" t="s">
        <v>8</v>
      </c>
      <c r="B204">
        <v>4</v>
      </c>
      <c r="C204" t="s">
        <v>70</v>
      </c>
      <c r="D204">
        <f>VLOOKUP(C204,'Action Key'!$A$2:$B$53,2,FALSE)</f>
        <v>25</v>
      </c>
      <c r="E204">
        <v>25</v>
      </c>
    </row>
    <row r="205" spans="1:5" x14ac:dyDescent="0.25">
      <c r="A205" t="s">
        <v>8</v>
      </c>
      <c r="B205">
        <v>4</v>
      </c>
      <c r="C205" t="s">
        <v>92</v>
      </c>
      <c r="D205">
        <f>VLOOKUP(C205,'Action Key'!$A$2:$B$53,2,FALSE)</f>
        <v>10</v>
      </c>
      <c r="E205">
        <v>10</v>
      </c>
    </row>
    <row r="206" spans="1:5" x14ac:dyDescent="0.25">
      <c r="A206" t="s">
        <v>8</v>
      </c>
      <c r="B206">
        <v>4</v>
      </c>
      <c r="C206" t="s">
        <v>113</v>
      </c>
      <c r="D206">
        <f>VLOOKUP(C206,'Action Key'!$A$2:$B$53,2,FALSE)</f>
        <v>10</v>
      </c>
      <c r="E206">
        <v>10</v>
      </c>
    </row>
    <row r="207" spans="1:5" x14ac:dyDescent="0.25">
      <c r="A207" t="s">
        <v>8</v>
      </c>
      <c r="B207">
        <v>4</v>
      </c>
      <c r="C207" t="s">
        <v>114</v>
      </c>
      <c r="D207">
        <f>VLOOKUP(C207,'Action Key'!$A$2:$B$53,2,FALSE)</f>
        <v>15</v>
      </c>
      <c r="E207">
        <v>15</v>
      </c>
    </row>
    <row r="208" spans="1:5" x14ac:dyDescent="0.25">
      <c r="A208" t="s">
        <v>8</v>
      </c>
      <c r="B208">
        <v>4</v>
      </c>
      <c r="C208" t="s">
        <v>116</v>
      </c>
      <c r="D208">
        <f>VLOOKUP(C208,'Action Key'!$A$2:$B$53,2,FALSE)</f>
        <v>20</v>
      </c>
      <c r="E208">
        <v>20</v>
      </c>
    </row>
    <row r="209" spans="1:5" x14ac:dyDescent="0.25">
      <c r="A209" t="s">
        <v>8</v>
      </c>
      <c r="B209">
        <v>4</v>
      </c>
      <c r="C209" t="s">
        <v>101</v>
      </c>
      <c r="D209">
        <f>VLOOKUP(C209,'Action Key'!$A$2:$B$53,2,FALSE)</f>
        <v>35</v>
      </c>
      <c r="E209">
        <v>35</v>
      </c>
    </row>
    <row r="210" spans="1:5" x14ac:dyDescent="0.25">
      <c r="A210" t="s">
        <v>8</v>
      </c>
      <c r="B210">
        <v>4</v>
      </c>
      <c r="C210" t="s">
        <v>112</v>
      </c>
      <c r="D210">
        <f>VLOOKUP(C210,'Action Key'!$A$2:$B$53,2,FALSE)</f>
        <v>5</v>
      </c>
      <c r="E210">
        <v>5</v>
      </c>
    </row>
    <row r="211" spans="1:5" x14ac:dyDescent="0.25">
      <c r="A211" t="s">
        <v>4</v>
      </c>
      <c r="B211">
        <v>4</v>
      </c>
      <c r="C211" t="s">
        <v>70</v>
      </c>
      <c r="D211">
        <f>VLOOKUP(C211,'Action Key'!$A$2:$B$53,2,FALSE)</f>
        <v>25</v>
      </c>
      <c r="E211">
        <v>25</v>
      </c>
    </row>
    <row r="212" spans="1:5" x14ac:dyDescent="0.25">
      <c r="A212" t="s">
        <v>4</v>
      </c>
      <c r="B212">
        <v>4</v>
      </c>
      <c r="C212" t="s">
        <v>107</v>
      </c>
      <c r="D212">
        <f>VLOOKUP(C212,'Action Key'!$A$2:$B$53,2,FALSE)</f>
        <v>20</v>
      </c>
      <c r="E212">
        <v>20</v>
      </c>
    </row>
    <row r="213" spans="1:5" x14ac:dyDescent="0.25">
      <c r="A213" t="s">
        <v>4</v>
      </c>
      <c r="B213">
        <v>4</v>
      </c>
      <c r="C213" t="s">
        <v>112</v>
      </c>
      <c r="D213">
        <f>VLOOKUP(C213,'Action Key'!$A$2:$B$53,2,FALSE)</f>
        <v>5</v>
      </c>
      <c r="E213">
        <v>5</v>
      </c>
    </row>
    <row r="214" spans="1:5" x14ac:dyDescent="0.25">
      <c r="A214" t="s">
        <v>4</v>
      </c>
      <c r="B214">
        <v>4</v>
      </c>
      <c r="C214" t="s">
        <v>79</v>
      </c>
      <c r="D214">
        <f>VLOOKUP(C214,'Action Key'!$A$2:$B$53,2,FALSE)</f>
        <v>10</v>
      </c>
      <c r="E214">
        <v>10</v>
      </c>
    </row>
    <row r="215" spans="1:5" x14ac:dyDescent="0.25">
      <c r="A215" t="s">
        <v>4</v>
      </c>
      <c r="B215">
        <v>4</v>
      </c>
      <c r="C215" t="s">
        <v>95</v>
      </c>
      <c r="D215">
        <f>VLOOKUP(C215,'Action Key'!$A$2:$B$53,2,FALSE)</f>
        <v>10</v>
      </c>
      <c r="E215">
        <v>10</v>
      </c>
    </row>
    <row r="216" spans="1:5" x14ac:dyDescent="0.25">
      <c r="A216" t="s">
        <v>4</v>
      </c>
      <c r="B216">
        <v>4</v>
      </c>
      <c r="C216" t="s">
        <v>70</v>
      </c>
      <c r="D216">
        <f>VLOOKUP(C216,'Action Key'!$A$2:$B$53,2,FALSE)</f>
        <v>25</v>
      </c>
      <c r="E216">
        <v>25</v>
      </c>
    </row>
    <row r="217" spans="1:5" x14ac:dyDescent="0.25">
      <c r="A217" t="s">
        <v>4</v>
      </c>
      <c r="B217">
        <v>4</v>
      </c>
      <c r="C217" t="s">
        <v>78</v>
      </c>
      <c r="D217">
        <f>VLOOKUP(C217,'Action Key'!$A$2:$B$53,2,FALSE)</f>
        <v>5</v>
      </c>
      <c r="E217">
        <v>5</v>
      </c>
    </row>
    <row r="218" spans="1:5" x14ac:dyDescent="0.25">
      <c r="A218" t="s">
        <v>4</v>
      </c>
      <c r="B218">
        <v>4</v>
      </c>
      <c r="C218" t="s">
        <v>88</v>
      </c>
      <c r="D218">
        <f>VLOOKUP(C218,'Action Key'!$A$2:$B$53,2,FALSE)</f>
        <v>10</v>
      </c>
      <c r="E218">
        <v>10</v>
      </c>
    </row>
    <row r="219" spans="1:5" x14ac:dyDescent="0.25">
      <c r="A219" t="s">
        <v>4</v>
      </c>
      <c r="B219">
        <v>4</v>
      </c>
      <c r="C219" t="s">
        <v>117</v>
      </c>
      <c r="D219">
        <f>VLOOKUP(C219,'Action Key'!$A$2:$B$53,2,FALSE)</f>
        <v>20</v>
      </c>
      <c r="E219">
        <v>20</v>
      </c>
    </row>
    <row r="220" spans="1:5" x14ac:dyDescent="0.25">
      <c r="A220" t="s">
        <v>85</v>
      </c>
      <c r="B220">
        <v>4</v>
      </c>
      <c r="C220" t="s">
        <v>112</v>
      </c>
      <c r="D220">
        <f>VLOOKUP(C220,'Action Key'!$A$2:$B$53,2,FALSE)</f>
        <v>5</v>
      </c>
      <c r="E220">
        <v>5</v>
      </c>
    </row>
    <row r="221" spans="1:5" x14ac:dyDescent="0.25">
      <c r="A221" t="s">
        <v>7</v>
      </c>
      <c r="B221">
        <v>4</v>
      </c>
      <c r="C221" t="s">
        <v>79</v>
      </c>
      <c r="D221">
        <f>VLOOKUP(C221,'Action Key'!$A$2:$B$53,2,FALSE)</f>
        <v>10</v>
      </c>
      <c r="E221">
        <v>10</v>
      </c>
    </row>
    <row r="222" spans="1:5" x14ac:dyDescent="0.25">
      <c r="A222" t="s">
        <v>7</v>
      </c>
      <c r="B222">
        <v>4</v>
      </c>
      <c r="C222" t="s">
        <v>70</v>
      </c>
      <c r="D222">
        <f>VLOOKUP(C222,'Action Key'!$A$2:$B$53,2,FALSE)</f>
        <v>25</v>
      </c>
      <c r="E222">
        <v>25</v>
      </c>
    </row>
    <row r="223" spans="1:5" x14ac:dyDescent="0.25">
      <c r="A223" t="s">
        <v>7</v>
      </c>
      <c r="B223">
        <v>4</v>
      </c>
      <c r="C223" t="s">
        <v>92</v>
      </c>
      <c r="D223">
        <f>VLOOKUP(C223,'Action Key'!$A$2:$B$53,2,FALSE)</f>
        <v>10</v>
      </c>
      <c r="E223">
        <v>10</v>
      </c>
    </row>
    <row r="224" spans="1:5" x14ac:dyDescent="0.25">
      <c r="A224" t="s">
        <v>7</v>
      </c>
      <c r="B224">
        <v>4</v>
      </c>
      <c r="C224" t="s">
        <v>113</v>
      </c>
      <c r="D224">
        <f>VLOOKUP(C224,'Action Key'!$A$2:$B$53,2,FALSE)</f>
        <v>10</v>
      </c>
      <c r="E224">
        <v>10</v>
      </c>
    </row>
    <row r="225" spans="1:5" x14ac:dyDescent="0.25">
      <c r="A225" t="s">
        <v>7</v>
      </c>
      <c r="B225">
        <v>4</v>
      </c>
      <c r="C225" t="s">
        <v>114</v>
      </c>
      <c r="D225">
        <f>VLOOKUP(C225,'Action Key'!$A$2:$B$53,2,FALSE)</f>
        <v>15</v>
      </c>
      <c r="E225">
        <v>15</v>
      </c>
    </row>
    <row r="226" spans="1:5" x14ac:dyDescent="0.25">
      <c r="A226" t="s">
        <v>7</v>
      </c>
      <c r="B226">
        <v>4</v>
      </c>
      <c r="C226" t="s">
        <v>117</v>
      </c>
      <c r="D226">
        <f>VLOOKUP(C226,'Action Key'!$A$2:$B$53,2,FALSE)</f>
        <v>20</v>
      </c>
      <c r="E226">
        <v>20</v>
      </c>
    </row>
    <row r="227" spans="1:5" x14ac:dyDescent="0.25">
      <c r="A227" t="s">
        <v>7</v>
      </c>
      <c r="B227">
        <v>4</v>
      </c>
      <c r="C227" t="s">
        <v>112</v>
      </c>
      <c r="D227">
        <f>VLOOKUP(C227,'Action Key'!$A$2:$B$53,2,FALSE)</f>
        <v>5</v>
      </c>
      <c r="E227">
        <v>5</v>
      </c>
    </row>
    <row r="228" spans="1:5" x14ac:dyDescent="0.25">
      <c r="A228" t="s">
        <v>53</v>
      </c>
      <c r="B228">
        <v>4</v>
      </c>
      <c r="C228" t="s">
        <v>70</v>
      </c>
      <c r="D228">
        <f>VLOOKUP(C228,'Action Key'!$A$2:$B$53,2,FALSE)</f>
        <v>25</v>
      </c>
      <c r="E228">
        <v>25</v>
      </c>
    </row>
    <row r="229" spans="1:5" x14ac:dyDescent="0.25">
      <c r="A229" t="s">
        <v>53</v>
      </c>
      <c r="B229">
        <v>4</v>
      </c>
      <c r="C229" t="s">
        <v>92</v>
      </c>
      <c r="D229">
        <f>VLOOKUP(C229,'Action Key'!$A$2:$B$53,2,FALSE)</f>
        <v>10</v>
      </c>
      <c r="E229">
        <v>10</v>
      </c>
    </row>
    <row r="230" spans="1:5" x14ac:dyDescent="0.25">
      <c r="A230" t="s">
        <v>53</v>
      </c>
      <c r="B230">
        <v>4</v>
      </c>
      <c r="C230" t="s">
        <v>113</v>
      </c>
      <c r="D230">
        <f>VLOOKUP(C230,'Action Key'!$A$2:$B$53,2,FALSE)</f>
        <v>10</v>
      </c>
      <c r="E230">
        <v>10</v>
      </c>
    </row>
    <row r="231" spans="1:5" x14ac:dyDescent="0.25">
      <c r="A231" t="s">
        <v>53</v>
      </c>
      <c r="B231">
        <v>4</v>
      </c>
      <c r="C231" t="s">
        <v>114</v>
      </c>
      <c r="D231">
        <f>VLOOKUP(C231,'Action Key'!$A$2:$B$53,2,FALSE)</f>
        <v>15</v>
      </c>
      <c r="E231">
        <v>15</v>
      </c>
    </row>
    <row r="232" spans="1:5" x14ac:dyDescent="0.25">
      <c r="A232" t="s">
        <v>6</v>
      </c>
      <c r="B232">
        <v>4</v>
      </c>
      <c r="C232" t="s">
        <v>70</v>
      </c>
      <c r="D232">
        <f>VLOOKUP(C232,'Action Key'!$A$2:$B$53,2,FALSE)</f>
        <v>25</v>
      </c>
      <c r="E232">
        <v>25</v>
      </c>
    </row>
    <row r="233" spans="1:5" x14ac:dyDescent="0.25">
      <c r="A233" t="s">
        <v>6</v>
      </c>
      <c r="B233">
        <v>4</v>
      </c>
      <c r="C233" t="s">
        <v>92</v>
      </c>
      <c r="D233">
        <f>VLOOKUP(C233,'Action Key'!$A$2:$B$53,2,FALSE)</f>
        <v>10</v>
      </c>
      <c r="E233">
        <v>10</v>
      </c>
    </row>
    <row r="234" spans="1:5" x14ac:dyDescent="0.25">
      <c r="A234" t="s">
        <v>6</v>
      </c>
      <c r="B234">
        <v>4</v>
      </c>
      <c r="C234" t="s">
        <v>113</v>
      </c>
      <c r="D234">
        <f>VLOOKUP(C234,'Action Key'!$A$2:$B$53,2,FALSE)</f>
        <v>10</v>
      </c>
      <c r="E234">
        <v>10</v>
      </c>
    </row>
    <row r="235" spans="1:5" x14ac:dyDescent="0.25">
      <c r="A235" t="s">
        <v>11</v>
      </c>
      <c r="B235">
        <v>5</v>
      </c>
      <c r="C235" t="s">
        <v>72</v>
      </c>
      <c r="D235">
        <f>VLOOKUP(C235,'Action Key'!$A$2:$B$53,2,FALSE)</f>
        <v>5</v>
      </c>
      <c r="E235">
        <v>5</v>
      </c>
    </row>
    <row r="236" spans="1:5" x14ac:dyDescent="0.25">
      <c r="A236" t="s">
        <v>11</v>
      </c>
      <c r="B236">
        <v>5</v>
      </c>
      <c r="C236" t="s">
        <v>92</v>
      </c>
      <c r="D236">
        <f>VLOOKUP(C236,'Action Key'!$A$2:$B$53,2,FALSE)</f>
        <v>10</v>
      </c>
      <c r="E236">
        <v>10</v>
      </c>
    </row>
    <row r="237" spans="1:5" x14ac:dyDescent="0.25">
      <c r="A237" t="s">
        <v>11</v>
      </c>
      <c r="B237">
        <v>5</v>
      </c>
      <c r="C237" t="s">
        <v>79</v>
      </c>
      <c r="D237">
        <f>VLOOKUP(C237,'Action Key'!$A$2:$B$53,2,FALSE)</f>
        <v>10</v>
      </c>
      <c r="E237">
        <v>10</v>
      </c>
    </row>
    <row r="238" spans="1:5" x14ac:dyDescent="0.25">
      <c r="A238" t="s">
        <v>11</v>
      </c>
      <c r="B238">
        <v>5</v>
      </c>
      <c r="C238" t="s">
        <v>70</v>
      </c>
      <c r="D238">
        <f>VLOOKUP(C238,'Action Key'!$A$2:$B$53,2,FALSE)</f>
        <v>25</v>
      </c>
      <c r="E238">
        <v>25</v>
      </c>
    </row>
    <row r="239" spans="1:5" x14ac:dyDescent="0.25">
      <c r="A239" t="s">
        <v>10</v>
      </c>
      <c r="B239">
        <v>5</v>
      </c>
      <c r="C239" t="s">
        <v>70</v>
      </c>
      <c r="D239">
        <f>VLOOKUP(C239,'Action Key'!$A$2:$B$53,2,FALSE)</f>
        <v>25</v>
      </c>
      <c r="E239">
        <v>25</v>
      </c>
    </row>
    <row r="240" spans="1:5" x14ac:dyDescent="0.25">
      <c r="A240" t="s">
        <v>10</v>
      </c>
      <c r="B240">
        <v>5</v>
      </c>
      <c r="C240" t="s">
        <v>92</v>
      </c>
      <c r="D240">
        <f>VLOOKUP(C240,'Action Key'!$A$2:$B$53,2,FALSE)</f>
        <v>10</v>
      </c>
      <c r="E240">
        <v>10</v>
      </c>
    </row>
    <row r="241" spans="1:5" x14ac:dyDescent="0.25">
      <c r="A241" t="s">
        <v>10</v>
      </c>
      <c r="B241">
        <v>5</v>
      </c>
      <c r="C241" t="s">
        <v>79</v>
      </c>
      <c r="D241">
        <f>VLOOKUP(C241,'Action Key'!$A$2:$B$53,2,FALSE)</f>
        <v>10</v>
      </c>
      <c r="E241">
        <v>10</v>
      </c>
    </row>
    <row r="242" spans="1:5" x14ac:dyDescent="0.25">
      <c r="A242" t="s">
        <v>10</v>
      </c>
      <c r="B242">
        <v>5</v>
      </c>
      <c r="C242" t="s">
        <v>70</v>
      </c>
      <c r="D242">
        <f>VLOOKUP(C242,'Action Key'!$A$2:$B$53,2,FALSE)</f>
        <v>25</v>
      </c>
      <c r="E242">
        <v>25</v>
      </c>
    </row>
    <row r="243" spans="1:5" x14ac:dyDescent="0.25">
      <c r="A243" t="s">
        <v>5</v>
      </c>
      <c r="B243">
        <v>5</v>
      </c>
      <c r="C243" t="s">
        <v>70</v>
      </c>
      <c r="D243">
        <f>VLOOKUP(C243,'Action Key'!$A$2:$B$53,2,FALSE)</f>
        <v>25</v>
      </c>
      <c r="E243">
        <v>25</v>
      </c>
    </row>
    <row r="244" spans="1:5" x14ac:dyDescent="0.25">
      <c r="A244" t="s">
        <v>5</v>
      </c>
      <c r="B244">
        <v>5</v>
      </c>
      <c r="C244" t="s">
        <v>92</v>
      </c>
      <c r="D244">
        <f>VLOOKUP(C244,'Action Key'!$A$2:$B$53,2,FALSE)</f>
        <v>10</v>
      </c>
      <c r="E244">
        <v>10</v>
      </c>
    </row>
    <row r="245" spans="1:5" x14ac:dyDescent="0.25">
      <c r="A245" t="s">
        <v>5</v>
      </c>
      <c r="B245">
        <v>5</v>
      </c>
      <c r="C245" t="s">
        <v>79</v>
      </c>
      <c r="D245">
        <f>VLOOKUP(C245,'Action Key'!$A$2:$B$53,2,FALSE)</f>
        <v>10</v>
      </c>
      <c r="E245">
        <v>10</v>
      </c>
    </row>
    <row r="246" spans="1:5" x14ac:dyDescent="0.25">
      <c r="A246" t="s">
        <v>5</v>
      </c>
      <c r="B246">
        <v>5</v>
      </c>
      <c r="C246" t="s">
        <v>72</v>
      </c>
      <c r="D246">
        <f>VLOOKUP(C246,'Action Key'!$A$2:$B$53,2,FALSE)</f>
        <v>5</v>
      </c>
      <c r="E246">
        <v>5</v>
      </c>
    </row>
    <row r="247" spans="1:5" x14ac:dyDescent="0.25">
      <c r="A247" t="s">
        <v>5</v>
      </c>
      <c r="B247">
        <v>5</v>
      </c>
      <c r="C247" t="s">
        <v>118</v>
      </c>
      <c r="D247">
        <f>VLOOKUP(C247,'Action Key'!$A$2:$B$53,2,FALSE)</f>
        <v>5</v>
      </c>
      <c r="E247">
        <v>5</v>
      </c>
    </row>
    <row r="248" spans="1:5" x14ac:dyDescent="0.25">
      <c r="A248" t="s">
        <v>5</v>
      </c>
      <c r="B248">
        <v>5</v>
      </c>
      <c r="C248" t="s">
        <v>101</v>
      </c>
      <c r="D248">
        <f>VLOOKUP(C248,'Action Key'!$A$2:$B$53,2,FALSE)</f>
        <v>35</v>
      </c>
      <c r="E248">
        <v>35</v>
      </c>
    </row>
    <row r="249" spans="1:5" x14ac:dyDescent="0.25">
      <c r="A249" t="s">
        <v>49</v>
      </c>
      <c r="B249">
        <v>5</v>
      </c>
      <c r="C249" t="s">
        <v>70</v>
      </c>
      <c r="D249">
        <f>VLOOKUP(C249,'Action Key'!$A$2:$B$53,2,FALSE)</f>
        <v>25</v>
      </c>
      <c r="E249">
        <v>25</v>
      </c>
    </row>
    <row r="250" spans="1:5" x14ac:dyDescent="0.25">
      <c r="A250" t="s">
        <v>49</v>
      </c>
      <c r="B250">
        <v>5</v>
      </c>
      <c r="C250" t="s">
        <v>92</v>
      </c>
      <c r="D250">
        <f>VLOOKUP(C250,'Action Key'!$A$2:$B$53,2,FALSE)</f>
        <v>10</v>
      </c>
      <c r="E250">
        <v>10</v>
      </c>
    </row>
    <row r="251" spans="1:5" x14ac:dyDescent="0.25">
      <c r="A251" t="s">
        <v>49</v>
      </c>
      <c r="B251">
        <v>5</v>
      </c>
      <c r="C251" t="s">
        <v>119</v>
      </c>
      <c r="D251">
        <f>VLOOKUP(C251,'Action Key'!$A$2:$B$53,2,FALSE)</f>
        <v>25</v>
      </c>
      <c r="E251">
        <v>25</v>
      </c>
    </row>
    <row r="252" spans="1:5" x14ac:dyDescent="0.25">
      <c r="A252" t="s">
        <v>12</v>
      </c>
      <c r="B252">
        <v>5</v>
      </c>
      <c r="C252" t="s">
        <v>70</v>
      </c>
      <c r="D252">
        <f>VLOOKUP(C252,'Action Key'!$A$2:$B$53,2,FALSE)</f>
        <v>25</v>
      </c>
      <c r="E252">
        <v>25</v>
      </c>
    </row>
    <row r="253" spans="1:5" x14ac:dyDescent="0.25">
      <c r="A253" t="s">
        <v>12</v>
      </c>
      <c r="B253">
        <v>5</v>
      </c>
      <c r="C253" t="s">
        <v>92</v>
      </c>
      <c r="D253">
        <f>VLOOKUP(C253,'Action Key'!$A$2:$B$53,2,FALSE)</f>
        <v>10</v>
      </c>
      <c r="E253">
        <v>10</v>
      </c>
    </row>
    <row r="254" spans="1:5" x14ac:dyDescent="0.25">
      <c r="A254" t="s">
        <v>51</v>
      </c>
      <c r="B254">
        <v>5</v>
      </c>
      <c r="C254" t="s">
        <v>70</v>
      </c>
      <c r="D254">
        <f>VLOOKUP(C254,'Action Key'!$A$2:$B$53,2,FALSE)</f>
        <v>25</v>
      </c>
      <c r="E254">
        <v>25</v>
      </c>
    </row>
    <row r="255" spans="1:5" x14ac:dyDescent="0.25">
      <c r="A255" t="s">
        <v>51</v>
      </c>
      <c r="B255">
        <v>5</v>
      </c>
      <c r="C255" t="s">
        <v>79</v>
      </c>
      <c r="D255">
        <f>VLOOKUP(C255,'Action Key'!$A$2:$B$53,2,FALSE)</f>
        <v>10</v>
      </c>
      <c r="E255">
        <v>10</v>
      </c>
    </row>
    <row r="256" spans="1:5" x14ac:dyDescent="0.25">
      <c r="A256" t="s">
        <v>51</v>
      </c>
      <c r="B256">
        <v>5</v>
      </c>
      <c r="C256" t="s">
        <v>92</v>
      </c>
      <c r="D256">
        <f>VLOOKUP(C256,'Action Key'!$A$2:$B$53,2,FALSE)</f>
        <v>10</v>
      </c>
      <c r="E256">
        <v>10</v>
      </c>
    </row>
    <row r="257" spans="1:5" x14ac:dyDescent="0.25">
      <c r="A257" t="s">
        <v>51</v>
      </c>
      <c r="B257">
        <v>5</v>
      </c>
      <c r="C257" t="s">
        <v>70</v>
      </c>
      <c r="D257">
        <f>VLOOKUP(C257,'Action Key'!$A$2:$B$53,2,FALSE)</f>
        <v>25</v>
      </c>
      <c r="E257">
        <v>25</v>
      </c>
    </row>
    <row r="258" spans="1:5" x14ac:dyDescent="0.25">
      <c r="A258" t="s">
        <v>8</v>
      </c>
      <c r="B258">
        <v>5</v>
      </c>
      <c r="C258" t="s">
        <v>104</v>
      </c>
      <c r="D258">
        <f>VLOOKUP(C258,'Action Key'!$A$2:$B$53,2,FALSE)</f>
        <v>15</v>
      </c>
      <c r="E258">
        <v>15</v>
      </c>
    </row>
    <row r="259" spans="1:5" x14ac:dyDescent="0.25">
      <c r="A259" t="s">
        <v>8</v>
      </c>
      <c r="B259">
        <v>5</v>
      </c>
      <c r="C259" t="s">
        <v>79</v>
      </c>
      <c r="D259">
        <f>VLOOKUP(C259,'Action Key'!$A$2:$B$53,2,FALSE)</f>
        <v>10</v>
      </c>
      <c r="E259">
        <v>10</v>
      </c>
    </row>
    <row r="260" spans="1:5" x14ac:dyDescent="0.25">
      <c r="A260" t="s">
        <v>8</v>
      </c>
      <c r="B260">
        <v>5</v>
      </c>
      <c r="C260" t="s">
        <v>107</v>
      </c>
      <c r="D260">
        <f>VLOOKUP(C260,'Action Key'!$A$2:$B$53,2,FALSE)</f>
        <v>20</v>
      </c>
      <c r="E260">
        <v>20</v>
      </c>
    </row>
    <row r="261" spans="1:5" x14ac:dyDescent="0.25">
      <c r="A261" t="s">
        <v>8</v>
      </c>
      <c r="B261">
        <v>5</v>
      </c>
      <c r="C261" t="s">
        <v>113</v>
      </c>
      <c r="D261">
        <f>VLOOKUP(C261,'Action Key'!$A$2:$B$53,2,FALSE)</f>
        <v>10</v>
      </c>
      <c r="E261">
        <v>10</v>
      </c>
    </row>
    <row r="262" spans="1:5" x14ac:dyDescent="0.25">
      <c r="A262" t="s">
        <v>8</v>
      </c>
      <c r="B262">
        <v>5</v>
      </c>
      <c r="C262" t="s">
        <v>78</v>
      </c>
      <c r="D262">
        <f>VLOOKUP(C262,'Action Key'!$A$2:$B$53,2,FALSE)</f>
        <v>5</v>
      </c>
      <c r="E262">
        <v>5</v>
      </c>
    </row>
    <row r="263" spans="1:5" x14ac:dyDescent="0.25">
      <c r="A263" t="s">
        <v>8</v>
      </c>
      <c r="B263">
        <v>5</v>
      </c>
      <c r="C263" t="s">
        <v>88</v>
      </c>
      <c r="D263">
        <f>VLOOKUP(C263,'Action Key'!$A$2:$B$53,2,FALSE)</f>
        <v>10</v>
      </c>
      <c r="E263">
        <v>10</v>
      </c>
    </row>
    <row r="264" spans="1:5" x14ac:dyDescent="0.25">
      <c r="A264" t="s">
        <v>8</v>
      </c>
      <c r="B264">
        <v>5</v>
      </c>
      <c r="C264" t="s">
        <v>116</v>
      </c>
      <c r="D264">
        <f>VLOOKUP(C264,'Action Key'!$A$2:$B$53,2,FALSE)</f>
        <v>20</v>
      </c>
      <c r="E264">
        <v>20</v>
      </c>
    </row>
    <row r="265" spans="1:5" x14ac:dyDescent="0.25">
      <c r="A265" t="s">
        <v>8</v>
      </c>
      <c r="B265">
        <v>5</v>
      </c>
      <c r="C265" t="s">
        <v>70</v>
      </c>
      <c r="D265">
        <f>VLOOKUP(C265,'Action Key'!$A$2:$B$53,2,FALSE)</f>
        <v>25</v>
      </c>
      <c r="E265">
        <v>25</v>
      </c>
    </row>
    <row r="266" spans="1:5" x14ac:dyDescent="0.25">
      <c r="A266" t="s">
        <v>4</v>
      </c>
      <c r="B266">
        <v>5</v>
      </c>
      <c r="C266" t="s">
        <v>72</v>
      </c>
      <c r="D266">
        <f>VLOOKUP(C266,'Action Key'!$A$2:$B$53,2,FALSE)</f>
        <v>5</v>
      </c>
      <c r="E266">
        <v>5</v>
      </c>
    </row>
    <row r="267" spans="1:5" x14ac:dyDescent="0.25">
      <c r="A267" t="s">
        <v>4</v>
      </c>
      <c r="B267">
        <v>5</v>
      </c>
      <c r="C267" t="s">
        <v>116</v>
      </c>
      <c r="D267">
        <f>VLOOKUP(C267,'Action Key'!$A$2:$B$53,2,FALSE)</f>
        <v>20</v>
      </c>
      <c r="E267">
        <v>20</v>
      </c>
    </row>
    <row r="268" spans="1:5" x14ac:dyDescent="0.25">
      <c r="A268" t="s">
        <v>4</v>
      </c>
      <c r="B268">
        <v>5</v>
      </c>
      <c r="C268" t="s">
        <v>79</v>
      </c>
      <c r="D268">
        <f>VLOOKUP(C268,'Action Key'!$A$2:$B$53,2,FALSE)</f>
        <v>10</v>
      </c>
      <c r="E268">
        <v>10</v>
      </c>
    </row>
    <row r="269" spans="1:5" x14ac:dyDescent="0.25">
      <c r="A269" t="s">
        <v>4</v>
      </c>
      <c r="B269">
        <v>5</v>
      </c>
      <c r="C269" t="s">
        <v>92</v>
      </c>
      <c r="D269">
        <f>VLOOKUP(C269,'Action Key'!$A$2:$B$53,2,FALSE)</f>
        <v>10</v>
      </c>
      <c r="E269">
        <v>10</v>
      </c>
    </row>
    <row r="270" spans="1:5" x14ac:dyDescent="0.25">
      <c r="A270" t="s">
        <v>4</v>
      </c>
      <c r="B270">
        <v>5</v>
      </c>
      <c r="C270" t="s">
        <v>70</v>
      </c>
      <c r="D270">
        <f>VLOOKUP(C270,'Action Key'!$A$2:$B$53,2,FALSE)</f>
        <v>25</v>
      </c>
      <c r="E270">
        <v>25</v>
      </c>
    </row>
    <row r="271" spans="1:5" x14ac:dyDescent="0.25">
      <c r="A271" t="s">
        <v>7</v>
      </c>
      <c r="B271">
        <v>5</v>
      </c>
      <c r="C271" t="s">
        <v>70</v>
      </c>
      <c r="D271">
        <f>VLOOKUP(C271,'Action Key'!$A$2:$B$53,2,FALSE)</f>
        <v>25</v>
      </c>
      <c r="E271">
        <v>25</v>
      </c>
    </row>
    <row r="272" spans="1:5" x14ac:dyDescent="0.25">
      <c r="A272" t="s">
        <v>7</v>
      </c>
      <c r="B272">
        <v>5</v>
      </c>
      <c r="C272" t="s">
        <v>79</v>
      </c>
      <c r="D272">
        <f>VLOOKUP(C272,'Action Key'!$A$2:$B$53,2,FALSE)</f>
        <v>10</v>
      </c>
      <c r="E272">
        <v>10</v>
      </c>
    </row>
    <row r="273" spans="1:5" x14ac:dyDescent="0.25">
      <c r="A273" t="s">
        <v>7</v>
      </c>
      <c r="B273">
        <v>5</v>
      </c>
      <c r="C273" t="s">
        <v>120</v>
      </c>
      <c r="D273">
        <f>VLOOKUP(C273,'Action Key'!$A$2:$B$53,2,FALSE)</f>
        <v>20</v>
      </c>
      <c r="E273">
        <v>20</v>
      </c>
    </row>
    <row r="274" spans="1:5" x14ac:dyDescent="0.25">
      <c r="A274" t="s">
        <v>7</v>
      </c>
      <c r="B274">
        <v>5</v>
      </c>
      <c r="C274" t="s">
        <v>121</v>
      </c>
      <c r="D274">
        <f>VLOOKUP(C274,'Action Key'!$A$2:$B$53,2,FALSE)</f>
        <v>30</v>
      </c>
      <c r="E274">
        <v>30</v>
      </c>
    </row>
    <row r="275" spans="1:5" x14ac:dyDescent="0.25">
      <c r="A275" t="s">
        <v>7</v>
      </c>
      <c r="B275">
        <v>5</v>
      </c>
      <c r="C275" t="s">
        <v>107</v>
      </c>
      <c r="D275">
        <f>VLOOKUP(C275,'Action Key'!$A$2:$B$53,2,FALSE)</f>
        <v>20</v>
      </c>
      <c r="E275">
        <v>20</v>
      </c>
    </row>
    <row r="276" spans="1:5" x14ac:dyDescent="0.25">
      <c r="A276" t="s">
        <v>7</v>
      </c>
      <c r="B276">
        <v>5</v>
      </c>
      <c r="C276" t="s">
        <v>95</v>
      </c>
      <c r="D276">
        <f>VLOOKUP(C276,'Action Key'!$A$2:$B$53,2,FALSE)</f>
        <v>10</v>
      </c>
      <c r="E276">
        <v>10</v>
      </c>
    </row>
    <row r="277" spans="1:5" x14ac:dyDescent="0.25">
      <c r="A277" t="s">
        <v>7</v>
      </c>
      <c r="B277">
        <v>5</v>
      </c>
      <c r="C277" t="s">
        <v>122</v>
      </c>
      <c r="D277">
        <f>VLOOKUP(C277,'Action Key'!$A$2:$B$53,2,FALSE)</f>
        <v>10</v>
      </c>
      <c r="E277">
        <v>10</v>
      </c>
    </row>
    <row r="278" spans="1:5" x14ac:dyDescent="0.25">
      <c r="A278" t="s">
        <v>7</v>
      </c>
      <c r="B278">
        <v>5</v>
      </c>
      <c r="C278" t="s">
        <v>70</v>
      </c>
      <c r="D278">
        <f>VLOOKUP(C278,'Action Key'!$A$2:$B$53,2,FALSE)</f>
        <v>25</v>
      </c>
      <c r="E278">
        <v>25</v>
      </c>
    </row>
    <row r="279" spans="1:5" x14ac:dyDescent="0.25">
      <c r="A279" t="s">
        <v>53</v>
      </c>
      <c r="B279">
        <v>5</v>
      </c>
      <c r="C279" t="s">
        <v>70</v>
      </c>
      <c r="D279">
        <f>VLOOKUP(C279,'Action Key'!$A$2:$B$53,2,FALSE)</f>
        <v>25</v>
      </c>
      <c r="E279">
        <v>25</v>
      </c>
    </row>
    <row r="280" spans="1:5" x14ac:dyDescent="0.25">
      <c r="A280" t="s">
        <v>53</v>
      </c>
      <c r="B280">
        <v>5</v>
      </c>
      <c r="C280" t="s">
        <v>92</v>
      </c>
      <c r="D280">
        <f>VLOOKUP(C280,'Action Key'!$A$2:$B$53,2,FALSE)</f>
        <v>10</v>
      </c>
      <c r="E280">
        <v>10</v>
      </c>
    </row>
    <row r="281" spans="1:5" x14ac:dyDescent="0.25">
      <c r="A281" t="s">
        <v>6</v>
      </c>
      <c r="B281">
        <v>5</v>
      </c>
      <c r="C281" t="s">
        <v>70</v>
      </c>
      <c r="D281">
        <f>VLOOKUP(C281,'Action Key'!$A$2:$B$53,2,FALSE)</f>
        <v>25</v>
      </c>
      <c r="E281">
        <v>25</v>
      </c>
    </row>
    <row r="282" spans="1:5" x14ac:dyDescent="0.25">
      <c r="A282" t="s">
        <v>6</v>
      </c>
      <c r="B282">
        <v>5</v>
      </c>
      <c r="C282" t="s">
        <v>92</v>
      </c>
      <c r="D282">
        <f>VLOOKUP(C282,'Action Key'!$A$2:$B$53,2,FALSE)</f>
        <v>10</v>
      </c>
      <c r="E282">
        <v>10</v>
      </c>
    </row>
    <row r="283" spans="1:5" x14ac:dyDescent="0.25">
      <c r="A283" t="s">
        <v>6</v>
      </c>
      <c r="B283">
        <v>5</v>
      </c>
      <c r="C283" t="s">
        <v>70</v>
      </c>
      <c r="D283">
        <f>VLOOKUP(C283,'Action Key'!$A$2:$B$53,2,FALSE)</f>
        <v>25</v>
      </c>
      <c r="E283">
        <v>25</v>
      </c>
    </row>
    <row r="284" spans="1:5" x14ac:dyDescent="0.25">
      <c r="A284" t="s">
        <v>11</v>
      </c>
      <c r="B284">
        <v>6</v>
      </c>
      <c r="C284" t="s">
        <v>92</v>
      </c>
      <c r="D284">
        <f>VLOOKUP(C284,'Action Key'!$A$2:$B$53,2,FALSE)</f>
        <v>10</v>
      </c>
      <c r="E284">
        <v>10</v>
      </c>
    </row>
    <row r="285" spans="1:5" x14ac:dyDescent="0.25">
      <c r="A285" t="s">
        <v>11</v>
      </c>
      <c r="B285">
        <v>6</v>
      </c>
      <c r="C285" t="s">
        <v>79</v>
      </c>
      <c r="D285">
        <f>VLOOKUP(C285,'Action Key'!$A$2:$B$53,2,FALSE)</f>
        <v>10</v>
      </c>
      <c r="E285">
        <v>10</v>
      </c>
    </row>
    <row r="286" spans="1:5" x14ac:dyDescent="0.25">
      <c r="A286" t="s">
        <v>11</v>
      </c>
      <c r="B286">
        <v>6</v>
      </c>
      <c r="C286" t="s">
        <v>78</v>
      </c>
      <c r="D286">
        <f>VLOOKUP(C286,'Action Key'!$A$2:$B$53,2,FALSE)</f>
        <v>5</v>
      </c>
      <c r="E286">
        <v>5</v>
      </c>
    </row>
    <row r="287" spans="1:5" x14ac:dyDescent="0.25">
      <c r="A287" t="s">
        <v>11</v>
      </c>
      <c r="B287">
        <v>6</v>
      </c>
      <c r="C287" t="s">
        <v>70</v>
      </c>
      <c r="D287">
        <f>VLOOKUP(C287,'Action Key'!$A$2:$B$53,2,FALSE)</f>
        <v>25</v>
      </c>
      <c r="E287">
        <v>25</v>
      </c>
    </row>
    <row r="288" spans="1:5" x14ac:dyDescent="0.25">
      <c r="A288" t="s">
        <v>10</v>
      </c>
      <c r="B288">
        <v>6</v>
      </c>
      <c r="C288" t="s">
        <v>109</v>
      </c>
      <c r="D288">
        <f>VLOOKUP(C288,'Action Key'!$A$2:$B$53,2,FALSE)</f>
        <v>30</v>
      </c>
      <c r="E288">
        <v>30</v>
      </c>
    </row>
    <row r="289" spans="1:5" x14ac:dyDescent="0.25">
      <c r="A289" t="s">
        <v>10</v>
      </c>
      <c r="B289">
        <v>6</v>
      </c>
      <c r="C289" t="s">
        <v>78</v>
      </c>
      <c r="D289">
        <f>VLOOKUP(C289,'Action Key'!$A$2:$B$53,2,FALSE)</f>
        <v>5</v>
      </c>
      <c r="E289">
        <v>5</v>
      </c>
    </row>
    <row r="290" spans="1:5" x14ac:dyDescent="0.25">
      <c r="A290" t="s">
        <v>10</v>
      </c>
      <c r="B290">
        <v>6</v>
      </c>
      <c r="C290" t="s">
        <v>79</v>
      </c>
      <c r="D290">
        <f>VLOOKUP(C290,'Action Key'!$A$2:$B$53,2,FALSE)</f>
        <v>10</v>
      </c>
      <c r="E290">
        <v>10</v>
      </c>
    </row>
    <row r="291" spans="1:5" x14ac:dyDescent="0.25">
      <c r="A291" t="s">
        <v>10</v>
      </c>
      <c r="B291">
        <v>6</v>
      </c>
      <c r="C291" t="s">
        <v>111</v>
      </c>
      <c r="D291">
        <f>VLOOKUP(C291,'Action Key'!$A$2:$B$53,2,FALSE)</f>
        <v>40</v>
      </c>
      <c r="E291">
        <v>40</v>
      </c>
    </row>
    <row r="292" spans="1:5" x14ac:dyDescent="0.25">
      <c r="A292" t="s">
        <v>10</v>
      </c>
      <c r="B292">
        <v>6</v>
      </c>
      <c r="C292" t="s">
        <v>88</v>
      </c>
      <c r="D292">
        <f>VLOOKUP(C292,'Action Key'!$A$2:$B$53,2,FALSE)</f>
        <v>10</v>
      </c>
      <c r="E292">
        <v>10</v>
      </c>
    </row>
    <row r="293" spans="1:5" x14ac:dyDescent="0.25">
      <c r="A293" t="s">
        <v>5</v>
      </c>
      <c r="B293">
        <v>6</v>
      </c>
      <c r="C293" t="s">
        <v>109</v>
      </c>
      <c r="D293">
        <f>VLOOKUP(C293,'Action Key'!$A$2:$B$53,2,FALSE)</f>
        <v>30</v>
      </c>
      <c r="E293">
        <v>30</v>
      </c>
    </row>
    <row r="294" spans="1:5" x14ac:dyDescent="0.25">
      <c r="A294" t="s">
        <v>5</v>
      </c>
      <c r="B294">
        <v>6</v>
      </c>
      <c r="C294" t="s">
        <v>78</v>
      </c>
      <c r="D294">
        <f>VLOOKUP(C294,'Action Key'!$A$2:$B$53,2,FALSE)</f>
        <v>5</v>
      </c>
      <c r="E294">
        <v>5</v>
      </c>
    </row>
    <row r="295" spans="1:5" x14ac:dyDescent="0.25">
      <c r="A295" t="s">
        <v>5</v>
      </c>
      <c r="B295">
        <v>6</v>
      </c>
      <c r="C295" t="s">
        <v>116</v>
      </c>
      <c r="D295">
        <f>VLOOKUP(C295,'Action Key'!$A$2:$B$53,2,FALSE)</f>
        <v>20</v>
      </c>
      <c r="E295">
        <v>20</v>
      </c>
    </row>
    <row r="296" spans="1:5" x14ac:dyDescent="0.25">
      <c r="A296" t="s">
        <v>5</v>
      </c>
      <c r="B296">
        <v>6</v>
      </c>
      <c r="C296" t="s">
        <v>79</v>
      </c>
      <c r="D296">
        <f>VLOOKUP(C296,'Action Key'!$A$2:$B$53,2,FALSE)</f>
        <v>10</v>
      </c>
      <c r="E296">
        <v>10</v>
      </c>
    </row>
    <row r="297" spans="1:5" x14ac:dyDescent="0.25">
      <c r="A297" t="s">
        <v>5</v>
      </c>
      <c r="B297">
        <v>6</v>
      </c>
      <c r="C297" t="s">
        <v>119</v>
      </c>
      <c r="D297">
        <f>VLOOKUP(C297,'Action Key'!$A$2:$B$53,2,FALSE)</f>
        <v>25</v>
      </c>
      <c r="E297">
        <v>25</v>
      </c>
    </row>
    <row r="298" spans="1:5" x14ac:dyDescent="0.25">
      <c r="A298" t="s">
        <v>51</v>
      </c>
      <c r="B298">
        <v>6</v>
      </c>
      <c r="C298" t="s">
        <v>92</v>
      </c>
      <c r="D298">
        <f>VLOOKUP(C298,'Action Key'!$A$2:$B$53,2,FALSE)</f>
        <v>10</v>
      </c>
      <c r="E298">
        <v>10</v>
      </c>
    </row>
    <row r="299" spans="1:5" x14ac:dyDescent="0.25">
      <c r="A299" t="s">
        <v>51</v>
      </c>
      <c r="B299">
        <v>6</v>
      </c>
      <c r="C299" t="s">
        <v>79</v>
      </c>
      <c r="D299">
        <f>VLOOKUP(C299,'Action Key'!$A$2:$B$53,2,FALSE)</f>
        <v>10</v>
      </c>
      <c r="E299">
        <v>10</v>
      </c>
    </row>
    <row r="300" spans="1:5" x14ac:dyDescent="0.25">
      <c r="A300" t="s">
        <v>51</v>
      </c>
      <c r="B300">
        <v>6</v>
      </c>
      <c r="C300" t="s">
        <v>78</v>
      </c>
      <c r="D300">
        <f>VLOOKUP(C300,'Action Key'!$A$2:$B$53,2,FALSE)</f>
        <v>5</v>
      </c>
      <c r="E300">
        <v>5</v>
      </c>
    </row>
    <row r="301" spans="1:5" x14ac:dyDescent="0.25">
      <c r="A301" t="s">
        <v>51</v>
      </c>
      <c r="B301">
        <v>6</v>
      </c>
      <c r="C301" t="s">
        <v>116</v>
      </c>
      <c r="D301">
        <f>VLOOKUP(C301,'Action Key'!$A$2:$B$53,2,FALSE)</f>
        <v>20</v>
      </c>
      <c r="E301">
        <v>20</v>
      </c>
    </row>
    <row r="302" spans="1:5" x14ac:dyDescent="0.25">
      <c r="A302" t="s">
        <v>51</v>
      </c>
      <c r="B302">
        <v>6</v>
      </c>
      <c r="C302" t="s">
        <v>70</v>
      </c>
      <c r="D302">
        <f>VLOOKUP(C302,'Action Key'!$A$2:$B$53,2,FALSE)</f>
        <v>25</v>
      </c>
      <c r="E302">
        <v>25</v>
      </c>
    </row>
    <row r="303" spans="1:5" x14ac:dyDescent="0.25">
      <c r="A303" t="s">
        <v>8</v>
      </c>
      <c r="B303">
        <v>6</v>
      </c>
      <c r="C303" t="s">
        <v>92</v>
      </c>
      <c r="D303">
        <f>VLOOKUP(C303,'Action Key'!$A$2:$B$53,2,FALSE)</f>
        <v>10</v>
      </c>
      <c r="E303">
        <v>10</v>
      </c>
    </row>
    <row r="304" spans="1:5" x14ac:dyDescent="0.25">
      <c r="A304" t="s">
        <v>8</v>
      </c>
      <c r="B304">
        <v>6</v>
      </c>
      <c r="C304" t="s">
        <v>79</v>
      </c>
      <c r="D304">
        <f>VLOOKUP(C304,'Action Key'!$A$2:$B$53,2,FALSE)</f>
        <v>10</v>
      </c>
      <c r="E304">
        <v>10</v>
      </c>
    </row>
    <row r="305" spans="1:5" x14ac:dyDescent="0.25">
      <c r="A305" t="s">
        <v>8</v>
      </c>
      <c r="B305">
        <v>6</v>
      </c>
      <c r="C305" t="s">
        <v>78</v>
      </c>
      <c r="D305">
        <f>VLOOKUP(C305,'Action Key'!$A$2:$B$53,2,FALSE)</f>
        <v>5</v>
      </c>
      <c r="E305">
        <v>5</v>
      </c>
    </row>
    <row r="306" spans="1:5" x14ac:dyDescent="0.25">
      <c r="A306" t="s">
        <v>8</v>
      </c>
      <c r="B306">
        <v>6</v>
      </c>
      <c r="C306" t="s">
        <v>116</v>
      </c>
      <c r="D306">
        <f>VLOOKUP(C306,'Action Key'!$A$2:$B$53,2,FALSE)</f>
        <v>20</v>
      </c>
      <c r="E306">
        <v>20</v>
      </c>
    </row>
    <row r="307" spans="1:5" x14ac:dyDescent="0.25">
      <c r="A307" t="s">
        <v>8</v>
      </c>
      <c r="B307">
        <v>6</v>
      </c>
      <c r="C307" t="s">
        <v>70</v>
      </c>
      <c r="D307">
        <f>VLOOKUP(C307,'Action Key'!$A$2:$B$53,2,FALSE)</f>
        <v>25</v>
      </c>
      <c r="E307">
        <v>25</v>
      </c>
    </row>
    <row r="308" spans="1:5" x14ac:dyDescent="0.25">
      <c r="A308" t="s">
        <v>4</v>
      </c>
      <c r="B308">
        <v>6</v>
      </c>
      <c r="C308" t="s">
        <v>79</v>
      </c>
      <c r="D308">
        <f>VLOOKUP(C308,'Action Key'!$A$2:$B$53,2,FALSE)</f>
        <v>10</v>
      </c>
      <c r="E308">
        <v>10</v>
      </c>
    </row>
    <row r="309" spans="1:5" x14ac:dyDescent="0.25">
      <c r="A309" t="s">
        <v>4</v>
      </c>
      <c r="B309">
        <v>6</v>
      </c>
      <c r="C309" t="s">
        <v>92</v>
      </c>
      <c r="D309">
        <f>VLOOKUP(C309,'Action Key'!$A$2:$B$53,2,FALSE)</f>
        <v>10</v>
      </c>
      <c r="E309">
        <v>10</v>
      </c>
    </row>
    <row r="310" spans="1:5" x14ac:dyDescent="0.25">
      <c r="A310" t="s">
        <v>4</v>
      </c>
      <c r="B310">
        <v>6</v>
      </c>
      <c r="C310" t="s">
        <v>78</v>
      </c>
      <c r="D310">
        <f>VLOOKUP(C310,'Action Key'!$A$2:$B$53,2,FALSE)</f>
        <v>5</v>
      </c>
      <c r="E310">
        <v>5</v>
      </c>
    </row>
    <row r="311" spans="1:5" x14ac:dyDescent="0.25">
      <c r="A311" t="s">
        <v>4</v>
      </c>
      <c r="B311">
        <v>6</v>
      </c>
      <c r="C311" t="s">
        <v>101</v>
      </c>
      <c r="D311">
        <f>VLOOKUP(C311,'Action Key'!$A$2:$B$53,2,FALSE)</f>
        <v>35</v>
      </c>
      <c r="E311">
        <v>35</v>
      </c>
    </row>
    <row r="312" spans="1:5" x14ac:dyDescent="0.25">
      <c r="A312" t="s">
        <v>7</v>
      </c>
      <c r="B312">
        <v>6</v>
      </c>
      <c r="C312" t="s">
        <v>104</v>
      </c>
      <c r="D312">
        <f>VLOOKUP(C312,'Action Key'!$A$2:$B$53,2,FALSE)</f>
        <v>15</v>
      </c>
      <c r="E312">
        <v>15</v>
      </c>
    </row>
    <row r="313" spans="1:5" x14ac:dyDescent="0.25">
      <c r="A313" t="s">
        <v>7</v>
      </c>
      <c r="B313">
        <v>6</v>
      </c>
      <c r="C313" t="s">
        <v>92</v>
      </c>
      <c r="D313">
        <f>VLOOKUP(C313,'Action Key'!$A$2:$B$53,2,FALSE)</f>
        <v>10</v>
      </c>
      <c r="E313">
        <v>10</v>
      </c>
    </row>
    <row r="314" spans="1:5" x14ac:dyDescent="0.25">
      <c r="A314" t="s">
        <v>7</v>
      </c>
      <c r="B314">
        <v>6</v>
      </c>
      <c r="C314" t="s">
        <v>78</v>
      </c>
      <c r="D314">
        <f>VLOOKUP(C314,'Action Key'!$A$2:$B$53,2,FALSE)</f>
        <v>5</v>
      </c>
      <c r="E314">
        <v>5</v>
      </c>
    </row>
    <row r="315" spans="1:5" x14ac:dyDescent="0.25">
      <c r="A315" t="s">
        <v>7</v>
      </c>
      <c r="B315">
        <v>6</v>
      </c>
      <c r="C315" t="s">
        <v>79</v>
      </c>
      <c r="D315">
        <f>VLOOKUP(C315,'Action Key'!$A$2:$B$53,2,FALSE)</f>
        <v>10</v>
      </c>
      <c r="E315">
        <v>10</v>
      </c>
    </row>
    <row r="316" spans="1:5" x14ac:dyDescent="0.25">
      <c r="A316" t="s">
        <v>7</v>
      </c>
      <c r="B316">
        <v>6</v>
      </c>
      <c r="C316" t="s">
        <v>70</v>
      </c>
      <c r="D316">
        <f>VLOOKUP(C316,'Action Key'!$A$2:$B$53,2,FALSE)</f>
        <v>25</v>
      </c>
      <c r="E316">
        <v>25</v>
      </c>
    </row>
    <row r="317" spans="1:5" x14ac:dyDescent="0.25">
      <c r="A317" t="s">
        <v>6</v>
      </c>
      <c r="B317">
        <v>6</v>
      </c>
      <c r="C317" t="s">
        <v>107</v>
      </c>
      <c r="D317">
        <f>VLOOKUP(C317,'Action Key'!$A$2:$B$53,2,FALSE)</f>
        <v>20</v>
      </c>
      <c r="E317">
        <v>20</v>
      </c>
    </row>
    <row r="318" spans="1:5" x14ac:dyDescent="0.25">
      <c r="A318" t="s">
        <v>6</v>
      </c>
      <c r="B318">
        <v>6</v>
      </c>
      <c r="C318" t="s">
        <v>79</v>
      </c>
      <c r="D318">
        <f>VLOOKUP(C318,'Action Key'!$A$2:$B$53,2,FALSE)</f>
        <v>10</v>
      </c>
      <c r="E318">
        <v>10</v>
      </c>
    </row>
    <row r="319" spans="1:5" x14ac:dyDescent="0.25">
      <c r="A319" t="s">
        <v>6</v>
      </c>
      <c r="B319">
        <v>6</v>
      </c>
      <c r="C319" t="s">
        <v>78</v>
      </c>
      <c r="D319">
        <f>VLOOKUP(C319,'Action Key'!$A$2:$B$53,2,FALSE)</f>
        <v>5</v>
      </c>
      <c r="E319">
        <v>5</v>
      </c>
    </row>
    <row r="320" spans="1:5" x14ac:dyDescent="0.25">
      <c r="A320" t="s">
        <v>6</v>
      </c>
      <c r="B320">
        <v>6</v>
      </c>
      <c r="C320" t="s">
        <v>119</v>
      </c>
      <c r="D320">
        <f>VLOOKUP(C320,'Action Key'!$A$2:$B$53,2,FALSE)</f>
        <v>25</v>
      </c>
      <c r="E320">
        <v>25</v>
      </c>
    </row>
    <row r="321" spans="1:5" x14ac:dyDescent="0.25">
      <c r="A321" t="s">
        <v>6</v>
      </c>
      <c r="B321">
        <v>6</v>
      </c>
      <c r="C321" t="s">
        <v>81</v>
      </c>
      <c r="D321">
        <f>VLOOKUP(C321,'Action Key'!$A$2:$B$53,2,FALSE)</f>
        <v>5</v>
      </c>
      <c r="E321">
        <v>5</v>
      </c>
    </row>
    <row r="322" spans="1:5" x14ac:dyDescent="0.25">
      <c r="A322" t="s">
        <v>11</v>
      </c>
      <c r="B322">
        <v>7</v>
      </c>
      <c r="C322" t="s">
        <v>107</v>
      </c>
      <c r="D322">
        <f>VLOOKUP(C322,'Action Key'!$A$2:$B$53,2,FALSE)</f>
        <v>20</v>
      </c>
      <c r="E322">
        <v>20</v>
      </c>
    </row>
    <row r="323" spans="1:5" x14ac:dyDescent="0.25">
      <c r="A323" t="s">
        <v>11</v>
      </c>
      <c r="B323">
        <v>7</v>
      </c>
      <c r="C323" t="s">
        <v>130</v>
      </c>
      <c r="D323">
        <f>VLOOKUP(C323,'Action Key'!$A$2:$B$53,2,FALSE)</f>
        <v>10</v>
      </c>
      <c r="E323">
        <v>10</v>
      </c>
    </row>
    <row r="324" spans="1:5" x14ac:dyDescent="0.25">
      <c r="A324" t="s">
        <v>11</v>
      </c>
      <c r="B324">
        <v>7</v>
      </c>
      <c r="C324" t="s">
        <v>79</v>
      </c>
      <c r="D324">
        <f>VLOOKUP(C324,'Action Key'!$A$2:$B$53,2,FALSE)</f>
        <v>10</v>
      </c>
      <c r="E324">
        <v>10</v>
      </c>
    </row>
    <row r="325" spans="1:5" x14ac:dyDescent="0.25">
      <c r="A325" t="s">
        <v>11</v>
      </c>
      <c r="B325">
        <v>7</v>
      </c>
      <c r="C325" t="s">
        <v>116</v>
      </c>
      <c r="D325">
        <f>VLOOKUP(C325,'Action Key'!$A$2:$B$53,2,FALSE)</f>
        <v>20</v>
      </c>
      <c r="E325">
        <v>20</v>
      </c>
    </row>
    <row r="326" spans="1:5" x14ac:dyDescent="0.25">
      <c r="A326" t="s">
        <v>10</v>
      </c>
      <c r="B326">
        <v>7</v>
      </c>
      <c r="C326" t="s">
        <v>92</v>
      </c>
      <c r="D326">
        <f>VLOOKUP(C326,'Action Key'!$A$2:$B$53,2,FALSE)</f>
        <v>10</v>
      </c>
      <c r="E326">
        <v>10</v>
      </c>
    </row>
    <row r="327" spans="1:5" x14ac:dyDescent="0.25">
      <c r="A327" t="s">
        <v>10</v>
      </c>
      <c r="B327">
        <v>7</v>
      </c>
      <c r="C327" t="s">
        <v>79</v>
      </c>
      <c r="D327">
        <f>VLOOKUP(C327,'Action Key'!$A$2:$B$53,2,FALSE)</f>
        <v>10</v>
      </c>
      <c r="E327">
        <v>10</v>
      </c>
    </row>
    <row r="328" spans="1:5" x14ac:dyDescent="0.25">
      <c r="A328" t="s">
        <v>10</v>
      </c>
      <c r="B328">
        <v>7</v>
      </c>
      <c r="C328" t="s">
        <v>70</v>
      </c>
      <c r="D328">
        <f>VLOOKUP(C328,'Action Key'!$A$2:$B$53,2,FALSE)</f>
        <v>25</v>
      </c>
      <c r="E328">
        <v>25</v>
      </c>
    </row>
    <row r="329" spans="1:5" x14ac:dyDescent="0.25">
      <c r="A329" t="s">
        <v>51</v>
      </c>
      <c r="B329">
        <v>7</v>
      </c>
      <c r="C329" t="s">
        <v>92</v>
      </c>
      <c r="D329">
        <f>VLOOKUP(C329,'Action Key'!$A$2:$B$53,2,FALSE)</f>
        <v>10</v>
      </c>
      <c r="E329">
        <v>10</v>
      </c>
    </row>
    <row r="330" spans="1:5" x14ac:dyDescent="0.25">
      <c r="A330" t="s">
        <v>51</v>
      </c>
      <c r="B330">
        <v>7</v>
      </c>
      <c r="C330" t="s">
        <v>79</v>
      </c>
      <c r="D330">
        <f>VLOOKUP(C330,'Action Key'!$A$2:$B$53,2,FALSE)</f>
        <v>10</v>
      </c>
      <c r="E330">
        <v>10</v>
      </c>
    </row>
    <row r="331" spans="1:5" x14ac:dyDescent="0.25">
      <c r="A331" t="s">
        <v>51</v>
      </c>
      <c r="B331">
        <v>7</v>
      </c>
      <c r="C331" t="s">
        <v>116</v>
      </c>
      <c r="D331">
        <f>VLOOKUP(C331,'Action Key'!$A$2:$B$53,2,FALSE)</f>
        <v>20</v>
      </c>
      <c r="E331">
        <v>20</v>
      </c>
    </row>
    <row r="332" spans="1:5" x14ac:dyDescent="0.25">
      <c r="A332" t="s">
        <v>8</v>
      </c>
      <c r="B332">
        <v>7</v>
      </c>
      <c r="C332" t="s">
        <v>107</v>
      </c>
      <c r="D332">
        <f>VLOOKUP(C332,'Action Key'!$A$2:$B$53,2,FALSE)</f>
        <v>20</v>
      </c>
      <c r="E332">
        <v>20</v>
      </c>
    </row>
    <row r="333" spans="1:5" x14ac:dyDescent="0.25">
      <c r="A333" t="s">
        <v>8</v>
      </c>
      <c r="B333">
        <v>7</v>
      </c>
      <c r="C333" t="s">
        <v>79</v>
      </c>
      <c r="D333">
        <f>VLOOKUP(C333,'Action Key'!$A$2:$B$53,2,FALSE)</f>
        <v>10</v>
      </c>
      <c r="E333">
        <v>10</v>
      </c>
    </row>
    <row r="334" spans="1:5" x14ac:dyDescent="0.25">
      <c r="A334" t="s">
        <v>8</v>
      </c>
      <c r="B334">
        <v>7</v>
      </c>
      <c r="C334" t="s">
        <v>78</v>
      </c>
      <c r="D334">
        <f>VLOOKUP(C334,'Action Key'!$A$2:$B$53,2,FALSE)</f>
        <v>5</v>
      </c>
      <c r="E334">
        <v>5</v>
      </c>
    </row>
    <row r="335" spans="1:5" x14ac:dyDescent="0.25">
      <c r="A335" t="s">
        <v>8</v>
      </c>
      <c r="B335">
        <v>7</v>
      </c>
      <c r="C335" t="s">
        <v>112</v>
      </c>
      <c r="D335">
        <f>VLOOKUP(C335,'Action Key'!$A$2:$B$53,2,FALSE)</f>
        <v>5</v>
      </c>
      <c r="E335">
        <v>5</v>
      </c>
    </row>
    <row r="336" spans="1:5" x14ac:dyDescent="0.25">
      <c r="A336" t="s">
        <v>8</v>
      </c>
      <c r="B336">
        <v>7</v>
      </c>
      <c r="C336" t="s">
        <v>77</v>
      </c>
      <c r="D336">
        <f>VLOOKUP(C336,'Action Key'!$A$2:$B$53,2,FALSE)</f>
        <v>5</v>
      </c>
      <c r="E336">
        <v>5</v>
      </c>
    </row>
    <row r="337" spans="1:5" x14ac:dyDescent="0.25">
      <c r="A337" t="s">
        <v>8</v>
      </c>
      <c r="B337">
        <v>7</v>
      </c>
      <c r="C337" t="s">
        <v>121</v>
      </c>
      <c r="D337">
        <f>VLOOKUP(C337,'Action Key'!$A$2:$B$53,2,FALSE)</f>
        <v>30</v>
      </c>
      <c r="E337">
        <v>30</v>
      </c>
    </row>
    <row r="338" spans="1:5" x14ac:dyDescent="0.25">
      <c r="A338" t="s">
        <v>8</v>
      </c>
      <c r="B338">
        <v>7</v>
      </c>
      <c r="C338" t="s">
        <v>70</v>
      </c>
      <c r="D338">
        <f>VLOOKUP(C338,'Action Key'!$A$2:$B$53,2,FALSE)</f>
        <v>25</v>
      </c>
      <c r="E338">
        <v>25</v>
      </c>
    </row>
    <row r="339" spans="1:5" x14ac:dyDescent="0.25">
      <c r="A339" t="s">
        <v>8</v>
      </c>
      <c r="B339">
        <v>7</v>
      </c>
      <c r="C339" t="s">
        <v>131</v>
      </c>
      <c r="D339">
        <f>VLOOKUP(C339,'Action Key'!$A$2:$B$53,2,FALSE)</f>
        <v>20</v>
      </c>
      <c r="E339">
        <v>20</v>
      </c>
    </row>
    <row r="340" spans="1:5" x14ac:dyDescent="0.25">
      <c r="A340" t="s">
        <v>4</v>
      </c>
      <c r="B340">
        <v>7</v>
      </c>
      <c r="C340" t="s">
        <v>79</v>
      </c>
      <c r="D340">
        <f>VLOOKUP(C340,'Action Key'!$A$2:$B$53,2,FALSE)</f>
        <v>10</v>
      </c>
      <c r="E340">
        <v>10</v>
      </c>
    </row>
    <row r="341" spans="1:5" x14ac:dyDescent="0.25">
      <c r="A341" t="s">
        <v>4</v>
      </c>
      <c r="B341">
        <v>7</v>
      </c>
      <c r="C341" t="s">
        <v>107</v>
      </c>
      <c r="D341">
        <f>VLOOKUP(C341,'Action Key'!$A$2:$B$53,2,FALSE)</f>
        <v>20</v>
      </c>
      <c r="E341">
        <v>20</v>
      </c>
    </row>
    <row r="342" spans="1:5" x14ac:dyDescent="0.25">
      <c r="A342" t="s">
        <v>4</v>
      </c>
      <c r="B342">
        <v>7</v>
      </c>
      <c r="C342" t="s">
        <v>70</v>
      </c>
      <c r="D342">
        <f>VLOOKUP(C342,'Action Key'!$A$2:$B$53,2,FALSE)</f>
        <v>25</v>
      </c>
      <c r="E342">
        <v>25</v>
      </c>
    </row>
    <row r="343" spans="1:5" x14ac:dyDescent="0.25">
      <c r="A343" t="s">
        <v>7</v>
      </c>
      <c r="B343">
        <v>7</v>
      </c>
      <c r="C343" t="s">
        <v>92</v>
      </c>
      <c r="D343">
        <f>VLOOKUP(C343,'Action Key'!$A$2:$B$53,2,FALSE)</f>
        <v>10</v>
      </c>
      <c r="E343">
        <v>10</v>
      </c>
    </row>
    <row r="344" spans="1:5" x14ac:dyDescent="0.25">
      <c r="A344" t="s">
        <v>7</v>
      </c>
      <c r="B344">
        <v>7</v>
      </c>
      <c r="C344" t="s">
        <v>76</v>
      </c>
      <c r="D344">
        <f>VLOOKUP(C344,'Action Key'!$A$2:$B$53,2,FALSE)</f>
        <v>30</v>
      </c>
      <c r="E344">
        <v>30</v>
      </c>
    </row>
    <row r="345" spans="1:5" x14ac:dyDescent="0.25">
      <c r="A345" t="s">
        <v>7</v>
      </c>
      <c r="B345">
        <v>7</v>
      </c>
      <c r="C345" t="s">
        <v>79</v>
      </c>
      <c r="D345">
        <f>VLOOKUP(C345,'Action Key'!$A$2:$B$53,2,FALSE)</f>
        <v>10</v>
      </c>
      <c r="E345">
        <v>10</v>
      </c>
    </row>
    <row r="346" spans="1:5" x14ac:dyDescent="0.25">
      <c r="A346" t="s">
        <v>7</v>
      </c>
      <c r="B346">
        <v>7</v>
      </c>
      <c r="C346" t="s">
        <v>101</v>
      </c>
      <c r="D346">
        <f>VLOOKUP(C346,'Action Key'!$A$2:$B$53,2,FALSE)</f>
        <v>35</v>
      </c>
      <c r="E346">
        <v>35</v>
      </c>
    </row>
    <row r="347" spans="1:5" x14ac:dyDescent="0.25">
      <c r="A347" t="s">
        <v>10</v>
      </c>
      <c r="B347">
        <v>8</v>
      </c>
      <c r="C347" t="s">
        <v>133</v>
      </c>
      <c r="D347">
        <f>VLOOKUP(C347,'Action Key'!$A$2:$B$53,2,FALSE)</f>
        <v>50</v>
      </c>
      <c r="E347">
        <v>50</v>
      </c>
    </row>
    <row r="348" spans="1:5" x14ac:dyDescent="0.25">
      <c r="A348" t="s">
        <v>10</v>
      </c>
      <c r="B348">
        <v>8</v>
      </c>
      <c r="C348" t="s">
        <v>79</v>
      </c>
      <c r="D348">
        <f>VLOOKUP(C348,'Action Key'!$A$2:$B$53,2,FALSE)</f>
        <v>10</v>
      </c>
      <c r="E348">
        <v>10</v>
      </c>
    </row>
    <row r="349" spans="1:5" x14ac:dyDescent="0.25">
      <c r="A349" t="s">
        <v>10</v>
      </c>
      <c r="B349">
        <v>8</v>
      </c>
      <c r="C349" t="s">
        <v>77</v>
      </c>
      <c r="D349">
        <f>VLOOKUP(C349,'Action Key'!$A$2:$B$53,2,FALSE)</f>
        <v>5</v>
      </c>
      <c r="E349">
        <v>5</v>
      </c>
    </row>
    <row r="350" spans="1:5" x14ac:dyDescent="0.25">
      <c r="A350" t="s">
        <v>10</v>
      </c>
      <c r="B350">
        <v>8</v>
      </c>
      <c r="C350" t="s">
        <v>97</v>
      </c>
      <c r="D350">
        <f>VLOOKUP(C350,'Action Key'!$A$2:$B$53,2,FALSE)</f>
        <v>5</v>
      </c>
      <c r="E350">
        <v>5</v>
      </c>
    </row>
    <row r="351" spans="1:5" x14ac:dyDescent="0.25">
      <c r="A351" t="s">
        <v>10</v>
      </c>
      <c r="B351">
        <v>8</v>
      </c>
      <c r="C351" t="s">
        <v>116</v>
      </c>
      <c r="D351">
        <f>VLOOKUP(C351,'Action Key'!$A$2:$B$53,2,FALSE)</f>
        <v>20</v>
      </c>
      <c r="E351">
        <v>20</v>
      </c>
    </row>
    <row r="352" spans="1:5" x14ac:dyDescent="0.25">
      <c r="A352" t="s">
        <v>10</v>
      </c>
      <c r="B352">
        <v>8</v>
      </c>
      <c r="C352" t="s">
        <v>119</v>
      </c>
      <c r="D352">
        <f>VLOOKUP(C352,'Action Key'!$A$2:$B$53,2,FALSE)</f>
        <v>25</v>
      </c>
      <c r="E352">
        <v>25</v>
      </c>
    </row>
    <row r="353" spans="1:5" x14ac:dyDescent="0.25">
      <c r="A353" t="s">
        <v>10</v>
      </c>
      <c r="B353">
        <v>8</v>
      </c>
      <c r="C353" t="s">
        <v>134</v>
      </c>
      <c r="D353">
        <f>VLOOKUP(C353,'Action Key'!$A$2:$B$53,2,FALSE)</f>
        <v>20</v>
      </c>
      <c r="E353">
        <v>20</v>
      </c>
    </row>
    <row r="354" spans="1:5" x14ac:dyDescent="0.25">
      <c r="A354" t="s">
        <v>8</v>
      </c>
      <c r="B354">
        <v>8</v>
      </c>
      <c r="C354" t="s">
        <v>133</v>
      </c>
      <c r="D354">
        <f>VLOOKUP(C354,'Action Key'!$A$2:$B$53,2,FALSE)</f>
        <v>50</v>
      </c>
      <c r="E354">
        <v>50</v>
      </c>
    </row>
    <row r="355" spans="1:5" x14ac:dyDescent="0.25">
      <c r="A355" t="s">
        <v>8</v>
      </c>
      <c r="B355">
        <v>8</v>
      </c>
      <c r="C355" t="s">
        <v>79</v>
      </c>
      <c r="D355">
        <f>VLOOKUP(C355,'Action Key'!$A$2:$B$53,2,FALSE)</f>
        <v>10</v>
      </c>
      <c r="E355">
        <v>10</v>
      </c>
    </row>
    <row r="356" spans="1:5" x14ac:dyDescent="0.25">
      <c r="A356" t="s">
        <v>8</v>
      </c>
      <c r="B356">
        <v>8</v>
      </c>
      <c r="C356" t="s">
        <v>116</v>
      </c>
      <c r="D356">
        <f>VLOOKUP(C356,'Action Key'!$A$2:$B$53,2,FALSE)</f>
        <v>20</v>
      </c>
      <c r="E356">
        <v>20</v>
      </c>
    </row>
    <row r="357" spans="1:5" x14ac:dyDescent="0.25">
      <c r="A357" t="s">
        <v>8</v>
      </c>
      <c r="B357">
        <v>8</v>
      </c>
      <c r="C357" t="s">
        <v>77</v>
      </c>
      <c r="D357">
        <f>VLOOKUP(C357,'Action Key'!$A$2:$B$53,2,FALSE)</f>
        <v>5</v>
      </c>
      <c r="E357">
        <v>5</v>
      </c>
    </row>
    <row r="358" spans="1:5" x14ac:dyDescent="0.25">
      <c r="A358" t="s">
        <v>4</v>
      </c>
      <c r="B358">
        <v>8</v>
      </c>
      <c r="C358" t="s">
        <v>133</v>
      </c>
      <c r="D358">
        <f>VLOOKUP(C358,'Action Key'!$A$2:$B$53,2,FALSE)</f>
        <v>50</v>
      </c>
      <c r="E358">
        <v>50</v>
      </c>
    </row>
    <row r="359" spans="1:5" x14ac:dyDescent="0.25">
      <c r="A359" t="s">
        <v>4</v>
      </c>
      <c r="B359">
        <v>8</v>
      </c>
      <c r="C359" t="s">
        <v>79</v>
      </c>
      <c r="D359">
        <f>VLOOKUP(C359,'Action Key'!$A$2:$B$53,2,FALSE)</f>
        <v>10</v>
      </c>
      <c r="E359">
        <v>10</v>
      </c>
    </row>
    <row r="360" spans="1:5" x14ac:dyDescent="0.25">
      <c r="A360" t="s">
        <v>4</v>
      </c>
      <c r="B360">
        <v>8</v>
      </c>
      <c r="C360" t="s">
        <v>116</v>
      </c>
      <c r="D360">
        <f>VLOOKUP(C360,'Action Key'!$A$2:$B$53,2,FALSE)</f>
        <v>20</v>
      </c>
      <c r="E360">
        <v>20</v>
      </c>
    </row>
    <row r="361" spans="1:5" x14ac:dyDescent="0.25">
      <c r="A361" t="s">
        <v>4</v>
      </c>
      <c r="B361">
        <v>8</v>
      </c>
      <c r="C361" t="s">
        <v>78</v>
      </c>
      <c r="D361">
        <f>VLOOKUP(C361,'Action Key'!$A$2:$B$53,2,FALSE)</f>
        <v>5</v>
      </c>
      <c r="E361">
        <v>5</v>
      </c>
    </row>
    <row r="362" spans="1:5" x14ac:dyDescent="0.25">
      <c r="A362" t="s">
        <v>4</v>
      </c>
      <c r="B362">
        <v>8</v>
      </c>
      <c r="C362" t="s">
        <v>135</v>
      </c>
      <c r="D362">
        <f>VLOOKUP(C362,'Action Key'!$A$2:$B$53,2,FALSE)</f>
        <v>20</v>
      </c>
      <c r="E362">
        <v>20</v>
      </c>
    </row>
    <row r="363" spans="1:5" x14ac:dyDescent="0.25">
      <c r="A363" t="s">
        <v>7</v>
      </c>
      <c r="B363">
        <v>8</v>
      </c>
      <c r="C363" t="s">
        <v>133</v>
      </c>
      <c r="D363">
        <f>VLOOKUP(C363,'Action Key'!$A$2:$B$53,2,FALSE)</f>
        <v>50</v>
      </c>
      <c r="E363">
        <v>50</v>
      </c>
    </row>
    <row r="364" spans="1:5" x14ac:dyDescent="0.25">
      <c r="A364" t="s">
        <v>7</v>
      </c>
      <c r="B364">
        <v>8</v>
      </c>
      <c r="C364" t="s">
        <v>79</v>
      </c>
      <c r="D364">
        <f>VLOOKUP(C364,'Action Key'!$A$2:$B$53,2,FALSE)</f>
        <v>10</v>
      </c>
      <c r="E364">
        <v>10</v>
      </c>
    </row>
    <row r="365" spans="1:5" x14ac:dyDescent="0.25">
      <c r="A365" t="s">
        <v>7</v>
      </c>
      <c r="B365">
        <v>8</v>
      </c>
      <c r="C365" t="s">
        <v>116</v>
      </c>
      <c r="D365">
        <f>VLOOKUP(C365,'Action Key'!$A$2:$B$53,2,FALSE)</f>
        <v>20</v>
      </c>
      <c r="E365">
        <v>20</v>
      </c>
    </row>
    <row r="366" spans="1:5" x14ac:dyDescent="0.25">
      <c r="A366" t="s">
        <v>10</v>
      </c>
      <c r="B366">
        <v>9</v>
      </c>
      <c r="C366" t="s">
        <v>70</v>
      </c>
      <c r="D366">
        <f>VLOOKUP(C366,'Action Key'!$A$2:$B$53,2,FALSE)</f>
        <v>25</v>
      </c>
      <c r="E366">
        <v>25</v>
      </c>
    </row>
    <row r="367" spans="1:5" x14ac:dyDescent="0.25">
      <c r="A367" t="s">
        <v>10</v>
      </c>
      <c r="B367">
        <v>9</v>
      </c>
      <c r="C367" t="s">
        <v>79</v>
      </c>
      <c r="D367">
        <f>VLOOKUP(C367,'Action Key'!$A$2:$B$53,2,FALSE)</f>
        <v>10</v>
      </c>
      <c r="E367">
        <v>10</v>
      </c>
    </row>
    <row r="368" spans="1:5" x14ac:dyDescent="0.25">
      <c r="A368" t="s">
        <v>10</v>
      </c>
      <c r="B368">
        <v>9</v>
      </c>
      <c r="C368" t="s">
        <v>113</v>
      </c>
      <c r="D368">
        <f>VLOOKUP(C368,'Action Key'!$A$2:$B$53,2,FALSE)</f>
        <v>10</v>
      </c>
      <c r="E368">
        <v>10</v>
      </c>
    </row>
    <row r="369" spans="1:5" x14ac:dyDescent="0.25">
      <c r="A369" t="s">
        <v>10</v>
      </c>
      <c r="B369">
        <v>9</v>
      </c>
      <c r="C369" t="s">
        <v>97</v>
      </c>
      <c r="D369">
        <f>VLOOKUP(C369,'Action Key'!$A$2:$B$53,2,FALSE)</f>
        <v>5</v>
      </c>
      <c r="E369">
        <v>5</v>
      </c>
    </row>
    <row r="370" spans="1:5" x14ac:dyDescent="0.25">
      <c r="A370" t="s">
        <v>10</v>
      </c>
      <c r="B370">
        <v>9</v>
      </c>
      <c r="C370" t="s">
        <v>138</v>
      </c>
      <c r="D370">
        <f>VLOOKUP(C370,'Action Key'!$A$2:$B$53,2,FALSE)</f>
        <v>75</v>
      </c>
      <c r="E370">
        <v>75</v>
      </c>
    </row>
    <row r="371" spans="1:5" x14ac:dyDescent="0.25">
      <c r="A371" t="s">
        <v>10</v>
      </c>
      <c r="B371">
        <v>9</v>
      </c>
      <c r="C371" t="s">
        <v>116</v>
      </c>
      <c r="D371">
        <f>VLOOKUP(C371,'Action Key'!$A$2:$B$53,2,FALSE)</f>
        <v>20</v>
      </c>
      <c r="E371">
        <v>20</v>
      </c>
    </row>
    <row r="372" spans="1:5" x14ac:dyDescent="0.25">
      <c r="A372" t="s">
        <v>10</v>
      </c>
      <c r="B372">
        <v>9</v>
      </c>
      <c r="C372" t="s">
        <v>135</v>
      </c>
      <c r="D372">
        <f>VLOOKUP(C372,'Action Key'!$A$2:$B$53,2,FALSE)</f>
        <v>20</v>
      </c>
      <c r="E372">
        <v>20</v>
      </c>
    </row>
    <row r="373" spans="1:5" x14ac:dyDescent="0.25">
      <c r="A373" t="s">
        <v>8</v>
      </c>
      <c r="B373">
        <v>9</v>
      </c>
      <c r="C373" t="s">
        <v>70</v>
      </c>
      <c r="D373">
        <f>VLOOKUP(C373,'Action Key'!$A$2:$B$53,2,FALSE)</f>
        <v>25</v>
      </c>
      <c r="E373">
        <v>25</v>
      </c>
    </row>
    <row r="374" spans="1:5" x14ac:dyDescent="0.25">
      <c r="A374" t="s">
        <v>8</v>
      </c>
      <c r="B374">
        <v>9</v>
      </c>
      <c r="C374" t="s">
        <v>79</v>
      </c>
      <c r="D374">
        <f>VLOOKUP(C374,'Action Key'!$A$2:$B$53,2,FALSE)</f>
        <v>10</v>
      </c>
      <c r="E374">
        <v>10</v>
      </c>
    </row>
    <row r="375" spans="1:5" x14ac:dyDescent="0.25">
      <c r="A375" t="s">
        <v>8</v>
      </c>
      <c r="B375">
        <v>9</v>
      </c>
      <c r="C375" t="s">
        <v>113</v>
      </c>
      <c r="D375">
        <f>VLOOKUP(C375,'Action Key'!$A$2:$B$53,2,FALSE)</f>
        <v>10</v>
      </c>
      <c r="E375">
        <v>10</v>
      </c>
    </row>
    <row r="376" spans="1:5" x14ac:dyDescent="0.25">
      <c r="A376" t="s">
        <v>8</v>
      </c>
      <c r="B376">
        <v>9</v>
      </c>
      <c r="C376" t="s">
        <v>116</v>
      </c>
      <c r="D376">
        <f>VLOOKUP(C376,'Action Key'!$A$2:$B$53,2,FALSE)</f>
        <v>20</v>
      </c>
      <c r="E376">
        <v>20</v>
      </c>
    </row>
    <row r="377" spans="1:5" x14ac:dyDescent="0.25">
      <c r="A377" t="s">
        <v>8</v>
      </c>
      <c r="B377">
        <v>9</v>
      </c>
      <c r="C377" t="s">
        <v>121</v>
      </c>
      <c r="D377">
        <f>VLOOKUP(C377,'Action Key'!$A$2:$B$53,2,FALSE)</f>
        <v>30</v>
      </c>
      <c r="E377">
        <v>30</v>
      </c>
    </row>
    <row r="378" spans="1:5" x14ac:dyDescent="0.25">
      <c r="A378" t="s">
        <v>8</v>
      </c>
      <c r="B378">
        <v>9</v>
      </c>
      <c r="C378" t="s">
        <v>70</v>
      </c>
      <c r="D378">
        <f>VLOOKUP(C378,'Action Key'!$A$2:$B$53,2,FALSE)</f>
        <v>25</v>
      </c>
      <c r="E378">
        <v>25</v>
      </c>
    </row>
    <row r="379" spans="1:5" x14ac:dyDescent="0.25">
      <c r="A379" t="s">
        <v>4</v>
      </c>
      <c r="B379">
        <v>9</v>
      </c>
      <c r="C379" t="s">
        <v>116</v>
      </c>
      <c r="D379">
        <f>VLOOKUP(C379,'Action Key'!$A$2:$B$53,2,FALSE)</f>
        <v>20</v>
      </c>
      <c r="E379">
        <v>20</v>
      </c>
    </row>
    <row r="380" spans="1:5" x14ac:dyDescent="0.25">
      <c r="A380" t="s">
        <v>7</v>
      </c>
      <c r="B380">
        <v>9</v>
      </c>
      <c r="C380" t="s">
        <v>70</v>
      </c>
      <c r="D380">
        <f>VLOOKUP(C380,'Action Key'!$A$2:$B$53,2,FALSE)</f>
        <v>25</v>
      </c>
      <c r="E380">
        <v>25</v>
      </c>
    </row>
    <row r="381" spans="1:5" x14ac:dyDescent="0.25">
      <c r="A381" t="s">
        <v>7</v>
      </c>
      <c r="B381">
        <v>9</v>
      </c>
      <c r="C381" t="s">
        <v>79</v>
      </c>
      <c r="D381">
        <f>VLOOKUP(C381,'Action Key'!$A$2:$B$53,2,FALSE)</f>
        <v>10</v>
      </c>
      <c r="E381">
        <v>10</v>
      </c>
    </row>
    <row r="382" spans="1:5" x14ac:dyDescent="0.25">
      <c r="A382" t="s">
        <v>7</v>
      </c>
      <c r="B382">
        <v>9</v>
      </c>
      <c r="C382" t="s">
        <v>138</v>
      </c>
      <c r="D382">
        <f>VLOOKUP(C382,'Action Key'!$A$2:$B$53,2,FALSE)</f>
        <v>75</v>
      </c>
      <c r="E382">
        <v>75</v>
      </c>
    </row>
    <row r="383" spans="1:5" x14ac:dyDescent="0.25">
      <c r="A383" t="s">
        <v>7</v>
      </c>
      <c r="B383">
        <v>9</v>
      </c>
      <c r="C383" t="s">
        <v>120</v>
      </c>
      <c r="D383">
        <f>VLOOKUP(C383,'Action Key'!$A$2:$B$53,2,FALSE)</f>
        <v>20</v>
      </c>
      <c r="E383">
        <v>20</v>
      </c>
    </row>
    <row r="384" spans="1:5" x14ac:dyDescent="0.25">
      <c r="A384" t="s">
        <v>7</v>
      </c>
      <c r="B384">
        <v>9</v>
      </c>
      <c r="C384" t="s">
        <v>70</v>
      </c>
      <c r="D384">
        <f>VLOOKUP(C384,'Action Key'!$A$2:$B$53,2,FALSE)</f>
        <v>25</v>
      </c>
      <c r="E384">
        <v>25</v>
      </c>
    </row>
    <row r="385" spans="1:5" x14ac:dyDescent="0.25">
      <c r="A385" t="s">
        <v>11</v>
      </c>
      <c r="B385" t="s">
        <v>140</v>
      </c>
      <c r="C385" t="s">
        <v>141</v>
      </c>
      <c r="D385">
        <f>VLOOKUP(C385,'MTL Action Key'!$A$2:$B$12,2,FALSE)</f>
        <v>10</v>
      </c>
      <c r="E385">
        <v>10</v>
      </c>
    </row>
    <row r="386" spans="1:5" x14ac:dyDescent="0.25">
      <c r="A386" t="s">
        <v>11</v>
      </c>
      <c r="B386" t="s">
        <v>140</v>
      </c>
      <c r="C386" t="s">
        <v>142</v>
      </c>
      <c r="D386">
        <f>VLOOKUP(C386,'MTL Action Key'!$A$2:$B$12,2,FALSE)</f>
        <v>5</v>
      </c>
      <c r="E386">
        <v>5</v>
      </c>
    </row>
    <row r="387" spans="1:5" x14ac:dyDescent="0.25">
      <c r="A387" t="s">
        <v>11</v>
      </c>
      <c r="B387" t="s">
        <v>140</v>
      </c>
      <c r="C387" t="s">
        <v>143</v>
      </c>
      <c r="D387">
        <f>VLOOKUP(C387,'MTL Action Key'!$A$2:$B$12,2,FALSE)</f>
        <v>15</v>
      </c>
      <c r="E387">
        <v>15</v>
      </c>
    </row>
    <row r="388" spans="1:5" x14ac:dyDescent="0.25">
      <c r="A388" t="s">
        <v>45</v>
      </c>
      <c r="B388" t="s">
        <v>140</v>
      </c>
      <c r="C388" t="s">
        <v>142</v>
      </c>
      <c r="D388">
        <f>VLOOKUP(C388,'MTL Action Key'!$A$2:$B$12,2,FALSE)</f>
        <v>5</v>
      </c>
      <c r="E388">
        <v>5</v>
      </c>
    </row>
    <row r="389" spans="1:5" x14ac:dyDescent="0.25">
      <c r="A389" t="s">
        <v>46</v>
      </c>
      <c r="B389" t="s">
        <v>140</v>
      </c>
      <c r="C389" t="s">
        <v>145</v>
      </c>
      <c r="D389">
        <f>VLOOKUP(C389,'MTL Action Key'!$A$2:$B$12,2,FALSE)</f>
        <v>25</v>
      </c>
      <c r="E389">
        <v>25</v>
      </c>
    </row>
    <row r="390" spans="1:5" x14ac:dyDescent="0.25">
      <c r="A390" t="s">
        <v>46</v>
      </c>
      <c r="B390" t="s">
        <v>140</v>
      </c>
      <c r="C390" t="s">
        <v>144</v>
      </c>
      <c r="D390">
        <f>VLOOKUP(C390,'MTL Action Key'!$A$2:$B$12,2,FALSE)</f>
        <v>10</v>
      </c>
      <c r="E390">
        <v>10</v>
      </c>
    </row>
    <row r="391" spans="1:5" x14ac:dyDescent="0.25">
      <c r="A391" t="s">
        <v>46</v>
      </c>
      <c r="B391" t="s">
        <v>140</v>
      </c>
      <c r="C391" t="s">
        <v>146</v>
      </c>
      <c r="D391">
        <f>VLOOKUP(C391,'MTL Action Key'!$A$2:$B$12,2,FALSE)</f>
        <v>25</v>
      </c>
      <c r="E391">
        <v>25</v>
      </c>
    </row>
    <row r="392" spans="1:5" x14ac:dyDescent="0.25">
      <c r="A392" t="s">
        <v>46</v>
      </c>
      <c r="B392" t="s">
        <v>140</v>
      </c>
      <c r="C392" t="s">
        <v>143</v>
      </c>
      <c r="D392">
        <f>VLOOKUP(C392,'MTL Action Key'!$A$2:$B$12,2,FALSE)</f>
        <v>15</v>
      </c>
      <c r="E392">
        <v>15</v>
      </c>
    </row>
    <row r="393" spans="1:5" x14ac:dyDescent="0.25">
      <c r="A393" t="s">
        <v>46</v>
      </c>
      <c r="B393" t="s">
        <v>140</v>
      </c>
      <c r="C393" t="s">
        <v>147</v>
      </c>
      <c r="D393">
        <f>VLOOKUP(C393,'MTL Action Key'!$A$2:$B$12,2,FALSE)</f>
        <v>10</v>
      </c>
      <c r="E393">
        <v>10</v>
      </c>
    </row>
    <row r="394" spans="1:5" x14ac:dyDescent="0.25">
      <c r="A394" t="s">
        <v>46</v>
      </c>
      <c r="B394" t="s">
        <v>140</v>
      </c>
      <c r="C394" t="s">
        <v>95</v>
      </c>
      <c r="D394">
        <f>VLOOKUP(C394,'MTL Action Key'!$A$2:$B$12,2,FALSE)</f>
        <v>10</v>
      </c>
      <c r="E394">
        <v>10</v>
      </c>
    </row>
    <row r="395" spans="1:5" x14ac:dyDescent="0.25">
      <c r="A395" t="s">
        <v>10</v>
      </c>
      <c r="B395" t="s">
        <v>140</v>
      </c>
      <c r="C395" t="s">
        <v>145</v>
      </c>
      <c r="D395">
        <f>VLOOKUP(C395,'MTL Action Key'!$A$2:$B$12,2,FALSE)</f>
        <v>25</v>
      </c>
      <c r="E395">
        <v>25</v>
      </c>
    </row>
    <row r="396" spans="1:5" x14ac:dyDescent="0.25">
      <c r="A396" t="s">
        <v>10</v>
      </c>
      <c r="B396" t="s">
        <v>140</v>
      </c>
      <c r="C396" t="s">
        <v>148</v>
      </c>
      <c r="D396">
        <f>VLOOKUP(C396,'MTL Action Key'!$A$2:$B$12,2,FALSE)</f>
        <v>15</v>
      </c>
      <c r="E396">
        <v>15</v>
      </c>
    </row>
    <row r="397" spans="1:5" x14ac:dyDescent="0.25">
      <c r="A397" t="s">
        <v>10</v>
      </c>
      <c r="B397" t="s">
        <v>140</v>
      </c>
      <c r="C397" t="s">
        <v>142</v>
      </c>
      <c r="D397">
        <f>VLOOKUP(C397,'MTL Action Key'!$A$2:$B$12,2,FALSE)</f>
        <v>5</v>
      </c>
      <c r="E397">
        <v>5</v>
      </c>
    </row>
    <row r="398" spans="1:5" x14ac:dyDescent="0.25">
      <c r="A398" t="s">
        <v>47</v>
      </c>
      <c r="B398" t="s">
        <v>140</v>
      </c>
      <c r="C398" t="s">
        <v>142</v>
      </c>
      <c r="D398">
        <f>VLOOKUP(C398,'MTL Action Key'!$A$2:$B$12,2,FALSE)</f>
        <v>5</v>
      </c>
      <c r="E398">
        <v>5</v>
      </c>
    </row>
    <row r="399" spans="1:5" x14ac:dyDescent="0.25">
      <c r="A399" t="s">
        <v>13</v>
      </c>
      <c r="B399" t="s">
        <v>140</v>
      </c>
      <c r="C399" t="s">
        <v>146</v>
      </c>
      <c r="D399">
        <f>VLOOKUP(C399,'MTL Action Key'!$A$2:$B$12,2,FALSE)</f>
        <v>25</v>
      </c>
      <c r="E399">
        <v>25</v>
      </c>
    </row>
    <row r="400" spans="1:5" x14ac:dyDescent="0.25">
      <c r="A400" t="s">
        <v>13</v>
      </c>
      <c r="B400" t="s">
        <v>140</v>
      </c>
      <c r="C400" t="s">
        <v>142</v>
      </c>
      <c r="D400">
        <f>VLOOKUP(C400,'MTL Action Key'!$A$2:$B$12,2,FALSE)</f>
        <v>5</v>
      </c>
      <c r="E400">
        <v>5</v>
      </c>
    </row>
    <row r="401" spans="1:5" x14ac:dyDescent="0.25">
      <c r="A401" t="s">
        <v>5</v>
      </c>
      <c r="B401" t="s">
        <v>140</v>
      </c>
      <c r="C401" t="s">
        <v>142</v>
      </c>
      <c r="D401">
        <f>VLOOKUP(C401,'MTL Action Key'!$A$2:$B$12,2,FALSE)</f>
        <v>5</v>
      </c>
      <c r="E401">
        <v>5</v>
      </c>
    </row>
    <row r="402" spans="1:5" x14ac:dyDescent="0.25">
      <c r="A402" t="s">
        <v>5</v>
      </c>
      <c r="B402" t="s">
        <v>140</v>
      </c>
      <c r="C402" t="s">
        <v>143</v>
      </c>
      <c r="D402">
        <f>VLOOKUP(C402,'MTL Action Key'!$A$2:$B$12,2,FALSE)</f>
        <v>15</v>
      </c>
      <c r="E402">
        <v>15</v>
      </c>
    </row>
    <row r="403" spans="1:5" x14ac:dyDescent="0.25">
      <c r="A403" t="s">
        <v>49</v>
      </c>
      <c r="B403" t="s">
        <v>140</v>
      </c>
      <c r="C403" t="s">
        <v>146</v>
      </c>
      <c r="D403">
        <f>VLOOKUP(C403,'MTL Action Key'!$A$2:$B$12,2,FALSE)</f>
        <v>25</v>
      </c>
      <c r="E403">
        <v>25</v>
      </c>
    </row>
    <row r="404" spans="1:5" x14ac:dyDescent="0.25">
      <c r="A404" t="s">
        <v>49</v>
      </c>
      <c r="B404" t="s">
        <v>140</v>
      </c>
      <c r="C404" t="s">
        <v>142</v>
      </c>
      <c r="D404">
        <f>VLOOKUP(C404,'MTL Action Key'!$A$2:$B$12,2,FALSE)</f>
        <v>5</v>
      </c>
      <c r="E404">
        <v>5</v>
      </c>
    </row>
    <row r="405" spans="1:5" x14ac:dyDescent="0.25">
      <c r="A405" t="s">
        <v>49</v>
      </c>
      <c r="B405" t="s">
        <v>140</v>
      </c>
      <c r="C405" t="s">
        <v>143</v>
      </c>
      <c r="D405">
        <f>VLOOKUP(C405,'MTL Action Key'!$A$2:$B$12,2,FALSE)</f>
        <v>15</v>
      </c>
      <c r="E405">
        <v>15</v>
      </c>
    </row>
    <row r="406" spans="1:5" x14ac:dyDescent="0.25">
      <c r="A406" t="s">
        <v>12</v>
      </c>
      <c r="B406" t="s">
        <v>140</v>
      </c>
      <c r="C406" t="s">
        <v>146</v>
      </c>
      <c r="D406">
        <f>VLOOKUP(C406,'MTL Action Key'!$A$2:$B$12,2,FALSE)</f>
        <v>25</v>
      </c>
      <c r="E406">
        <v>25</v>
      </c>
    </row>
    <row r="407" spans="1:5" x14ac:dyDescent="0.25">
      <c r="A407" t="s">
        <v>84</v>
      </c>
      <c r="B407" t="s">
        <v>140</v>
      </c>
      <c r="C407" t="s">
        <v>142</v>
      </c>
      <c r="D407">
        <f>VLOOKUP(C407,'MTL Action Key'!$A$2:$B$12,2,FALSE)</f>
        <v>5</v>
      </c>
      <c r="E407">
        <v>5</v>
      </c>
    </row>
    <row r="408" spans="1:5" x14ac:dyDescent="0.25">
      <c r="A408" t="s">
        <v>51</v>
      </c>
      <c r="B408" t="s">
        <v>140</v>
      </c>
      <c r="C408" t="s">
        <v>142</v>
      </c>
      <c r="D408">
        <f>VLOOKUP(C408,'MTL Action Key'!$A$2:$B$12,2,FALSE)</f>
        <v>5</v>
      </c>
      <c r="E408">
        <v>5</v>
      </c>
    </row>
    <row r="409" spans="1:5" x14ac:dyDescent="0.25">
      <c r="A409" t="s">
        <v>50</v>
      </c>
      <c r="B409" t="s">
        <v>140</v>
      </c>
      <c r="C409" t="s">
        <v>130</v>
      </c>
      <c r="D409">
        <f>VLOOKUP(C409,'MTL Action Key'!$A$2:$B$12,2,FALSE)</f>
        <v>5</v>
      </c>
      <c r="E409">
        <v>5</v>
      </c>
    </row>
    <row r="410" spans="1:5" x14ac:dyDescent="0.25">
      <c r="A410" t="s">
        <v>8</v>
      </c>
      <c r="B410" t="s">
        <v>140</v>
      </c>
      <c r="C410" t="s">
        <v>142</v>
      </c>
      <c r="D410">
        <f>VLOOKUP(C410,'MTL Action Key'!$A$2:$B$12,2,FALSE)</f>
        <v>5</v>
      </c>
      <c r="E410">
        <v>5</v>
      </c>
    </row>
    <row r="411" spans="1:5" x14ac:dyDescent="0.25">
      <c r="A411" t="s">
        <v>4</v>
      </c>
      <c r="B411" t="s">
        <v>140</v>
      </c>
      <c r="C411" t="s">
        <v>145</v>
      </c>
      <c r="D411">
        <f>VLOOKUP(C411,'MTL Action Key'!$A$2:$B$12,2,FALSE)</f>
        <v>25</v>
      </c>
      <c r="E411">
        <v>25</v>
      </c>
    </row>
    <row r="412" spans="1:5" x14ac:dyDescent="0.25">
      <c r="A412" t="s">
        <v>4</v>
      </c>
      <c r="B412" t="s">
        <v>140</v>
      </c>
      <c r="C412" t="s">
        <v>148</v>
      </c>
      <c r="D412">
        <f>VLOOKUP(C412,'MTL Action Key'!$A$2:$B$12,2,FALSE)</f>
        <v>15</v>
      </c>
      <c r="E412">
        <v>15</v>
      </c>
    </row>
    <row r="413" spans="1:5" x14ac:dyDescent="0.25">
      <c r="A413" t="s">
        <v>4</v>
      </c>
      <c r="B413" t="s">
        <v>140</v>
      </c>
      <c r="C413" t="s">
        <v>142</v>
      </c>
      <c r="D413">
        <f>VLOOKUP(C413,'MTL Action Key'!$A$2:$B$12,2,FALSE)</f>
        <v>5</v>
      </c>
      <c r="E413">
        <v>5</v>
      </c>
    </row>
    <row r="414" spans="1:5" x14ac:dyDescent="0.25">
      <c r="A414" t="s">
        <v>4</v>
      </c>
      <c r="B414" t="s">
        <v>140</v>
      </c>
      <c r="C414" t="s">
        <v>149</v>
      </c>
      <c r="D414">
        <f>VLOOKUP(C414,'MTL Action Key'!$A$2:$B$12,2,FALSE)</f>
        <v>20</v>
      </c>
      <c r="E414">
        <v>20</v>
      </c>
    </row>
    <row r="415" spans="1:5" x14ac:dyDescent="0.25">
      <c r="A415" t="s">
        <v>4</v>
      </c>
      <c r="B415" t="s">
        <v>140</v>
      </c>
      <c r="C415" t="s">
        <v>95</v>
      </c>
      <c r="D415">
        <f>VLOOKUP(C415,'MTL Action Key'!$A$2:$B$12,2,FALSE)</f>
        <v>10</v>
      </c>
      <c r="E415">
        <v>10</v>
      </c>
    </row>
    <row r="416" spans="1:5" x14ac:dyDescent="0.25">
      <c r="A416" t="s">
        <v>85</v>
      </c>
      <c r="B416" t="s">
        <v>140</v>
      </c>
      <c r="C416" t="s">
        <v>142</v>
      </c>
      <c r="D416">
        <f>VLOOKUP(C416,'MTL Action Key'!$A$2:$B$12,2,FALSE)</f>
        <v>5</v>
      </c>
      <c r="E416">
        <v>5</v>
      </c>
    </row>
    <row r="417" spans="1:5" x14ac:dyDescent="0.25">
      <c r="A417" t="s">
        <v>7</v>
      </c>
      <c r="B417" t="s">
        <v>140</v>
      </c>
      <c r="C417" t="s">
        <v>142</v>
      </c>
      <c r="D417">
        <f>VLOOKUP(C417,'MTL Action Key'!$A$2:$B$12,2,FALSE)</f>
        <v>5</v>
      </c>
      <c r="E417">
        <v>5</v>
      </c>
    </row>
    <row r="418" spans="1:5" x14ac:dyDescent="0.25">
      <c r="A418" t="s">
        <v>53</v>
      </c>
      <c r="B418" t="s">
        <v>140</v>
      </c>
      <c r="C418" t="s">
        <v>146</v>
      </c>
      <c r="D418">
        <f>VLOOKUP(C418,'MTL Action Key'!$A$2:$B$12,2,FALSE)</f>
        <v>25</v>
      </c>
      <c r="E418">
        <v>25</v>
      </c>
    </row>
    <row r="419" spans="1:5" x14ac:dyDescent="0.25">
      <c r="A419" t="s">
        <v>6</v>
      </c>
      <c r="B419" t="s">
        <v>140</v>
      </c>
      <c r="C419" t="s">
        <v>146</v>
      </c>
      <c r="D419">
        <f>VLOOKUP(C419,'MTL Action Key'!$A$2:$B$12,2,FALSE)</f>
        <v>25</v>
      </c>
      <c r="E419">
        <v>25</v>
      </c>
    </row>
    <row r="420" spans="1:5" x14ac:dyDescent="0.25">
      <c r="A420" t="s">
        <v>6</v>
      </c>
      <c r="B420" t="s">
        <v>140</v>
      </c>
      <c r="C420" t="s">
        <v>142</v>
      </c>
      <c r="D420">
        <f>VLOOKUP(C420,'MTL Action Key'!$A$2:$B$12,2,FALSE)</f>
        <v>5</v>
      </c>
      <c r="E420">
        <v>5</v>
      </c>
    </row>
    <row r="421" spans="1:5" x14ac:dyDescent="0.25">
      <c r="A421" t="s">
        <v>14</v>
      </c>
      <c r="B421" t="s">
        <v>140</v>
      </c>
      <c r="C421" t="s">
        <v>142</v>
      </c>
      <c r="D421">
        <f>VLOOKUP(C421,'MTL Action Key'!$A$2:$B$12,2,FALSE)</f>
        <v>5</v>
      </c>
      <c r="E421">
        <v>5</v>
      </c>
    </row>
    <row r="422" spans="1:5" x14ac:dyDescent="0.25">
      <c r="A422" t="s">
        <v>8</v>
      </c>
      <c r="B422">
        <v>10</v>
      </c>
      <c r="C422" t="s">
        <v>79</v>
      </c>
      <c r="D422">
        <f>VLOOKUP(C422,'Action Key'!$A$2:$B$57,2,FALSE)</f>
        <v>10</v>
      </c>
      <c r="E422">
        <v>10</v>
      </c>
    </row>
    <row r="423" spans="1:5" x14ac:dyDescent="0.25">
      <c r="A423" t="s">
        <v>8</v>
      </c>
      <c r="B423">
        <v>10</v>
      </c>
      <c r="C423" t="s">
        <v>150</v>
      </c>
      <c r="D423">
        <f>VLOOKUP(C423,'Action Key'!$A$2:$B$57,2,FALSE)</f>
        <v>15</v>
      </c>
      <c r="E423">
        <v>15</v>
      </c>
    </row>
    <row r="424" spans="1:5" x14ac:dyDescent="0.25">
      <c r="A424" t="s">
        <v>8</v>
      </c>
      <c r="B424">
        <v>10</v>
      </c>
      <c r="C424" t="s">
        <v>81</v>
      </c>
      <c r="D424">
        <f>VLOOKUP(C424,'Action Key'!$A$2:$B$57,2,FALSE)</f>
        <v>5</v>
      </c>
      <c r="E424">
        <v>5</v>
      </c>
    </row>
    <row r="425" spans="1:5" x14ac:dyDescent="0.25">
      <c r="A425" t="s">
        <v>8</v>
      </c>
      <c r="B425">
        <v>10</v>
      </c>
      <c r="C425" t="s">
        <v>113</v>
      </c>
      <c r="D425">
        <f>VLOOKUP(C425,'Action Key'!$A$2:$B$57,2,FALSE)</f>
        <v>10</v>
      </c>
      <c r="E425">
        <v>10</v>
      </c>
    </row>
    <row r="426" spans="1:5" x14ac:dyDescent="0.25">
      <c r="A426" t="s">
        <v>8</v>
      </c>
      <c r="B426">
        <v>10</v>
      </c>
      <c r="C426" t="s">
        <v>97</v>
      </c>
      <c r="D426">
        <f>VLOOKUP(C426,'Action Key'!$A$2:$B$57,2,FALSE)</f>
        <v>5</v>
      </c>
      <c r="E426">
        <v>5</v>
      </c>
    </row>
    <row r="427" spans="1:5" x14ac:dyDescent="0.25">
      <c r="A427" t="s">
        <v>8</v>
      </c>
      <c r="B427">
        <v>10</v>
      </c>
      <c r="C427" t="s">
        <v>116</v>
      </c>
      <c r="D427">
        <f>VLOOKUP(C427,'Action Key'!$A$2:$B$57,2,FALSE)</f>
        <v>20</v>
      </c>
      <c r="E427">
        <v>20</v>
      </c>
    </row>
    <row r="428" spans="1:5" x14ac:dyDescent="0.25">
      <c r="A428" t="s">
        <v>8</v>
      </c>
      <c r="B428">
        <v>10</v>
      </c>
      <c r="C428" t="s">
        <v>121</v>
      </c>
      <c r="D428">
        <f>VLOOKUP(C428,'Action Key'!$A$2:$B$57,2,FALSE)</f>
        <v>30</v>
      </c>
      <c r="E428">
        <v>30</v>
      </c>
    </row>
    <row r="429" spans="1:5" x14ac:dyDescent="0.25">
      <c r="A429" t="s">
        <v>8</v>
      </c>
      <c r="B429">
        <v>10</v>
      </c>
      <c r="C429" t="s">
        <v>77</v>
      </c>
      <c r="D429">
        <f>VLOOKUP(C429,'Action Key'!$A$2:$B$57,2,FALSE)</f>
        <v>5</v>
      </c>
      <c r="E429">
        <v>5</v>
      </c>
    </row>
    <row r="430" spans="1:5" x14ac:dyDescent="0.25">
      <c r="A430" t="s">
        <v>8</v>
      </c>
      <c r="B430">
        <v>10</v>
      </c>
      <c r="C430" t="s">
        <v>151</v>
      </c>
      <c r="D430">
        <f>VLOOKUP(C430,'Action Key'!$A$2:$B$57,2,FALSE)</f>
        <v>50</v>
      </c>
      <c r="E430">
        <v>50</v>
      </c>
    </row>
    <row r="431" spans="1:5" x14ac:dyDescent="0.25">
      <c r="A431" t="s">
        <v>8</v>
      </c>
      <c r="B431">
        <v>10</v>
      </c>
      <c r="C431" t="s">
        <v>152</v>
      </c>
      <c r="D431">
        <f>VLOOKUP(C431,'Action Key'!$A$2:$B$57,2,FALSE)</f>
        <v>85</v>
      </c>
      <c r="E431">
        <v>85</v>
      </c>
    </row>
    <row r="432" spans="1:5" x14ac:dyDescent="0.25">
      <c r="A432" t="s">
        <v>8</v>
      </c>
      <c r="B432">
        <v>10</v>
      </c>
      <c r="C432" t="s">
        <v>153</v>
      </c>
      <c r="D432">
        <f>VLOOKUP(C432,'Action Key'!$A$2:$B$57,2,FALSE)</f>
        <v>100</v>
      </c>
      <c r="E432">
        <v>100</v>
      </c>
    </row>
    <row r="433" spans="1:5" x14ac:dyDescent="0.25">
      <c r="A433" t="s">
        <v>7</v>
      </c>
      <c r="B433">
        <v>10</v>
      </c>
      <c r="C433" t="s">
        <v>79</v>
      </c>
      <c r="D433">
        <f>VLOOKUP(C433,'Action Key'!$A$2:$B$57,2,FALSE)</f>
        <v>10</v>
      </c>
      <c r="E433">
        <v>10</v>
      </c>
    </row>
    <row r="434" spans="1:5" x14ac:dyDescent="0.25">
      <c r="A434" t="s">
        <v>7</v>
      </c>
      <c r="B434">
        <v>10</v>
      </c>
      <c r="C434" t="s">
        <v>150</v>
      </c>
      <c r="D434">
        <f>VLOOKUP(C434,'Action Key'!$A$2:$B$57,2,FALSE)</f>
        <v>15</v>
      </c>
      <c r="E434">
        <v>15</v>
      </c>
    </row>
    <row r="435" spans="1:5" x14ac:dyDescent="0.25">
      <c r="A435" t="s">
        <v>7</v>
      </c>
      <c r="B435">
        <v>10</v>
      </c>
      <c r="C435" t="s">
        <v>116</v>
      </c>
      <c r="D435">
        <f>VLOOKUP(C435,'Action Key'!$A$2:$B$57,2,FALSE)</f>
        <v>20</v>
      </c>
      <c r="E435">
        <v>20</v>
      </c>
    </row>
    <row r="436" spans="1:5" x14ac:dyDescent="0.25">
      <c r="A436" t="s">
        <v>7</v>
      </c>
      <c r="B436">
        <v>10</v>
      </c>
      <c r="C436" t="s">
        <v>81</v>
      </c>
      <c r="D436">
        <f>VLOOKUP(C436,'Action Key'!$A$2:$B$57,2,FALSE)</f>
        <v>5</v>
      </c>
      <c r="E436">
        <v>5</v>
      </c>
    </row>
    <row r="437" spans="1:5" x14ac:dyDescent="0.25">
      <c r="A437" t="s">
        <v>7</v>
      </c>
      <c r="B437">
        <v>10</v>
      </c>
      <c r="C437" t="s">
        <v>97</v>
      </c>
      <c r="D437">
        <f>VLOOKUP(C437,'Action Key'!$A$2:$B$57,2,FALSE)</f>
        <v>5</v>
      </c>
      <c r="E437">
        <v>5</v>
      </c>
    </row>
    <row r="438" spans="1:5" x14ac:dyDescent="0.25">
      <c r="A438" t="s">
        <v>7</v>
      </c>
      <c r="B438">
        <v>10</v>
      </c>
      <c r="C438" t="s">
        <v>121</v>
      </c>
      <c r="D438">
        <f>VLOOKUP(C438,'Action Key'!$A$2:$B$57,2,FALSE)</f>
        <v>30</v>
      </c>
      <c r="E438">
        <v>30</v>
      </c>
    </row>
    <row r="439" spans="1:5" x14ac:dyDescent="0.25">
      <c r="A439" t="s">
        <v>7</v>
      </c>
      <c r="B439">
        <v>10</v>
      </c>
      <c r="C439" t="s">
        <v>119</v>
      </c>
      <c r="D439">
        <f>VLOOKUP(C439,'Action Key'!$A$2:$B$57,2,FALSE)</f>
        <v>25</v>
      </c>
      <c r="E439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44.5703125" bestFit="1" customWidth="1"/>
    <col min="2" max="2" width="11.28515625" bestFit="1" customWidth="1"/>
  </cols>
  <sheetData>
    <row r="1" spans="1:2" x14ac:dyDescent="0.25">
      <c r="A1" s="1" t="s">
        <v>90</v>
      </c>
      <c r="B1" s="1" t="s">
        <v>91</v>
      </c>
    </row>
    <row r="2" spans="1:2" x14ac:dyDescent="0.25">
      <c r="A2" t="s">
        <v>141</v>
      </c>
      <c r="B2">
        <v>10</v>
      </c>
    </row>
    <row r="3" spans="1:2" x14ac:dyDescent="0.25">
      <c r="A3" t="s">
        <v>142</v>
      </c>
      <c r="B3">
        <v>5</v>
      </c>
    </row>
    <row r="4" spans="1:2" x14ac:dyDescent="0.25">
      <c r="A4" t="s">
        <v>143</v>
      </c>
      <c r="B4">
        <v>15</v>
      </c>
    </row>
    <row r="5" spans="1:2" x14ac:dyDescent="0.25">
      <c r="A5" t="s">
        <v>145</v>
      </c>
      <c r="B5">
        <v>25</v>
      </c>
    </row>
    <row r="6" spans="1:2" x14ac:dyDescent="0.25">
      <c r="A6" t="s">
        <v>144</v>
      </c>
      <c r="B6">
        <v>10</v>
      </c>
    </row>
    <row r="7" spans="1:2" x14ac:dyDescent="0.25">
      <c r="A7" t="s">
        <v>146</v>
      </c>
      <c r="B7">
        <v>25</v>
      </c>
    </row>
    <row r="8" spans="1:2" x14ac:dyDescent="0.25">
      <c r="A8" t="s">
        <v>147</v>
      </c>
      <c r="B8">
        <v>10</v>
      </c>
    </row>
    <row r="9" spans="1:2" x14ac:dyDescent="0.25">
      <c r="A9" t="s">
        <v>95</v>
      </c>
      <c r="B9">
        <v>10</v>
      </c>
    </row>
    <row r="10" spans="1:2" x14ac:dyDescent="0.25">
      <c r="A10" t="s">
        <v>148</v>
      </c>
      <c r="B10">
        <v>15</v>
      </c>
    </row>
    <row r="11" spans="1:2" x14ac:dyDescent="0.25">
      <c r="A11" t="s">
        <v>149</v>
      </c>
      <c r="B11">
        <v>20</v>
      </c>
    </row>
    <row r="12" spans="1:2" x14ac:dyDescent="0.25">
      <c r="A12" t="s">
        <v>130</v>
      </c>
      <c r="B1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30" workbookViewId="0">
      <selection activeCell="A60" sqref="A60"/>
    </sheetView>
  </sheetViews>
  <sheetFormatPr defaultRowHeight="15" x14ac:dyDescent="0.25"/>
  <cols>
    <col min="1" max="1" width="74.42578125" bestFit="1" customWidth="1"/>
    <col min="2" max="2" width="11.28515625" bestFit="1" customWidth="1"/>
  </cols>
  <sheetData>
    <row r="1" spans="1:5" x14ac:dyDescent="0.25">
      <c r="A1" s="1" t="s">
        <v>90</v>
      </c>
      <c r="B1" s="1" t="s">
        <v>91</v>
      </c>
      <c r="E1" t="s">
        <v>127</v>
      </c>
    </row>
    <row r="2" spans="1:5" x14ac:dyDescent="0.25">
      <c r="A2" t="s">
        <v>82</v>
      </c>
      <c r="B2">
        <v>15</v>
      </c>
      <c r="E2" t="s">
        <v>48</v>
      </c>
    </row>
    <row r="3" spans="1:5" x14ac:dyDescent="0.25">
      <c r="A3" t="s">
        <v>88</v>
      </c>
      <c r="B3">
        <v>10</v>
      </c>
      <c r="E3" t="s">
        <v>9</v>
      </c>
    </row>
    <row r="4" spans="1:5" x14ac:dyDescent="0.25">
      <c r="A4" t="s">
        <v>119</v>
      </c>
      <c r="B4">
        <v>25</v>
      </c>
    </row>
    <row r="5" spans="1:5" x14ac:dyDescent="0.25">
      <c r="A5" t="s">
        <v>78</v>
      </c>
      <c r="B5">
        <v>5</v>
      </c>
    </row>
    <row r="6" spans="1:5" x14ac:dyDescent="0.25">
      <c r="A6" t="s">
        <v>108</v>
      </c>
      <c r="B6">
        <v>15</v>
      </c>
    </row>
    <row r="7" spans="1:5" x14ac:dyDescent="0.25">
      <c r="A7" t="s">
        <v>122</v>
      </c>
      <c r="B7">
        <v>10</v>
      </c>
    </row>
    <row r="8" spans="1:5" x14ac:dyDescent="0.25">
      <c r="A8" t="s">
        <v>80</v>
      </c>
      <c r="B8">
        <v>35</v>
      </c>
    </row>
    <row r="9" spans="1:5" x14ac:dyDescent="0.25">
      <c r="A9" t="s">
        <v>70</v>
      </c>
      <c r="B9">
        <v>25</v>
      </c>
    </row>
    <row r="10" spans="1:5" x14ac:dyDescent="0.25">
      <c r="A10" t="s">
        <v>81</v>
      </c>
      <c r="B10">
        <v>5</v>
      </c>
    </row>
    <row r="11" spans="1:5" x14ac:dyDescent="0.25">
      <c r="A11" t="s">
        <v>97</v>
      </c>
      <c r="B11">
        <v>5</v>
      </c>
    </row>
    <row r="12" spans="1:5" x14ac:dyDescent="0.25">
      <c r="A12" t="s">
        <v>92</v>
      </c>
      <c r="B12">
        <v>10</v>
      </c>
    </row>
    <row r="13" spans="1:5" x14ac:dyDescent="0.25">
      <c r="A13" t="s">
        <v>101</v>
      </c>
      <c r="B13">
        <v>35</v>
      </c>
    </row>
    <row r="14" spans="1:5" x14ac:dyDescent="0.25">
      <c r="A14" t="s">
        <v>76</v>
      </c>
      <c r="B14">
        <v>30</v>
      </c>
    </row>
    <row r="15" spans="1:5" x14ac:dyDescent="0.25">
      <c r="A15" t="s">
        <v>112</v>
      </c>
      <c r="B15">
        <v>5</v>
      </c>
    </row>
    <row r="16" spans="1:5" x14ac:dyDescent="0.25">
      <c r="A16" t="s">
        <v>72</v>
      </c>
      <c r="B16">
        <v>5</v>
      </c>
    </row>
    <row r="17" spans="1:2" x14ac:dyDescent="0.25">
      <c r="A17" t="s">
        <v>79</v>
      </c>
      <c r="B17">
        <v>10</v>
      </c>
    </row>
    <row r="18" spans="1:2" x14ac:dyDescent="0.25">
      <c r="A18" t="s">
        <v>95</v>
      </c>
      <c r="B18">
        <v>10</v>
      </c>
    </row>
    <row r="19" spans="1:2" x14ac:dyDescent="0.25">
      <c r="A19" t="s">
        <v>98</v>
      </c>
      <c r="B19">
        <v>5</v>
      </c>
    </row>
    <row r="20" spans="1:2" x14ac:dyDescent="0.25">
      <c r="A20" t="s">
        <v>106</v>
      </c>
      <c r="B20">
        <v>5</v>
      </c>
    </row>
    <row r="21" spans="1:2" x14ac:dyDescent="0.25">
      <c r="A21" t="s">
        <v>103</v>
      </c>
      <c r="B21">
        <v>20</v>
      </c>
    </row>
    <row r="22" spans="1:2" x14ac:dyDescent="0.25">
      <c r="A22" t="s">
        <v>107</v>
      </c>
      <c r="B22">
        <v>20</v>
      </c>
    </row>
    <row r="23" spans="1:2" x14ac:dyDescent="0.25">
      <c r="A23" t="s">
        <v>74</v>
      </c>
      <c r="B23">
        <v>5</v>
      </c>
    </row>
    <row r="24" spans="1:2" x14ac:dyDescent="0.25">
      <c r="A24" t="s">
        <v>71</v>
      </c>
      <c r="B24">
        <v>5</v>
      </c>
    </row>
    <row r="25" spans="1:2" x14ac:dyDescent="0.25">
      <c r="A25" t="s">
        <v>110</v>
      </c>
      <c r="B25">
        <v>10</v>
      </c>
    </row>
    <row r="26" spans="1:2" x14ac:dyDescent="0.25">
      <c r="A26" t="s">
        <v>113</v>
      </c>
      <c r="B26">
        <v>10</v>
      </c>
    </row>
    <row r="27" spans="1:2" x14ac:dyDescent="0.25">
      <c r="A27" t="s">
        <v>121</v>
      </c>
      <c r="B27">
        <v>30</v>
      </c>
    </row>
    <row r="28" spans="1:2" x14ac:dyDescent="0.25">
      <c r="A28" t="s">
        <v>117</v>
      </c>
      <c r="B28">
        <v>20</v>
      </c>
    </row>
    <row r="29" spans="1:2" x14ac:dyDescent="0.25">
      <c r="A29" t="s">
        <v>116</v>
      </c>
      <c r="B29">
        <v>20</v>
      </c>
    </row>
    <row r="30" spans="1:2" x14ac:dyDescent="0.25">
      <c r="A30" t="s">
        <v>120</v>
      </c>
      <c r="B30">
        <v>20</v>
      </c>
    </row>
    <row r="31" spans="1:2" x14ac:dyDescent="0.25">
      <c r="A31" t="s">
        <v>118</v>
      </c>
      <c r="B31">
        <v>5</v>
      </c>
    </row>
    <row r="32" spans="1:2" x14ac:dyDescent="0.25">
      <c r="A32" t="s">
        <v>87</v>
      </c>
      <c r="B32">
        <v>5</v>
      </c>
    </row>
    <row r="33" spans="1:2" x14ac:dyDescent="0.25">
      <c r="A33" t="s">
        <v>100</v>
      </c>
      <c r="B33">
        <v>5</v>
      </c>
    </row>
    <row r="34" spans="1:2" x14ac:dyDescent="0.25">
      <c r="A34" t="s">
        <v>77</v>
      </c>
      <c r="B34">
        <v>5</v>
      </c>
    </row>
    <row r="35" spans="1:2" x14ac:dyDescent="0.25">
      <c r="A35" t="s">
        <v>94</v>
      </c>
      <c r="B35">
        <v>30</v>
      </c>
    </row>
    <row r="36" spans="1:2" x14ac:dyDescent="0.25">
      <c r="A36" t="s">
        <v>109</v>
      </c>
      <c r="B36">
        <v>30</v>
      </c>
    </row>
    <row r="37" spans="1:2" x14ac:dyDescent="0.25">
      <c r="A37" t="s">
        <v>111</v>
      </c>
      <c r="B37">
        <v>40</v>
      </c>
    </row>
    <row r="38" spans="1:2" x14ac:dyDescent="0.25">
      <c r="A38" t="s">
        <v>96</v>
      </c>
      <c r="B38">
        <v>5</v>
      </c>
    </row>
    <row r="39" spans="1:2" x14ac:dyDescent="0.25">
      <c r="A39" t="s">
        <v>75</v>
      </c>
      <c r="B39">
        <v>5</v>
      </c>
    </row>
    <row r="40" spans="1:2" x14ac:dyDescent="0.25">
      <c r="A40" t="s">
        <v>69</v>
      </c>
      <c r="B40">
        <v>5</v>
      </c>
    </row>
    <row r="41" spans="1:2" x14ac:dyDescent="0.25">
      <c r="A41" t="s">
        <v>104</v>
      </c>
      <c r="B41">
        <v>15</v>
      </c>
    </row>
    <row r="42" spans="1:2" x14ac:dyDescent="0.25">
      <c r="A42" t="s">
        <v>73</v>
      </c>
      <c r="B42">
        <v>30</v>
      </c>
    </row>
    <row r="43" spans="1:2" x14ac:dyDescent="0.25">
      <c r="A43" t="s">
        <v>93</v>
      </c>
      <c r="B43">
        <v>20</v>
      </c>
    </row>
    <row r="44" spans="1:2" x14ac:dyDescent="0.25">
      <c r="A44" t="s">
        <v>115</v>
      </c>
      <c r="B44">
        <v>25</v>
      </c>
    </row>
    <row r="45" spans="1:2" x14ac:dyDescent="0.25">
      <c r="A45" t="s">
        <v>105</v>
      </c>
      <c r="B45">
        <v>15</v>
      </c>
    </row>
    <row r="46" spans="1:2" x14ac:dyDescent="0.25">
      <c r="A46" t="s">
        <v>99</v>
      </c>
      <c r="B46">
        <v>15</v>
      </c>
    </row>
    <row r="47" spans="1:2" x14ac:dyDescent="0.25">
      <c r="A47" t="s">
        <v>114</v>
      </c>
      <c r="B47">
        <v>15</v>
      </c>
    </row>
    <row r="48" spans="1:2" x14ac:dyDescent="0.25">
      <c r="A48" t="s">
        <v>130</v>
      </c>
      <c r="B48">
        <v>10</v>
      </c>
    </row>
    <row r="49" spans="1:2" x14ac:dyDescent="0.25">
      <c r="A49" t="s">
        <v>131</v>
      </c>
      <c r="B49">
        <v>20</v>
      </c>
    </row>
    <row r="50" spans="1:2" x14ac:dyDescent="0.25">
      <c r="A50" t="s">
        <v>133</v>
      </c>
      <c r="B50">
        <v>50</v>
      </c>
    </row>
    <row r="51" spans="1:2" x14ac:dyDescent="0.25">
      <c r="A51" t="s">
        <v>134</v>
      </c>
      <c r="B51">
        <v>20</v>
      </c>
    </row>
    <row r="52" spans="1:2" x14ac:dyDescent="0.25">
      <c r="A52" t="s">
        <v>135</v>
      </c>
      <c r="B52">
        <v>20</v>
      </c>
    </row>
    <row r="53" spans="1:2" x14ac:dyDescent="0.25">
      <c r="A53" t="s">
        <v>138</v>
      </c>
      <c r="B53">
        <v>75</v>
      </c>
    </row>
    <row r="54" spans="1:2" x14ac:dyDescent="0.25">
      <c r="A54" t="s">
        <v>150</v>
      </c>
      <c r="B54">
        <v>15</v>
      </c>
    </row>
    <row r="55" spans="1:2" x14ac:dyDescent="0.25">
      <c r="A55" t="s">
        <v>151</v>
      </c>
      <c r="B55">
        <v>50</v>
      </c>
    </row>
    <row r="56" spans="1:2" x14ac:dyDescent="0.25">
      <c r="A56" t="s">
        <v>152</v>
      </c>
      <c r="B56">
        <v>85</v>
      </c>
    </row>
    <row r="57" spans="1:2" x14ac:dyDescent="0.25">
      <c r="A57" t="s">
        <v>153</v>
      </c>
      <c r="B5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E1" workbookViewId="0">
      <selection activeCell="W2" sqref="W2:W27"/>
    </sheetView>
  </sheetViews>
  <sheetFormatPr defaultRowHeight="15" x14ac:dyDescent="0.25"/>
  <cols>
    <col min="1" max="1" width="10.7109375" bestFit="1" customWidth="1"/>
    <col min="22" max="22" width="22.5703125" bestFit="1" customWidth="1"/>
    <col min="23" max="23" width="11.42578125" bestFit="1" customWidth="1"/>
  </cols>
  <sheetData>
    <row r="1" spans="1:23" x14ac:dyDescent="0.25">
      <c r="A1" t="s">
        <v>43</v>
      </c>
      <c r="B1" t="s">
        <v>17</v>
      </c>
      <c r="C1" t="s">
        <v>18</v>
      </c>
      <c r="D1" t="s">
        <v>19</v>
      </c>
      <c r="E1" t="s">
        <v>26</v>
      </c>
      <c r="F1" t="s">
        <v>64</v>
      </c>
      <c r="G1" t="s">
        <v>128</v>
      </c>
      <c r="H1" t="s">
        <v>132</v>
      </c>
      <c r="I1" t="s">
        <v>136</v>
      </c>
      <c r="J1" t="s">
        <v>139</v>
      </c>
      <c r="K1" t="s">
        <v>154</v>
      </c>
      <c r="L1" t="s">
        <v>17</v>
      </c>
      <c r="M1" t="s">
        <v>18</v>
      </c>
      <c r="N1" t="s">
        <v>19</v>
      </c>
      <c r="O1" t="s">
        <v>26</v>
      </c>
      <c r="P1" t="s">
        <v>64</v>
      </c>
      <c r="Q1" t="s">
        <v>128</v>
      </c>
      <c r="R1" t="s">
        <v>132</v>
      </c>
      <c r="S1" t="s">
        <v>136</v>
      </c>
      <c r="T1" t="s">
        <v>139</v>
      </c>
      <c r="U1" t="s">
        <v>154</v>
      </c>
      <c r="V1" t="s">
        <v>57</v>
      </c>
      <c r="W1" t="s">
        <v>89</v>
      </c>
    </row>
    <row r="2" spans="1:23" x14ac:dyDescent="0.25">
      <c r="A2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tr">
        <f>IF(B2=1,"O","X")</f>
        <v>O</v>
      </c>
      <c r="M2" t="str">
        <f t="shared" ref="M2:N2" si="0">IF(C2=1,"O","X")</f>
        <v>O</v>
      </c>
      <c r="N2" t="str">
        <f t="shared" si="0"/>
        <v>O</v>
      </c>
      <c r="O2" t="str">
        <f t="shared" ref="O2:U17" si="1">IF(E2=1,"O","X")</f>
        <v>O</v>
      </c>
      <c r="P2" t="str">
        <f t="shared" si="1"/>
        <v>O</v>
      </c>
      <c r="Q2" t="str">
        <f t="shared" si="1"/>
        <v>O</v>
      </c>
      <c r="R2" t="str">
        <f t="shared" si="1"/>
        <v>X</v>
      </c>
      <c r="S2" t="str">
        <f t="shared" si="1"/>
        <v>X</v>
      </c>
      <c r="T2" t="str">
        <f t="shared" si="1"/>
        <v>X</v>
      </c>
      <c r="U2" t="str">
        <f t="shared" si="1"/>
        <v>X</v>
      </c>
      <c r="V2" t="s">
        <v>137</v>
      </c>
      <c r="W2">
        <f>SUMIF('Contestants Granular'!$A$2:$A$439,'Contestant Data'!A2,'Contestants Granular'!$E$2:$E$439)</f>
        <v>415</v>
      </c>
    </row>
    <row r="3" spans="1:23" x14ac:dyDescent="0.25">
      <c r="A3" t="s">
        <v>44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tr">
        <f t="shared" ref="L3:L27" si="2">IF(B3=1,"O","X")</f>
        <v>O</v>
      </c>
      <c r="M3" t="str">
        <f t="shared" ref="M3:M27" si="3">IF(C3=1,"O","X")</f>
        <v>O</v>
      </c>
      <c r="N3" t="str">
        <f t="shared" ref="N3:N27" si="4">IF(D3=1,"O","X")</f>
        <v>O</v>
      </c>
      <c r="O3" t="str">
        <f t="shared" ref="O3:O27" si="5">IF(E3=1,"O","X")</f>
        <v>X</v>
      </c>
      <c r="P3" t="str">
        <f t="shared" ref="P3:P27" si="6">IF(F3=1,"O","X")</f>
        <v>X</v>
      </c>
      <c r="Q3" t="str">
        <f t="shared" ref="Q3:Q27" si="7">IF(G3=1,"O","X")</f>
        <v>X</v>
      </c>
      <c r="R3" t="str">
        <f t="shared" ref="R3:R27" si="8">IF(H3=1,"O","X")</f>
        <v>X</v>
      </c>
      <c r="S3" t="str">
        <f t="shared" ref="S3:S27" si="9">IF(I3=1,"O","X")</f>
        <v>X</v>
      </c>
      <c r="T3" t="str">
        <f t="shared" ref="T3:U27" si="10">IF(J3=1,"O","X")</f>
        <v>X</v>
      </c>
      <c r="U3" t="str">
        <f t="shared" si="1"/>
        <v>X</v>
      </c>
      <c r="V3" t="s">
        <v>61</v>
      </c>
      <c r="W3">
        <f>SUMIF('Contestants Granular'!$A$2:$A$439,'Contestant Data'!A3,'Contestants Granular'!$E$2:$E$439)</f>
        <v>100</v>
      </c>
    </row>
    <row r="4" spans="1:23" x14ac:dyDescent="0.25">
      <c r="A4" t="s">
        <v>45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tr">
        <f t="shared" si="2"/>
        <v>O</v>
      </c>
      <c r="M4" t="str">
        <f t="shared" si="3"/>
        <v>X</v>
      </c>
      <c r="N4" t="str">
        <f t="shared" si="4"/>
        <v>X</v>
      </c>
      <c r="O4" t="str">
        <f t="shared" si="5"/>
        <v>X</v>
      </c>
      <c r="P4" t="str">
        <f t="shared" si="6"/>
        <v>X</v>
      </c>
      <c r="Q4" t="str">
        <f t="shared" si="7"/>
        <v>X</v>
      </c>
      <c r="R4" t="str">
        <f t="shared" si="8"/>
        <v>X</v>
      </c>
      <c r="S4" t="str">
        <f t="shared" si="9"/>
        <v>X</v>
      </c>
      <c r="T4" t="str">
        <f t="shared" si="10"/>
        <v>X</v>
      </c>
      <c r="U4" t="str">
        <f t="shared" si="1"/>
        <v>X</v>
      </c>
      <c r="V4" t="s">
        <v>58</v>
      </c>
      <c r="W4">
        <f>SUMIF('Contestants Granular'!$A$2:$A$439,'Contestant Data'!A4,'Contestants Granular'!$E$2:$E$439)</f>
        <v>40</v>
      </c>
    </row>
    <row r="5" spans="1:23" x14ac:dyDescent="0.25">
      <c r="A5" t="s">
        <v>46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tr">
        <f t="shared" si="2"/>
        <v>O</v>
      </c>
      <c r="M5" t="str">
        <f t="shared" si="3"/>
        <v>O</v>
      </c>
      <c r="N5" t="str">
        <f t="shared" si="4"/>
        <v>O</v>
      </c>
      <c r="O5" t="str">
        <f t="shared" si="5"/>
        <v>X</v>
      </c>
      <c r="P5" t="str">
        <f t="shared" si="6"/>
        <v>X</v>
      </c>
      <c r="Q5" t="str">
        <f t="shared" si="7"/>
        <v>X</v>
      </c>
      <c r="R5" t="str">
        <f t="shared" si="8"/>
        <v>X</v>
      </c>
      <c r="S5" t="str">
        <f t="shared" si="9"/>
        <v>X</v>
      </c>
      <c r="T5" t="str">
        <f t="shared" si="10"/>
        <v>X</v>
      </c>
      <c r="U5" t="str">
        <f t="shared" si="1"/>
        <v>X</v>
      </c>
      <c r="V5" t="s">
        <v>61</v>
      </c>
      <c r="W5">
        <f>SUMIF('Contestants Granular'!$A$2:$A$439,'Contestant Data'!A5,'Contestants Granular'!$E$2:$E$439)</f>
        <v>310</v>
      </c>
    </row>
    <row r="6" spans="1:23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 t="str">
        <f t="shared" si="2"/>
        <v>O</v>
      </c>
      <c r="M6" t="str">
        <f t="shared" si="3"/>
        <v>O</v>
      </c>
      <c r="N6" t="str">
        <f t="shared" si="4"/>
        <v>O</v>
      </c>
      <c r="O6" t="str">
        <f t="shared" si="5"/>
        <v>O</v>
      </c>
      <c r="P6" t="str">
        <f t="shared" si="6"/>
        <v>O</v>
      </c>
      <c r="Q6" t="str">
        <f t="shared" si="7"/>
        <v>O</v>
      </c>
      <c r="R6" t="str">
        <f t="shared" si="8"/>
        <v>O</v>
      </c>
      <c r="S6" t="str">
        <f t="shared" si="9"/>
        <v>O</v>
      </c>
      <c r="T6" t="str">
        <f t="shared" si="10"/>
        <v>X</v>
      </c>
      <c r="U6" t="str">
        <f t="shared" si="1"/>
        <v>X</v>
      </c>
      <c r="V6" t="s">
        <v>156</v>
      </c>
      <c r="W6">
        <f>SUMIF('Contestants Granular'!$A$2:$A$439,'Contestant Data'!A6,'Contestants Granular'!$E$2:$E$439)</f>
        <v>730</v>
      </c>
    </row>
    <row r="7" spans="1:23" x14ac:dyDescent="0.25">
      <c r="A7" t="s">
        <v>47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tr">
        <f t="shared" si="2"/>
        <v>O</v>
      </c>
      <c r="M7" t="str">
        <f t="shared" si="3"/>
        <v>O</v>
      </c>
      <c r="N7" t="str">
        <f t="shared" si="4"/>
        <v>O</v>
      </c>
      <c r="O7" t="str">
        <f t="shared" si="5"/>
        <v>X</v>
      </c>
      <c r="P7" t="str">
        <f t="shared" si="6"/>
        <v>X</v>
      </c>
      <c r="Q7" t="str">
        <f t="shared" si="7"/>
        <v>X</v>
      </c>
      <c r="R7" t="str">
        <f t="shared" si="8"/>
        <v>X</v>
      </c>
      <c r="S7" t="str">
        <f t="shared" si="9"/>
        <v>X</v>
      </c>
      <c r="T7" t="str">
        <f t="shared" si="10"/>
        <v>X</v>
      </c>
      <c r="U7" t="str">
        <f t="shared" si="1"/>
        <v>X</v>
      </c>
      <c r="V7" t="s">
        <v>61</v>
      </c>
      <c r="W7">
        <f>SUMIF('Contestants Granular'!$A$2:$A$439,'Contestant Data'!A7,'Contestants Granular'!$E$2:$E$439)</f>
        <v>125</v>
      </c>
    </row>
    <row r="8" spans="1:23" x14ac:dyDescent="0.25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tr">
        <f t="shared" si="2"/>
        <v>X</v>
      </c>
      <c r="M8" t="str">
        <f t="shared" si="3"/>
        <v>X</v>
      </c>
      <c r="N8" t="str">
        <f t="shared" si="4"/>
        <v>X</v>
      </c>
      <c r="O8" t="str">
        <f t="shared" si="5"/>
        <v>X</v>
      </c>
      <c r="P8" t="str">
        <f t="shared" si="6"/>
        <v>X</v>
      </c>
      <c r="Q8" t="str">
        <f t="shared" si="7"/>
        <v>X</v>
      </c>
      <c r="R8" t="str">
        <f t="shared" si="8"/>
        <v>X</v>
      </c>
      <c r="S8" t="str">
        <f t="shared" si="9"/>
        <v>X</v>
      </c>
      <c r="T8" t="str">
        <f t="shared" si="10"/>
        <v>X</v>
      </c>
      <c r="U8" t="str">
        <f t="shared" si="1"/>
        <v>X</v>
      </c>
      <c r="V8" t="s">
        <v>59</v>
      </c>
      <c r="W8">
        <f>SUMIF('Contestants Granular'!$A$2:$A$439,'Contestant Data'!A8,'Contestants Granular'!$E$2:$E$439)</f>
        <v>0</v>
      </c>
    </row>
    <row r="9" spans="1:23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tr">
        <f t="shared" si="2"/>
        <v>O</v>
      </c>
      <c r="M9" t="str">
        <f t="shared" si="3"/>
        <v>O</v>
      </c>
      <c r="N9" t="str">
        <f t="shared" si="4"/>
        <v>O</v>
      </c>
      <c r="O9" t="str">
        <f t="shared" si="5"/>
        <v>O</v>
      </c>
      <c r="P9" t="str">
        <f t="shared" si="6"/>
        <v>X</v>
      </c>
      <c r="Q9" t="str">
        <f t="shared" si="7"/>
        <v>X</v>
      </c>
      <c r="R9" t="str">
        <f t="shared" si="8"/>
        <v>X</v>
      </c>
      <c r="S9" t="str">
        <f t="shared" si="9"/>
        <v>X</v>
      </c>
      <c r="T9" t="str">
        <f t="shared" si="10"/>
        <v>X</v>
      </c>
      <c r="U9" t="str">
        <f t="shared" si="1"/>
        <v>X</v>
      </c>
      <c r="V9" t="s">
        <v>65</v>
      </c>
      <c r="W9">
        <f>SUMIF('Contestants Granular'!$A$2:$A$439,'Contestant Data'!A9,'Contestants Granular'!$E$2:$E$439)</f>
        <v>170</v>
      </c>
    </row>
    <row r="10" spans="1:23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 t="str">
        <f t="shared" si="2"/>
        <v>O</v>
      </c>
      <c r="M10" t="str">
        <f t="shared" si="3"/>
        <v>O</v>
      </c>
      <c r="N10" t="str">
        <f t="shared" si="4"/>
        <v>O</v>
      </c>
      <c r="O10" t="str">
        <f t="shared" si="5"/>
        <v>O</v>
      </c>
      <c r="P10" t="str">
        <f t="shared" si="6"/>
        <v>O</v>
      </c>
      <c r="Q10" t="str">
        <f t="shared" si="7"/>
        <v>X</v>
      </c>
      <c r="R10" t="str">
        <f t="shared" si="8"/>
        <v>X</v>
      </c>
      <c r="S10" t="str">
        <f t="shared" si="9"/>
        <v>X</v>
      </c>
      <c r="T10" t="str">
        <f t="shared" si="10"/>
        <v>X</v>
      </c>
      <c r="U10" t="str">
        <f t="shared" si="1"/>
        <v>X</v>
      </c>
      <c r="V10" t="s">
        <v>129</v>
      </c>
      <c r="W10">
        <f>SUMIF('Contestants Granular'!$A$2:$A$439,'Contestant Data'!A10,'Contestants Granular'!$E$2:$E$439)</f>
        <v>350</v>
      </c>
    </row>
    <row r="11" spans="1:23" x14ac:dyDescent="0.25">
      <c r="A11" t="s">
        <v>49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tr">
        <f t="shared" si="2"/>
        <v>O</v>
      </c>
      <c r="M11" t="str">
        <f t="shared" si="3"/>
        <v>O</v>
      </c>
      <c r="N11" t="str">
        <f t="shared" si="4"/>
        <v>O</v>
      </c>
      <c r="O11" t="str">
        <f t="shared" si="5"/>
        <v>O</v>
      </c>
      <c r="P11" t="str">
        <f t="shared" si="6"/>
        <v>X</v>
      </c>
      <c r="Q11" t="str">
        <f t="shared" si="7"/>
        <v>X</v>
      </c>
      <c r="R11" t="str">
        <f t="shared" si="8"/>
        <v>X</v>
      </c>
      <c r="S11" t="str">
        <f t="shared" si="9"/>
        <v>X</v>
      </c>
      <c r="T11" t="str">
        <f t="shared" si="10"/>
        <v>X</v>
      </c>
      <c r="U11" t="str">
        <f t="shared" si="1"/>
        <v>X</v>
      </c>
      <c r="V11" t="s">
        <v>65</v>
      </c>
      <c r="W11">
        <f>SUMIF('Contestants Granular'!$A$2:$A$439,'Contestant Data'!A11,'Contestants Granular'!$E$2:$E$439)</f>
        <v>315</v>
      </c>
    </row>
    <row r="12" spans="1:23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tr">
        <f t="shared" si="2"/>
        <v>O</v>
      </c>
      <c r="M12" t="str">
        <f t="shared" si="3"/>
        <v>O</v>
      </c>
      <c r="N12" t="str">
        <f t="shared" si="4"/>
        <v>O</v>
      </c>
      <c r="O12" t="str">
        <f t="shared" si="5"/>
        <v>O</v>
      </c>
      <c r="P12" t="str">
        <f t="shared" si="6"/>
        <v>X</v>
      </c>
      <c r="Q12" t="str">
        <f t="shared" si="7"/>
        <v>X</v>
      </c>
      <c r="R12" t="str">
        <f t="shared" si="8"/>
        <v>X</v>
      </c>
      <c r="S12" t="str">
        <f t="shared" si="9"/>
        <v>X</v>
      </c>
      <c r="T12" t="str">
        <f t="shared" si="10"/>
        <v>X</v>
      </c>
      <c r="U12" t="str">
        <f t="shared" si="1"/>
        <v>X</v>
      </c>
      <c r="V12" t="s">
        <v>65</v>
      </c>
      <c r="W12">
        <f>SUMIF('Contestants Granular'!$A$2:$A$439,'Contestant Data'!A12,'Contestants Granular'!$E$2:$E$439)</f>
        <v>225</v>
      </c>
    </row>
    <row r="13" spans="1:23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tr">
        <f t="shared" si="2"/>
        <v>X</v>
      </c>
      <c r="M13" t="str">
        <f t="shared" si="3"/>
        <v>X</v>
      </c>
      <c r="N13" t="str">
        <f t="shared" si="4"/>
        <v>X</v>
      </c>
      <c r="O13" t="str">
        <f t="shared" si="5"/>
        <v>X</v>
      </c>
      <c r="P13" t="str">
        <f t="shared" si="6"/>
        <v>X</v>
      </c>
      <c r="Q13" t="str">
        <f t="shared" si="7"/>
        <v>X</v>
      </c>
      <c r="R13" t="str">
        <f t="shared" si="8"/>
        <v>X</v>
      </c>
      <c r="S13" t="str">
        <f t="shared" si="9"/>
        <v>X</v>
      </c>
      <c r="T13" t="str">
        <f t="shared" si="10"/>
        <v>X</v>
      </c>
      <c r="U13" t="str">
        <f t="shared" si="1"/>
        <v>X</v>
      </c>
      <c r="V13" t="s">
        <v>60</v>
      </c>
      <c r="W13">
        <f>SUMIF('Contestants Granular'!$A$2:$A$439,'Contestant Data'!A13,'Contestants Granular'!$E$2:$E$439)</f>
        <v>0</v>
      </c>
    </row>
    <row r="14" spans="1:23" x14ac:dyDescent="0.25">
      <c r="A14" t="s">
        <v>83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tr">
        <f t="shared" si="2"/>
        <v>O</v>
      </c>
      <c r="M14" t="str">
        <f t="shared" si="3"/>
        <v>O</v>
      </c>
      <c r="N14" t="str">
        <f t="shared" si="4"/>
        <v>O</v>
      </c>
      <c r="O14" t="str">
        <f t="shared" si="5"/>
        <v>O</v>
      </c>
      <c r="P14" t="str">
        <f t="shared" si="6"/>
        <v>X</v>
      </c>
      <c r="Q14" t="str">
        <f t="shared" si="7"/>
        <v>X</v>
      </c>
      <c r="R14" t="str">
        <f t="shared" si="8"/>
        <v>X</v>
      </c>
      <c r="S14" t="str">
        <f t="shared" si="9"/>
        <v>X</v>
      </c>
      <c r="T14" t="str">
        <f t="shared" si="10"/>
        <v>X</v>
      </c>
      <c r="U14" t="str">
        <f t="shared" si="1"/>
        <v>X</v>
      </c>
      <c r="V14" t="s">
        <v>65</v>
      </c>
      <c r="W14">
        <f>SUMIF('Contestants Granular'!$A$2:$A$439,'Contestant Data'!A14,'Contestants Granular'!$E$2:$E$439)</f>
        <v>130</v>
      </c>
    </row>
    <row r="15" spans="1:23" x14ac:dyDescent="0.25">
      <c r="A15" t="s">
        <v>84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tr">
        <f t="shared" si="2"/>
        <v>O</v>
      </c>
      <c r="M15" t="str">
        <f t="shared" si="3"/>
        <v>X</v>
      </c>
      <c r="N15" t="str">
        <f t="shared" si="4"/>
        <v>X</v>
      </c>
      <c r="O15" t="str">
        <f t="shared" si="5"/>
        <v>X</v>
      </c>
      <c r="P15" t="str">
        <f t="shared" si="6"/>
        <v>X</v>
      </c>
      <c r="Q15" t="str">
        <f t="shared" si="7"/>
        <v>X</v>
      </c>
      <c r="R15" t="str">
        <f t="shared" si="8"/>
        <v>X</v>
      </c>
      <c r="S15" t="str">
        <f t="shared" si="9"/>
        <v>X</v>
      </c>
      <c r="T15" t="str">
        <f t="shared" si="10"/>
        <v>X</v>
      </c>
      <c r="U15" t="str">
        <f t="shared" si="1"/>
        <v>X</v>
      </c>
      <c r="V15" t="s">
        <v>58</v>
      </c>
      <c r="W15">
        <f>SUMIF('Contestants Granular'!$A$2:$A$439,'Contestant Data'!A15,'Contestants Granular'!$E$2:$E$439)</f>
        <v>35</v>
      </c>
    </row>
    <row r="16" spans="1:23" x14ac:dyDescent="0.25">
      <c r="A16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 t="str">
        <f t="shared" si="2"/>
        <v>O</v>
      </c>
      <c r="M16" t="str">
        <f t="shared" si="3"/>
        <v>O</v>
      </c>
      <c r="N16" t="str">
        <f t="shared" si="4"/>
        <v>O</v>
      </c>
      <c r="O16" t="str">
        <f t="shared" si="5"/>
        <v>O</v>
      </c>
      <c r="P16" t="str">
        <f t="shared" si="6"/>
        <v>O</v>
      </c>
      <c r="Q16" t="str">
        <f t="shared" si="7"/>
        <v>O</v>
      </c>
      <c r="R16" t="str">
        <f t="shared" si="8"/>
        <v>X</v>
      </c>
      <c r="S16" t="str">
        <f t="shared" si="9"/>
        <v>X</v>
      </c>
      <c r="T16" t="str">
        <f t="shared" si="10"/>
        <v>X</v>
      </c>
      <c r="U16" t="str">
        <f t="shared" si="1"/>
        <v>X</v>
      </c>
      <c r="V16" t="s">
        <v>137</v>
      </c>
      <c r="W16">
        <f>SUMIF('Contestants Granular'!$A$2:$A$439,'Contestant Data'!A16,'Contestants Granular'!$E$2:$E$439)</f>
        <v>435</v>
      </c>
    </row>
    <row r="17" spans="1:23" x14ac:dyDescent="0.25">
      <c r="A17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tr">
        <f t="shared" si="2"/>
        <v>X</v>
      </c>
      <c r="M17" t="str">
        <f t="shared" si="3"/>
        <v>X</v>
      </c>
      <c r="N17" t="str">
        <f t="shared" si="4"/>
        <v>X</v>
      </c>
      <c r="O17" t="str">
        <f t="shared" si="5"/>
        <v>X</v>
      </c>
      <c r="P17" t="str">
        <f t="shared" si="6"/>
        <v>X</v>
      </c>
      <c r="Q17" t="str">
        <f t="shared" si="7"/>
        <v>X</v>
      </c>
      <c r="R17" t="str">
        <f t="shared" si="8"/>
        <v>X</v>
      </c>
      <c r="S17" t="str">
        <f t="shared" si="9"/>
        <v>X</v>
      </c>
      <c r="T17" t="str">
        <f t="shared" si="10"/>
        <v>X</v>
      </c>
      <c r="U17" t="str">
        <f t="shared" si="1"/>
        <v>X</v>
      </c>
      <c r="V17" t="s">
        <v>59</v>
      </c>
      <c r="W17">
        <f>SUMIF('Contestants Granular'!$A$2:$A$439,'Contestant Data'!A17,'Contestants Granular'!$E$2:$E$439)</f>
        <v>40</v>
      </c>
    </row>
    <row r="18" spans="1:23" x14ac:dyDescent="0.25">
      <c r="A18" t="s">
        <v>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t="str">
        <f t="shared" si="2"/>
        <v>O</v>
      </c>
      <c r="M18" t="str">
        <f t="shared" si="3"/>
        <v>O</v>
      </c>
      <c r="N18" t="str">
        <f t="shared" si="4"/>
        <v>O</v>
      </c>
      <c r="O18" t="str">
        <f t="shared" si="5"/>
        <v>O</v>
      </c>
      <c r="P18" t="str">
        <f t="shared" si="6"/>
        <v>O</v>
      </c>
      <c r="Q18" t="str">
        <f t="shared" si="7"/>
        <v>O</v>
      </c>
      <c r="R18" t="str">
        <f t="shared" si="8"/>
        <v>O</v>
      </c>
      <c r="S18" t="str">
        <f t="shared" si="9"/>
        <v>O</v>
      </c>
      <c r="T18" t="str">
        <f t="shared" si="10"/>
        <v>O</v>
      </c>
      <c r="U18" t="str">
        <f t="shared" si="10"/>
        <v>O</v>
      </c>
      <c r="V18" t="s">
        <v>157</v>
      </c>
      <c r="W18">
        <f>SUMIF('Contestants Granular'!$A$2:$A$439,'Contestant Data'!A18,'Contestants Granular'!$E$2:$E$439)</f>
        <v>1105</v>
      </c>
    </row>
    <row r="19" spans="1:23" x14ac:dyDescent="0.25">
      <c r="A19" t="s">
        <v>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 t="str">
        <f t="shared" si="2"/>
        <v>O</v>
      </c>
      <c r="M19" t="str">
        <f t="shared" si="3"/>
        <v>O</v>
      </c>
      <c r="N19" t="str">
        <f t="shared" si="4"/>
        <v>O</v>
      </c>
      <c r="O19" t="str">
        <f t="shared" si="5"/>
        <v>O</v>
      </c>
      <c r="P19" t="str">
        <f t="shared" si="6"/>
        <v>O</v>
      </c>
      <c r="Q19" t="str">
        <f t="shared" si="7"/>
        <v>O</v>
      </c>
      <c r="R19" t="str">
        <f t="shared" si="8"/>
        <v>O</v>
      </c>
      <c r="S19" t="str">
        <f t="shared" si="9"/>
        <v>O</v>
      </c>
      <c r="T19" t="str">
        <f t="shared" si="10"/>
        <v>X</v>
      </c>
      <c r="U19" t="str">
        <f t="shared" si="10"/>
        <v>X</v>
      </c>
      <c r="V19" t="s">
        <v>156</v>
      </c>
      <c r="W19">
        <f>SUMIF('Contestants Granular'!$A$2:$A$439,'Contestant Data'!A19,'Contestants Granular'!$E$2:$E$439)</f>
        <v>595</v>
      </c>
    </row>
    <row r="20" spans="1:23" x14ac:dyDescent="0.25">
      <c r="A20" t="s">
        <v>85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tr">
        <f t="shared" si="2"/>
        <v>O</v>
      </c>
      <c r="M20" t="str">
        <f t="shared" si="3"/>
        <v>O</v>
      </c>
      <c r="N20" t="str">
        <f t="shared" si="4"/>
        <v>O</v>
      </c>
      <c r="O20" t="str">
        <f t="shared" si="5"/>
        <v>X</v>
      </c>
      <c r="P20" t="str">
        <f t="shared" si="6"/>
        <v>X</v>
      </c>
      <c r="Q20" t="str">
        <f t="shared" si="7"/>
        <v>X</v>
      </c>
      <c r="R20" t="str">
        <f t="shared" si="8"/>
        <v>X</v>
      </c>
      <c r="S20" t="str">
        <f t="shared" si="9"/>
        <v>X</v>
      </c>
      <c r="T20" t="str">
        <f t="shared" si="10"/>
        <v>X</v>
      </c>
      <c r="U20" t="str">
        <f t="shared" si="10"/>
        <v>X</v>
      </c>
      <c r="V20" t="s">
        <v>61</v>
      </c>
      <c r="W20">
        <f>SUMIF('Contestants Granular'!$A$2:$A$439,'Contestant Data'!A20,'Contestants Granular'!$E$2:$E$439)</f>
        <v>85</v>
      </c>
    </row>
    <row r="21" spans="1:23" x14ac:dyDescent="0.25">
      <c r="A21" t="s">
        <v>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tr">
        <f t="shared" si="2"/>
        <v>X</v>
      </c>
      <c r="M21" t="str">
        <f t="shared" si="3"/>
        <v>X</v>
      </c>
      <c r="N21" t="str">
        <f t="shared" si="4"/>
        <v>X</v>
      </c>
      <c r="O21" t="str">
        <f t="shared" si="5"/>
        <v>X</v>
      </c>
      <c r="P21" t="str">
        <f t="shared" si="6"/>
        <v>X</v>
      </c>
      <c r="Q21" t="str">
        <f t="shared" si="7"/>
        <v>X</v>
      </c>
      <c r="R21" t="str">
        <f t="shared" si="8"/>
        <v>X</v>
      </c>
      <c r="S21" t="str">
        <f t="shared" si="9"/>
        <v>X</v>
      </c>
      <c r="T21" t="str">
        <f t="shared" si="10"/>
        <v>X</v>
      </c>
      <c r="U21" t="str">
        <f t="shared" si="10"/>
        <v>X</v>
      </c>
      <c r="V21" t="s">
        <v>59</v>
      </c>
      <c r="W21">
        <f>SUMIF('Contestants Granular'!$A$2:$A$439,'Contestant Data'!A21,'Contestants Granular'!$E$2:$E$439)</f>
        <v>10</v>
      </c>
    </row>
    <row r="22" spans="1:23" x14ac:dyDescent="0.25">
      <c r="A22" t="s">
        <v>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tr">
        <f t="shared" si="2"/>
        <v>X</v>
      </c>
      <c r="M22" t="str">
        <f t="shared" si="3"/>
        <v>X</v>
      </c>
      <c r="N22" t="str">
        <f t="shared" si="4"/>
        <v>X</v>
      </c>
      <c r="O22" t="str">
        <f t="shared" si="5"/>
        <v>X</v>
      </c>
      <c r="P22" t="str">
        <f t="shared" si="6"/>
        <v>X</v>
      </c>
      <c r="Q22" t="str">
        <f t="shared" si="7"/>
        <v>X</v>
      </c>
      <c r="R22" t="str">
        <f t="shared" si="8"/>
        <v>X</v>
      </c>
      <c r="S22" t="str">
        <f t="shared" si="9"/>
        <v>X</v>
      </c>
      <c r="T22" t="str">
        <f t="shared" si="10"/>
        <v>X</v>
      </c>
      <c r="U22" t="str">
        <f t="shared" si="10"/>
        <v>X</v>
      </c>
      <c r="V22" t="s">
        <v>59</v>
      </c>
      <c r="W22">
        <f>SUMIF('Contestants Granular'!$A$2:$A$439,'Contestant Data'!A22,'Contestants Granular'!$E$2:$E$439)</f>
        <v>25</v>
      </c>
    </row>
    <row r="23" spans="1:23" x14ac:dyDescent="0.25">
      <c r="A23" t="s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 t="str">
        <f t="shared" si="2"/>
        <v>O</v>
      </c>
      <c r="M23" t="str">
        <f t="shared" si="3"/>
        <v>O</v>
      </c>
      <c r="N23" t="str">
        <f t="shared" si="4"/>
        <v>O</v>
      </c>
      <c r="O23" t="str">
        <f t="shared" si="5"/>
        <v>O</v>
      </c>
      <c r="P23" t="str">
        <f t="shared" si="6"/>
        <v>O</v>
      </c>
      <c r="Q23" t="str">
        <f t="shared" si="7"/>
        <v>O</v>
      </c>
      <c r="R23" t="str">
        <f t="shared" si="8"/>
        <v>O</v>
      </c>
      <c r="S23" t="str">
        <f t="shared" si="9"/>
        <v>O</v>
      </c>
      <c r="T23" t="str">
        <f t="shared" si="10"/>
        <v>O</v>
      </c>
      <c r="U23" t="str">
        <f t="shared" si="10"/>
        <v>X</v>
      </c>
      <c r="V23" t="s">
        <v>155</v>
      </c>
      <c r="W23">
        <f>SUMIF('Contestants Granular'!$A$2:$A$439,'Contestant Data'!A23,'Contestants Granular'!$E$2:$E$439)</f>
        <v>820</v>
      </c>
    </row>
    <row r="24" spans="1:23" x14ac:dyDescent="0.25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tr">
        <f t="shared" si="2"/>
        <v>X</v>
      </c>
      <c r="M24" t="str">
        <f t="shared" si="3"/>
        <v>X</v>
      </c>
      <c r="N24" t="str">
        <f t="shared" si="4"/>
        <v>X</v>
      </c>
      <c r="O24" t="str">
        <f t="shared" si="5"/>
        <v>X</v>
      </c>
      <c r="P24" t="str">
        <f t="shared" si="6"/>
        <v>X</v>
      </c>
      <c r="Q24" t="str">
        <f t="shared" si="7"/>
        <v>X</v>
      </c>
      <c r="R24" t="str">
        <f t="shared" si="8"/>
        <v>X</v>
      </c>
      <c r="S24" t="str">
        <f t="shared" si="9"/>
        <v>X</v>
      </c>
      <c r="T24" t="str">
        <f t="shared" si="10"/>
        <v>X</v>
      </c>
      <c r="U24" t="str">
        <f t="shared" si="10"/>
        <v>X</v>
      </c>
      <c r="V24" t="s">
        <v>59</v>
      </c>
      <c r="W24">
        <f>SUMIF('Contestants Granular'!$A$2:$A$439,'Contestant Data'!A24,'Contestants Granular'!$E$2:$E$439)</f>
        <v>5</v>
      </c>
    </row>
    <row r="25" spans="1:23" x14ac:dyDescent="0.25">
      <c r="A25" t="s">
        <v>53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tr">
        <f t="shared" si="2"/>
        <v>O</v>
      </c>
      <c r="M25" t="str">
        <f t="shared" si="3"/>
        <v>O</v>
      </c>
      <c r="N25" t="str">
        <f t="shared" si="4"/>
        <v>O</v>
      </c>
      <c r="O25" t="str">
        <f t="shared" si="5"/>
        <v>O</v>
      </c>
      <c r="P25" t="str">
        <f t="shared" si="6"/>
        <v>X</v>
      </c>
      <c r="Q25" t="str">
        <f t="shared" si="7"/>
        <v>X</v>
      </c>
      <c r="R25" t="str">
        <f t="shared" si="8"/>
        <v>X</v>
      </c>
      <c r="S25" t="str">
        <f t="shared" si="9"/>
        <v>X</v>
      </c>
      <c r="T25" t="str">
        <f t="shared" si="10"/>
        <v>X</v>
      </c>
      <c r="U25" t="str">
        <f t="shared" si="10"/>
        <v>X</v>
      </c>
      <c r="V25" t="s">
        <v>65</v>
      </c>
      <c r="W25">
        <f>SUMIF('Contestants Granular'!$A$2:$A$439,'Contestant Data'!A25,'Contestants Granular'!$E$2:$E$439)</f>
        <v>215</v>
      </c>
    </row>
    <row r="26" spans="1:23" x14ac:dyDescent="0.25">
      <c r="A26" t="s">
        <v>6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t="str">
        <f t="shared" si="2"/>
        <v>O</v>
      </c>
      <c r="M26" t="str">
        <f t="shared" si="3"/>
        <v>O</v>
      </c>
      <c r="N26" t="str">
        <f t="shared" si="4"/>
        <v>O</v>
      </c>
      <c r="O26" t="str">
        <f t="shared" si="5"/>
        <v>O</v>
      </c>
      <c r="P26" t="str">
        <f t="shared" si="6"/>
        <v>O</v>
      </c>
      <c r="Q26" t="str">
        <f t="shared" si="7"/>
        <v>X</v>
      </c>
      <c r="R26" t="str">
        <f t="shared" si="8"/>
        <v>X</v>
      </c>
      <c r="S26" t="str">
        <f t="shared" si="9"/>
        <v>X</v>
      </c>
      <c r="T26" t="str">
        <f t="shared" si="10"/>
        <v>X</v>
      </c>
      <c r="U26" t="str">
        <f t="shared" si="10"/>
        <v>X</v>
      </c>
      <c r="V26" t="s">
        <v>129</v>
      </c>
      <c r="W26">
        <f>SUMIF('Contestants Granular'!$A$2:$A$439,'Contestant Data'!A26,'Contestants Granular'!$E$2:$E$439)</f>
        <v>330</v>
      </c>
    </row>
    <row r="27" spans="1:23" x14ac:dyDescent="0.25">
      <c r="A27" t="s">
        <v>14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 t="shared" si="2"/>
        <v>O</v>
      </c>
      <c r="M27" t="str">
        <f t="shared" si="3"/>
        <v>X</v>
      </c>
      <c r="N27" t="str">
        <f t="shared" si="4"/>
        <v>X</v>
      </c>
      <c r="O27" t="str">
        <f t="shared" si="5"/>
        <v>X</v>
      </c>
      <c r="P27" t="str">
        <f t="shared" si="6"/>
        <v>X</v>
      </c>
      <c r="Q27" t="str">
        <f t="shared" si="7"/>
        <v>X</v>
      </c>
      <c r="R27" t="str">
        <f t="shared" si="8"/>
        <v>X</v>
      </c>
      <c r="S27" t="str">
        <f t="shared" si="9"/>
        <v>X</v>
      </c>
      <c r="T27" t="str">
        <f t="shared" si="10"/>
        <v>X</v>
      </c>
      <c r="U27" t="str">
        <f t="shared" si="10"/>
        <v>X</v>
      </c>
      <c r="V27" t="s">
        <v>58</v>
      </c>
      <c r="W27">
        <f>SUMIF('Contestants Granular'!$A$2:$A$439,'Contestant Data'!A27,'Contestants Granular'!$E$2:$E$439)</f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0" sqref="G20"/>
    </sheetView>
  </sheetViews>
  <sheetFormatPr defaultRowHeight="15" x14ac:dyDescent="0.25"/>
  <cols>
    <col min="1" max="1" width="17.42578125" bestFit="1" customWidth="1"/>
    <col min="8" max="51" width="16.28515625" bestFit="1" customWidth="1"/>
    <col min="52" max="55" width="15.7109375" bestFit="1" customWidth="1"/>
  </cols>
  <sheetData>
    <row r="1" spans="1:6" x14ac:dyDescent="0.25">
      <c r="A1" s="1" t="s">
        <v>22</v>
      </c>
    </row>
    <row r="2" spans="1:6" x14ac:dyDescent="0.25">
      <c r="A2" s="1" t="s">
        <v>21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63</v>
      </c>
    </row>
    <row r="3" spans="1:6" x14ac:dyDescent="0.25">
      <c r="A3" t="s">
        <v>11</v>
      </c>
      <c r="B3">
        <v>30</v>
      </c>
      <c r="C3">
        <v>65</v>
      </c>
      <c r="D3">
        <v>10</v>
      </c>
      <c r="E3">
        <v>120</v>
      </c>
      <c r="F3">
        <v>50</v>
      </c>
    </row>
    <row r="4" spans="1:6" x14ac:dyDescent="0.25">
      <c r="A4" t="s">
        <v>10</v>
      </c>
      <c r="B4">
        <v>25</v>
      </c>
      <c r="C4">
        <v>35</v>
      </c>
      <c r="D4">
        <v>90</v>
      </c>
      <c r="E4">
        <v>25</v>
      </c>
      <c r="F4">
        <v>70</v>
      </c>
    </row>
    <row r="5" spans="1:6" x14ac:dyDescent="0.25">
      <c r="A5" t="s">
        <v>13</v>
      </c>
      <c r="B5">
        <v>40</v>
      </c>
      <c r="C5">
        <v>40</v>
      </c>
      <c r="D5">
        <v>10</v>
      </c>
      <c r="E5">
        <v>50</v>
      </c>
      <c r="F5">
        <v>0</v>
      </c>
    </row>
    <row r="6" spans="1:6" x14ac:dyDescent="0.25">
      <c r="A6" t="s">
        <v>5</v>
      </c>
      <c r="B6">
        <v>25</v>
      </c>
      <c r="C6">
        <v>60</v>
      </c>
      <c r="D6">
        <v>0</v>
      </c>
      <c r="E6">
        <v>75</v>
      </c>
      <c r="F6">
        <v>90</v>
      </c>
    </row>
    <row r="7" spans="1:6" x14ac:dyDescent="0.25">
      <c r="A7" t="s">
        <v>12</v>
      </c>
      <c r="B7">
        <v>30</v>
      </c>
      <c r="C7">
        <v>65</v>
      </c>
      <c r="D7">
        <v>25</v>
      </c>
      <c r="E7">
        <v>45</v>
      </c>
      <c r="F7">
        <v>35</v>
      </c>
    </row>
    <row r="8" spans="1:6" x14ac:dyDescent="0.25">
      <c r="A8" t="s">
        <v>9</v>
      </c>
      <c r="B8" s="2">
        <v>0</v>
      </c>
      <c r="C8" s="2">
        <v>0</v>
      </c>
      <c r="D8" s="2">
        <v>0</v>
      </c>
      <c r="E8" s="2">
        <v>0</v>
      </c>
      <c r="F8">
        <v>0</v>
      </c>
    </row>
    <row r="9" spans="1:6" x14ac:dyDescent="0.25">
      <c r="A9" t="s">
        <v>8</v>
      </c>
      <c r="B9">
        <v>60</v>
      </c>
      <c r="C9">
        <v>45</v>
      </c>
      <c r="D9">
        <v>20</v>
      </c>
      <c r="E9">
        <v>130</v>
      </c>
      <c r="F9">
        <v>115</v>
      </c>
    </row>
    <row r="10" spans="1:6" x14ac:dyDescent="0.25">
      <c r="A10" t="s">
        <v>4</v>
      </c>
      <c r="B10">
        <v>30</v>
      </c>
      <c r="C10">
        <v>50</v>
      </c>
      <c r="D10">
        <v>0</v>
      </c>
      <c r="E10">
        <v>130</v>
      </c>
      <c r="F10">
        <v>70</v>
      </c>
    </row>
    <row r="11" spans="1:6" x14ac:dyDescent="0.25">
      <c r="A11" t="s">
        <v>7</v>
      </c>
      <c r="B11">
        <v>30</v>
      </c>
      <c r="C11">
        <v>45</v>
      </c>
      <c r="D11">
        <v>0</v>
      </c>
      <c r="E11">
        <v>95</v>
      </c>
      <c r="F11">
        <v>150</v>
      </c>
    </row>
    <row r="12" spans="1:6" x14ac:dyDescent="0.25">
      <c r="A12" t="s">
        <v>15</v>
      </c>
      <c r="B12" s="2">
        <v>5</v>
      </c>
      <c r="C12" s="2">
        <v>0</v>
      </c>
      <c r="D12" s="2">
        <v>0</v>
      </c>
      <c r="E12" s="2">
        <v>0</v>
      </c>
      <c r="F12">
        <v>0</v>
      </c>
    </row>
    <row r="13" spans="1:6" x14ac:dyDescent="0.25">
      <c r="A13" t="s">
        <v>6</v>
      </c>
      <c r="B13">
        <v>50</v>
      </c>
      <c r="C13">
        <v>70</v>
      </c>
      <c r="D13">
        <v>10</v>
      </c>
      <c r="E13">
        <v>45</v>
      </c>
      <c r="F13">
        <v>65</v>
      </c>
    </row>
    <row r="14" spans="1:6" x14ac:dyDescent="0.25">
      <c r="A14" t="s">
        <v>14</v>
      </c>
      <c r="B14">
        <v>35</v>
      </c>
      <c r="C14" s="2">
        <v>15</v>
      </c>
      <c r="D14" s="2">
        <v>0</v>
      </c>
      <c r="E14" s="2">
        <v>0</v>
      </c>
      <c r="F14">
        <v>0</v>
      </c>
    </row>
    <row r="15" spans="1:6" x14ac:dyDescent="0.25">
      <c r="A15" s="1" t="s">
        <v>25</v>
      </c>
      <c r="B15" s="3">
        <f>AVERAGE(B3:B14)</f>
        <v>30</v>
      </c>
      <c r="C15" s="3">
        <f t="shared" ref="C15:F15" si="0">AVERAGE(C3:C14)</f>
        <v>40.833333333333336</v>
      </c>
      <c r="D15" s="3">
        <f t="shared" si="0"/>
        <v>13.75</v>
      </c>
      <c r="E15" s="3">
        <f t="shared" si="0"/>
        <v>59.583333333333336</v>
      </c>
      <c r="F15" s="3">
        <f t="shared" si="0"/>
        <v>53.75</v>
      </c>
    </row>
    <row r="16" spans="1:6" x14ac:dyDescent="0.25">
      <c r="A16" s="1" t="s">
        <v>24</v>
      </c>
      <c r="B16" s="1">
        <f>SUM(B3:B14)</f>
        <v>360</v>
      </c>
      <c r="C16" s="1">
        <f>SUM(C3:C14)</f>
        <v>490</v>
      </c>
      <c r="D16" s="1">
        <f>SUM(D3:D14)</f>
        <v>165</v>
      </c>
      <c r="E16" s="1">
        <f>SUM(E3:E14)</f>
        <v>715</v>
      </c>
      <c r="F16" s="1">
        <f>SUM(F3:F14)</f>
        <v>645</v>
      </c>
    </row>
    <row r="18" spans="1:7" x14ac:dyDescent="0.25">
      <c r="A18" s="1" t="s">
        <v>23</v>
      </c>
    </row>
    <row r="19" spans="1:7" x14ac:dyDescent="0.25">
      <c r="A19" s="1" t="s">
        <v>21</v>
      </c>
      <c r="B19" s="1" t="s">
        <v>17</v>
      </c>
      <c r="C19" s="1" t="s">
        <v>18</v>
      </c>
      <c r="D19" s="1" t="s">
        <v>19</v>
      </c>
      <c r="E19" s="1" t="s">
        <v>20</v>
      </c>
      <c r="F19" s="1" t="s">
        <v>63</v>
      </c>
      <c r="G19" s="1" t="s">
        <v>29</v>
      </c>
    </row>
    <row r="20" spans="1:7" x14ac:dyDescent="0.25">
      <c r="A20" t="s">
        <v>11</v>
      </c>
      <c r="B20">
        <f>B3</f>
        <v>30</v>
      </c>
      <c r="C20">
        <f t="shared" ref="C20:E31" si="1">B20+C3</f>
        <v>95</v>
      </c>
      <c r="D20">
        <f t="shared" si="1"/>
        <v>105</v>
      </c>
      <c r="E20">
        <f t="shared" si="1"/>
        <v>225</v>
      </c>
      <c r="F20">
        <f>E20+F3</f>
        <v>275</v>
      </c>
      <c r="G20" t="s">
        <v>30</v>
      </c>
    </row>
    <row r="21" spans="1:7" x14ac:dyDescent="0.25">
      <c r="A21" t="s">
        <v>10</v>
      </c>
      <c r="B21">
        <f t="shared" ref="B21:B31" si="2">B4</f>
        <v>25</v>
      </c>
      <c r="C21">
        <f t="shared" si="1"/>
        <v>60</v>
      </c>
      <c r="D21">
        <f t="shared" si="1"/>
        <v>150</v>
      </c>
      <c r="E21">
        <f t="shared" si="1"/>
        <v>175</v>
      </c>
      <c r="F21">
        <f t="shared" ref="F21:F31" si="3">E21+F4</f>
        <v>245</v>
      </c>
      <c r="G21" t="s">
        <v>32</v>
      </c>
    </row>
    <row r="22" spans="1:7" x14ac:dyDescent="0.25">
      <c r="A22" t="s">
        <v>13</v>
      </c>
      <c r="B22">
        <f t="shared" si="2"/>
        <v>40</v>
      </c>
      <c r="C22">
        <f t="shared" si="1"/>
        <v>80</v>
      </c>
      <c r="D22">
        <f t="shared" si="1"/>
        <v>90</v>
      </c>
      <c r="E22">
        <f t="shared" si="1"/>
        <v>140</v>
      </c>
      <c r="F22">
        <f t="shared" si="3"/>
        <v>140</v>
      </c>
      <c r="G22" t="s">
        <v>31</v>
      </c>
    </row>
    <row r="23" spans="1:7" x14ac:dyDescent="0.25">
      <c r="A23" t="s">
        <v>5</v>
      </c>
      <c r="B23">
        <f t="shared" si="2"/>
        <v>25</v>
      </c>
      <c r="C23">
        <f t="shared" si="1"/>
        <v>85</v>
      </c>
      <c r="D23">
        <f t="shared" si="1"/>
        <v>85</v>
      </c>
      <c r="E23">
        <f t="shared" si="1"/>
        <v>160</v>
      </c>
      <c r="F23">
        <f t="shared" si="3"/>
        <v>250</v>
      </c>
      <c r="G23" t="s">
        <v>33</v>
      </c>
    </row>
    <row r="24" spans="1:7" x14ac:dyDescent="0.25">
      <c r="A24" t="s">
        <v>12</v>
      </c>
      <c r="B24">
        <f t="shared" si="2"/>
        <v>30</v>
      </c>
      <c r="C24">
        <f t="shared" si="1"/>
        <v>95</v>
      </c>
      <c r="D24">
        <f t="shared" si="1"/>
        <v>120</v>
      </c>
      <c r="E24">
        <f t="shared" si="1"/>
        <v>165</v>
      </c>
      <c r="F24">
        <f t="shared" si="3"/>
        <v>200</v>
      </c>
      <c r="G24" t="s">
        <v>34</v>
      </c>
    </row>
    <row r="25" spans="1:7" x14ac:dyDescent="0.25">
      <c r="A25" t="s">
        <v>9</v>
      </c>
      <c r="B25">
        <f t="shared" si="2"/>
        <v>0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3"/>
        <v>0</v>
      </c>
      <c r="G25" t="s">
        <v>35</v>
      </c>
    </row>
    <row r="26" spans="1:7" x14ac:dyDescent="0.25">
      <c r="A26" t="s">
        <v>8</v>
      </c>
      <c r="B26">
        <f t="shared" si="2"/>
        <v>60</v>
      </c>
      <c r="C26">
        <f t="shared" si="1"/>
        <v>105</v>
      </c>
      <c r="D26">
        <f t="shared" si="1"/>
        <v>125</v>
      </c>
      <c r="E26">
        <f t="shared" si="1"/>
        <v>255</v>
      </c>
      <c r="F26">
        <f t="shared" si="3"/>
        <v>370</v>
      </c>
      <c r="G26" t="s">
        <v>36</v>
      </c>
    </row>
    <row r="27" spans="1:7" x14ac:dyDescent="0.25">
      <c r="A27" t="s">
        <v>4</v>
      </c>
      <c r="B27">
        <f t="shared" si="2"/>
        <v>30</v>
      </c>
      <c r="C27">
        <f t="shared" si="1"/>
        <v>80</v>
      </c>
      <c r="D27">
        <f t="shared" si="1"/>
        <v>80</v>
      </c>
      <c r="E27">
        <f t="shared" si="1"/>
        <v>210</v>
      </c>
      <c r="F27">
        <f t="shared" si="3"/>
        <v>280</v>
      </c>
      <c r="G27" t="s">
        <v>37</v>
      </c>
    </row>
    <row r="28" spans="1:7" x14ac:dyDescent="0.25">
      <c r="A28" t="s">
        <v>7</v>
      </c>
      <c r="B28">
        <f t="shared" si="2"/>
        <v>30</v>
      </c>
      <c r="C28">
        <f t="shared" si="1"/>
        <v>75</v>
      </c>
      <c r="D28">
        <f t="shared" si="1"/>
        <v>75</v>
      </c>
      <c r="E28">
        <f t="shared" si="1"/>
        <v>170</v>
      </c>
      <c r="F28">
        <f t="shared" si="3"/>
        <v>320</v>
      </c>
      <c r="G28" t="s">
        <v>38</v>
      </c>
    </row>
    <row r="29" spans="1:7" x14ac:dyDescent="0.25">
      <c r="A29" t="s">
        <v>15</v>
      </c>
      <c r="B29">
        <f t="shared" si="2"/>
        <v>5</v>
      </c>
      <c r="C29">
        <f t="shared" si="1"/>
        <v>5</v>
      </c>
      <c r="D29">
        <f t="shared" si="1"/>
        <v>5</v>
      </c>
      <c r="E29">
        <f t="shared" si="1"/>
        <v>5</v>
      </c>
      <c r="F29">
        <f t="shared" si="3"/>
        <v>5</v>
      </c>
      <c r="G29" t="s">
        <v>39</v>
      </c>
    </row>
    <row r="30" spans="1:7" x14ac:dyDescent="0.25">
      <c r="A30" t="s">
        <v>6</v>
      </c>
      <c r="B30">
        <f t="shared" si="2"/>
        <v>50</v>
      </c>
      <c r="C30">
        <f t="shared" si="1"/>
        <v>120</v>
      </c>
      <c r="D30">
        <f t="shared" si="1"/>
        <v>130</v>
      </c>
      <c r="E30">
        <f t="shared" si="1"/>
        <v>175</v>
      </c>
      <c r="F30">
        <f t="shared" si="3"/>
        <v>240</v>
      </c>
      <c r="G30" t="s">
        <v>40</v>
      </c>
    </row>
    <row r="31" spans="1:7" x14ac:dyDescent="0.25">
      <c r="A31" t="s">
        <v>14</v>
      </c>
      <c r="B31">
        <f t="shared" si="2"/>
        <v>35</v>
      </c>
      <c r="C31">
        <f t="shared" si="1"/>
        <v>50</v>
      </c>
      <c r="D31">
        <f t="shared" si="1"/>
        <v>50</v>
      </c>
      <c r="E31">
        <f t="shared" si="1"/>
        <v>50</v>
      </c>
      <c r="F31">
        <f t="shared" si="3"/>
        <v>50</v>
      </c>
      <c r="G31" t="s">
        <v>41</v>
      </c>
    </row>
    <row r="32" spans="1:7" x14ac:dyDescent="0.25">
      <c r="A32" s="1" t="s">
        <v>25</v>
      </c>
      <c r="B32" s="3">
        <f>AVERAGE(B20:B31)</f>
        <v>30</v>
      </c>
      <c r="C32" s="3">
        <f t="shared" ref="C32:E32" si="4">AVERAGE(C20:C31)</f>
        <v>70.833333333333329</v>
      </c>
      <c r="D32" s="3">
        <f t="shared" si="4"/>
        <v>84.583333333333329</v>
      </c>
      <c r="E32" s="3">
        <f t="shared" si="4"/>
        <v>144.16666666666666</v>
      </c>
      <c r="F32" s="3">
        <f t="shared" ref="F32" si="5">AVERAGE(F20:F31)</f>
        <v>197.91666666666666</v>
      </c>
    </row>
    <row r="33" spans="1:6" x14ac:dyDescent="0.25">
      <c r="A33" s="1" t="s">
        <v>24</v>
      </c>
      <c r="B33" s="1">
        <f>SUM(B20:B31)</f>
        <v>360</v>
      </c>
      <c r="C33" s="1">
        <f t="shared" ref="C33:E33" si="6">SUM(C20:C31)</f>
        <v>850</v>
      </c>
      <c r="D33" s="1">
        <f t="shared" si="6"/>
        <v>1015</v>
      </c>
      <c r="E33" s="1">
        <f t="shared" si="6"/>
        <v>1730</v>
      </c>
      <c r="F33" s="1">
        <f t="shared" ref="F33" si="7">SUM(F20:F31)</f>
        <v>2375</v>
      </c>
    </row>
  </sheetData>
  <sortState ref="A19:A30">
    <sortCondition ref="A1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R22" sqref="R22"/>
    </sheetView>
  </sheetViews>
  <sheetFormatPr defaultRowHeight="15" x14ac:dyDescent="0.25"/>
  <cols>
    <col min="1" max="1" width="14" bestFit="1" customWidth="1"/>
    <col min="2" max="10" width="4.140625" bestFit="1" customWidth="1"/>
    <col min="11" max="11" width="4.7109375" bestFit="1" customWidth="1"/>
    <col min="12" max="12" width="5.140625" bestFit="1" customWidth="1"/>
  </cols>
  <sheetData>
    <row r="1" spans="1:12" x14ac:dyDescent="0.25">
      <c r="A1" s="1" t="s">
        <v>21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63</v>
      </c>
      <c r="G1" s="1" t="s">
        <v>128</v>
      </c>
      <c r="H1" s="1" t="s">
        <v>132</v>
      </c>
      <c r="I1" s="1" t="s">
        <v>136</v>
      </c>
      <c r="J1" s="1" t="s">
        <v>139</v>
      </c>
      <c r="K1" s="1" t="s">
        <v>140</v>
      </c>
      <c r="L1" s="1" t="s">
        <v>154</v>
      </c>
    </row>
    <row r="2" spans="1:12" x14ac:dyDescent="0.25">
      <c r="A2" t="s">
        <v>11</v>
      </c>
      <c r="B2" s="2">
        <v>30</v>
      </c>
      <c r="C2" s="2">
        <v>65</v>
      </c>
      <c r="D2" s="2">
        <v>10</v>
      </c>
      <c r="E2" s="2">
        <v>120</v>
      </c>
      <c r="F2" s="2">
        <v>50</v>
      </c>
      <c r="G2" s="2">
        <v>50</v>
      </c>
      <c r="H2" s="2">
        <v>60</v>
      </c>
      <c r="I2" s="2">
        <v>0</v>
      </c>
      <c r="J2" s="2">
        <v>0</v>
      </c>
      <c r="K2" s="2">
        <v>30</v>
      </c>
      <c r="L2" s="2">
        <v>0</v>
      </c>
    </row>
    <row r="3" spans="1:12" x14ac:dyDescent="0.25">
      <c r="A3" t="s">
        <v>10</v>
      </c>
      <c r="B3">
        <v>25</v>
      </c>
      <c r="C3">
        <v>35</v>
      </c>
      <c r="D3">
        <v>90</v>
      </c>
      <c r="E3">
        <v>25</v>
      </c>
      <c r="F3">
        <v>70</v>
      </c>
      <c r="G3">
        <v>95</v>
      </c>
      <c r="H3">
        <v>45</v>
      </c>
      <c r="I3">
        <v>135</v>
      </c>
      <c r="J3">
        <v>165</v>
      </c>
      <c r="K3">
        <v>45</v>
      </c>
      <c r="L3">
        <v>0</v>
      </c>
    </row>
    <row r="4" spans="1:12" x14ac:dyDescent="0.25">
      <c r="A4" t="s">
        <v>13</v>
      </c>
      <c r="B4" s="2">
        <v>40</v>
      </c>
      <c r="C4" s="2">
        <v>40</v>
      </c>
      <c r="D4" s="2">
        <v>10</v>
      </c>
      <c r="E4" s="2">
        <v>50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30</v>
      </c>
      <c r="L4" s="2">
        <v>0</v>
      </c>
    </row>
    <row r="5" spans="1:12" x14ac:dyDescent="0.25">
      <c r="A5" t="s">
        <v>5</v>
      </c>
      <c r="B5" s="2">
        <v>25</v>
      </c>
      <c r="C5" s="2">
        <v>60</v>
      </c>
      <c r="D5" s="2">
        <v>0</v>
      </c>
      <c r="E5" s="2">
        <v>75</v>
      </c>
      <c r="F5" s="2">
        <v>90</v>
      </c>
      <c r="G5" s="2">
        <v>90</v>
      </c>
      <c r="H5" s="2">
        <v>0</v>
      </c>
      <c r="I5" s="2">
        <v>0</v>
      </c>
      <c r="J5" s="2">
        <v>0</v>
      </c>
      <c r="K5" s="2">
        <v>20</v>
      </c>
      <c r="L5" s="2">
        <v>0</v>
      </c>
    </row>
    <row r="6" spans="1:12" x14ac:dyDescent="0.25">
      <c r="A6" t="s">
        <v>12</v>
      </c>
      <c r="B6" s="2">
        <v>30</v>
      </c>
      <c r="C6" s="2">
        <v>65</v>
      </c>
      <c r="D6" s="2">
        <v>25</v>
      </c>
      <c r="E6" s="2">
        <v>45</v>
      </c>
      <c r="F6" s="2">
        <v>35</v>
      </c>
      <c r="G6" s="2">
        <v>0</v>
      </c>
      <c r="H6" s="2">
        <v>0</v>
      </c>
      <c r="I6" s="2">
        <v>0</v>
      </c>
      <c r="J6" s="2">
        <v>0</v>
      </c>
      <c r="K6" s="2">
        <v>25</v>
      </c>
      <c r="L6" s="2">
        <v>0</v>
      </c>
    </row>
    <row r="7" spans="1:12" x14ac:dyDescent="0.25">
      <c r="A7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5">
      <c r="A8" t="s">
        <v>8</v>
      </c>
      <c r="B8">
        <v>60</v>
      </c>
      <c r="C8">
        <v>45</v>
      </c>
      <c r="D8">
        <v>20</v>
      </c>
      <c r="E8">
        <v>130</v>
      </c>
      <c r="F8">
        <v>115</v>
      </c>
      <c r="G8">
        <v>70</v>
      </c>
      <c r="H8">
        <v>120</v>
      </c>
      <c r="I8">
        <v>85</v>
      </c>
      <c r="J8">
        <v>195</v>
      </c>
      <c r="K8" s="2">
        <v>5</v>
      </c>
      <c r="L8">
        <v>335</v>
      </c>
    </row>
    <row r="9" spans="1:12" x14ac:dyDescent="0.25">
      <c r="A9" t="s">
        <v>4</v>
      </c>
      <c r="B9">
        <v>30</v>
      </c>
      <c r="C9">
        <v>50</v>
      </c>
      <c r="D9">
        <v>0</v>
      </c>
      <c r="E9">
        <v>130</v>
      </c>
      <c r="F9">
        <v>70</v>
      </c>
      <c r="G9">
        <v>60</v>
      </c>
      <c r="H9">
        <v>55</v>
      </c>
      <c r="I9">
        <v>105</v>
      </c>
      <c r="J9">
        <v>20</v>
      </c>
      <c r="K9" s="2">
        <v>75</v>
      </c>
      <c r="L9" s="2">
        <v>0</v>
      </c>
    </row>
    <row r="10" spans="1:12" x14ac:dyDescent="0.25">
      <c r="A10" t="s">
        <v>7</v>
      </c>
      <c r="B10">
        <v>30</v>
      </c>
      <c r="C10">
        <v>45</v>
      </c>
      <c r="D10">
        <v>0</v>
      </c>
      <c r="E10">
        <v>95</v>
      </c>
      <c r="F10">
        <v>150</v>
      </c>
      <c r="G10">
        <v>65</v>
      </c>
      <c r="H10">
        <v>85</v>
      </c>
      <c r="I10">
        <v>80</v>
      </c>
      <c r="J10">
        <v>155</v>
      </c>
      <c r="K10" s="2">
        <v>5</v>
      </c>
      <c r="L10">
        <v>110</v>
      </c>
    </row>
    <row r="11" spans="1:12" x14ac:dyDescent="0.25">
      <c r="A11" t="s">
        <v>15</v>
      </c>
      <c r="B11" s="2">
        <v>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t="s">
        <v>6</v>
      </c>
      <c r="B12" s="2">
        <v>50</v>
      </c>
      <c r="C12" s="2">
        <v>70</v>
      </c>
      <c r="D12" s="2">
        <v>10</v>
      </c>
      <c r="E12" s="2">
        <v>45</v>
      </c>
      <c r="F12" s="2">
        <v>60</v>
      </c>
      <c r="G12" s="2">
        <v>65</v>
      </c>
      <c r="H12" s="2">
        <v>0</v>
      </c>
      <c r="I12" s="2">
        <v>0</v>
      </c>
      <c r="J12" s="2">
        <v>0</v>
      </c>
      <c r="K12" s="2">
        <v>30</v>
      </c>
      <c r="L12" s="2">
        <v>0</v>
      </c>
    </row>
    <row r="13" spans="1:12" x14ac:dyDescent="0.25">
      <c r="A13" t="s">
        <v>14</v>
      </c>
      <c r="B13" s="2">
        <v>35</v>
      </c>
      <c r="C13" s="2">
        <v>15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5</v>
      </c>
      <c r="L13" s="2">
        <v>0</v>
      </c>
    </row>
    <row r="14" spans="1:12" x14ac:dyDescent="0.25">
      <c r="A14" t="s">
        <v>25</v>
      </c>
      <c r="B14" s="3">
        <f>AVERAGE(B2:B13)</f>
        <v>30</v>
      </c>
      <c r="C14" s="3">
        <f t="shared" ref="C14:F14" si="0">AVERAGE(C2:C13)</f>
        <v>40.833333333333336</v>
      </c>
      <c r="D14" s="3">
        <f t="shared" si="0"/>
        <v>13.75</v>
      </c>
      <c r="E14" s="3">
        <f t="shared" si="0"/>
        <v>59.583333333333336</v>
      </c>
      <c r="F14" s="3">
        <f t="shared" si="0"/>
        <v>53.333333333333336</v>
      </c>
      <c r="G14" s="3">
        <f t="shared" ref="G14:H14" si="1">AVERAGE(G2:G13)</f>
        <v>41.25</v>
      </c>
      <c r="H14" s="3">
        <f t="shared" si="1"/>
        <v>30.416666666666668</v>
      </c>
      <c r="I14" s="3">
        <f t="shared" ref="I14:J14" si="2">AVERAGE(I2:I13)</f>
        <v>33.75</v>
      </c>
      <c r="J14" s="3">
        <f t="shared" si="2"/>
        <v>44.583333333333336</v>
      </c>
      <c r="K14" s="3">
        <f t="shared" ref="K14:L14" si="3">AVERAGE(K2:K13)</f>
        <v>22.5</v>
      </c>
      <c r="L14" s="3">
        <f t="shared" si="3"/>
        <v>37.083333333333336</v>
      </c>
    </row>
    <row r="15" spans="1:12" x14ac:dyDescent="0.25">
      <c r="A15" s="1" t="s">
        <v>24</v>
      </c>
      <c r="B15" s="1">
        <f t="shared" ref="B15:G15" si="4">SUM(B2:B13)</f>
        <v>360</v>
      </c>
      <c r="C15" s="1">
        <f t="shared" si="4"/>
        <v>490</v>
      </c>
      <c r="D15" s="1">
        <f t="shared" si="4"/>
        <v>165</v>
      </c>
      <c r="E15" s="1">
        <f t="shared" si="4"/>
        <v>715</v>
      </c>
      <c r="F15" s="1">
        <f t="shared" si="4"/>
        <v>640</v>
      </c>
      <c r="G15" s="1">
        <f t="shared" si="4"/>
        <v>495</v>
      </c>
      <c r="H15" s="1">
        <f t="shared" ref="H15:I15" si="5">SUM(H2:H13)</f>
        <v>365</v>
      </c>
      <c r="I15" s="1">
        <f t="shared" si="5"/>
        <v>405</v>
      </c>
      <c r="J15" s="1">
        <f t="shared" ref="J15:K15" si="6">SUM(J2:J13)</f>
        <v>535</v>
      </c>
      <c r="K15" s="1">
        <f t="shared" si="6"/>
        <v>270</v>
      </c>
      <c r="L15" s="1">
        <f t="shared" ref="L15" si="7">SUM(L2:L13)</f>
        <v>445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6" sqref="N16"/>
    </sheetView>
  </sheetViews>
  <sheetFormatPr defaultRowHeight="15" x14ac:dyDescent="0.25"/>
  <cols>
    <col min="1" max="1" width="11.5703125" bestFit="1" customWidth="1"/>
    <col min="2" max="3" width="4.140625" bestFit="1" customWidth="1"/>
    <col min="4" max="5" width="5" bestFit="1" customWidth="1"/>
    <col min="6" max="6" width="5.5703125" bestFit="1" customWidth="1"/>
    <col min="7" max="10" width="5" bestFit="1" customWidth="1"/>
    <col min="11" max="11" width="4.7109375" bestFit="1" customWidth="1"/>
    <col min="12" max="12" width="5.140625" bestFit="1" customWidth="1"/>
  </cols>
  <sheetData>
    <row r="1" spans="1:12" x14ac:dyDescent="0.25">
      <c r="A1" s="1" t="s">
        <v>21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64</v>
      </c>
      <c r="G1" s="1" t="s">
        <v>128</v>
      </c>
      <c r="H1" s="1" t="s">
        <v>132</v>
      </c>
      <c r="I1" s="1" t="s">
        <v>136</v>
      </c>
      <c r="J1" s="1" t="s">
        <v>139</v>
      </c>
      <c r="K1" s="1" t="s">
        <v>140</v>
      </c>
      <c r="L1" s="1" t="s">
        <v>154</v>
      </c>
    </row>
    <row r="2" spans="1:12" x14ac:dyDescent="0.25">
      <c r="A2" t="s">
        <v>11</v>
      </c>
      <c r="B2">
        <f>VLOOKUP(A2,'Contestant Points Weekly'!$A$2:$B$13,2,FALSE)</f>
        <v>30</v>
      </c>
      <c r="C2">
        <f>B2+VLOOKUP(A2,'Contestant Points Weekly'!$A$2:$C$13,3,FALSE)</f>
        <v>95</v>
      </c>
      <c r="D2">
        <f>C2+VLOOKUP(A2,'Contestant Points Weekly'!$A$2:$D$13,4,FALSE)</f>
        <v>105</v>
      </c>
      <c r="E2">
        <f>D2+VLOOKUP(A2,'Contestant Points Weekly'!$A$2:$E$13,5,FALSE)</f>
        <v>225</v>
      </c>
      <c r="F2">
        <f>E2+VLOOKUP(A2,'Contestant Points Weekly'!$A$2:$F$13,6,FALSE)</f>
        <v>275</v>
      </c>
      <c r="G2">
        <f>F2+'Contestant Points Weekly'!G2</f>
        <v>325</v>
      </c>
      <c r="H2">
        <f>G2+'Contestant Points Weekly'!H2</f>
        <v>385</v>
      </c>
      <c r="I2">
        <f>H2+'Contestant Points Weekly'!I2</f>
        <v>385</v>
      </c>
      <c r="J2">
        <f>I2+'Contestant Points Weekly'!J2</f>
        <v>385</v>
      </c>
      <c r="K2">
        <f>J2+'Contestant Points Weekly'!K2</f>
        <v>415</v>
      </c>
      <c r="L2">
        <f>K2+'Contestant Points Weekly'!L2</f>
        <v>415</v>
      </c>
    </row>
    <row r="3" spans="1:12" x14ac:dyDescent="0.25">
      <c r="A3" t="s">
        <v>10</v>
      </c>
      <c r="B3">
        <f>VLOOKUP(A3,'Contestant Points Weekly'!$A$2:$B$13,2,FALSE)</f>
        <v>25</v>
      </c>
      <c r="C3">
        <f>B3+VLOOKUP(A3,'Contestant Points Weekly'!$A$2:$C$13,3,FALSE)</f>
        <v>60</v>
      </c>
      <c r="D3">
        <f>C3+VLOOKUP(A3,'Contestant Points Weekly'!$A$2:$D$13,4,FALSE)</f>
        <v>150</v>
      </c>
      <c r="E3">
        <f>D3+VLOOKUP(A3,'Contestant Points Weekly'!$A$2:$E$13,5,FALSE)</f>
        <v>175</v>
      </c>
      <c r="F3">
        <f>E3+VLOOKUP(A3,'Contestant Points Weekly'!$A$2:$F$13,6,FALSE)</f>
        <v>245</v>
      </c>
      <c r="G3">
        <f>F3+'Contestant Points Weekly'!G3</f>
        <v>340</v>
      </c>
      <c r="H3">
        <f>G3+'Contestant Points Weekly'!H3</f>
        <v>385</v>
      </c>
      <c r="I3">
        <f>H3+'Contestant Points Weekly'!I3</f>
        <v>520</v>
      </c>
      <c r="J3">
        <f>I3+'Contestant Points Weekly'!J3</f>
        <v>685</v>
      </c>
      <c r="K3">
        <f>J3+'Contestant Points Weekly'!K3</f>
        <v>730</v>
      </c>
      <c r="L3">
        <f>K3+'Contestant Points Weekly'!L3</f>
        <v>730</v>
      </c>
    </row>
    <row r="4" spans="1:12" x14ac:dyDescent="0.25">
      <c r="A4" t="s">
        <v>13</v>
      </c>
      <c r="B4">
        <f>VLOOKUP(A4,'Contestant Points Weekly'!$A$2:$B$13,2,FALSE)</f>
        <v>40</v>
      </c>
      <c r="C4">
        <f>B4+VLOOKUP(A4,'Contestant Points Weekly'!$A$2:$C$13,3,FALSE)</f>
        <v>80</v>
      </c>
      <c r="D4">
        <f>C4+VLOOKUP(A4,'Contestant Points Weekly'!$A$2:$D$13,4,FALSE)</f>
        <v>90</v>
      </c>
      <c r="E4">
        <f>D4+VLOOKUP(A4,'Contestant Points Weekly'!$A$2:$E$13,5,FALSE)</f>
        <v>140</v>
      </c>
      <c r="F4">
        <f>E4+VLOOKUP(A4,'Contestant Points Weekly'!$A$2:$F$13,6,FALSE)</f>
        <v>140</v>
      </c>
      <c r="G4">
        <f>F4+'Contestant Points Weekly'!G4</f>
        <v>140</v>
      </c>
      <c r="H4">
        <f>G4+'Contestant Points Weekly'!H4</f>
        <v>140</v>
      </c>
      <c r="I4">
        <f>H4+'Contestant Points Weekly'!I4</f>
        <v>140</v>
      </c>
      <c r="J4">
        <f>I4+'Contestant Points Weekly'!J4</f>
        <v>140</v>
      </c>
      <c r="K4">
        <f>J4+'Contestant Points Weekly'!K4</f>
        <v>170</v>
      </c>
      <c r="L4">
        <f>K4+'Contestant Points Weekly'!L4</f>
        <v>170</v>
      </c>
    </row>
    <row r="5" spans="1:12" x14ac:dyDescent="0.25">
      <c r="A5" t="s">
        <v>5</v>
      </c>
      <c r="B5">
        <f>VLOOKUP(A5,'Contestant Points Weekly'!$A$2:$B$13,2,FALSE)</f>
        <v>25</v>
      </c>
      <c r="C5">
        <f>B5+VLOOKUP(A5,'Contestant Points Weekly'!$A$2:$C$13,3,FALSE)</f>
        <v>85</v>
      </c>
      <c r="D5">
        <f>C5+VLOOKUP(A5,'Contestant Points Weekly'!$A$2:$D$13,4,FALSE)</f>
        <v>85</v>
      </c>
      <c r="E5">
        <f>D5+VLOOKUP(A5,'Contestant Points Weekly'!$A$2:$E$13,5,FALSE)</f>
        <v>160</v>
      </c>
      <c r="F5">
        <f>E5+VLOOKUP(A5,'Contestant Points Weekly'!$A$2:$F$13,6,FALSE)</f>
        <v>250</v>
      </c>
      <c r="G5">
        <f>F5+'Contestant Points Weekly'!G5</f>
        <v>340</v>
      </c>
      <c r="H5">
        <f>G5+'Contestant Points Weekly'!H5</f>
        <v>340</v>
      </c>
      <c r="I5">
        <f>H5+'Contestant Points Weekly'!I5</f>
        <v>340</v>
      </c>
      <c r="J5">
        <f>I5+'Contestant Points Weekly'!J5</f>
        <v>340</v>
      </c>
      <c r="K5">
        <f>J5+'Contestant Points Weekly'!K5</f>
        <v>360</v>
      </c>
      <c r="L5">
        <f>K5+'Contestant Points Weekly'!L5</f>
        <v>360</v>
      </c>
    </row>
    <row r="6" spans="1:12" x14ac:dyDescent="0.25">
      <c r="A6" t="s">
        <v>12</v>
      </c>
      <c r="B6">
        <f>VLOOKUP(A6,'Contestant Points Weekly'!$A$2:$B$13,2,FALSE)</f>
        <v>30</v>
      </c>
      <c r="C6">
        <f>B6+VLOOKUP(A6,'Contestant Points Weekly'!$A$2:$C$13,3,FALSE)</f>
        <v>95</v>
      </c>
      <c r="D6">
        <f>C6+VLOOKUP(A6,'Contestant Points Weekly'!$A$2:$D$13,4,FALSE)</f>
        <v>120</v>
      </c>
      <c r="E6">
        <f>D6+VLOOKUP(A6,'Contestant Points Weekly'!$A$2:$E$13,5,FALSE)</f>
        <v>165</v>
      </c>
      <c r="F6">
        <f>E6+VLOOKUP(A6,'Contestant Points Weekly'!$A$2:$F$13,6,FALSE)</f>
        <v>200</v>
      </c>
      <c r="G6">
        <f>F6+'Contestant Points Weekly'!G6</f>
        <v>200</v>
      </c>
      <c r="H6">
        <f>G6+'Contestant Points Weekly'!H6</f>
        <v>200</v>
      </c>
      <c r="I6">
        <f>H6+'Contestant Points Weekly'!I6</f>
        <v>200</v>
      </c>
      <c r="J6">
        <f>I6+'Contestant Points Weekly'!J6</f>
        <v>200</v>
      </c>
      <c r="K6">
        <f>J6+'Contestant Points Weekly'!K6</f>
        <v>225</v>
      </c>
      <c r="L6">
        <f>K6+'Contestant Points Weekly'!L6</f>
        <v>225</v>
      </c>
    </row>
    <row r="7" spans="1:12" x14ac:dyDescent="0.25">
      <c r="A7" t="s">
        <v>9</v>
      </c>
      <c r="B7">
        <f>VLOOKUP(A7,'Contestant Points Weekly'!$A$2:$B$13,2,FALSE)</f>
        <v>0</v>
      </c>
      <c r="C7">
        <f>B7+VLOOKUP(A7,'Contestant Points Weekly'!$A$2:$C$13,3,FALSE)</f>
        <v>0</v>
      </c>
      <c r="D7">
        <f>C7+VLOOKUP(A7,'Contestant Points Weekly'!$A$2:$D$13,4,FALSE)</f>
        <v>0</v>
      </c>
      <c r="E7">
        <f>D7+VLOOKUP(A7,'Contestant Points Weekly'!$A$2:$E$13,5,FALSE)</f>
        <v>0</v>
      </c>
      <c r="F7">
        <f>E7+VLOOKUP(A7,'Contestant Points Weekly'!$A$2:$F$13,6,FALSE)</f>
        <v>0</v>
      </c>
      <c r="G7">
        <f>F7+'Contestant Points Weekly'!G7</f>
        <v>0</v>
      </c>
      <c r="H7">
        <f>G7+'Contestant Points Weekly'!H7</f>
        <v>0</v>
      </c>
      <c r="I7">
        <f>H7+'Contestant Points Weekly'!I7</f>
        <v>0</v>
      </c>
      <c r="J7">
        <f>I7+'Contestant Points Weekly'!J7</f>
        <v>0</v>
      </c>
      <c r="K7">
        <f>J7+'Contestant Points Weekly'!K7</f>
        <v>0</v>
      </c>
      <c r="L7">
        <f>K7+'Contestant Points Weekly'!L7</f>
        <v>0</v>
      </c>
    </row>
    <row r="8" spans="1:12" x14ac:dyDescent="0.25">
      <c r="A8" t="s">
        <v>8</v>
      </c>
      <c r="B8">
        <f>VLOOKUP(A8,'Contestant Points Weekly'!$A$2:$B$13,2,FALSE)</f>
        <v>60</v>
      </c>
      <c r="C8">
        <f>B8+VLOOKUP(A8,'Contestant Points Weekly'!$A$2:$C$13,3,FALSE)</f>
        <v>105</v>
      </c>
      <c r="D8">
        <f>C8+VLOOKUP(A8,'Contestant Points Weekly'!$A$2:$D$13,4,FALSE)</f>
        <v>125</v>
      </c>
      <c r="E8">
        <f>D8+VLOOKUP(A8,'Contestant Points Weekly'!$A$2:$E$13,5,FALSE)</f>
        <v>255</v>
      </c>
      <c r="F8">
        <f>E8+VLOOKUP(A8,'Contestant Points Weekly'!$A$2:$F$13,6,FALSE)</f>
        <v>370</v>
      </c>
      <c r="G8">
        <f>F8+'Contestant Points Weekly'!G8</f>
        <v>440</v>
      </c>
      <c r="H8">
        <f>G8+'Contestant Points Weekly'!H8</f>
        <v>560</v>
      </c>
      <c r="I8">
        <f>H8+'Contestant Points Weekly'!I8</f>
        <v>645</v>
      </c>
      <c r="J8">
        <f>I8+'Contestant Points Weekly'!J8</f>
        <v>840</v>
      </c>
      <c r="K8">
        <f>J8+'Contestant Points Weekly'!K8</f>
        <v>845</v>
      </c>
      <c r="L8">
        <f>K8+'Contestant Points Weekly'!L8</f>
        <v>1180</v>
      </c>
    </row>
    <row r="9" spans="1:12" x14ac:dyDescent="0.25">
      <c r="A9" t="s">
        <v>4</v>
      </c>
      <c r="B9">
        <f>VLOOKUP(A9,'Contestant Points Weekly'!$A$2:$B$13,2,FALSE)</f>
        <v>30</v>
      </c>
      <c r="C9">
        <f>B9+VLOOKUP(A9,'Contestant Points Weekly'!$A$2:$C$13,3,FALSE)</f>
        <v>80</v>
      </c>
      <c r="D9">
        <f>C9+VLOOKUP(A9,'Contestant Points Weekly'!$A$2:$D$13,4,FALSE)</f>
        <v>80</v>
      </c>
      <c r="E9">
        <f>D9+VLOOKUP(A9,'Contestant Points Weekly'!$A$2:$E$13,5,FALSE)</f>
        <v>210</v>
      </c>
      <c r="F9">
        <f>E9+VLOOKUP(A9,'Contestant Points Weekly'!$A$2:$F$13,6,FALSE)</f>
        <v>280</v>
      </c>
      <c r="G9">
        <f>F9+'Contestant Points Weekly'!G9</f>
        <v>340</v>
      </c>
      <c r="H9">
        <f>G9+'Contestant Points Weekly'!H9</f>
        <v>395</v>
      </c>
      <c r="I9">
        <f>H9+'Contestant Points Weekly'!I9</f>
        <v>500</v>
      </c>
      <c r="J9">
        <f>I9+'Contestant Points Weekly'!J9</f>
        <v>520</v>
      </c>
      <c r="K9">
        <f>J9+'Contestant Points Weekly'!K9</f>
        <v>595</v>
      </c>
      <c r="L9">
        <f>K9+'Contestant Points Weekly'!L9</f>
        <v>595</v>
      </c>
    </row>
    <row r="10" spans="1:12" x14ac:dyDescent="0.25">
      <c r="A10" t="s">
        <v>7</v>
      </c>
      <c r="B10">
        <f>VLOOKUP(A10,'Contestant Points Weekly'!$A$2:$B$13,2,FALSE)</f>
        <v>30</v>
      </c>
      <c r="C10">
        <f>B10+VLOOKUP(A10,'Contestant Points Weekly'!$A$2:$C$13,3,FALSE)</f>
        <v>75</v>
      </c>
      <c r="D10">
        <f>C10+VLOOKUP(A10,'Contestant Points Weekly'!$A$2:$D$13,4,FALSE)</f>
        <v>75</v>
      </c>
      <c r="E10">
        <f>D10+VLOOKUP(A10,'Contestant Points Weekly'!$A$2:$E$13,5,FALSE)</f>
        <v>170</v>
      </c>
      <c r="F10">
        <f>E10+VLOOKUP(A10,'Contestant Points Weekly'!$A$2:$F$13,6,FALSE)</f>
        <v>320</v>
      </c>
      <c r="G10">
        <f>F10+'Contestant Points Weekly'!G10</f>
        <v>385</v>
      </c>
      <c r="H10">
        <f>G10+'Contestant Points Weekly'!H10</f>
        <v>470</v>
      </c>
      <c r="I10">
        <f>H10+'Contestant Points Weekly'!I10</f>
        <v>550</v>
      </c>
      <c r="J10">
        <f>I10+'Contestant Points Weekly'!J10</f>
        <v>705</v>
      </c>
      <c r="K10">
        <f>J10+'Contestant Points Weekly'!K10</f>
        <v>710</v>
      </c>
      <c r="L10">
        <f>K10+'Contestant Points Weekly'!L10</f>
        <v>820</v>
      </c>
    </row>
    <row r="11" spans="1:12" x14ac:dyDescent="0.25">
      <c r="A11" t="s">
        <v>15</v>
      </c>
      <c r="B11">
        <f>VLOOKUP(A11,'Contestant Points Weekly'!$A$2:$B$13,2,FALSE)</f>
        <v>5</v>
      </c>
      <c r="C11">
        <f>B11+VLOOKUP(A11,'Contestant Points Weekly'!$A$2:$C$13,3,FALSE)</f>
        <v>5</v>
      </c>
      <c r="D11">
        <f>C11+VLOOKUP(A11,'Contestant Points Weekly'!$A$2:$D$13,4,FALSE)</f>
        <v>5</v>
      </c>
      <c r="E11">
        <f>D11+VLOOKUP(A11,'Contestant Points Weekly'!$A$2:$E$13,5,FALSE)</f>
        <v>5</v>
      </c>
      <c r="F11">
        <f>E11+VLOOKUP(A11,'Contestant Points Weekly'!$A$2:$F$13,6,FALSE)</f>
        <v>5</v>
      </c>
      <c r="G11">
        <f>F11+'Contestant Points Weekly'!G11</f>
        <v>5</v>
      </c>
      <c r="H11">
        <f>G11+'Contestant Points Weekly'!H11</f>
        <v>5</v>
      </c>
      <c r="I11">
        <f>H11+'Contestant Points Weekly'!I11</f>
        <v>5</v>
      </c>
      <c r="J11">
        <f>I11+'Contestant Points Weekly'!J11</f>
        <v>5</v>
      </c>
      <c r="K11">
        <f>J11+'Contestant Points Weekly'!K11</f>
        <v>5</v>
      </c>
      <c r="L11">
        <f>K11+'Contestant Points Weekly'!L11</f>
        <v>5</v>
      </c>
    </row>
    <row r="12" spans="1:12" x14ac:dyDescent="0.25">
      <c r="A12" t="s">
        <v>6</v>
      </c>
      <c r="B12">
        <f>VLOOKUP(A12,'Contestant Points Weekly'!$A$2:$B$13,2,FALSE)</f>
        <v>50</v>
      </c>
      <c r="C12">
        <f>B12+VLOOKUP(A12,'Contestant Points Weekly'!$A$2:$C$13,3,FALSE)</f>
        <v>120</v>
      </c>
      <c r="D12">
        <f>C12+VLOOKUP(A12,'Contestant Points Weekly'!$A$2:$D$13,4,FALSE)</f>
        <v>130</v>
      </c>
      <c r="E12">
        <f>D12+VLOOKUP(A12,'Contestant Points Weekly'!$A$2:$E$13,5,FALSE)</f>
        <v>175</v>
      </c>
      <c r="F12">
        <f>E12+VLOOKUP(A12,'Contestant Points Weekly'!$A$2:$F$13,6,FALSE)</f>
        <v>235</v>
      </c>
      <c r="G12">
        <f>F12+'Contestant Points Weekly'!G12</f>
        <v>300</v>
      </c>
      <c r="H12">
        <f>G12+'Contestant Points Weekly'!H12</f>
        <v>300</v>
      </c>
      <c r="I12">
        <f>H12+'Contestant Points Weekly'!I12</f>
        <v>300</v>
      </c>
      <c r="J12">
        <f>I12+'Contestant Points Weekly'!J12</f>
        <v>300</v>
      </c>
      <c r="K12">
        <f>J12+'Contestant Points Weekly'!K12</f>
        <v>330</v>
      </c>
      <c r="L12">
        <f>K12+'Contestant Points Weekly'!L12</f>
        <v>330</v>
      </c>
    </row>
    <row r="13" spans="1:12" x14ac:dyDescent="0.25">
      <c r="A13" t="s">
        <v>14</v>
      </c>
      <c r="B13">
        <f>VLOOKUP(A13,'Contestant Points Weekly'!$A$2:$B$13,2,FALSE)</f>
        <v>35</v>
      </c>
      <c r="C13">
        <f>B13+VLOOKUP(A13,'Contestant Points Weekly'!$A$2:$C$13,3,FALSE)</f>
        <v>50</v>
      </c>
      <c r="D13">
        <f>C13+VLOOKUP(A13,'Contestant Points Weekly'!$A$2:$D$13,4,FALSE)</f>
        <v>50</v>
      </c>
      <c r="E13">
        <f>D13+VLOOKUP(A13,'Contestant Points Weekly'!$A$2:$E$13,5,FALSE)</f>
        <v>50</v>
      </c>
      <c r="F13">
        <f>E13+VLOOKUP(A13,'Contestant Points Weekly'!$A$2:$F$13,6,FALSE)</f>
        <v>50</v>
      </c>
      <c r="G13">
        <f>F13+'Contestant Points Weekly'!G13</f>
        <v>50</v>
      </c>
      <c r="H13">
        <f>G13+'Contestant Points Weekly'!H13</f>
        <v>50</v>
      </c>
      <c r="I13">
        <f>H13+'Contestant Points Weekly'!I13</f>
        <v>50</v>
      </c>
      <c r="J13">
        <f>I13+'Contestant Points Weekly'!J13</f>
        <v>50</v>
      </c>
      <c r="K13">
        <f>J13+'Contestant Points Weekly'!K13</f>
        <v>55</v>
      </c>
      <c r="L13">
        <f>K13+'Contestant Points Weekly'!L13</f>
        <v>55</v>
      </c>
    </row>
    <row r="14" spans="1:12" x14ac:dyDescent="0.25">
      <c r="A14" s="1" t="s">
        <v>25</v>
      </c>
      <c r="B14" s="3">
        <f>AVERAGE(B2:B13)</f>
        <v>30</v>
      </c>
      <c r="C14" s="3">
        <f t="shared" ref="C14:F14" si="0">AVERAGE(C2:C13)</f>
        <v>70.833333333333329</v>
      </c>
      <c r="D14" s="3">
        <f t="shared" si="0"/>
        <v>84.583333333333329</v>
      </c>
      <c r="E14" s="3">
        <f t="shared" si="0"/>
        <v>144.16666666666666</v>
      </c>
      <c r="F14" s="3">
        <f t="shared" si="0"/>
        <v>197.5</v>
      </c>
      <c r="G14" s="3">
        <f t="shared" ref="G14:H14" si="1">AVERAGE(G2:G13)</f>
        <v>238.75</v>
      </c>
      <c r="H14" s="3">
        <f t="shared" si="1"/>
        <v>269.16666666666669</v>
      </c>
      <c r="I14" s="3">
        <f t="shared" ref="I14:J14" si="2">AVERAGE(I2:I13)</f>
        <v>302.91666666666669</v>
      </c>
      <c r="J14" s="3">
        <f t="shared" si="2"/>
        <v>347.5</v>
      </c>
      <c r="K14" s="3">
        <f t="shared" ref="K14:L14" si="3">AVERAGE(K2:K13)</f>
        <v>370</v>
      </c>
      <c r="L14" s="3">
        <f t="shared" si="3"/>
        <v>407.08333333333331</v>
      </c>
    </row>
    <row r="15" spans="1:12" x14ac:dyDescent="0.25">
      <c r="A15" s="1" t="s">
        <v>24</v>
      </c>
      <c r="B15" s="1">
        <f>SUM(B2:B13)</f>
        <v>360</v>
      </c>
      <c r="C15" s="1">
        <f t="shared" ref="C15:F15" si="4">SUM(C2:C13)</f>
        <v>850</v>
      </c>
      <c r="D15" s="1">
        <f t="shared" si="4"/>
        <v>1015</v>
      </c>
      <c r="E15" s="1">
        <f t="shared" si="4"/>
        <v>1730</v>
      </c>
      <c r="F15" s="1">
        <f t="shared" si="4"/>
        <v>2370</v>
      </c>
      <c r="G15" s="1">
        <f t="shared" ref="G15:H15" si="5">SUM(G2:G13)</f>
        <v>2865</v>
      </c>
      <c r="H15" s="1">
        <f t="shared" si="5"/>
        <v>3230</v>
      </c>
      <c r="I15" s="1">
        <f t="shared" ref="I15:J15" si="6">SUM(I2:I13)</f>
        <v>3635</v>
      </c>
      <c r="J15" s="1">
        <f t="shared" si="6"/>
        <v>4170</v>
      </c>
      <c r="K15" s="1">
        <f t="shared" ref="K15:L15" si="7">SUM(K2:K13)</f>
        <v>4440</v>
      </c>
      <c r="L15" s="1">
        <f t="shared" si="7"/>
        <v>4885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6" sqref="H6"/>
    </sheetView>
  </sheetViews>
  <sheetFormatPr defaultRowHeight="15" x14ac:dyDescent="0.25"/>
  <cols>
    <col min="1" max="1" width="11.5703125" bestFit="1" customWidth="1"/>
    <col min="6" max="6" width="13.5703125" bestFit="1" customWidth="1"/>
    <col min="8" max="8" width="39" bestFit="1" customWidth="1"/>
  </cols>
  <sheetData>
    <row r="1" spans="1:8" x14ac:dyDescent="0.25">
      <c r="A1" t="s">
        <v>21</v>
      </c>
      <c r="B1" t="s">
        <v>16</v>
      </c>
      <c r="C1" t="s">
        <v>3</v>
      </c>
      <c r="D1" t="s">
        <v>2</v>
      </c>
      <c r="E1" t="s">
        <v>1</v>
      </c>
      <c r="F1" t="s">
        <v>54</v>
      </c>
      <c r="G1" t="s">
        <v>55</v>
      </c>
      <c r="H1" t="s">
        <v>56</v>
      </c>
    </row>
    <row r="2" spans="1:8" x14ac:dyDescent="0.25">
      <c r="A2" t="s">
        <v>11</v>
      </c>
      <c r="B2">
        <v>0</v>
      </c>
      <c r="C2">
        <v>0</v>
      </c>
      <c r="D2">
        <v>0</v>
      </c>
      <c r="E2">
        <v>1</v>
      </c>
      <c r="F2">
        <f>SUM(B2:E2)</f>
        <v>1</v>
      </c>
      <c r="G2" s="5">
        <f>F2/4</f>
        <v>0.25</v>
      </c>
      <c r="H2" t="str">
        <f>CONCATENATE(G2*100, "% of Players have chosen this contestant")</f>
        <v>25% of Players have chosen this contestant</v>
      </c>
    </row>
    <row r="3" spans="1:8" x14ac:dyDescent="0.25">
      <c r="A3" t="s">
        <v>10</v>
      </c>
      <c r="B3">
        <v>0</v>
      </c>
      <c r="C3">
        <v>1</v>
      </c>
      <c r="D3">
        <v>0</v>
      </c>
      <c r="E3">
        <v>1</v>
      </c>
      <c r="F3">
        <f t="shared" ref="F3:F13" si="0">SUM(B3:E3)</f>
        <v>2</v>
      </c>
      <c r="G3" s="5">
        <f t="shared" ref="G3:G13" si="1">F3/4</f>
        <v>0.5</v>
      </c>
      <c r="H3" t="str">
        <f t="shared" ref="H3:H13" si="2">CONCATENATE(G3*100, "% of Players have chosen this contestant")</f>
        <v>50% of Players have chosen this contestant</v>
      </c>
    </row>
    <row r="4" spans="1:8" x14ac:dyDescent="0.25">
      <c r="A4" t="s">
        <v>13</v>
      </c>
      <c r="B4">
        <v>0</v>
      </c>
      <c r="C4">
        <v>0</v>
      </c>
      <c r="D4">
        <v>1</v>
      </c>
      <c r="E4">
        <v>0</v>
      </c>
      <c r="F4">
        <f t="shared" si="0"/>
        <v>1</v>
      </c>
      <c r="G4" s="5">
        <f t="shared" si="1"/>
        <v>0.25</v>
      </c>
      <c r="H4" t="str">
        <f t="shared" si="2"/>
        <v>25% of Players have chosen this contestant</v>
      </c>
    </row>
    <row r="5" spans="1:8" x14ac:dyDescent="0.25">
      <c r="A5" t="s">
        <v>5</v>
      </c>
      <c r="B5">
        <v>1</v>
      </c>
      <c r="C5">
        <v>0</v>
      </c>
      <c r="D5">
        <v>0</v>
      </c>
      <c r="E5">
        <v>0</v>
      </c>
      <c r="F5">
        <f t="shared" si="0"/>
        <v>1</v>
      </c>
      <c r="G5" s="5">
        <f t="shared" si="1"/>
        <v>0.25</v>
      </c>
      <c r="H5" t="str">
        <f t="shared" si="2"/>
        <v>25% of Players have chosen this contestant</v>
      </c>
    </row>
    <row r="6" spans="1:8" x14ac:dyDescent="0.25">
      <c r="A6" t="s">
        <v>12</v>
      </c>
      <c r="B6">
        <v>0</v>
      </c>
      <c r="C6">
        <v>0</v>
      </c>
      <c r="D6">
        <v>1</v>
      </c>
      <c r="E6">
        <v>0</v>
      </c>
      <c r="F6">
        <f t="shared" si="0"/>
        <v>1</v>
      </c>
      <c r="G6" s="5">
        <f t="shared" si="1"/>
        <v>0.25</v>
      </c>
      <c r="H6" t="str">
        <f t="shared" si="2"/>
        <v>25% of Players have chosen this contestant</v>
      </c>
    </row>
    <row r="7" spans="1:8" x14ac:dyDescent="0.25">
      <c r="A7" t="s">
        <v>9</v>
      </c>
      <c r="B7">
        <v>0</v>
      </c>
      <c r="C7">
        <v>0</v>
      </c>
      <c r="D7">
        <v>0</v>
      </c>
      <c r="E7">
        <v>1</v>
      </c>
      <c r="F7">
        <f t="shared" si="0"/>
        <v>1</v>
      </c>
      <c r="G7" s="5">
        <f t="shared" si="1"/>
        <v>0.25</v>
      </c>
      <c r="H7" t="str">
        <f t="shared" si="2"/>
        <v>25% of Players have chosen this contestant</v>
      </c>
    </row>
    <row r="8" spans="1:8" x14ac:dyDescent="0.25">
      <c r="A8" t="s">
        <v>8</v>
      </c>
      <c r="B8">
        <v>1</v>
      </c>
      <c r="C8">
        <v>1</v>
      </c>
      <c r="D8">
        <v>0</v>
      </c>
      <c r="E8">
        <v>1</v>
      </c>
      <c r="F8">
        <f t="shared" si="0"/>
        <v>3</v>
      </c>
      <c r="G8" s="5">
        <f t="shared" si="1"/>
        <v>0.75</v>
      </c>
      <c r="H8" t="str">
        <f t="shared" si="2"/>
        <v>75% of Players have chosen this contestant</v>
      </c>
    </row>
    <row r="9" spans="1:8" x14ac:dyDescent="0.25">
      <c r="A9" t="s">
        <v>4</v>
      </c>
      <c r="B9">
        <v>1</v>
      </c>
      <c r="C9">
        <v>0</v>
      </c>
      <c r="D9">
        <v>0</v>
      </c>
      <c r="E9">
        <v>0</v>
      </c>
      <c r="F9">
        <f t="shared" si="0"/>
        <v>1</v>
      </c>
      <c r="G9" s="5">
        <f t="shared" si="1"/>
        <v>0.25</v>
      </c>
      <c r="H9" t="str">
        <f t="shared" si="2"/>
        <v>25% of Players have chosen this contestant</v>
      </c>
    </row>
    <row r="10" spans="1:8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f t="shared" si="0"/>
        <v>4</v>
      </c>
      <c r="G10" s="5">
        <f t="shared" si="1"/>
        <v>1</v>
      </c>
      <c r="H10" t="str">
        <f t="shared" si="2"/>
        <v>100% of Players have chosen this contestant</v>
      </c>
    </row>
    <row r="11" spans="1:8" x14ac:dyDescent="0.25">
      <c r="A11" t="s">
        <v>15</v>
      </c>
      <c r="B11">
        <v>0</v>
      </c>
      <c r="C11">
        <v>1</v>
      </c>
      <c r="D11">
        <v>0</v>
      </c>
      <c r="E11">
        <v>0</v>
      </c>
      <c r="F11">
        <f t="shared" si="0"/>
        <v>1</v>
      </c>
      <c r="G11" s="5">
        <f t="shared" si="1"/>
        <v>0.25</v>
      </c>
      <c r="H11" t="str">
        <f t="shared" si="2"/>
        <v>25% of Players have chosen this contestant</v>
      </c>
    </row>
    <row r="12" spans="1:8" x14ac:dyDescent="0.25">
      <c r="A12" t="s">
        <v>6</v>
      </c>
      <c r="B12">
        <v>1</v>
      </c>
      <c r="C12">
        <v>1</v>
      </c>
      <c r="D12">
        <v>1</v>
      </c>
      <c r="E12">
        <v>0</v>
      </c>
      <c r="F12">
        <f t="shared" si="0"/>
        <v>3</v>
      </c>
      <c r="G12" s="5">
        <f t="shared" si="1"/>
        <v>0.75</v>
      </c>
      <c r="H12" t="str">
        <f t="shared" si="2"/>
        <v>75% of Players have chosen this contestant</v>
      </c>
    </row>
    <row r="13" spans="1:8" x14ac:dyDescent="0.25">
      <c r="A13" t="s">
        <v>14</v>
      </c>
      <c r="B13">
        <v>0</v>
      </c>
      <c r="C13">
        <v>0</v>
      </c>
      <c r="D13">
        <v>1</v>
      </c>
      <c r="E13">
        <v>0</v>
      </c>
      <c r="F13">
        <f t="shared" si="0"/>
        <v>1</v>
      </c>
      <c r="G13" s="5">
        <f t="shared" si="1"/>
        <v>0.25</v>
      </c>
      <c r="H13" t="str">
        <f t="shared" si="2"/>
        <v>25% of Players have chosen this contestant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Contestants Granular Pivot</vt:lpstr>
      <vt:lpstr>Contestants Granular</vt:lpstr>
      <vt:lpstr>MTL Action Key</vt:lpstr>
      <vt:lpstr>Action Key</vt:lpstr>
      <vt:lpstr>Contestant Data</vt:lpstr>
      <vt:lpstr>Data</vt:lpstr>
      <vt:lpstr>Contestant Points Weekly</vt:lpstr>
      <vt:lpstr>Contestant Cumulative Pts</vt:lpstr>
      <vt:lpstr>Team Contestant Distrib</vt:lpstr>
      <vt:lpstr>Tableau Optimization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2016-06-08T18:37:29Z</dcterms:created>
  <dcterms:modified xsi:type="dcterms:W3CDTF">2016-08-02T18:21:45Z</dcterms:modified>
</cp:coreProperties>
</file>