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Projects\Dascim\"/>
    </mc:Choice>
  </mc:AlternateContent>
  <xr:revisionPtr revIDLastSave="0" documentId="8_{43C33D1B-C2B6-492B-BB46-678A9FF56ECE}" xr6:coauthVersionLast="41" xr6:coauthVersionMax="41" xr10:uidLastSave="{00000000-0000-0000-0000-000000000000}"/>
  <bookViews>
    <workbookView xWindow="-120" yWindow="-120" windowWidth="29040" windowHeight="15840" xr2:uid="{F9293173-3F54-4DD1-964B-0C892B6CA313}"/>
  </bookViews>
  <sheets>
    <sheet name="petrochimie DATA_avec_Contraint" sheetId="1" r:id="rId1"/>
    <sheet name="Rapport_sensibilité_Contraint" sheetId="2" r:id="rId2"/>
    <sheet name="petrochimie DATA_sans_Contraint" sheetId="3" r:id="rId3"/>
    <sheet name="Cas 1 depollution DATA" sheetId="4" r:id="rId4"/>
  </sheets>
  <definedNames>
    <definedName name="solver_adj" localSheetId="3" hidden="1">'Cas 1 depollution DATA'!$C$7:$G$7</definedName>
    <definedName name="solver_adj" localSheetId="0" hidden="1">'petrochimie DATA_avec_Contraint'!$C$17:$F$18</definedName>
    <definedName name="solver_adj" localSheetId="2" hidden="1">'petrochimie DATA_sans_Contraint'!$C$17:$F$18</definedName>
    <definedName name="solver_cvg" localSheetId="3" hidden="1">0.0001</definedName>
    <definedName name="solver_cvg" localSheetId="0" hidden="1">0.0001</definedName>
    <definedName name="solver_cvg" localSheetId="2" hidden="1">0.0001</definedName>
    <definedName name="solver_drv" localSheetId="3" hidden="1">1</definedName>
    <definedName name="solver_drv" localSheetId="0" hidden="1">1</definedName>
    <definedName name="solver_drv" localSheetId="2" hidden="1">2</definedName>
    <definedName name="solver_eng" localSheetId="3" hidden="1">2</definedName>
    <definedName name="solver_eng" localSheetId="0" hidden="1">1</definedName>
    <definedName name="solver_eng" localSheetId="2" hidden="1">2</definedName>
    <definedName name="solver_est" localSheetId="3" hidden="1">1</definedName>
    <definedName name="solver_est" localSheetId="0" hidden="1">1</definedName>
    <definedName name="solver_est" localSheetId="2" hidden="1">1</definedName>
    <definedName name="solver_itr" localSheetId="3" hidden="1">2147483647</definedName>
    <definedName name="solver_itr" localSheetId="0" hidden="1">2147483647</definedName>
    <definedName name="solver_itr" localSheetId="2" hidden="1">2147483647</definedName>
    <definedName name="solver_lhs1" localSheetId="3" hidden="1">'Cas 1 depollution DATA'!$H$3:$H$5</definedName>
    <definedName name="solver_lhs1" localSheetId="0" hidden="1">'petrochimie DATA_avec_Contraint'!$J$3:$J$6</definedName>
    <definedName name="solver_lhs1" localSheetId="2" hidden="1">'petrochimie DATA_sans_Contraint'!$J$6</definedName>
    <definedName name="solver_lhs2" localSheetId="3" hidden="1">'Cas 1 depollution DATA'!$H$7</definedName>
    <definedName name="solver_mip" localSheetId="3" hidden="1">2147483647</definedName>
    <definedName name="solver_mip" localSheetId="0" hidden="1">2147483647</definedName>
    <definedName name="solver_mip" localSheetId="2" hidden="1">2147483647</definedName>
    <definedName name="solver_mni" localSheetId="3" hidden="1">30</definedName>
    <definedName name="solver_mni" localSheetId="0" hidden="1">30</definedName>
    <definedName name="solver_mni" localSheetId="2" hidden="1">30</definedName>
    <definedName name="solver_mrt" localSheetId="3" hidden="1">0.075</definedName>
    <definedName name="solver_mrt" localSheetId="0" hidden="1">0.075</definedName>
    <definedName name="solver_mrt" localSheetId="2" hidden="1">0.075</definedName>
    <definedName name="solver_msl" localSheetId="3" hidden="1">2</definedName>
    <definedName name="solver_msl" localSheetId="0" hidden="1">2</definedName>
    <definedName name="solver_msl" localSheetId="2" hidden="1">2</definedName>
    <definedName name="solver_neg" localSheetId="3" hidden="1">1</definedName>
    <definedName name="solver_neg" localSheetId="0" hidden="1">1</definedName>
    <definedName name="solver_neg" localSheetId="2" hidden="1">1</definedName>
    <definedName name="solver_nod" localSheetId="3" hidden="1">2147483647</definedName>
    <definedName name="solver_nod" localSheetId="0" hidden="1">2147483647</definedName>
    <definedName name="solver_nod" localSheetId="2" hidden="1">2147483647</definedName>
    <definedName name="solver_num" localSheetId="3" hidden="1">2</definedName>
    <definedName name="solver_num" localSheetId="0" hidden="1">1</definedName>
    <definedName name="solver_num" localSheetId="2" hidden="1">1</definedName>
    <definedName name="solver_nwt" localSheetId="3" hidden="1">1</definedName>
    <definedName name="solver_nwt" localSheetId="0" hidden="1">1</definedName>
    <definedName name="solver_nwt" localSheetId="2" hidden="1">1</definedName>
    <definedName name="solver_opt" localSheetId="3" hidden="1">'Cas 1 depollution DATA'!$H$9</definedName>
    <definedName name="solver_opt" localSheetId="0" hidden="1">'petrochimie DATA_avec_Contraint'!$I$14</definedName>
    <definedName name="solver_opt" localSheetId="2" hidden="1">'petrochimie DATA_sans_Contraint'!$I$14</definedName>
    <definedName name="solver_pre" localSheetId="3" hidden="1">0.000001</definedName>
    <definedName name="solver_pre" localSheetId="0" hidden="1">0.000001</definedName>
    <definedName name="solver_pre" localSheetId="2" hidden="1">0.000001</definedName>
    <definedName name="solver_rbv" localSheetId="3" hidden="1">1</definedName>
    <definedName name="solver_rbv" localSheetId="0" hidden="1">1</definedName>
    <definedName name="solver_rbv" localSheetId="2" hidden="1">2</definedName>
    <definedName name="solver_rel1" localSheetId="3" hidden="1">1</definedName>
    <definedName name="solver_rel1" localSheetId="0" hidden="1">1</definedName>
    <definedName name="solver_rel1" localSheetId="2" hidden="1">1</definedName>
    <definedName name="solver_rel2" localSheetId="3" hidden="1">2</definedName>
    <definedName name="solver_rhs1" localSheetId="3" hidden="1">'Cas 1 depollution DATA'!$I$3:$I$5</definedName>
    <definedName name="solver_rhs1" localSheetId="0" hidden="1">'petrochimie DATA_avec_Contraint'!$E$3:$E$6</definedName>
    <definedName name="solver_rhs1" localSheetId="2" hidden="1">'petrochimie DATA_sans_Contraint'!$E$6</definedName>
    <definedName name="solver_rhs2" localSheetId="3" hidden="1">'Cas 1 depollution DATA'!$I$7</definedName>
    <definedName name="solver_rlx" localSheetId="3" hidden="1">2</definedName>
    <definedName name="solver_rlx" localSheetId="0" hidden="1">2</definedName>
    <definedName name="solver_rlx" localSheetId="2" hidden="1">2</definedName>
    <definedName name="solver_rsd" localSheetId="3" hidden="1">0</definedName>
    <definedName name="solver_rsd" localSheetId="0" hidden="1">0</definedName>
    <definedName name="solver_rsd" localSheetId="2" hidden="1">0</definedName>
    <definedName name="solver_scl" localSheetId="3" hidden="1">1</definedName>
    <definedName name="solver_scl" localSheetId="0" hidden="1">1</definedName>
    <definedName name="solver_scl" localSheetId="2" hidden="1">2</definedName>
    <definedName name="solver_sho" localSheetId="3" hidden="1">2</definedName>
    <definedName name="solver_sho" localSheetId="0" hidden="1">2</definedName>
    <definedName name="solver_sho" localSheetId="2" hidden="1">2</definedName>
    <definedName name="solver_ssz" localSheetId="3" hidden="1">100</definedName>
    <definedName name="solver_ssz" localSheetId="0" hidden="1">100</definedName>
    <definedName name="solver_ssz" localSheetId="2" hidden="1">100</definedName>
    <definedName name="solver_tim" localSheetId="3" hidden="1">2147483647</definedName>
    <definedName name="solver_tim" localSheetId="0" hidden="1">2147483647</definedName>
    <definedName name="solver_tim" localSheetId="2" hidden="1">2147483647</definedName>
    <definedName name="solver_tol" localSheetId="3" hidden="1">0.01</definedName>
    <definedName name="solver_tol" localSheetId="0" hidden="1">0.01</definedName>
    <definedName name="solver_tol" localSheetId="2" hidden="1">0.01</definedName>
    <definedName name="solver_typ" localSheetId="3" hidden="1">2</definedName>
    <definedName name="solver_typ" localSheetId="0" hidden="1">1</definedName>
    <definedName name="solver_typ" localSheetId="2" hidden="1">1</definedName>
    <definedName name="solver_val" localSheetId="3" hidden="1">0</definedName>
    <definedName name="solver_val" localSheetId="0" hidden="1">0</definedName>
    <definedName name="solver_val" localSheetId="2" hidden="1">0</definedName>
    <definedName name="solver_ver" localSheetId="3" hidden="1">3</definedName>
    <definedName name="solver_ver" localSheetId="0" hidden="1">3</definedName>
    <definedName name="solver_ver" localSheetId="2" hidden="1">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9" i="4" l="1"/>
  <c r="H7" i="4"/>
  <c r="J5" i="4"/>
  <c r="I5" i="4"/>
  <c r="H5" i="4"/>
  <c r="J4" i="4"/>
  <c r="I4" i="4" s="1"/>
  <c r="H4" i="4"/>
  <c r="J3" i="4"/>
  <c r="I3" i="4"/>
  <c r="H3" i="4"/>
  <c r="I14" i="3"/>
  <c r="I6" i="3"/>
  <c r="H6" i="3"/>
  <c r="I5" i="3"/>
  <c r="H5" i="3"/>
  <c r="I4" i="3"/>
  <c r="H4" i="3"/>
  <c r="I3" i="3"/>
  <c r="H3" i="3"/>
  <c r="I14" i="1"/>
  <c r="I6" i="1"/>
  <c r="H6" i="1"/>
  <c r="I5" i="1"/>
  <c r="H5" i="1"/>
  <c r="I4" i="1"/>
  <c r="H4" i="1"/>
  <c r="I3" i="1"/>
  <c r="H3" i="1"/>
  <c r="J5" i="1" l="1"/>
  <c r="J6" i="1"/>
  <c r="J3" i="1"/>
  <c r="J4" i="1"/>
  <c r="J4" i="3"/>
  <c r="J3" i="3"/>
  <c r="J5" i="3"/>
  <c r="J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5F9B6D7D-9892-4283-BFB1-D59B291AD9AF}">
      <text>
        <r>
          <rPr>
            <sz val="11"/>
            <color rgb="FF000000"/>
            <rFont val="Calibri"/>
            <family val="2"/>
          </rPr>
          <t>alfandari:
Produits</t>
        </r>
      </text>
    </comment>
    <comment ref="C9" authorId="0" shapeId="0" xr:uid="{BFA1A700-4ED0-4D24-A26A-12C497591C49}">
      <text>
        <r>
          <rPr>
            <sz val="11"/>
            <color rgb="FF000000"/>
            <rFont val="Calibri"/>
            <family val="2"/>
          </rPr>
          <t>alfandari:
dispositifs anti-pollution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B1AB9797-91AA-493F-9181-C058DBED6A29}">
      <text>
        <r>
          <rPr>
            <sz val="11"/>
            <color rgb="FF000000"/>
            <rFont val="Calibri"/>
            <family val="2"/>
          </rPr>
          <t>alfandari:
Produits</t>
        </r>
      </text>
    </comment>
    <comment ref="C9" authorId="0" shapeId="0" xr:uid="{9F47D3BA-8415-4C23-A04F-C34718A8FB99}">
      <text>
        <r>
          <rPr>
            <sz val="11"/>
            <color rgb="FF000000"/>
            <rFont val="Calibri"/>
            <family val="2"/>
          </rPr>
          <t>alfandari:
dispositifs anti-pollution</t>
        </r>
      </text>
    </comment>
  </commentList>
</comments>
</file>

<file path=xl/sharedStrings.xml><?xml version="1.0" encoding="utf-8"?>
<sst xmlns="http://schemas.openxmlformats.org/spreadsheetml/2006/main" count="141" uniqueCount="77">
  <si>
    <t>P1</t>
  </si>
  <si>
    <t>P2</t>
  </si>
  <si>
    <t>Limites</t>
  </si>
  <si>
    <t>Limit de Unite Rejecte apres dispositif</t>
  </si>
  <si>
    <t>NO2 (m3)</t>
  </si>
  <si>
    <t>NO2</t>
  </si>
  <si>
    <t>SO2 (m3)</t>
  </si>
  <si>
    <t>SO2</t>
  </si>
  <si>
    <t>Particules (g)</t>
  </si>
  <si>
    <t>Particules</t>
  </si>
  <si>
    <t>Temps (h)</t>
  </si>
  <si>
    <t>Limite de Temps</t>
  </si>
  <si>
    <t>Profit (€)</t>
  </si>
  <si>
    <t>1+2</t>
  </si>
  <si>
    <t>Facteur ralentissement</t>
  </si>
  <si>
    <t>Coût</t>
  </si>
  <si>
    <t>Objectif:</t>
  </si>
  <si>
    <t>Solutions</t>
  </si>
  <si>
    <t>P1:</t>
  </si>
  <si>
    <t>P2:</t>
  </si>
  <si>
    <t>Microsoft Excel 16.0 Rapport de sensibilité</t>
  </si>
  <si>
    <t>Feuille : [RODD_TP6.xlsx]petrochimie DATA</t>
  </si>
  <si>
    <t>Date du rapport : 2019/3/15 21:09:56</t>
  </si>
  <si>
    <t>Cellules variables</t>
  </si>
  <si>
    <t>Finale</t>
  </si>
  <si>
    <t>Valeur</t>
  </si>
  <si>
    <t>Objectif</t>
  </si>
  <si>
    <t>Marge</t>
  </si>
  <si>
    <t>Cellule</t>
  </si>
  <si>
    <t>Nom</t>
  </si>
  <si>
    <t>Marginale</t>
  </si>
  <si>
    <t>Coefficient</t>
  </si>
  <si>
    <t>Supérieure</t>
  </si>
  <si>
    <t>Inférieure</t>
  </si>
  <si>
    <t>$C$17</t>
  </si>
  <si>
    <t>P1: P1</t>
  </si>
  <si>
    <t>$D$17</t>
  </si>
  <si>
    <t>P1: P2</t>
  </si>
  <si>
    <t>$E$17</t>
  </si>
  <si>
    <t>P1: Limites</t>
  </si>
  <si>
    <t>$F$17</t>
  </si>
  <si>
    <t>P1: 1+2</t>
  </si>
  <si>
    <t>$C$18</t>
  </si>
  <si>
    <t>P2: P1</t>
  </si>
  <si>
    <t>$D$18</t>
  </si>
  <si>
    <t>P2: P2</t>
  </si>
  <si>
    <t>$E$18</t>
  </si>
  <si>
    <t>P2: Limites</t>
  </si>
  <si>
    <t>$F$18</t>
  </si>
  <si>
    <t>P2: 1+2</t>
  </si>
  <si>
    <t>Contraintes</t>
  </si>
  <si>
    <t>Contrainte</t>
  </si>
  <si>
    <t>à droite</t>
  </si>
  <si>
    <t>$J$3</t>
  </si>
  <si>
    <t>$J$4</t>
  </si>
  <si>
    <t>$J$5</t>
  </si>
  <si>
    <t>$J$6</t>
  </si>
  <si>
    <t>COMMENTAIRE:</t>
  </si>
  <si>
    <r>
      <t xml:space="preserve">Pour le contraint </t>
    </r>
    <r>
      <rPr>
        <b/>
        <sz val="11"/>
        <color rgb="FF000000"/>
        <rFont val="Calibri"/>
        <family val="2"/>
      </rPr>
      <t>NO2</t>
    </r>
    <r>
      <rPr>
        <sz val="11"/>
        <color rgb="FF000000"/>
        <rFont val="Calibri"/>
        <family val="2"/>
      </rPr>
      <t xml:space="preserve">, si on autorise 1 unité (m3) plus de rejection, on peux augmenter notre profit total par 12K euros, dans la limite du domaine de validité de la valeur marginale [550-5, 550+127] </t>
    </r>
  </si>
  <si>
    <r>
      <t xml:space="preserve">Pour le contraint </t>
    </r>
    <r>
      <rPr>
        <b/>
        <sz val="11"/>
        <color rgb="FF000000"/>
        <rFont val="Calibri"/>
        <family val="2"/>
      </rPr>
      <t>SO2</t>
    </r>
    <r>
      <rPr>
        <sz val="11"/>
        <color rgb="FF000000"/>
        <rFont val="Calibri"/>
        <family val="2"/>
      </rPr>
      <t xml:space="preserve">, si on autorise 1 unité (m3) plus de rejection, on peux augmenter notre profit total par 31K euros, dans la limite du domaine de validité de la valeur marginale [180-2, 180+20] </t>
    </r>
  </si>
  <si>
    <r>
      <t xml:space="preserve">Pour le contraint </t>
    </r>
    <r>
      <rPr>
        <b/>
        <sz val="11"/>
        <color rgb="FF000000"/>
        <rFont val="Calibri"/>
        <family val="2"/>
      </rPr>
      <t>Particules</t>
    </r>
    <r>
      <rPr>
        <sz val="11"/>
        <color rgb="FF000000"/>
        <rFont val="Calibri"/>
        <family val="2"/>
      </rPr>
      <t xml:space="preserve">, si on autorise 1 unité (kg) plus de rejection, on peux augmenter notre profit total par 2K euros, dans la limite du domaine de validité de la valeur marginale [1250-201, 1250+43] </t>
    </r>
  </si>
  <si>
    <r>
      <t>Pour le contraint</t>
    </r>
    <r>
      <rPr>
        <b/>
        <sz val="11"/>
        <color rgb="FF000000"/>
        <rFont val="Calibri"/>
        <family val="2"/>
      </rPr>
      <t xml:space="preserve"> Limite de Temps</t>
    </r>
    <r>
      <rPr>
        <sz val="11"/>
        <color rgb="FF000000"/>
        <rFont val="Calibri"/>
        <family val="2"/>
      </rPr>
      <t xml:space="preserve">, si on autorise 1 unité (Heure) plus de temps de passage dans la colone de distillation, on peux augmenter notre profit total par 93K euros, dans la limite du domaine de validité de la valeur marginale [130-25, 130+1] </t>
    </r>
  </si>
  <si>
    <t xml:space="preserve">Si on enlève les contraintes de dépollution, il n'y a plus besoin de dispositifs antipollution pour diminuer les rejets. Donc le choix de dispositif est toujours 0. </t>
  </si>
  <si>
    <t xml:space="preserve">En plus, il va produire le produit qui nous permettre d'avoir un profit plus haut par unité de temps, qui est 240K euros de produit P1 (par rapport à 231K euros de P2). Donc seul P1 va être fabriqué pour maximiser le profit total. </t>
  </si>
  <si>
    <t>Rapport de sensibilité</t>
  </si>
  <si>
    <t>Si on autorise 1 unité (Heure) plus de temps de passage dans la colone de distillation, on peux augmenter notre profit total par 240K euros (Profit de P1 par 1 unité de temps)</t>
  </si>
  <si>
    <t>Traitements</t>
  </si>
  <si>
    <t>après</t>
  </si>
  <si>
    <t>limite après</t>
  </si>
  <si>
    <t>avant (total)</t>
  </si>
  <si>
    <t>avant (/ m3)</t>
  </si>
  <si>
    <t>A</t>
  </si>
  <si>
    <t>B</t>
  </si>
  <si>
    <t>C</t>
  </si>
  <si>
    <t>Coût (€)/m3</t>
  </si>
  <si>
    <t>m3 traités</t>
  </si>
  <si>
    <t>COUT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</si>
</sst>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quot;€&quot;;[Red]\-#,##0\ &quot;€&quot;"/>
    <numFmt numFmtId="165" formatCode="General\ &quot; g&quot;"/>
    <numFmt numFmtId="166" formatCode="General\ &quot;m3&quot;"/>
    <numFmt numFmtId="167" formatCode="General\ &quot; m3&quot;"/>
    <numFmt numFmtId="168" formatCode="#,##0\ &quot;€&quot;"/>
  </numFmts>
  <fonts count="8">
    <font>
      <sz val="11"/>
      <color theme="1"/>
      <name val="Calibri"/>
      <family val="2"/>
      <charset val="134"/>
      <scheme val="minor"/>
    </font>
    <font>
      <sz val="11"/>
      <name val="Calibri"/>
      <family val="2"/>
    </font>
    <font>
      <b/>
      <sz val="11"/>
      <color rgb="FF000000"/>
      <name val="Calibri"/>
      <family val="2"/>
    </font>
    <font>
      <sz val="11"/>
      <color rgb="FF000000"/>
      <name val="Calibri"/>
      <family val="2"/>
    </font>
    <font>
      <i/>
      <sz val="11"/>
      <color rgb="FF000000"/>
      <name val="Calibri"/>
      <family val="2"/>
    </font>
    <font>
      <sz val="11"/>
      <color rgb="FFFF0000"/>
      <name val="Calibri"/>
      <family val="2"/>
    </font>
    <font>
      <b/>
      <sz val="11"/>
      <name val="Calibri"/>
      <family val="2"/>
    </font>
    <font>
      <b/>
      <sz val="11"/>
      <color indexed="18"/>
      <name val="Calibri"/>
      <family val="2"/>
    </font>
  </fonts>
  <fills count="9">
    <fill>
      <patternFill patternType="none"/>
    </fill>
    <fill>
      <patternFill patternType="gray125"/>
    </fill>
    <fill>
      <patternFill patternType="solid">
        <fgColor rgb="FFFFFF00"/>
        <bgColor rgb="FFFFFF00"/>
      </patternFill>
    </fill>
    <fill>
      <patternFill patternType="solid">
        <fgColor rgb="FFB6DDE8"/>
        <bgColor rgb="FFB6DDE8"/>
      </patternFill>
    </fill>
    <fill>
      <patternFill patternType="solid">
        <fgColor rgb="FFD6E3BC"/>
        <bgColor rgb="FFD6E3BC"/>
      </patternFill>
    </fill>
    <fill>
      <patternFill patternType="solid">
        <fgColor rgb="FFFFFF00"/>
        <bgColor indexed="64"/>
      </patternFill>
    </fill>
    <fill>
      <patternFill patternType="solid">
        <fgColor theme="0"/>
        <bgColor indexed="64"/>
      </patternFill>
    </fill>
    <fill>
      <patternFill patternType="solid">
        <fgColor rgb="FFFBD4B4"/>
        <bgColor rgb="FFFBD4B4"/>
      </patternFill>
    </fill>
    <fill>
      <patternFill patternType="solid">
        <fgColor rgb="FF66FFFF"/>
        <bgColor rgb="FF66FFFF"/>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style="medium">
        <color indexed="23"/>
      </top>
      <bottom/>
      <diagonal/>
    </border>
    <border>
      <left/>
      <right/>
      <top/>
      <bottom style="medium">
        <color indexed="23"/>
      </bottom>
      <diagonal/>
    </border>
    <border>
      <left/>
      <right/>
      <top style="thin">
        <color indexed="23"/>
      </top>
      <bottom/>
      <diagonal/>
    </border>
    <border>
      <left/>
      <right/>
      <top style="thin">
        <color indexed="23"/>
      </top>
      <bottom style="medium">
        <color indexed="23"/>
      </bottom>
      <diagonal/>
    </border>
  </borders>
  <cellStyleXfs count="1">
    <xf numFmtId="0" fontId="0" fillId="0" borderId="0"/>
  </cellStyleXfs>
  <cellXfs count="43">
    <xf numFmtId="0" fontId="0" fillId="0" borderId="0" xfId="0"/>
    <xf numFmtId="0" fontId="1" fillId="0" borderId="0" xfId="0" applyFont="1"/>
    <xf numFmtId="0" fontId="0" fillId="0" borderId="1" xfId="0" applyBorder="1" applyAlignment="1">
      <alignment horizontal="center"/>
    </xf>
    <xf numFmtId="0" fontId="0" fillId="0" borderId="0" xfId="0" applyAlignment="1">
      <alignment horizontal="center"/>
    </xf>
    <xf numFmtId="0" fontId="2" fillId="0" borderId="1" xfId="0" applyFont="1" applyBorder="1"/>
    <xf numFmtId="0" fontId="0" fillId="0" borderId="1" xfId="0" applyBorder="1"/>
    <xf numFmtId="0" fontId="3" fillId="0" borderId="1" xfId="0" applyFont="1" applyBorder="1"/>
    <xf numFmtId="0" fontId="4" fillId="0" borderId="1" xfId="0" applyFont="1" applyBorder="1" applyAlignment="1">
      <alignment horizontal="center"/>
    </xf>
    <xf numFmtId="0" fontId="3" fillId="2" borderId="1" xfId="0" applyFont="1" applyFill="1" applyBorder="1"/>
    <xf numFmtId="0" fontId="0" fillId="3" borderId="1" xfId="0" applyFill="1" applyBorder="1"/>
    <xf numFmtId="0" fontId="0" fillId="3" borderId="1" xfId="0" applyFill="1" applyBorder="1" applyAlignment="1">
      <alignment horizontal="center"/>
    </xf>
    <xf numFmtId="0" fontId="4" fillId="3" borderId="1" xfId="0" applyFont="1" applyFill="1" applyBorder="1" applyAlignment="1">
      <alignment horizontal="center"/>
    </xf>
    <xf numFmtId="0" fontId="0" fillId="4" borderId="1" xfId="0" applyFill="1" applyBorder="1"/>
    <xf numFmtId="164" fontId="0" fillId="4" borderId="1" xfId="0" applyNumberFormat="1" applyFill="1" applyBorder="1" applyAlignment="1">
      <alignment horizontal="center"/>
    </xf>
    <xf numFmtId="0" fontId="5" fillId="0" borderId="0" xfId="0" applyFont="1"/>
    <xf numFmtId="0" fontId="0" fillId="0" borderId="1" xfId="0" quotePrefix="1" applyBorder="1" applyAlignment="1">
      <alignment horizontal="center"/>
    </xf>
    <xf numFmtId="9" fontId="0" fillId="0" borderId="1" xfId="0" applyNumberFormat="1" applyBorder="1" applyAlignment="1">
      <alignment horizontal="center"/>
    </xf>
    <xf numFmtId="0" fontId="6" fillId="0" borderId="1" xfId="0" applyFont="1" applyBorder="1"/>
    <xf numFmtId="0" fontId="1" fillId="2" borderId="1" xfId="0" applyFont="1" applyFill="1" applyBorder="1"/>
    <xf numFmtId="0" fontId="6" fillId="0" borderId="0" xfId="0" applyFont="1" applyAlignment="1">
      <alignment horizontal="left"/>
    </xf>
    <xf numFmtId="0" fontId="1" fillId="0" borderId="1" xfId="0" applyFont="1" applyBorder="1" applyAlignment="1">
      <alignment horizontal="left"/>
    </xf>
    <xf numFmtId="0" fontId="1" fillId="2" borderId="1" xfId="0" applyFont="1" applyFill="1" applyBorder="1" applyAlignment="1">
      <alignment horizontal="left"/>
    </xf>
    <xf numFmtId="0" fontId="2" fillId="0" borderId="0" xfId="0" applyFont="1"/>
    <xf numFmtId="0" fontId="7" fillId="0" borderId="2" xfId="0" applyFont="1" applyBorder="1" applyAlignment="1">
      <alignment horizontal="center"/>
    </xf>
    <xf numFmtId="0" fontId="7" fillId="0" borderId="3" xfId="0" applyFont="1" applyBorder="1" applyAlignment="1">
      <alignment horizontal="center"/>
    </xf>
    <xf numFmtId="0" fontId="0" fillId="0" borderId="4" xfId="0" applyBorder="1"/>
    <xf numFmtId="0" fontId="0" fillId="0" borderId="5" xfId="0" applyBorder="1"/>
    <xf numFmtId="0" fontId="2" fillId="5" borderId="0" xfId="0" applyFont="1" applyFill="1"/>
    <xf numFmtId="0" fontId="0" fillId="5" borderId="0" xfId="0" applyFill="1"/>
    <xf numFmtId="0" fontId="3" fillId="5" borderId="0" xfId="0" applyFont="1" applyFill="1"/>
    <xf numFmtId="0" fontId="7" fillId="5" borderId="2" xfId="0" applyFont="1" applyFill="1" applyBorder="1" applyAlignment="1">
      <alignment horizontal="center"/>
    </xf>
    <xf numFmtId="0" fontId="7" fillId="5" borderId="3" xfId="0" applyFont="1" applyFill="1" applyBorder="1" applyAlignment="1">
      <alignment horizontal="center"/>
    </xf>
    <xf numFmtId="0" fontId="0" fillId="5" borderId="5" xfId="0" applyFill="1" applyBorder="1"/>
    <xf numFmtId="0" fontId="0" fillId="6" borderId="0" xfId="0" applyFill="1"/>
    <xf numFmtId="9" fontId="0" fillId="0" borderId="1" xfId="0" applyNumberFormat="1" applyBorder="1"/>
    <xf numFmtId="165" fontId="0" fillId="7" borderId="1" xfId="0" applyNumberFormat="1" applyFill="1" applyBorder="1"/>
    <xf numFmtId="165" fontId="0" fillId="2" borderId="1" xfId="0" applyNumberFormat="1" applyFill="1" applyBorder="1"/>
    <xf numFmtId="165" fontId="0" fillId="0" borderId="1" xfId="0" applyNumberFormat="1" applyBorder="1"/>
    <xf numFmtId="164" fontId="0" fillId="0" borderId="1" xfId="0" applyNumberFormat="1" applyBorder="1"/>
    <xf numFmtId="0" fontId="0" fillId="8" borderId="1" xfId="0" applyFill="1" applyBorder="1"/>
    <xf numFmtId="166" fontId="0" fillId="2" borderId="1" xfId="0" applyNumberFormat="1" applyFill="1" applyBorder="1"/>
    <xf numFmtId="167" fontId="0" fillId="0" borderId="1" xfId="0" applyNumberFormat="1" applyBorder="1"/>
    <xf numFmtId="168" fontId="0" fillId="2" borderId="1" xfId="0" applyNumberForma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6A71E-218E-429C-8DC6-ECEB28D4FBEB}">
  <dimension ref="B1:J1000"/>
  <sheetViews>
    <sheetView tabSelected="1" workbookViewId="0">
      <selection activeCell="G22" sqref="G22"/>
    </sheetView>
  </sheetViews>
  <sheetFormatPr baseColWidth="10" defaultColWidth="14.42578125" defaultRowHeight="15"/>
  <cols>
    <col min="1" max="1" width="8.7109375" customWidth="1"/>
    <col min="2" max="2" width="21.7109375" bestFit="1" customWidth="1"/>
    <col min="3" max="4" width="12" bestFit="1" customWidth="1"/>
    <col min="5" max="5" width="7.28515625" customWidth="1"/>
    <col min="6" max="6" width="5.42578125" bestFit="1" customWidth="1"/>
    <col min="7" max="7" width="35.28515625" bestFit="1" customWidth="1"/>
    <col min="8" max="8" width="11.140625" customWidth="1"/>
    <col min="9" max="9" width="12" bestFit="1" customWidth="1"/>
    <col min="10" max="10" width="5" bestFit="1" customWidth="1"/>
    <col min="11" max="26" width="8.7109375" customWidth="1"/>
  </cols>
  <sheetData>
    <row r="1" spans="2:10" ht="14.25" customHeight="1">
      <c r="G1" s="1"/>
    </row>
    <row r="2" spans="2:10" ht="14.25" customHeight="1">
      <c r="C2" s="2" t="s">
        <v>0</v>
      </c>
      <c r="D2" s="2" t="s">
        <v>1</v>
      </c>
      <c r="E2" s="2" t="s">
        <v>2</v>
      </c>
      <c r="F2" s="3"/>
      <c r="G2" s="4" t="s">
        <v>3</v>
      </c>
      <c r="H2" s="5" t="s">
        <v>0</v>
      </c>
      <c r="I2" s="6" t="s">
        <v>1</v>
      </c>
      <c r="J2" s="6"/>
    </row>
    <row r="3" spans="2:10" ht="14.25" customHeight="1">
      <c r="B3" s="5" t="s">
        <v>4</v>
      </c>
      <c r="C3" s="2">
        <v>24</v>
      </c>
      <c r="D3" s="2">
        <v>36</v>
      </c>
      <c r="E3" s="7">
        <v>550</v>
      </c>
      <c r="F3" s="3"/>
      <c r="G3" s="5" t="s">
        <v>5</v>
      </c>
      <c r="H3" s="5">
        <f t="shared" ref="H3:H5" si="0">SUMPRODUCT(C3*$C$17:$F$17, 1-C10:F10)</f>
        <v>412.55297233666852</v>
      </c>
      <c r="I3" s="6">
        <f t="shared" ref="I3:I5" si="1">SUMPRODUCT(D3*$C$18:$F$18, 1-C10:F10)</f>
        <v>137.44702766333145</v>
      </c>
      <c r="J3" s="8">
        <f t="shared" ref="J3:J6" si="2">SUM(H3:I3)</f>
        <v>550</v>
      </c>
    </row>
    <row r="4" spans="2:10" ht="14.25" customHeight="1">
      <c r="B4" s="5" t="s">
        <v>6</v>
      </c>
      <c r="C4" s="2">
        <v>8</v>
      </c>
      <c r="D4" s="2">
        <v>12</v>
      </c>
      <c r="E4" s="7">
        <v>180</v>
      </c>
      <c r="F4" s="3"/>
      <c r="G4" s="5" t="s">
        <v>7</v>
      </c>
      <c r="H4" s="5">
        <f t="shared" si="0"/>
        <v>152.64224053364723</v>
      </c>
      <c r="I4" s="6">
        <f t="shared" si="1"/>
        <v>27.357759466352761</v>
      </c>
      <c r="J4" s="8">
        <f t="shared" si="2"/>
        <v>180</v>
      </c>
    </row>
    <row r="5" spans="2:10" ht="14.25" customHeight="1">
      <c r="B5" s="5" t="s">
        <v>8</v>
      </c>
      <c r="C5" s="2">
        <v>100</v>
      </c>
      <c r="D5" s="2">
        <v>50</v>
      </c>
      <c r="E5" s="7">
        <v>1250</v>
      </c>
      <c r="F5" s="3"/>
      <c r="G5" s="5" t="s">
        <v>9</v>
      </c>
      <c r="H5" s="5">
        <f t="shared" si="0"/>
        <v>1057.2702079654696</v>
      </c>
      <c r="I5" s="6">
        <f t="shared" si="1"/>
        <v>192.72979203453025</v>
      </c>
      <c r="J5" s="8">
        <f t="shared" si="2"/>
        <v>1249.9999999999998</v>
      </c>
    </row>
    <row r="6" spans="2:10" ht="14.25" customHeight="1">
      <c r="B6" s="9" t="s">
        <v>10</v>
      </c>
      <c r="C6" s="10">
        <v>5</v>
      </c>
      <c r="D6" s="10">
        <v>6.5</v>
      </c>
      <c r="E6" s="11">
        <v>130</v>
      </c>
      <c r="F6" s="3"/>
      <c r="G6" s="4" t="s">
        <v>11</v>
      </c>
      <c r="H6" s="5">
        <f>SUMPRODUCT(C17:F17,C6*C13:F13)</f>
        <v>103.27878735857692</v>
      </c>
      <c r="I6" s="6">
        <f>SUMPRODUCT(C18:F18,D6*C13:F13)</f>
        <v>26.72121264142308</v>
      </c>
      <c r="J6" s="8">
        <f t="shared" si="2"/>
        <v>130</v>
      </c>
    </row>
    <row r="7" spans="2:10" ht="14.25" customHeight="1">
      <c r="B7" s="12" t="s">
        <v>12</v>
      </c>
      <c r="C7" s="13">
        <v>1200</v>
      </c>
      <c r="D7" s="13">
        <v>1500</v>
      </c>
      <c r="E7" s="2"/>
      <c r="F7" s="3"/>
      <c r="G7" s="14"/>
      <c r="H7" s="14"/>
    </row>
    <row r="8" spans="2:10" ht="14.25" customHeight="1">
      <c r="C8" s="3"/>
      <c r="D8" s="3"/>
      <c r="E8" s="3"/>
      <c r="F8" s="3"/>
      <c r="G8" s="14"/>
      <c r="H8" s="14"/>
    </row>
    <row r="9" spans="2:10" ht="14.25" customHeight="1">
      <c r="C9" s="2">
        <v>0</v>
      </c>
      <c r="D9" s="2">
        <v>1</v>
      </c>
      <c r="E9" s="7">
        <v>2</v>
      </c>
      <c r="F9" s="15" t="s">
        <v>13</v>
      </c>
    </row>
    <row r="10" spans="2:10" ht="14.25" customHeight="1">
      <c r="B10" s="5" t="s">
        <v>5</v>
      </c>
      <c r="C10" s="16">
        <v>0</v>
      </c>
      <c r="D10" s="16">
        <v>0.12</v>
      </c>
      <c r="E10" s="16">
        <v>0.03</v>
      </c>
      <c r="F10" s="16">
        <v>0.14000000000000001</v>
      </c>
    </row>
    <row r="11" spans="2:10" ht="14.25" customHeight="1">
      <c r="B11" s="5" t="s">
        <v>7</v>
      </c>
      <c r="C11" s="16">
        <v>0</v>
      </c>
      <c r="D11" s="16">
        <v>0</v>
      </c>
      <c r="E11" s="16">
        <v>0.45</v>
      </c>
      <c r="F11" s="16">
        <v>0.44</v>
      </c>
    </row>
    <row r="12" spans="2:10" ht="14.25" customHeight="1">
      <c r="B12" s="5" t="s">
        <v>9</v>
      </c>
      <c r="C12" s="16">
        <v>0</v>
      </c>
      <c r="D12" s="16">
        <v>0.54</v>
      </c>
      <c r="E12" s="16">
        <v>0.02</v>
      </c>
      <c r="F12" s="16">
        <v>0.54</v>
      </c>
    </row>
    <row r="13" spans="2:10" ht="14.25" customHeight="1">
      <c r="B13" s="9" t="s">
        <v>14</v>
      </c>
      <c r="C13" s="10">
        <v>1</v>
      </c>
      <c r="D13" s="10">
        <v>1.1000000000000001</v>
      </c>
      <c r="E13" s="10">
        <v>1.05</v>
      </c>
      <c r="F13" s="10">
        <v>1.35</v>
      </c>
    </row>
    <row r="14" spans="2:10" ht="14.25" customHeight="1">
      <c r="B14" s="12" t="s">
        <v>15</v>
      </c>
      <c r="C14" s="13">
        <v>0</v>
      </c>
      <c r="D14" s="13">
        <v>100</v>
      </c>
      <c r="E14" s="13">
        <v>150</v>
      </c>
      <c r="F14" s="13">
        <v>350</v>
      </c>
      <c r="H14" s="17" t="s">
        <v>16</v>
      </c>
      <c r="I14" s="18">
        <f>SUMPRODUCT(C7-C14:F14, C17:F17) + SUMPRODUCT(D7-C14:F14, C18:F18)</f>
        <v>26663.278235563401</v>
      </c>
    </row>
    <row r="15" spans="2:10" ht="14.25" customHeight="1"/>
    <row r="16" spans="2:10" ht="14.25" customHeight="1">
      <c r="B16" s="19" t="s">
        <v>17</v>
      </c>
      <c r="C16" s="20">
        <v>0</v>
      </c>
      <c r="D16" s="20">
        <v>1</v>
      </c>
      <c r="E16" s="20">
        <v>2</v>
      </c>
      <c r="F16" s="20" t="s">
        <v>13</v>
      </c>
    </row>
    <row r="17" spans="2:6" ht="14.25" customHeight="1">
      <c r="B17" s="20" t="s">
        <v>18</v>
      </c>
      <c r="C17" s="21">
        <v>3.3255060166110781</v>
      </c>
      <c r="D17" s="21">
        <v>15.754774050094824</v>
      </c>
      <c r="E17" s="21">
        <v>0</v>
      </c>
      <c r="F17" s="21">
        <v>0</v>
      </c>
    </row>
    <row r="18" spans="2:6" ht="14.25" customHeight="1">
      <c r="B18" s="20" t="s">
        <v>19</v>
      </c>
      <c r="C18" s="21">
        <v>0.26555653652475031</v>
      </c>
      <c r="D18" s="21">
        <v>0</v>
      </c>
      <c r="E18" s="21">
        <v>3.6622850042508719</v>
      </c>
      <c r="F18" s="21">
        <v>0</v>
      </c>
    </row>
    <row r="19" spans="2:6" ht="14.25" customHeight="1"/>
    <row r="20" spans="2:6" ht="14.25" customHeight="1"/>
    <row r="21" spans="2:6" ht="14.25" customHeight="1"/>
    <row r="22" spans="2:6" ht="14.25" customHeight="1"/>
    <row r="23" spans="2:6" ht="14.25" customHeight="1"/>
    <row r="24" spans="2:6" ht="14.25" customHeight="1"/>
    <row r="25" spans="2:6" ht="14.25" customHeight="1"/>
    <row r="26" spans="2:6" ht="14.25" customHeight="1"/>
    <row r="27" spans="2:6" ht="14.25" customHeight="1"/>
    <row r="28" spans="2:6" ht="14.25" customHeight="1"/>
    <row r="29" spans="2:6" ht="14.25" customHeight="1"/>
    <row r="30" spans="2:6" ht="14.25" customHeight="1"/>
    <row r="31" spans="2:6" ht="14.25" customHeight="1"/>
    <row r="32" spans="2:6"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5ABC1-97BE-4127-BE5D-DBB762CB21A5}">
  <dimension ref="A1:T33"/>
  <sheetViews>
    <sheetView workbookViewId="0">
      <selection sqref="A1:XFD1048576"/>
    </sheetView>
  </sheetViews>
  <sheetFormatPr baseColWidth="10" defaultRowHeight="15"/>
  <cols>
    <col min="1" max="1" width="2.28515625" customWidth="1"/>
    <col min="2" max="2" width="7.28515625" bestFit="1" customWidth="1"/>
    <col min="3" max="3" width="15.5703125" bestFit="1" customWidth="1"/>
    <col min="4" max="4" width="12" bestFit="1" customWidth="1"/>
    <col min="5" max="5" width="12.7109375" bestFit="1" customWidth="1"/>
    <col min="6" max="6" width="10.85546875" bestFit="1" customWidth="1"/>
    <col min="7" max="8" width="12" bestFit="1" customWidth="1"/>
  </cols>
  <sheetData>
    <row r="1" spans="1:8">
      <c r="A1" s="22" t="s">
        <v>20</v>
      </c>
    </row>
    <row r="2" spans="1:8">
      <c r="A2" s="22" t="s">
        <v>21</v>
      </c>
    </row>
    <row r="3" spans="1:8">
      <c r="A3" s="22" t="s">
        <v>22</v>
      </c>
    </row>
    <row r="6" spans="1:8" ht="15.75" thickBot="1">
      <c r="A6" t="s">
        <v>23</v>
      </c>
    </row>
    <row r="7" spans="1:8">
      <c r="B7" s="23"/>
      <c r="C7" s="23"/>
      <c r="D7" s="23" t="s">
        <v>24</v>
      </c>
      <c r="E7" s="23" t="s">
        <v>25</v>
      </c>
      <c r="F7" s="23" t="s">
        <v>26</v>
      </c>
      <c r="G7" s="23" t="s">
        <v>27</v>
      </c>
      <c r="H7" s="23" t="s">
        <v>27</v>
      </c>
    </row>
    <row r="8" spans="1:8" ht="15.75" thickBot="1">
      <c r="B8" s="24" t="s">
        <v>28</v>
      </c>
      <c r="C8" s="24" t="s">
        <v>29</v>
      </c>
      <c r="D8" s="24" t="s">
        <v>25</v>
      </c>
      <c r="E8" s="24" t="s">
        <v>30</v>
      </c>
      <c r="F8" s="24" t="s">
        <v>31</v>
      </c>
      <c r="G8" s="24" t="s">
        <v>32</v>
      </c>
      <c r="H8" s="24" t="s">
        <v>33</v>
      </c>
    </row>
    <row r="9" spans="1:8">
      <c r="B9" s="25" t="s">
        <v>34</v>
      </c>
      <c r="C9" s="25" t="s">
        <v>35</v>
      </c>
      <c r="D9" s="25">
        <v>3.3255060166110781</v>
      </c>
      <c r="E9" s="25">
        <v>0</v>
      </c>
      <c r="F9" s="25">
        <v>1200</v>
      </c>
      <c r="G9" s="25">
        <v>89.380575073503962</v>
      </c>
      <c r="H9" s="25">
        <v>51.727476250982839</v>
      </c>
    </row>
    <row r="10" spans="1:8">
      <c r="B10" s="25" t="s">
        <v>36</v>
      </c>
      <c r="C10" s="25" t="s">
        <v>37</v>
      </c>
      <c r="D10" s="25">
        <v>15.754774050094824</v>
      </c>
      <c r="E10" s="25">
        <v>0</v>
      </c>
      <c r="F10" s="25">
        <v>1100</v>
      </c>
      <c r="G10" s="25">
        <v>95.799011532124936</v>
      </c>
      <c r="H10" s="25">
        <v>47.791100452971186</v>
      </c>
    </row>
    <row r="11" spans="1:8">
      <c r="B11" s="25" t="s">
        <v>38</v>
      </c>
      <c r="C11" s="25" t="s">
        <v>39</v>
      </c>
      <c r="D11" s="25">
        <v>0</v>
      </c>
      <c r="E11" s="25">
        <v>-50.317834020011404</v>
      </c>
      <c r="F11" s="25">
        <v>1050</v>
      </c>
      <c r="G11" s="25">
        <v>50.317834020011404</v>
      </c>
      <c r="H11" s="25">
        <v>1E+30</v>
      </c>
    </row>
    <row r="12" spans="1:8">
      <c r="B12" s="25" t="s">
        <v>40</v>
      </c>
      <c r="C12" s="25" t="s">
        <v>41</v>
      </c>
      <c r="D12" s="25">
        <v>0</v>
      </c>
      <c r="E12" s="25">
        <v>-252.29134785167716</v>
      </c>
      <c r="F12" s="25">
        <v>850</v>
      </c>
      <c r="G12" s="25">
        <v>252.29134785167716</v>
      </c>
      <c r="H12" s="25">
        <v>1E+30</v>
      </c>
    </row>
    <row r="13" spans="1:8">
      <c r="B13" s="25" t="s">
        <v>42</v>
      </c>
      <c r="C13" s="25" t="s">
        <v>43</v>
      </c>
      <c r="D13" s="25">
        <v>0.26555653652475031</v>
      </c>
      <c r="E13" s="25">
        <v>0</v>
      </c>
      <c r="F13" s="25">
        <v>1500</v>
      </c>
      <c r="G13" s="25">
        <v>75.017550017549382</v>
      </c>
      <c r="H13" s="25">
        <v>75.532721300429458</v>
      </c>
    </row>
    <row r="14" spans="1:8">
      <c r="B14" s="25" t="s">
        <v>44</v>
      </c>
      <c r="C14" s="25" t="s">
        <v>45</v>
      </c>
      <c r="D14" s="25">
        <v>0</v>
      </c>
      <c r="E14" s="25">
        <v>-52.783990582695793</v>
      </c>
      <c r="F14" s="25">
        <v>1400</v>
      </c>
      <c r="G14" s="25">
        <v>52.783990582695793</v>
      </c>
      <c r="H14" s="25">
        <v>1E+30</v>
      </c>
    </row>
    <row r="15" spans="1:8">
      <c r="B15" s="25" t="s">
        <v>46</v>
      </c>
      <c r="C15" s="25" t="s">
        <v>47</v>
      </c>
      <c r="D15" s="25">
        <v>3.6622850042508719</v>
      </c>
      <c r="E15" s="25">
        <v>0</v>
      </c>
      <c r="F15" s="25">
        <v>1350</v>
      </c>
      <c r="G15" s="25">
        <v>164.09868421052633</v>
      </c>
      <c r="H15" s="25">
        <v>74.859894921190161</v>
      </c>
    </row>
    <row r="16" spans="1:8" ht="15.75" thickBot="1">
      <c r="B16" s="26" t="s">
        <v>48</v>
      </c>
      <c r="C16" s="26" t="s">
        <v>49</v>
      </c>
      <c r="D16" s="26">
        <v>0</v>
      </c>
      <c r="E16" s="26">
        <v>-283.08975868157688</v>
      </c>
      <c r="F16" s="26">
        <v>1150</v>
      </c>
      <c r="G16" s="26">
        <v>283.08975868157688</v>
      </c>
      <c r="H16" s="26">
        <v>1E+30</v>
      </c>
    </row>
    <row r="18" spans="1:20" ht="15.75" thickBot="1">
      <c r="A18" t="s">
        <v>50</v>
      </c>
    </row>
    <row r="19" spans="1:20">
      <c r="B19" s="23"/>
      <c r="C19" s="23"/>
      <c r="D19" s="23" t="s">
        <v>24</v>
      </c>
      <c r="E19" s="23" t="s">
        <v>25</v>
      </c>
      <c r="F19" s="23" t="s">
        <v>51</v>
      </c>
      <c r="G19" s="23" t="s">
        <v>27</v>
      </c>
      <c r="H19" s="23" t="s">
        <v>27</v>
      </c>
    </row>
    <row r="20" spans="1:20" ht="15.75" thickBot="1">
      <c r="B20" s="24" t="s">
        <v>28</v>
      </c>
      <c r="C20" s="24" t="s">
        <v>29</v>
      </c>
      <c r="D20" s="24" t="s">
        <v>25</v>
      </c>
      <c r="E20" s="24" t="s">
        <v>30</v>
      </c>
      <c r="F20" s="24" t="s">
        <v>52</v>
      </c>
      <c r="G20" s="24" t="s">
        <v>32</v>
      </c>
      <c r="H20" s="24" t="s">
        <v>33</v>
      </c>
    </row>
    <row r="21" spans="1:20">
      <c r="B21" s="25" t="s">
        <v>53</v>
      </c>
      <c r="C21" s="25" t="s">
        <v>5</v>
      </c>
      <c r="D21" s="25">
        <v>550</v>
      </c>
      <c r="E21" s="25">
        <v>11.884033091360919</v>
      </c>
      <c r="F21" s="25">
        <v>550</v>
      </c>
      <c r="G21" s="25">
        <v>127.00164744645774</v>
      </c>
      <c r="H21" s="25">
        <v>5.0344827586206282</v>
      </c>
    </row>
    <row r="22" spans="1:20">
      <c r="B22" s="25" t="s">
        <v>54</v>
      </c>
      <c r="C22" s="25" t="s">
        <v>7</v>
      </c>
      <c r="D22" s="25">
        <v>180</v>
      </c>
      <c r="E22" s="25">
        <v>30.585393368648297</v>
      </c>
      <c r="F22" s="25">
        <v>180</v>
      </c>
      <c r="G22" s="25">
        <v>19.649122807017527</v>
      </c>
      <c r="H22" s="25">
        <v>1.7318405970944772</v>
      </c>
    </row>
    <row r="23" spans="1:20">
      <c r="B23" s="25" t="s">
        <v>55</v>
      </c>
      <c r="C23" s="25" t="s">
        <v>9</v>
      </c>
      <c r="D23" s="25">
        <v>1249.9999999999998</v>
      </c>
      <c r="E23" s="25">
        <v>2.07474985285462</v>
      </c>
      <c r="F23" s="25">
        <v>1250</v>
      </c>
      <c r="G23" s="25">
        <v>42.364371413666682</v>
      </c>
      <c r="H23" s="25">
        <v>200.89012345679015</v>
      </c>
    </row>
    <row r="24" spans="1:20" ht="15.75" thickBot="1">
      <c r="B24" s="26" t="s">
        <v>56</v>
      </c>
      <c r="C24" s="26" t="s">
        <v>11</v>
      </c>
      <c r="D24" s="26">
        <v>130</v>
      </c>
      <c r="E24" s="26">
        <v>92.525014714537903</v>
      </c>
      <c r="F24" s="26">
        <v>130</v>
      </c>
      <c r="G24" s="26">
        <v>0.71164125481948026</v>
      </c>
      <c r="H24" s="26">
        <v>25.492724867724871</v>
      </c>
    </row>
    <row r="28" spans="1:20">
      <c r="B28" s="27" t="s">
        <v>57</v>
      </c>
      <c r="C28" s="28"/>
      <c r="D28" s="28"/>
      <c r="E28" s="28"/>
      <c r="F28" s="28"/>
      <c r="G28" s="28"/>
      <c r="H28" s="28"/>
      <c r="I28" s="28"/>
      <c r="J28" s="28"/>
      <c r="K28" s="28"/>
      <c r="L28" s="28"/>
      <c r="M28" s="28"/>
      <c r="N28" s="28"/>
      <c r="O28" s="28"/>
      <c r="P28" s="28"/>
      <c r="Q28" s="28"/>
      <c r="R28" s="28"/>
      <c r="S28" s="28"/>
      <c r="T28" s="28"/>
    </row>
    <row r="29" spans="1:20">
      <c r="B29" s="28"/>
      <c r="C29" s="28"/>
      <c r="D29" s="28"/>
      <c r="E29" s="28"/>
      <c r="F29" s="28"/>
      <c r="G29" s="28"/>
      <c r="H29" s="28"/>
      <c r="I29" s="28"/>
      <c r="J29" s="28"/>
      <c r="K29" s="28"/>
      <c r="L29" s="28"/>
      <c r="M29" s="28"/>
      <c r="N29" s="28"/>
      <c r="O29" s="28"/>
      <c r="P29" s="28"/>
      <c r="Q29" s="28"/>
      <c r="R29" s="28"/>
      <c r="S29" s="28"/>
      <c r="T29" s="28"/>
    </row>
    <row r="30" spans="1:20">
      <c r="B30" s="29" t="s">
        <v>58</v>
      </c>
      <c r="C30" s="28"/>
      <c r="D30" s="28"/>
      <c r="E30" s="28"/>
      <c r="F30" s="28"/>
      <c r="G30" s="28"/>
      <c r="H30" s="28"/>
      <c r="I30" s="28"/>
      <c r="J30" s="28"/>
      <c r="K30" s="28"/>
      <c r="L30" s="28"/>
      <c r="M30" s="28"/>
      <c r="N30" s="28"/>
      <c r="O30" s="28"/>
      <c r="P30" s="28"/>
      <c r="Q30" s="28"/>
      <c r="R30" s="28"/>
      <c r="S30" s="28"/>
      <c r="T30" s="28"/>
    </row>
    <row r="31" spans="1:20">
      <c r="B31" s="29" t="s">
        <v>59</v>
      </c>
      <c r="C31" s="28"/>
      <c r="D31" s="28"/>
      <c r="E31" s="28"/>
      <c r="F31" s="28"/>
      <c r="G31" s="28"/>
      <c r="H31" s="28"/>
      <c r="I31" s="28"/>
      <c r="J31" s="28"/>
      <c r="K31" s="28"/>
      <c r="L31" s="28"/>
      <c r="M31" s="28"/>
      <c r="N31" s="28"/>
      <c r="O31" s="28"/>
      <c r="P31" s="28"/>
      <c r="Q31" s="28"/>
      <c r="R31" s="28"/>
      <c r="S31" s="28"/>
      <c r="T31" s="28"/>
    </row>
    <row r="32" spans="1:20">
      <c r="B32" s="29" t="s">
        <v>60</v>
      </c>
      <c r="C32" s="28"/>
      <c r="D32" s="28"/>
      <c r="E32" s="28"/>
      <c r="F32" s="28"/>
      <c r="G32" s="28"/>
      <c r="H32" s="28"/>
      <c r="I32" s="28"/>
      <c r="J32" s="28"/>
      <c r="K32" s="28"/>
      <c r="L32" s="28"/>
      <c r="M32" s="28"/>
      <c r="N32" s="28"/>
      <c r="O32" s="28"/>
      <c r="P32" s="28"/>
      <c r="Q32" s="28"/>
      <c r="R32" s="28"/>
      <c r="S32" s="28"/>
      <c r="T32" s="28"/>
    </row>
    <row r="33" spans="2:20">
      <c r="B33" s="29" t="s">
        <v>61</v>
      </c>
      <c r="C33" s="28"/>
      <c r="D33" s="28"/>
      <c r="E33" s="28"/>
      <c r="F33" s="28"/>
      <c r="G33" s="28"/>
      <c r="H33" s="28"/>
      <c r="I33" s="28"/>
      <c r="J33" s="28"/>
      <c r="K33" s="28"/>
      <c r="L33" s="28"/>
      <c r="M33" s="28"/>
      <c r="N33" s="28"/>
      <c r="O33" s="28"/>
      <c r="P33" s="28"/>
      <c r="Q33" s="28"/>
      <c r="R33" s="28"/>
      <c r="S33" s="28"/>
      <c r="T33" s="2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ADEA1-3152-4C84-A424-1320C5EED1FB}">
  <dimension ref="B1:T32"/>
  <sheetViews>
    <sheetView workbookViewId="0">
      <selection activeCell="I14" sqref="I14"/>
    </sheetView>
  </sheetViews>
  <sheetFormatPr baseColWidth="10" defaultRowHeight="15"/>
  <cols>
    <col min="4" max="4" width="16.7109375" customWidth="1"/>
    <col min="7" max="7" width="36.140625" customWidth="1"/>
  </cols>
  <sheetData>
    <row r="1" spans="2:10">
      <c r="G1" s="1"/>
    </row>
    <row r="2" spans="2:10">
      <c r="C2" s="2" t="s">
        <v>0</v>
      </c>
      <c r="D2" s="2" t="s">
        <v>1</v>
      </c>
      <c r="E2" s="2" t="s">
        <v>2</v>
      </c>
      <c r="F2" s="3"/>
      <c r="G2" s="4" t="s">
        <v>3</v>
      </c>
      <c r="H2" s="5" t="s">
        <v>0</v>
      </c>
      <c r="I2" s="6" t="s">
        <v>1</v>
      </c>
      <c r="J2" s="6"/>
    </row>
    <row r="3" spans="2:10">
      <c r="B3" s="5" t="s">
        <v>4</v>
      </c>
      <c r="C3" s="2">
        <v>24</v>
      </c>
      <c r="D3" s="2">
        <v>36</v>
      </c>
      <c r="E3" s="7">
        <v>550</v>
      </c>
      <c r="F3" s="3"/>
      <c r="G3" s="5" t="s">
        <v>5</v>
      </c>
      <c r="H3" s="5">
        <f t="shared" ref="H3:H5" si="0">SUMPRODUCT(C3*$C$17:$F$17, 1-C10:F10)</f>
        <v>623.99999999999989</v>
      </c>
      <c r="I3" s="6">
        <f t="shared" ref="I3:I5" si="1">SUMPRODUCT(D3*$C$18:$F$18, 1-C10:F10)</f>
        <v>0</v>
      </c>
      <c r="J3" s="8">
        <f t="shared" ref="J3:J6" si="2">SUM(H3:I3)</f>
        <v>623.99999999999989</v>
      </c>
    </row>
    <row r="4" spans="2:10">
      <c r="B4" s="5" t="s">
        <v>6</v>
      </c>
      <c r="C4" s="2">
        <v>8</v>
      </c>
      <c r="D4" s="2">
        <v>12</v>
      </c>
      <c r="E4" s="7">
        <v>180</v>
      </c>
      <c r="F4" s="3"/>
      <c r="G4" s="5" t="s">
        <v>7</v>
      </c>
      <c r="H4" s="5">
        <f t="shared" si="0"/>
        <v>207.99999999999997</v>
      </c>
      <c r="I4" s="6">
        <f t="shared" si="1"/>
        <v>0</v>
      </c>
      <c r="J4" s="8">
        <f t="shared" si="2"/>
        <v>207.99999999999997</v>
      </c>
    </row>
    <row r="5" spans="2:10">
      <c r="B5" s="5" t="s">
        <v>8</v>
      </c>
      <c r="C5" s="2">
        <v>100</v>
      </c>
      <c r="D5" s="2">
        <v>50</v>
      </c>
      <c r="E5" s="7">
        <v>1250</v>
      </c>
      <c r="F5" s="3"/>
      <c r="G5" s="5" t="s">
        <v>9</v>
      </c>
      <c r="H5" s="5">
        <f t="shared" si="0"/>
        <v>2599.9999999999995</v>
      </c>
      <c r="I5" s="6">
        <f t="shared" si="1"/>
        <v>0</v>
      </c>
      <c r="J5" s="8">
        <f t="shared" si="2"/>
        <v>2599.9999999999995</v>
      </c>
    </row>
    <row r="6" spans="2:10">
      <c r="B6" s="9" t="s">
        <v>10</v>
      </c>
      <c r="C6" s="10">
        <v>5</v>
      </c>
      <c r="D6" s="10">
        <v>6.5</v>
      </c>
      <c r="E6" s="11">
        <v>130</v>
      </c>
      <c r="F6" s="3"/>
      <c r="G6" s="4" t="s">
        <v>11</v>
      </c>
      <c r="H6" s="5">
        <f>SUMPRODUCT(C17:F17,C6*C13:F13)</f>
        <v>129.99999999999997</v>
      </c>
      <c r="I6" s="6">
        <f>SUMPRODUCT(C18:F18,D6*C13:F13)</f>
        <v>0</v>
      </c>
      <c r="J6" s="8">
        <f t="shared" si="2"/>
        <v>129.99999999999997</v>
      </c>
    </row>
    <row r="7" spans="2:10">
      <c r="B7" s="12" t="s">
        <v>12</v>
      </c>
      <c r="C7" s="13">
        <v>1200</v>
      </c>
      <c r="D7" s="13">
        <v>1500</v>
      </c>
      <c r="E7" s="2"/>
      <c r="F7" s="3"/>
      <c r="G7" s="14"/>
      <c r="H7" s="14"/>
    </row>
    <row r="8" spans="2:10">
      <c r="C8" s="3"/>
      <c r="D8" s="3"/>
      <c r="E8" s="3"/>
      <c r="F8" s="3"/>
      <c r="G8" s="14"/>
      <c r="H8" s="14"/>
    </row>
    <row r="9" spans="2:10">
      <c r="C9" s="2">
        <v>0</v>
      </c>
      <c r="D9" s="2">
        <v>1</v>
      </c>
      <c r="E9" s="7">
        <v>2</v>
      </c>
      <c r="F9" s="15" t="s">
        <v>13</v>
      </c>
    </row>
    <row r="10" spans="2:10">
      <c r="B10" s="5" t="s">
        <v>5</v>
      </c>
      <c r="C10" s="16">
        <v>0</v>
      </c>
      <c r="D10" s="16">
        <v>0.12</v>
      </c>
      <c r="E10" s="16">
        <v>0.03</v>
      </c>
      <c r="F10" s="16">
        <v>0.14000000000000001</v>
      </c>
    </row>
    <row r="11" spans="2:10">
      <c r="B11" s="5" t="s">
        <v>7</v>
      </c>
      <c r="C11" s="16">
        <v>0</v>
      </c>
      <c r="D11" s="16">
        <v>0</v>
      </c>
      <c r="E11" s="16">
        <v>0.45</v>
      </c>
      <c r="F11" s="16">
        <v>0.44</v>
      </c>
    </row>
    <row r="12" spans="2:10">
      <c r="B12" s="5" t="s">
        <v>9</v>
      </c>
      <c r="C12" s="16">
        <v>0</v>
      </c>
      <c r="D12" s="16">
        <v>0.54</v>
      </c>
      <c r="E12" s="16">
        <v>0.02</v>
      </c>
      <c r="F12" s="16">
        <v>0.54</v>
      </c>
    </row>
    <row r="13" spans="2:10">
      <c r="B13" s="9" t="s">
        <v>14</v>
      </c>
      <c r="C13" s="10">
        <v>1</v>
      </c>
      <c r="D13" s="10">
        <v>1.1000000000000001</v>
      </c>
      <c r="E13" s="10">
        <v>1.05</v>
      </c>
      <c r="F13" s="10">
        <v>1.35</v>
      </c>
    </row>
    <row r="14" spans="2:10">
      <c r="B14" s="12" t="s">
        <v>15</v>
      </c>
      <c r="C14" s="13">
        <v>0</v>
      </c>
      <c r="D14" s="13">
        <v>100</v>
      </c>
      <c r="E14" s="13">
        <v>150</v>
      </c>
      <c r="F14" s="13">
        <v>350</v>
      </c>
      <c r="H14" s="17" t="s">
        <v>16</v>
      </c>
      <c r="I14" s="18">
        <f>SUMPRODUCT(C7-C14:F14, C17:F17) + SUMPRODUCT(D7-C14:F14, C18:F18)</f>
        <v>31199.999999999996</v>
      </c>
    </row>
    <row r="16" spans="2:10">
      <c r="B16" s="19" t="s">
        <v>17</v>
      </c>
      <c r="C16" s="20">
        <v>0</v>
      </c>
      <c r="D16" s="20">
        <v>1</v>
      </c>
      <c r="E16" s="20">
        <v>2</v>
      </c>
      <c r="F16" s="20" t="s">
        <v>13</v>
      </c>
    </row>
    <row r="17" spans="2:20">
      <c r="B17" s="20" t="s">
        <v>18</v>
      </c>
      <c r="C17" s="21">
        <v>25.999999999999996</v>
      </c>
      <c r="D17" s="21">
        <v>0</v>
      </c>
      <c r="E17" s="21">
        <v>0</v>
      </c>
      <c r="F17" s="21">
        <v>0</v>
      </c>
    </row>
    <row r="18" spans="2:20">
      <c r="B18" s="20" t="s">
        <v>19</v>
      </c>
      <c r="C18" s="21">
        <v>0</v>
      </c>
      <c r="D18" s="21">
        <v>0</v>
      </c>
      <c r="E18" s="21">
        <v>0</v>
      </c>
      <c r="F18" s="21">
        <v>0</v>
      </c>
    </row>
    <row r="21" spans="2:20">
      <c r="B21" s="27" t="s">
        <v>57</v>
      </c>
      <c r="C21" s="28"/>
      <c r="D21" s="28"/>
      <c r="E21" s="28"/>
      <c r="F21" s="28"/>
      <c r="G21" s="28"/>
      <c r="H21" s="28"/>
      <c r="I21" s="28"/>
      <c r="J21" s="28"/>
      <c r="K21" s="28"/>
      <c r="L21" s="28"/>
      <c r="M21" s="28"/>
      <c r="N21" s="28"/>
      <c r="O21" s="28"/>
      <c r="P21" s="28"/>
    </row>
    <row r="22" spans="2:20">
      <c r="B22" s="28"/>
      <c r="C22" s="28"/>
      <c r="D22" s="28"/>
      <c r="E22" s="28"/>
      <c r="F22" s="28"/>
      <c r="G22" s="28"/>
      <c r="H22" s="28"/>
      <c r="I22" s="28"/>
      <c r="J22" s="28"/>
      <c r="K22" s="28"/>
      <c r="L22" s="28"/>
      <c r="M22" s="28"/>
      <c r="N22" s="28"/>
      <c r="O22" s="28"/>
      <c r="P22" s="28"/>
    </row>
    <row r="23" spans="2:20">
      <c r="B23" s="29" t="s">
        <v>62</v>
      </c>
      <c r="C23" s="28"/>
      <c r="D23" s="28"/>
      <c r="E23" s="28"/>
      <c r="F23" s="28"/>
      <c r="G23" s="28"/>
      <c r="H23" s="28"/>
      <c r="I23" s="28"/>
      <c r="J23" s="28"/>
      <c r="K23" s="28"/>
      <c r="L23" s="28"/>
      <c r="M23" s="28"/>
      <c r="N23" s="28"/>
      <c r="O23" s="28"/>
      <c r="P23" s="28"/>
    </row>
    <row r="24" spans="2:20">
      <c r="B24" s="29" t="s">
        <v>63</v>
      </c>
      <c r="C24" s="28"/>
      <c r="D24" s="28"/>
      <c r="E24" s="28"/>
      <c r="F24" s="28"/>
      <c r="G24" s="28"/>
      <c r="H24" s="28"/>
      <c r="I24" s="28"/>
      <c r="J24" s="28"/>
      <c r="K24" s="28"/>
      <c r="L24" s="28"/>
      <c r="M24" s="28"/>
      <c r="N24" s="28"/>
      <c r="O24" s="28"/>
      <c r="P24" s="28"/>
    </row>
    <row r="25" spans="2:20">
      <c r="B25" s="28"/>
      <c r="C25" s="28"/>
      <c r="D25" s="28"/>
      <c r="E25" s="28"/>
      <c r="F25" s="28"/>
      <c r="G25" s="28"/>
      <c r="H25" s="28"/>
      <c r="I25" s="28"/>
      <c r="J25" s="28"/>
      <c r="K25" s="28"/>
      <c r="L25" s="28"/>
      <c r="M25" s="28"/>
      <c r="N25" s="28"/>
      <c r="O25" s="28"/>
      <c r="P25" s="28"/>
    </row>
    <row r="26" spans="2:20">
      <c r="B26" s="29" t="s">
        <v>64</v>
      </c>
      <c r="C26" s="28"/>
      <c r="D26" s="28"/>
      <c r="E26" s="28"/>
      <c r="F26" s="28"/>
      <c r="G26" s="28"/>
      <c r="H26" s="28"/>
      <c r="I26" s="28"/>
      <c r="J26" s="28"/>
      <c r="K26" s="28"/>
      <c r="L26" s="28"/>
      <c r="M26" s="28"/>
      <c r="N26" s="28"/>
      <c r="O26" s="28"/>
      <c r="P26" s="28"/>
    </row>
    <row r="27" spans="2:20" ht="15.75" thickBot="1">
      <c r="B27" s="29" t="s">
        <v>50</v>
      </c>
      <c r="C27" s="28"/>
      <c r="D27" s="28"/>
      <c r="E27" s="28"/>
      <c r="F27" s="28"/>
      <c r="G27" s="28"/>
      <c r="H27" s="28"/>
      <c r="I27" s="28"/>
      <c r="J27" s="28"/>
      <c r="K27" s="28"/>
      <c r="L27" s="28"/>
      <c r="M27" s="28"/>
      <c r="N27" s="28"/>
      <c r="O27" s="28"/>
      <c r="P27" s="28"/>
    </row>
    <row r="28" spans="2:20">
      <c r="B28" s="30"/>
      <c r="C28" s="30"/>
      <c r="D28" s="30" t="s">
        <v>24</v>
      </c>
      <c r="E28" s="30" t="s">
        <v>25</v>
      </c>
      <c r="F28" s="30" t="s">
        <v>51</v>
      </c>
      <c r="G28" s="30" t="s">
        <v>27</v>
      </c>
      <c r="H28" s="30" t="s">
        <v>27</v>
      </c>
      <c r="I28" s="28"/>
      <c r="J28" s="28"/>
      <c r="K28" s="28"/>
      <c r="L28" s="28"/>
      <c r="M28" s="28"/>
      <c r="N28" s="28"/>
      <c r="O28" s="28"/>
      <c r="P28" s="28"/>
    </row>
    <row r="29" spans="2:20" ht="15.75" thickBot="1">
      <c r="B29" s="31" t="s">
        <v>28</v>
      </c>
      <c r="C29" s="31" t="s">
        <v>29</v>
      </c>
      <c r="D29" s="31" t="s">
        <v>25</v>
      </c>
      <c r="E29" s="31" t="s">
        <v>30</v>
      </c>
      <c r="F29" s="31" t="s">
        <v>52</v>
      </c>
      <c r="G29" s="31" t="s">
        <v>32</v>
      </c>
      <c r="H29" s="31" t="s">
        <v>33</v>
      </c>
      <c r="I29" s="28"/>
      <c r="J29" s="28"/>
      <c r="K29" s="28"/>
      <c r="L29" s="28"/>
      <c r="M29" s="28"/>
      <c r="N29" s="28"/>
      <c r="O29" s="28"/>
      <c r="P29" s="28"/>
    </row>
    <row r="30" spans="2:20" ht="15.75" thickBot="1">
      <c r="B30" s="32" t="s">
        <v>56</v>
      </c>
      <c r="C30" s="32" t="s">
        <v>11</v>
      </c>
      <c r="D30" s="32">
        <v>129.99999999999997</v>
      </c>
      <c r="E30" s="32">
        <v>240</v>
      </c>
      <c r="F30" s="32">
        <v>130</v>
      </c>
      <c r="G30" s="32">
        <v>1E+30</v>
      </c>
      <c r="H30" s="32">
        <v>130</v>
      </c>
      <c r="I30" s="28"/>
      <c r="J30" s="28"/>
      <c r="K30" s="28"/>
      <c r="L30" s="28"/>
      <c r="M30" s="28"/>
      <c r="N30" s="28"/>
      <c r="O30" s="28"/>
      <c r="P30" s="28"/>
    </row>
    <row r="31" spans="2:20">
      <c r="B31" s="28"/>
      <c r="C31" s="28"/>
      <c r="D31" s="28"/>
      <c r="E31" s="28"/>
      <c r="F31" s="28"/>
      <c r="G31" s="28"/>
      <c r="H31" s="28"/>
      <c r="I31" s="28"/>
      <c r="J31" s="28"/>
      <c r="K31" s="28"/>
      <c r="L31" s="28"/>
      <c r="M31" s="28"/>
      <c r="N31" s="28"/>
      <c r="O31" s="28"/>
      <c r="P31" s="28"/>
    </row>
    <row r="32" spans="2:20">
      <c r="B32" s="29" t="s">
        <v>65</v>
      </c>
      <c r="C32" s="28"/>
      <c r="D32" s="28"/>
      <c r="E32" s="28"/>
      <c r="F32" s="28"/>
      <c r="G32" s="28"/>
      <c r="H32" s="28"/>
      <c r="I32" s="28"/>
      <c r="J32" s="28"/>
      <c r="K32" s="28"/>
      <c r="L32" s="28"/>
      <c r="M32" s="28"/>
      <c r="N32" s="28"/>
      <c r="O32" s="28"/>
      <c r="P32" s="28"/>
      <c r="Q32" s="33"/>
      <c r="R32" s="33"/>
      <c r="S32" s="33"/>
      <c r="T32" s="3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D774B-4D5B-45CB-8274-3D5A4694AF43}">
  <dimension ref="B1:K1000"/>
  <sheetViews>
    <sheetView workbookViewId="0">
      <selection activeCell="H9" sqref="H9"/>
    </sheetView>
  </sheetViews>
  <sheetFormatPr baseColWidth="10" defaultColWidth="14.42578125" defaultRowHeight="15"/>
  <cols>
    <col min="1" max="1" width="2.140625" customWidth="1"/>
    <col min="2" max="2" width="10.5703125" customWidth="1"/>
    <col min="3" max="6" width="8.7109375" customWidth="1"/>
    <col min="7" max="7" width="11.42578125" customWidth="1"/>
    <col min="8" max="8" width="10" customWidth="1"/>
    <col min="9" max="9" width="10.7109375" customWidth="1"/>
    <col min="10" max="10" width="11.140625" customWidth="1"/>
    <col min="11" max="26" width="8.7109375" customWidth="1"/>
  </cols>
  <sheetData>
    <row r="1" spans="2:11" ht="14.25" customHeight="1">
      <c r="C1" t="s">
        <v>66</v>
      </c>
      <c r="I1" s="34">
        <v>0.5</v>
      </c>
    </row>
    <row r="2" spans="2:11" ht="14.25" customHeight="1">
      <c r="C2" s="5">
        <v>0</v>
      </c>
      <c r="D2" s="5">
        <v>1</v>
      </c>
      <c r="E2" s="5">
        <v>2</v>
      </c>
      <c r="F2" s="5">
        <v>3</v>
      </c>
      <c r="G2" s="5">
        <v>4</v>
      </c>
      <c r="H2" s="5" t="s">
        <v>67</v>
      </c>
      <c r="I2" s="5" t="s">
        <v>68</v>
      </c>
      <c r="J2" s="5" t="s">
        <v>69</v>
      </c>
      <c r="K2" s="5" t="s">
        <v>70</v>
      </c>
    </row>
    <row r="3" spans="2:11" ht="14.25" customHeight="1">
      <c r="B3" s="5" t="s">
        <v>71</v>
      </c>
      <c r="C3" s="5">
        <v>1</v>
      </c>
      <c r="D3" s="5">
        <v>0.6</v>
      </c>
      <c r="E3" s="5">
        <v>0.15</v>
      </c>
      <c r="F3" s="5">
        <v>7.0000000000000007E-2</v>
      </c>
      <c r="G3" s="5">
        <v>0.15</v>
      </c>
      <c r="H3" s="35">
        <f t="shared" ref="H3:H5" si="0">SUMPRODUCT(C3:G3,$C$7:$G$7)*K3</f>
        <v>419.49152542372877</v>
      </c>
      <c r="I3" s="36">
        <f t="shared" ref="I3:I5" si="1">J3*$I$1</f>
        <v>750</v>
      </c>
      <c r="J3" s="36">
        <f t="shared" ref="J3:J5" si="2">K3*$I$7</f>
        <v>1500</v>
      </c>
      <c r="K3" s="37">
        <v>0.15</v>
      </c>
    </row>
    <row r="4" spans="2:11" ht="14.25" customHeight="1">
      <c r="B4" s="5" t="s">
        <v>72</v>
      </c>
      <c r="C4" s="5">
        <v>1</v>
      </c>
      <c r="D4" s="5">
        <v>0.5</v>
      </c>
      <c r="E4" s="5">
        <v>0.12</v>
      </c>
      <c r="F4" s="5">
        <v>0.21</v>
      </c>
      <c r="G4" s="5">
        <v>0.2</v>
      </c>
      <c r="H4" s="35">
        <f t="shared" si="0"/>
        <v>813.55932203389818</v>
      </c>
      <c r="I4" s="36">
        <f t="shared" si="1"/>
        <v>1600</v>
      </c>
      <c r="J4" s="36">
        <f t="shared" si="2"/>
        <v>3200</v>
      </c>
      <c r="K4" s="37">
        <v>0.32</v>
      </c>
    </row>
    <row r="5" spans="2:11" ht="14.25" customHeight="1">
      <c r="B5" s="5" t="s">
        <v>73</v>
      </c>
      <c r="C5" s="5">
        <v>1</v>
      </c>
      <c r="D5" s="5">
        <v>0.92</v>
      </c>
      <c r="E5" s="5">
        <v>0.41</v>
      </c>
      <c r="F5" s="5">
        <v>0.37</v>
      </c>
      <c r="G5" s="5">
        <v>0.45</v>
      </c>
      <c r="H5" s="35">
        <f t="shared" si="0"/>
        <v>2354.9999999999995</v>
      </c>
      <c r="I5" s="36">
        <f t="shared" si="1"/>
        <v>2355</v>
      </c>
      <c r="J5" s="36">
        <f t="shared" si="2"/>
        <v>4710</v>
      </c>
      <c r="K5" s="37">
        <v>0.47099999999999997</v>
      </c>
    </row>
    <row r="6" spans="2:11" ht="14.25" customHeight="1">
      <c r="B6" s="5" t="s">
        <v>74</v>
      </c>
      <c r="C6" s="38">
        <v>0</v>
      </c>
      <c r="D6" s="38">
        <v>4</v>
      </c>
      <c r="E6" s="38">
        <v>12</v>
      </c>
      <c r="F6" s="38">
        <v>18</v>
      </c>
      <c r="G6" s="38">
        <v>15</v>
      </c>
      <c r="H6" s="5"/>
      <c r="I6" s="5"/>
      <c r="J6" s="5"/>
    </row>
    <row r="7" spans="2:11" ht="14.25" customHeight="1">
      <c r="B7" s="5" t="s">
        <v>75</v>
      </c>
      <c r="C7" s="39">
        <v>1525.4237288135589</v>
      </c>
      <c r="D7" s="39">
        <v>0</v>
      </c>
      <c r="E7" s="39">
        <v>8474.5762711864409</v>
      </c>
      <c r="F7" s="39">
        <v>0</v>
      </c>
      <c r="G7" s="39">
        <v>0</v>
      </c>
      <c r="H7" s="40">
        <f>SUM(C7:G7)</f>
        <v>10000</v>
      </c>
      <c r="I7" s="41">
        <v>10000</v>
      </c>
    </row>
    <row r="8" spans="2:11" ht="14.25" customHeight="1"/>
    <row r="9" spans="2:11" ht="14.25" customHeight="1">
      <c r="G9" t="s">
        <v>76</v>
      </c>
      <c r="H9" s="42">
        <f>SUMPRODUCT(C7:G7, C6:G6)</f>
        <v>101694.91525423729</v>
      </c>
    </row>
    <row r="10" spans="2:11" ht="14.25" customHeight="1"/>
    <row r="11" spans="2:11" ht="14.25" customHeight="1"/>
    <row r="12" spans="2:11" ht="14.25" customHeight="1"/>
    <row r="13" spans="2:11" ht="14.25" customHeight="1"/>
    <row r="14" spans="2:11" ht="14.25" customHeight="1"/>
    <row r="15" spans="2:11" ht="14.25" customHeight="1"/>
    <row r="16" spans="2:11"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petrochimie DATA_avec_Contraint</vt:lpstr>
      <vt:lpstr>Rapport_sensibilité_Contraint</vt:lpstr>
      <vt:lpstr>petrochimie DATA_sans_Contraint</vt:lpstr>
      <vt:lpstr>Cas 1 depollution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Changmin WU</dc:creator>
  <cp:lastModifiedBy>Changmin WU</cp:lastModifiedBy>
  <dcterms:created xsi:type="dcterms:W3CDTF">2019-03-15T21:32:08Z</dcterms:created>
  <dcterms:modified xsi:type="dcterms:W3CDTF">2019-03-15T21:36:09Z</dcterms:modified>
</cp:coreProperties>
</file>