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Guard\Downloads\곰가드의 라이브러리\로스쿨 분석 t4p\"/>
    </mc:Choice>
  </mc:AlternateContent>
  <xr:revisionPtr revIDLastSave="0" documentId="10_ncr:8100000_{B798D579-1173-4D11-9A4E-D8C66AB6659E}" xr6:coauthVersionLast="32" xr6:coauthVersionMax="32" xr10:uidLastSave="{00000000-0000-0000-0000-000000000000}"/>
  <bookViews>
    <workbookView xWindow="0" yWindow="0" windowWidth="23040" windowHeight="9180" activeTab="1" xr2:uid="{99302490-7058-428D-B828-AB90C9ECF5A9}"/>
  </bookViews>
  <sheets>
    <sheet name="종합점수" sheetId="4" r:id="rId1"/>
    <sheet name="정량" sheetId="1" r:id="rId2"/>
    <sheet name="성별" sheetId="2" r:id="rId3"/>
    <sheet name="연령_비율_다른포맷" sheetId="8" r:id="rId4"/>
    <sheet name="학과" sheetId="3" r:id="rId5"/>
    <sheet name="연령_비율" sheetId="6" r:id="rId6"/>
    <sheet name="연령_절대값" sheetId="5" r:id="rId7"/>
  </sheets>
  <definedNames>
    <definedName name="_xlnm._FilterDatabase" localSheetId="2" hidden="1">성별!$A$2:$H$227</definedName>
    <definedName name="_xlnm._FilterDatabase" localSheetId="0" hidden="1">종합점수!$B$3:$G$34</definedName>
    <definedName name="_xlnm._FilterDatabase" localSheetId="4" hidden="1">학과!$A$2:$K$227</definedName>
    <definedName name="converted_score">종합점수!$F$4:$F$34</definedName>
    <definedName name="학교인덱스">정량!$AL$7:$AM$31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2" i="8"/>
  <c r="F139" i="2"/>
  <c r="F140" i="2"/>
  <c r="F141" i="2"/>
  <c r="F138" i="2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O22" i="5"/>
  <c r="C133" i="1"/>
  <c r="C132" i="1"/>
  <c r="B125" i="1"/>
  <c r="B129" i="1" s="1"/>
  <c r="B124" i="1"/>
  <c r="B128" i="1" s="1"/>
  <c r="K11" i="5"/>
  <c r="O11" i="5"/>
  <c r="B119" i="1"/>
  <c r="C119" i="1" s="1"/>
  <c r="B118" i="1"/>
  <c r="C118" i="1" s="1"/>
  <c r="C117" i="1"/>
  <c r="C116" i="1"/>
  <c r="C4" i="5"/>
  <c r="K3" i="5"/>
  <c r="B87" i="1"/>
  <c r="C87" i="1" s="1"/>
  <c r="C90" i="1"/>
  <c r="C91" i="1"/>
  <c r="B86" i="1"/>
  <c r="C86" i="1" s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K4" i="5"/>
  <c r="K5" i="5"/>
  <c r="K6" i="5"/>
  <c r="K7" i="5"/>
  <c r="K8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O3" i="5"/>
  <c r="O4" i="5"/>
  <c r="O5" i="5"/>
  <c r="O6" i="5"/>
  <c r="O7" i="5"/>
  <c r="O8" i="5"/>
  <c r="O9" i="5"/>
  <c r="O10" i="5"/>
  <c r="O12" i="5"/>
  <c r="O13" i="5"/>
  <c r="O14" i="5"/>
  <c r="O15" i="5"/>
  <c r="O16" i="5"/>
  <c r="O17" i="5"/>
  <c r="O18" i="5"/>
  <c r="O19" i="5"/>
  <c r="O20" i="5"/>
  <c r="O21" i="5"/>
  <c r="O23" i="5"/>
  <c r="O24" i="5"/>
  <c r="O25" i="5"/>
  <c r="O26" i="5"/>
  <c r="O27" i="5"/>
  <c r="O2" i="5"/>
  <c r="K2" i="5"/>
  <c r="G2" i="5"/>
  <c r="C2" i="5"/>
  <c r="C84" i="1"/>
  <c r="C8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C125" i="1" l="1"/>
  <c r="C129" i="1"/>
  <c r="B131" i="1"/>
  <c r="C128" i="1"/>
  <c r="B130" i="1"/>
  <c r="C124" i="1"/>
  <c r="B136" i="1"/>
  <c r="B137" i="1"/>
  <c r="B122" i="1"/>
  <c r="B123" i="1"/>
  <c r="B89" i="1"/>
  <c r="B88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41" i="1"/>
  <c r="AC73" i="1"/>
  <c r="AB73" i="1"/>
  <c r="AA73" i="1"/>
  <c r="Z73" i="1"/>
  <c r="I72" i="1"/>
  <c r="H72" i="1"/>
  <c r="G72" i="1"/>
  <c r="F72" i="1"/>
  <c r="I71" i="1"/>
  <c r="H71" i="1"/>
  <c r="G71" i="1"/>
  <c r="F71" i="1"/>
  <c r="I42" i="1"/>
  <c r="H42" i="1"/>
  <c r="G42" i="1"/>
  <c r="F42" i="1"/>
  <c r="C122" i="1" l="1"/>
  <c r="B126" i="1"/>
  <c r="C126" i="1" s="1"/>
  <c r="C137" i="1"/>
  <c r="B141" i="1"/>
  <c r="C123" i="1"/>
  <c r="B127" i="1"/>
  <c r="C127" i="1" s="1"/>
  <c r="C130" i="1"/>
  <c r="B134" i="1"/>
  <c r="C136" i="1"/>
  <c r="B140" i="1"/>
  <c r="C131" i="1"/>
  <c r="B135" i="1"/>
  <c r="B92" i="1"/>
  <c r="C88" i="1"/>
  <c r="C89" i="1"/>
  <c r="B93" i="1"/>
  <c r="C135" i="1" l="1"/>
  <c r="B139" i="1"/>
  <c r="C134" i="1"/>
  <c r="B138" i="1"/>
  <c r="C141" i="1"/>
  <c r="B145" i="1"/>
  <c r="C140" i="1"/>
  <c r="B144" i="1"/>
  <c r="C98" i="1"/>
  <c r="B102" i="1"/>
  <c r="C99" i="1"/>
  <c r="B103" i="1"/>
  <c r="C93" i="1"/>
  <c r="B95" i="1"/>
  <c r="B94" i="1"/>
  <c r="C92" i="1"/>
  <c r="V36" i="1"/>
  <c r="W36" i="1"/>
  <c r="X36" i="1"/>
  <c r="Y36" i="1"/>
  <c r="V37" i="1"/>
  <c r="W37" i="1"/>
  <c r="X37" i="1"/>
  <c r="Y37" i="1"/>
  <c r="W35" i="1"/>
  <c r="X35" i="1"/>
  <c r="Y35" i="1"/>
  <c r="V35" i="1"/>
  <c r="R36" i="1"/>
  <c r="AD36" i="1" s="1"/>
  <c r="S36" i="1"/>
  <c r="T36" i="1"/>
  <c r="U36" i="1"/>
  <c r="R37" i="1"/>
  <c r="AD37" i="1" s="1"/>
  <c r="S37" i="1"/>
  <c r="T37" i="1"/>
  <c r="U37" i="1"/>
  <c r="S35" i="1"/>
  <c r="T35" i="1"/>
  <c r="U35" i="1"/>
  <c r="R35" i="1"/>
  <c r="C144" i="1" l="1"/>
  <c r="C145" i="1"/>
  <c r="C139" i="1"/>
  <c r="B143" i="1"/>
  <c r="C138" i="1"/>
  <c r="B142" i="1"/>
  <c r="C103" i="1"/>
  <c r="B107" i="1"/>
  <c r="C102" i="1"/>
  <c r="B106" i="1"/>
  <c r="B96" i="1"/>
  <c r="C94" i="1"/>
  <c r="C95" i="1"/>
  <c r="B97" i="1"/>
  <c r="U38" i="1"/>
  <c r="T38" i="1"/>
  <c r="S38" i="1"/>
  <c r="R38" i="1"/>
  <c r="C142" i="1" l="1"/>
  <c r="B146" i="1"/>
  <c r="C143" i="1"/>
  <c r="B147" i="1"/>
  <c r="C107" i="1"/>
  <c r="B109" i="1"/>
  <c r="C106" i="1"/>
  <c r="B108" i="1"/>
  <c r="C97" i="1"/>
  <c r="B101" i="1"/>
  <c r="B100" i="1"/>
  <c r="C96" i="1"/>
  <c r="AC24" i="1"/>
  <c r="AC25" i="1"/>
  <c r="AB25" i="1"/>
  <c r="AB24" i="1"/>
  <c r="AA24" i="1"/>
  <c r="AA25" i="1"/>
  <c r="Z25" i="1"/>
  <c r="Z24" i="1"/>
  <c r="U25" i="1"/>
  <c r="T25" i="1"/>
  <c r="S25" i="1"/>
  <c r="U24" i="1"/>
  <c r="T24" i="1"/>
  <c r="S24" i="1"/>
  <c r="R25" i="1"/>
  <c r="R24" i="1"/>
  <c r="C151" i="1" l="1"/>
  <c r="B155" i="1"/>
  <c r="C150" i="1"/>
  <c r="B154" i="1"/>
  <c r="C147" i="1"/>
  <c r="B149" i="1"/>
  <c r="C146" i="1"/>
  <c r="B148" i="1"/>
  <c r="C109" i="1"/>
  <c r="B111" i="1"/>
  <c r="B110" i="1"/>
  <c r="C108" i="1"/>
  <c r="B104" i="1"/>
  <c r="C104" i="1" s="1"/>
  <c r="C100" i="1"/>
  <c r="C101" i="1"/>
  <c r="B105" i="1"/>
  <c r="C105" i="1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3" i="4"/>
  <c r="D34" i="4"/>
  <c r="D31" i="4"/>
  <c r="D32" i="4"/>
  <c r="D30" i="4"/>
  <c r="D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4" i="4"/>
  <c r="C148" i="1" l="1"/>
  <c r="B152" i="1"/>
  <c r="C154" i="1"/>
  <c r="B158" i="1"/>
  <c r="C149" i="1"/>
  <c r="B153" i="1"/>
  <c r="C155" i="1"/>
  <c r="B159" i="1"/>
  <c r="B112" i="1"/>
  <c r="C110" i="1"/>
  <c r="C111" i="1"/>
  <c r="B113" i="1"/>
  <c r="G13" i="4"/>
  <c r="G20" i="4"/>
  <c r="G18" i="4"/>
  <c r="G6" i="4"/>
  <c r="G28" i="4"/>
  <c r="G14" i="4"/>
  <c r="G15" i="4"/>
  <c r="G9" i="4"/>
  <c r="G17" i="4"/>
  <c r="G4" i="4"/>
  <c r="G12" i="4"/>
  <c r="G7" i="4"/>
  <c r="G27" i="4"/>
  <c r="G22" i="4"/>
  <c r="G5" i="4"/>
  <c r="G29" i="4"/>
  <c r="G33" i="4"/>
  <c r="G34" i="4"/>
  <c r="G11" i="4"/>
  <c r="G19" i="4"/>
  <c r="G21" i="4"/>
  <c r="G26" i="4"/>
  <c r="G23" i="4"/>
  <c r="G25" i="4"/>
  <c r="G16" i="4"/>
  <c r="G31" i="4"/>
  <c r="G32" i="4"/>
  <c r="G30" i="4"/>
  <c r="G10" i="4"/>
  <c r="G8" i="4"/>
  <c r="G24" i="4"/>
  <c r="AD5" i="1"/>
  <c r="AD8" i="1"/>
  <c r="AD9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5" i="1"/>
  <c r="AD38" i="1"/>
  <c r="AD39" i="1"/>
  <c r="AD4" i="1"/>
  <c r="C159" i="1" l="1"/>
  <c r="C153" i="1"/>
  <c r="B157" i="1"/>
  <c r="C152" i="1"/>
  <c r="B156" i="1"/>
  <c r="C158" i="1"/>
  <c r="B115" i="1"/>
  <c r="C113" i="1"/>
  <c r="C112" i="1"/>
  <c r="B114" i="1"/>
  <c r="R11" i="1"/>
  <c r="S11" i="1"/>
  <c r="T11" i="1"/>
  <c r="U11" i="1"/>
  <c r="V11" i="1"/>
  <c r="W11" i="1"/>
  <c r="X11" i="1"/>
  <c r="Y11" i="1"/>
  <c r="Z11" i="1"/>
  <c r="AA11" i="1"/>
  <c r="AB11" i="1"/>
  <c r="AC11" i="1"/>
  <c r="AA10" i="1"/>
  <c r="AB10" i="1"/>
  <c r="AC10" i="1"/>
  <c r="Z10" i="1"/>
  <c r="W10" i="1"/>
  <c r="X10" i="1"/>
  <c r="Y10" i="1"/>
  <c r="V10" i="1"/>
  <c r="S10" i="1"/>
  <c r="T10" i="1"/>
  <c r="U10" i="1"/>
  <c r="R10" i="1"/>
  <c r="AD10" i="1" s="1"/>
  <c r="S7" i="1"/>
  <c r="T7" i="1"/>
  <c r="U7" i="1"/>
  <c r="R7" i="1"/>
  <c r="AD7" i="1" s="1"/>
  <c r="AA6" i="1"/>
  <c r="AB6" i="1"/>
  <c r="AC6" i="1"/>
  <c r="Z6" i="1"/>
  <c r="W6" i="1"/>
  <c r="X6" i="1"/>
  <c r="Y6" i="1"/>
  <c r="V6" i="1"/>
  <c r="S6" i="1"/>
  <c r="T6" i="1"/>
  <c r="U6" i="1"/>
  <c r="R6" i="1"/>
  <c r="S40" i="1"/>
  <c r="T40" i="1"/>
  <c r="U40" i="1"/>
  <c r="R40" i="1"/>
  <c r="W40" i="1"/>
  <c r="X40" i="1"/>
  <c r="Y40" i="1"/>
  <c r="V40" i="1"/>
  <c r="AA34" i="1"/>
  <c r="AB34" i="1"/>
  <c r="AC34" i="1"/>
  <c r="Z34" i="1"/>
  <c r="U34" i="1"/>
  <c r="T34" i="1"/>
  <c r="S34" i="1"/>
  <c r="R34" i="1"/>
  <c r="AD34" i="1" s="1"/>
  <c r="U33" i="1"/>
  <c r="T33" i="1"/>
  <c r="S33" i="1"/>
  <c r="R33" i="1"/>
  <c r="AD33" i="1" s="1"/>
  <c r="U32" i="1"/>
  <c r="T32" i="1"/>
  <c r="S32" i="1"/>
  <c r="R32" i="1"/>
  <c r="AD32" i="1" s="1"/>
  <c r="B160" i="1" l="1"/>
  <c r="C160" i="1" s="1"/>
  <c r="C156" i="1"/>
  <c r="C157" i="1"/>
  <c r="B161" i="1"/>
  <c r="C161" i="1" s="1"/>
  <c r="AD6" i="1"/>
  <c r="C114" i="1"/>
  <c r="C115" i="1"/>
  <c r="AD11" i="1"/>
  <c r="AD40" i="1"/>
  <c r="C120" i="1" l="1"/>
  <c r="C121" i="1"/>
  <c r="Z31" i="1"/>
  <c r="I33" i="1"/>
  <c r="H33" i="1"/>
  <c r="G33" i="1"/>
  <c r="F33" i="1"/>
  <c r="I32" i="1"/>
  <c r="H32" i="1"/>
  <c r="G32" i="1"/>
  <c r="F32" i="1"/>
</calcChain>
</file>

<file path=xl/sharedStrings.xml><?xml version="1.0" encoding="utf-8"?>
<sst xmlns="http://schemas.openxmlformats.org/spreadsheetml/2006/main" count="888" uniqueCount="99">
  <si>
    <t>게시값</t>
  </si>
  <si>
    <t>Leet</t>
  </si>
  <si>
    <t>학부성적</t>
  </si>
  <si>
    <t>어학성적</t>
  </si>
  <si>
    <t>구분 1</t>
  </si>
  <si>
    <t>학교</t>
  </si>
  <si>
    <t>가/나 군</t>
  </si>
  <si>
    <t>일반/특별 전형</t>
  </si>
  <si>
    <t>평균</t>
  </si>
  <si>
    <t>상위25%</t>
  </si>
  <si>
    <t>상위50%</t>
  </si>
  <si>
    <t>상위75%</t>
  </si>
  <si>
    <t>강원대학교</t>
  </si>
  <si>
    <t>건국대학교</t>
  </si>
  <si>
    <t>경북대학교</t>
  </si>
  <si>
    <t>경희대학교</t>
  </si>
  <si>
    <t>고려대학교</t>
  </si>
  <si>
    <t>동아대학교</t>
  </si>
  <si>
    <t>부산대학교</t>
  </si>
  <si>
    <t>가</t>
  </si>
  <si>
    <t>일반</t>
  </si>
  <si>
    <t>특별</t>
  </si>
  <si>
    <t>나</t>
  </si>
  <si>
    <t>서강대학교</t>
  </si>
  <si>
    <t>서울대학교</t>
  </si>
  <si>
    <t>서울시립대학교</t>
  </si>
  <si>
    <t>성균관대학교</t>
  </si>
  <si>
    <t>아주대학교</t>
  </si>
  <si>
    <t>연세대학교</t>
  </si>
  <si>
    <t>영남대학교</t>
  </si>
  <si>
    <t>원광대학교</t>
  </si>
  <si>
    <t>이화여대학교</t>
  </si>
  <si>
    <t>인하대학교</t>
  </si>
  <si>
    <t>전남대학교</t>
  </si>
  <si>
    <t>전북대학교</t>
  </si>
  <si>
    <t>제주대학교</t>
  </si>
  <si>
    <t>중앙대학교</t>
    <phoneticPr fontId="3" type="noConversion"/>
  </si>
  <si>
    <t>충남대학교</t>
  </si>
  <si>
    <t>충북대학교</t>
  </si>
  <si>
    <t>한국외대학교</t>
  </si>
  <si>
    <t>한양대학교</t>
  </si>
  <si>
    <t>남</t>
    <phoneticPr fontId="2" type="noConversion"/>
  </si>
  <si>
    <t>여</t>
    <phoneticPr fontId="2" type="noConversion"/>
  </si>
  <si>
    <t>총</t>
    <phoneticPr fontId="2" type="noConversion"/>
  </si>
  <si>
    <t>법학</t>
    <phoneticPr fontId="2" type="noConversion"/>
  </si>
  <si>
    <t>비법(문과)</t>
    <phoneticPr fontId="2" type="noConversion"/>
  </si>
  <si>
    <t>비법(이과)</t>
    <phoneticPr fontId="2" type="noConversion"/>
  </si>
  <si>
    <t>환산값</t>
    <phoneticPr fontId="2" type="noConversion"/>
  </si>
  <si>
    <t>가/나</t>
  </si>
  <si>
    <t>비율</t>
    <phoneticPr fontId="2" type="noConversion"/>
  </si>
  <si>
    <t>종합점수</t>
  </si>
  <si>
    <t>종합점수</t>
    <phoneticPr fontId="2" type="noConversion"/>
  </si>
  <si>
    <t>중앙대학교</t>
  </si>
  <si>
    <t>rank</t>
    <phoneticPr fontId="2" type="noConversion"/>
  </si>
  <si>
    <t>score</t>
    <phoneticPr fontId="2" type="noConversion"/>
  </si>
  <si>
    <t>기준점</t>
    <phoneticPr fontId="2" type="noConversion"/>
  </si>
  <si>
    <t>나</t>
    <phoneticPr fontId="2" type="noConversion"/>
  </si>
  <si>
    <t>가</t>
    <phoneticPr fontId="2" type="noConversion"/>
  </si>
  <si>
    <t>가/나</t>
    <phoneticPr fontId="2" type="noConversion"/>
  </si>
  <si>
    <t>기준점2</t>
    <phoneticPr fontId="2" type="noConversion"/>
  </si>
  <si>
    <t>외대</t>
    <phoneticPr fontId="2" type="noConversion"/>
  </si>
  <si>
    <t>시립대</t>
    <phoneticPr fontId="2" type="noConversion"/>
  </si>
  <si>
    <t>year</t>
    <phoneticPr fontId="2" type="noConversion"/>
  </si>
  <si>
    <t>-</t>
  </si>
  <si>
    <t>m14</t>
  </si>
  <si>
    <t>m15</t>
  </si>
  <si>
    <t>m16</t>
  </si>
  <si>
    <t>m17</t>
  </si>
  <si>
    <t>가</t>
    <phoneticPr fontId="2" type="noConversion"/>
  </si>
  <si>
    <r>
      <rPr>
        <sz val="12"/>
        <color theme="1"/>
        <rFont val="a고딕16"/>
        <family val="2"/>
        <charset val="129"/>
      </rPr>
      <t>가</t>
    </r>
    <phoneticPr fontId="2" type="noConversion"/>
  </si>
  <si>
    <t>나</t>
    <phoneticPr fontId="2" type="noConversion"/>
  </si>
  <si>
    <r>
      <rPr>
        <sz val="12"/>
        <color theme="1"/>
        <rFont val="a고딕16"/>
        <family val="2"/>
        <charset val="129"/>
      </rPr>
      <t>나</t>
    </r>
    <phoneticPr fontId="2" type="noConversion"/>
  </si>
  <si>
    <t>schoolindex</t>
  </si>
  <si>
    <t>h09</t>
  </si>
  <si>
    <t>h10</t>
  </si>
  <si>
    <t>m10</t>
  </si>
  <si>
    <t>l10</t>
  </si>
  <si>
    <t>h11</t>
  </si>
  <si>
    <t>m11</t>
  </si>
  <si>
    <t>l11</t>
  </si>
  <si>
    <t>h13</t>
  </si>
  <si>
    <t>m13</t>
  </si>
  <si>
    <t>l13</t>
  </si>
  <si>
    <t>h14</t>
  </si>
  <si>
    <t>l14</t>
  </si>
  <si>
    <t>h15</t>
  </si>
  <si>
    <t>l15</t>
  </si>
  <si>
    <t>h16</t>
  </si>
  <si>
    <t>l16</t>
  </si>
  <si>
    <t>h17</t>
  </si>
  <si>
    <t>l17</t>
  </si>
  <si>
    <t>비법</t>
    <phoneticPr fontId="2" type="noConversion"/>
  </si>
  <si>
    <t>l09</t>
    <phoneticPr fontId="2" type="noConversion"/>
  </si>
  <si>
    <t>m09</t>
    <phoneticPr fontId="2" type="noConversion"/>
  </si>
  <si>
    <t>평균</t>
    <phoneticPr fontId="2" type="noConversion"/>
  </si>
  <si>
    <t>h</t>
    <phoneticPr fontId="2" type="noConversion"/>
  </si>
  <si>
    <t>m</t>
    <phoneticPr fontId="2" type="noConversion"/>
  </si>
  <si>
    <t>l</t>
    <phoneticPr fontId="2" type="noConversion"/>
  </si>
  <si>
    <t>학교인덱스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</si>
</sst>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"/>
    <numFmt numFmtId="179" formatCode="_-* #,##0_-;\-* #,##0_-;_-* &quot;-&quot;_-;_-@_-"/>
    <numFmt numFmtId="182" formatCode="_-* #,##0.0_-;\-* #,##0.0_-;_-* &quot;-&quot;_-;_-@_-"/>
    <numFmt numFmtId="185" formatCode="0.0_);[Red]\(0.0\)"/>
  </numFmts>
  <fonts count="33">
    <font>
      <sz val="11"/>
      <color theme="1"/>
      <name val="a고딕16"/>
      <family val="2"/>
      <charset val="129"/>
    </font>
    <font>
      <sz val="11"/>
      <color theme="1"/>
      <name val="a고딕16"/>
      <family val="2"/>
      <charset val="129"/>
    </font>
    <font>
      <sz val="8"/>
      <name val="a고딕16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고딕14"/>
      <family val="1"/>
      <charset val="129"/>
    </font>
    <font>
      <sz val="10"/>
      <color rgb="FF000000"/>
      <name val="a고딕14"/>
      <family val="1"/>
      <charset val="129"/>
    </font>
    <font>
      <sz val="10"/>
      <color theme="1"/>
      <name val="a고딕14"/>
      <family val="1"/>
      <charset val="129"/>
    </font>
    <font>
      <sz val="12"/>
      <color theme="1"/>
      <name val="a고딕15"/>
      <family val="1"/>
      <charset val="129"/>
    </font>
    <font>
      <sz val="11"/>
      <color theme="1"/>
      <name val="a고딕15"/>
      <family val="1"/>
      <charset val="129"/>
    </font>
    <font>
      <sz val="10"/>
      <name val="a고딕15"/>
      <family val="1"/>
      <charset val="129"/>
    </font>
    <font>
      <sz val="10"/>
      <color rgb="FF000000"/>
      <name val="a고딕15"/>
      <family val="1"/>
      <charset val="129"/>
    </font>
    <font>
      <sz val="10"/>
      <color theme="1"/>
      <name val="a고딕15"/>
      <family val="1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a고딕16"/>
      <family val="2"/>
      <charset val="129"/>
    </font>
    <font>
      <b/>
      <sz val="13"/>
      <color theme="3"/>
      <name val="a고딕16"/>
      <family val="2"/>
      <charset val="129"/>
    </font>
    <font>
      <b/>
      <sz val="11"/>
      <color theme="3"/>
      <name val="a고딕16"/>
      <family val="2"/>
      <charset val="129"/>
    </font>
    <font>
      <sz val="11"/>
      <color rgb="FF006100"/>
      <name val="a고딕16"/>
      <family val="2"/>
      <charset val="129"/>
    </font>
    <font>
      <sz val="11"/>
      <color rgb="FF9C0006"/>
      <name val="a고딕16"/>
      <family val="2"/>
      <charset val="129"/>
    </font>
    <font>
      <sz val="11"/>
      <color rgb="FF9C5700"/>
      <name val="a고딕16"/>
      <family val="2"/>
      <charset val="129"/>
    </font>
    <font>
      <sz val="11"/>
      <color rgb="FF3F3F76"/>
      <name val="a고딕16"/>
      <family val="2"/>
      <charset val="129"/>
    </font>
    <font>
      <b/>
      <sz val="11"/>
      <color rgb="FF3F3F3F"/>
      <name val="a고딕16"/>
      <family val="2"/>
      <charset val="129"/>
    </font>
    <font>
      <b/>
      <sz val="11"/>
      <color rgb="FFFA7D00"/>
      <name val="a고딕16"/>
      <family val="2"/>
      <charset val="129"/>
    </font>
    <font>
      <sz val="11"/>
      <color rgb="FFFA7D00"/>
      <name val="a고딕16"/>
      <family val="2"/>
      <charset val="129"/>
    </font>
    <font>
      <b/>
      <sz val="11"/>
      <color theme="0"/>
      <name val="a고딕16"/>
      <family val="2"/>
      <charset val="129"/>
    </font>
    <font>
      <sz val="11"/>
      <color rgb="FFFF0000"/>
      <name val="a고딕16"/>
      <family val="2"/>
      <charset val="129"/>
    </font>
    <font>
      <i/>
      <sz val="11"/>
      <color rgb="FF7F7F7F"/>
      <name val="a고딕16"/>
      <family val="2"/>
      <charset val="129"/>
    </font>
    <font>
      <b/>
      <sz val="11"/>
      <color theme="1"/>
      <name val="a고딕16"/>
      <family val="2"/>
      <charset val="129"/>
    </font>
    <font>
      <sz val="11"/>
      <color theme="0"/>
      <name val="a고딕16"/>
      <family val="2"/>
      <charset val="129"/>
    </font>
    <font>
      <sz val="12"/>
      <color theme="1"/>
      <name val="NanumGothic"/>
      <family val="2"/>
    </font>
    <font>
      <sz val="12"/>
      <color theme="1"/>
      <name val="돋움"/>
      <family val="3"/>
      <charset val="129"/>
    </font>
    <font>
      <sz val="12"/>
      <color theme="1"/>
      <name val="a고딕16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44" applyNumberFormat="0" applyAlignment="0" applyProtection="0">
      <alignment vertical="center"/>
    </xf>
    <xf numFmtId="0" fontId="22" fillId="8" borderId="45" applyNumberFormat="0" applyAlignment="0" applyProtection="0">
      <alignment vertical="center"/>
    </xf>
    <xf numFmtId="0" fontId="23" fillId="8" borderId="44" applyNumberFormat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25" fillId="9" borderId="4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10" borderId="4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6" fillId="0" borderId="0" xfId="3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1" fillId="0" borderId="26" xfId="3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31" xfId="3" applyFont="1" applyBorder="1" applyAlignment="1">
      <alignment horizontal="center"/>
    </xf>
    <xf numFmtId="0" fontId="12" fillId="0" borderId="26" xfId="3" applyFont="1" applyBorder="1" applyAlignment="1">
      <alignment horizontal="center"/>
    </xf>
    <xf numFmtId="0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3" borderId="38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 vertical="center"/>
    </xf>
    <xf numFmtId="0" fontId="8" fillId="3" borderId="39" xfId="0" applyFont="1" applyFill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4" xfId="0" applyFont="1" applyFill="1" applyBorder="1" applyAlignment="1">
      <alignment horizontal="right" vertical="center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8" fillId="0" borderId="19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20" xfId="0" applyFont="1" applyBorder="1" applyAlignment="1">
      <alignment horizontal="right"/>
    </xf>
    <xf numFmtId="0" fontId="8" fillId="0" borderId="19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 vertical="center"/>
    </xf>
    <xf numFmtId="0" fontId="6" fillId="0" borderId="0" xfId="3" applyFont="1" applyAlignment="1">
      <alignment horizontal="right"/>
    </xf>
    <xf numFmtId="0" fontId="6" fillId="0" borderId="19" xfId="3" applyFont="1" applyBorder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20" xfId="3" applyFont="1" applyBorder="1" applyAlignment="1">
      <alignment horizontal="right"/>
    </xf>
    <xf numFmtId="0" fontId="7" fillId="0" borderId="19" xfId="3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20" xfId="3" applyFont="1" applyBorder="1" applyAlignment="1">
      <alignment horizontal="right"/>
    </xf>
    <xf numFmtId="0" fontId="7" fillId="0" borderId="0" xfId="3" applyFont="1" applyAlignment="1">
      <alignment horizontal="right"/>
    </xf>
    <xf numFmtId="2" fontId="8" fillId="0" borderId="19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1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30" fillId="0" borderId="16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30" fillId="0" borderId="18" xfId="0" applyFont="1" applyBorder="1" applyAlignment="1">
      <alignment horizontal="right"/>
    </xf>
    <xf numFmtId="0" fontId="30" fillId="0" borderId="19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0" fontId="30" fillId="0" borderId="20" xfId="0" applyFont="1" applyBorder="1" applyAlignment="1">
      <alignment horizontal="right"/>
    </xf>
    <xf numFmtId="177" fontId="30" fillId="0" borderId="19" xfId="0" applyNumberFormat="1" applyFont="1" applyBorder="1" applyAlignment="1">
      <alignment horizontal="right"/>
    </xf>
    <xf numFmtId="177" fontId="30" fillId="0" borderId="0" xfId="0" applyNumberFormat="1" applyFont="1" applyBorder="1" applyAlignment="1">
      <alignment horizontal="right"/>
    </xf>
    <xf numFmtId="177" fontId="30" fillId="0" borderId="20" xfId="0" applyNumberFormat="1" applyFont="1" applyBorder="1" applyAlignment="1">
      <alignment horizontal="right"/>
    </xf>
    <xf numFmtId="1" fontId="30" fillId="0" borderId="19" xfId="0" applyNumberFormat="1" applyFont="1" applyBorder="1" applyAlignment="1">
      <alignment horizontal="right"/>
    </xf>
    <xf numFmtId="1" fontId="30" fillId="0" borderId="0" xfId="0" applyNumberFormat="1" applyFont="1" applyBorder="1" applyAlignment="1">
      <alignment horizontal="right"/>
    </xf>
    <xf numFmtId="2" fontId="30" fillId="0" borderId="19" xfId="0" applyNumberFormat="1" applyFont="1" applyBorder="1" applyAlignment="1">
      <alignment horizontal="right"/>
    </xf>
    <xf numFmtId="2" fontId="30" fillId="0" borderId="0" xfId="0" applyNumberFormat="1" applyFont="1" applyBorder="1" applyAlignment="1">
      <alignment horizontal="right"/>
    </xf>
    <xf numFmtId="2" fontId="30" fillId="0" borderId="20" xfId="0" applyNumberFormat="1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30" fillId="0" borderId="21" xfId="0" applyFont="1" applyBorder="1" applyAlignment="1">
      <alignment horizontal="right"/>
    </xf>
    <xf numFmtId="0" fontId="30" fillId="0" borderId="22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177" fontId="30" fillId="0" borderId="21" xfId="0" applyNumberFormat="1" applyFont="1" applyBorder="1" applyAlignment="1">
      <alignment horizontal="right"/>
    </xf>
    <xf numFmtId="177" fontId="30" fillId="0" borderId="22" xfId="0" applyNumberFormat="1" applyFont="1" applyBorder="1" applyAlignment="1">
      <alignment horizontal="right"/>
    </xf>
    <xf numFmtId="177" fontId="30" fillId="0" borderId="23" xfId="0" applyNumberFormat="1" applyFont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10" fillId="0" borderId="3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/>
    </xf>
    <xf numFmtId="0" fontId="10" fillId="0" borderId="30" xfId="2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/>
    </xf>
    <xf numFmtId="0" fontId="10" fillId="0" borderId="37" xfId="2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40" xfId="0" applyFont="1" applyFill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9" fontId="0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9" xfId="1" applyFont="1" applyFill="1" applyBorder="1" applyAlignment="1">
      <alignment horizontal="center" vertical="center"/>
    </xf>
    <xf numFmtId="9" fontId="0" fillId="0" borderId="39" xfId="1" applyFont="1" applyFill="1" applyBorder="1" applyAlignment="1">
      <alignment horizontal="center" vertical="center"/>
    </xf>
    <xf numFmtId="9" fontId="0" fillId="0" borderId="21" xfId="1" applyFont="1" applyFill="1" applyBorder="1" applyAlignment="1">
      <alignment horizontal="center" vertical="center"/>
    </xf>
    <xf numFmtId="9" fontId="0" fillId="0" borderId="40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0" fontId="0" fillId="0" borderId="39" xfId="0" applyFill="1" applyBorder="1" applyAlignment="1">
      <alignment horizontal="right" vertical="center"/>
    </xf>
    <xf numFmtId="0" fontId="30" fillId="0" borderId="1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19" xfId="1" applyNumberFormat="1" applyFont="1" applyFill="1" applyBorder="1" applyAlignment="1">
      <alignment horizontal="center" vertical="center"/>
    </xf>
    <xf numFmtId="9" fontId="0" fillId="0" borderId="39" xfId="1" applyNumberFormat="1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right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1" fillId="0" borderId="19" xfId="3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2" fillId="0" borderId="0" xfId="3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1" fillId="0" borderId="0" xfId="3" applyFont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39" xfId="3" applyFont="1" applyBorder="1" applyAlignment="1">
      <alignment horizontal="center"/>
    </xf>
    <xf numFmtId="0" fontId="10" fillId="0" borderId="39" xfId="0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9" fontId="0" fillId="0" borderId="16" xfId="1" applyNumberFormat="1" applyFont="1" applyFill="1" applyBorder="1" applyAlignment="1">
      <alignment horizontal="center" vertical="center"/>
    </xf>
    <xf numFmtId="9" fontId="0" fillId="0" borderId="21" xfId="1" applyNumberFormat="1" applyFont="1" applyFill="1" applyBorder="1" applyAlignment="1">
      <alignment horizontal="center" vertical="center"/>
    </xf>
    <xf numFmtId="9" fontId="0" fillId="0" borderId="38" xfId="1" applyNumberFormat="1" applyFont="1" applyFill="1" applyBorder="1" applyAlignment="1">
      <alignment horizontal="center" vertical="center"/>
    </xf>
    <xf numFmtId="9" fontId="0" fillId="0" borderId="40" xfId="1" applyNumberFormat="1" applyFont="1" applyFill="1" applyBorder="1" applyAlignment="1">
      <alignment horizontal="center" vertical="center"/>
    </xf>
    <xf numFmtId="0" fontId="11" fillId="0" borderId="35" xfId="3" applyFont="1" applyBorder="1" applyAlignment="1">
      <alignment horizontal="center"/>
    </xf>
    <xf numFmtId="0" fontId="10" fillId="0" borderId="32" xfId="2" applyFont="1" applyBorder="1" applyAlignment="1">
      <alignment horizontal="center" vertical="center"/>
    </xf>
    <xf numFmtId="0" fontId="11" fillId="0" borderId="32" xfId="3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6" borderId="0" xfId="2" applyFill="1" applyBorder="1" applyAlignment="1">
      <alignment horizontal="center" vertical="center"/>
    </xf>
    <xf numFmtId="182" fontId="4" fillId="0" borderId="0" xfId="45" applyNumberFormat="1" applyFont="1" applyBorder="1" applyAlignment="1">
      <alignment horizontal="center" vertical="center"/>
    </xf>
    <xf numFmtId="182" fontId="4" fillId="0" borderId="54" xfId="45" applyNumberFormat="1" applyFont="1" applyBorder="1" applyAlignment="1">
      <alignment horizontal="center" vertical="center"/>
    </xf>
    <xf numFmtId="182" fontId="4" fillId="0" borderId="58" xfId="45" applyNumberFormat="1" applyFont="1" applyBorder="1" applyAlignment="1">
      <alignment horizontal="center" vertical="center"/>
    </xf>
    <xf numFmtId="182" fontId="4" fillId="0" borderId="53" xfId="45" applyNumberFormat="1" applyFont="1" applyBorder="1" applyAlignment="1">
      <alignment horizontal="center" vertical="center"/>
    </xf>
    <xf numFmtId="182" fontId="4" fillId="0" borderId="55" xfId="45" applyNumberFormat="1" applyFont="1" applyBorder="1" applyAlignment="1">
      <alignment horizontal="center" vertical="center"/>
    </xf>
    <xf numFmtId="182" fontId="4" fillId="0" borderId="59" xfId="45" applyNumberFormat="1" applyFont="1" applyBorder="1" applyAlignment="1">
      <alignment horizontal="center" vertical="center"/>
    </xf>
    <xf numFmtId="182" fontId="4" fillId="0" borderId="60" xfId="45" applyNumberFormat="1" applyFont="1" applyBorder="1" applyAlignment="1">
      <alignment horizontal="center" vertical="center"/>
    </xf>
    <xf numFmtId="182" fontId="4" fillId="0" borderId="57" xfId="45" applyNumberFormat="1" applyFont="1" applyBorder="1" applyAlignment="1">
      <alignment horizontal="center" vertical="center"/>
    </xf>
    <xf numFmtId="0" fontId="4" fillId="36" borderId="56" xfId="2" applyFill="1" applyBorder="1" applyAlignment="1">
      <alignment horizontal="center" vertical="center"/>
    </xf>
    <xf numFmtId="0" fontId="4" fillId="36" borderId="57" xfId="2" applyFill="1" applyBorder="1" applyAlignment="1">
      <alignment horizontal="center" vertical="center"/>
    </xf>
    <xf numFmtId="0" fontId="4" fillId="36" borderId="53" xfId="2" applyFill="1" applyBorder="1" applyAlignment="1">
      <alignment horizontal="center"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185" fontId="4" fillId="0" borderId="0" xfId="2" applyNumberFormat="1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1" applyNumberFormat="1" applyFont="1" applyFill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46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" xfId="18" builtinId="10" customBuiltin="1"/>
    <cellStyle name="백분율" xfId="1" builtinId="5"/>
    <cellStyle name="보통" xfId="11" builtinId="28" customBuiltin="1"/>
    <cellStyle name="설명 텍스트" xfId="19" builtinId="53" customBuiltin="1"/>
    <cellStyle name="셀 확인" xfId="16" builtinId="23" customBuiltin="1"/>
    <cellStyle name="쉼표 [0] 2" xfId="45" xr:uid="{00000000-0005-0000-0000-000033000000}"/>
    <cellStyle name="연결된 셀" xfId="15" builtinId="24" customBuiltin="1"/>
    <cellStyle name="요약" xfId="20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2" xfId="6" builtinId="17" customBuiltin="1"/>
    <cellStyle name="제목 3" xfId="7" builtinId="18" customBuiltin="1"/>
    <cellStyle name="제목 4" xfId="8" builtinId="19" customBuiltin="1"/>
    <cellStyle name="좋음" xfId="9" builtinId="26" customBuiltin="1"/>
    <cellStyle name="출력" xfId="13" builtinId="21" customBuiltin="1"/>
    <cellStyle name="표준" xfId="0" builtinId="0"/>
    <cellStyle name="표준 2" xfId="2" xr:uid="{00000000-0005-0000-0000-000031000000}"/>
    <cellStyle name="표준 3" xfId="3" xr:uid="{00000000-0005-0000-0000-000032000000}"/>
  </cellStyles>
  <dxfs count="0"/>
  <tableStyles count="0" defaultTableStyle="TableStyleMedium2" defaultPivotStyle="PivotStyleLight16"/>
  <colors>
    <mruColors>
      <color rgb="FFB686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종합점수!$J$3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종합점수!$I$4:$I$34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종합점수!$J$4:$J$34</c:f>
              <c:numCache>
                <c:formatCode>General</c:formatCode>
                <c:ptCount val="31"/>
                <c:pt idx="0">
                  <c:v>230.2</c:v>
                </c:pt>
                <c:pt idx="1">
                  <c:v>223.2</c:v>
                </c:pt>
                <c:pt idx="2">
                  <c:v>221</c:v>
                </c:pt>
                <c:pt idx="3">
                  <c:v>219.89999999999998</c:v>
                </c:pt>
                <c:pt idx="4">
                  <c:v>216.92500000000001</c:v>
                </c:pt>
                <c:pt idx="5">
                  <c:v>213</c:v>
                </c:pt>
                <c:pt idx="6">
                  <c:v>212.1</c:v>
                </c:pt>
                <c:pt idx="7">
                  <c:v>211.6</c:v>
                </c:pt>
                <c:pt idx="8">
                  <c:v>211.57999999999998</c:v>
                </c:pt>
                <c:pt idx="9">
                  <c:v>210.87</c:v>
                </c:pt>
                <c:pt idx="10">
                  <c:v>210.65599999999998</c:v>
                </c:pt>
                <c:pt idx="11">
                  <c:v>209.32600000000002</c:v>
                </c:pt>
                <c:pt idx="12">
                  <c:v>208.4818181818182</c:v>
                </c:pt>
                <c:pt idx="13">
                  <c:v>208.3</c:v>
                </c:pt>
                <c:pt idx="14">
                  <c:v>207.65999999999997</c:v>
                </c:pt>
                <c:pt idx="15">
                  <c:v>206.60000000000002</c:v>
                </c:pt>
                <c:pt idx="16">
                  <c:v>203.06649350649349</c:v>
                </c:pt>
                <c:pt idx="17">
                  <c:v>202.26999999999998</c:v>
                </c:pt>
                <c:pt idx="18">
                  <c:v>201.3</c:v>
                </c:pt>
                <c:pt idx="19">
                  <c:v>201.26</c:v>
                </c:pt>
                <c:pt idx="20">
                  <c:v>200.72</c:v>
                </c:pt>
                <c:pt idx="21">
                  <c:v>198.63</c:v>
                </c:pt>
                <c:pt idx="22">
                  <c:v>198.4</c:v>
                </c:pt>
                <c:pt idx="23">
                  <c:v>198.10000000000002</c:v>
                </c:pt>
                <c:pt idx="24">
                  <c:v>195.3</c:v>
                </c:pt>
                <c:pt idx="25">
                  <c:v>193.75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A-44F5-8E0B-967D5A4E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3784"/>
        <c:axId val="445534112"/>
      </c:scatterChart>
      <c:valAx>
        <c:axId val="44553378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34112"/>
        <c:crosses val="autoZero"/>
        <c:crossBetween val="midCat"/>
      </c:valAx>
      <c:valAx>
        <c:axId val="445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종합점수!$J$3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854E82-A02F-448E-9B6E-4819AB6BF84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E8-4E27-BD7F-FE66774929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C146F5-ED89-4310-B6BD-BD71957EDA9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E8-4E27-BD7F-FE66774929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270238-3DDA-47F9-8E52-DA6BAD0597E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E8-4E27-BD7F-FE66774929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584AC0-EAF8-47F0-A62F-31A5A0C979A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E8-4E27-BD7F-FE66774929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3ED337-237D-4F59-81AF-764281C6FD2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E8-4E27-BD7F-FE66774929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0C3D7C-9F7B-496A-9D84-1628E143C8F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E8-4E27-BD7F-FE667749294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C55804-3C04-424D-B776-EA1EB01EE1C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E8-4E27-BD7F-FE66774929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111481-D4EB-45AE-82C3-4B27AEAB2A6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E8-4E27-BD7F-FE667749294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8275C9-2013-4C80-A8D6-88AEFBCD86D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E8-4E27-BD7F-FE667749294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27A1BC-7F5E-4D4C-AFED-4BAEFED0C6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E8-4E27-BD7F-FE667749294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298EA5-D6C9-4453-A218-F5A4A1321E8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E8-4E27-BD7F-FE667749294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FE7F3D-6D4A-4DA0-92EB-1DA2736255F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E8-4E27-BD7F-FE667749294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8D0274-E5E5-4A05-BB5F-23C6312027C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E8-4E27-BD7F-FE667749294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20B605-81C1-4872-97F8-219A41620D5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8E8-4E27-BD7F-FE667749294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29AF4F-2793-4D61-8F36-A0304C12EC2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8E8-4E27-BD7F-FE667749294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33EE1CF-64C1-4B8B-80D6-A4C5F7F63E2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8E8-4E27-BD7F-FE667749294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2E0261-B8F0-44F2-A378-D9D63BFFD53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8E8-4E27-BD7F-FE667749294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1EF8C8-A821-402A-8567-189B65770E5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8E8-4E27-BD7F-FE667749294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32A350C-9F57-4BF1-807B-6320C82070D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8E8-4E27-BD7F-FE667749294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5130502-C4F2-4F86-BE6F-9523F7190F1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8E8-4E27-BD7F-FE667749294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26E1C00-8362-4205-94DA-69D1192A938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8E8-4E27-BD7F-FE667749294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34E3C4B-3020-4DC3-8489-0BC0310D4C5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8E8-4E27-BD7F-FE667749294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3A6CF83-68E0-4D6A-AFB7-A71033DF41E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8E8-4E27-BD7F-FE667749294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7A5678-0374-4FE6-A9F3-A0A4DFAFAFD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8E8-4E27-BD7F-FE667749294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83D6AB5-2A37-492E-8D15-23E7CE61DEF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8E8-4E27-BD7F-FE667749294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7EFE611-B9EA-4C8E-9B71-EE461CE9C37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8E8-4E27-BD7F-FE667749294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8E8-4E27-BD7F-FE667749294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8E8-4E27-BD7F-FE667749294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8E8-4E27-BD7F-FE667749294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8E8-4E27-BD7F-FE667749294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8E8-4E27-BD7F-FE667749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종합점수!$H$4:$H$34</c:f>
              <c:numCache>
                <c:formatCode>General</c:formatCode>
                <c:ptCount val="3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</c:numCache>
            </c:numRef>
          </c:xVal>
          <c:yVal>
            <c:numRef>
              <c:f>종합점수!$J$4:$J$34</c:f>
              <c:numCache>
                <c:formatCode>General</c:formatCode>
                <c:ptCount val="31"/>
                <c:pt idx="0">
                  <c:v>230.2</c:v>
                </c:pt>
                <c:pt idx="1">
                  <c:v>223.2</c:v>
                </c:pt>
                <c:pt idx="2">
                  <c:v>221</c:v>
                </c:pt>
                <c:pt idx="3">
                  <c:v>219.89999999999998</c:v>
                </c:pt>
                <c:pt idx="4">
                  <c:v>216.92500000000001</c:v>
                </c:pt>
                <c:pt idx="5">
                  <c:v>213</c:v>
                </c:pt>
                <c:pt idx="6">
                  <c:v>212.1</c:v>
                </c:pt>
                <c:pt idx="7">
                  <c:v>211.6</c:v>
                </c:pt>
                <c:pt idx="8">
                  <c:v>211.57999999999998</c:v>
                </c:pt>
                <c:pt idx="9">
                  <c:v>210.87</c:v>
                </c:pt>
                <c:pt idx="10">
                  <c:v>210.65599999999998</c:v>
                </c:pt>
                <c:pt idx="11">
                  <c:v>209.32600000000002</c:v>
                </c:pt>
                <c:pt idx="12">
                  <c:v>208.4818181818182</c:v>
                </c:pt>
                <c:pt idx="13">
                  <c:v>208.3</c:v>
                </c:pt>
                <c:pt idx="14">
                  <c:v>207.65999999999997</c:v>
                </c:pt>
                <c:pt idx="15">
                  <c:v>206.60000000000002</c:v>
                </c:pt>
                <c:pt idx="16">
                  <c:v>203.06649350649349</c:v>
                </c:pt>
                <c:pt idx="17">
                  <c:v>202.26999999999998</c:v>
                </c:pt>
                <c:pt idx="18">
                  <c:v>201.3</c:v>
                </c:pt>
                <c:pt idx="19">
                  <c:v>201.26</c:v>
                </c:pt>
                <c:pt idx="20">
                  <c:v>200.72</c:v>
                </c:pt>
                <c:pt idx="21">
                  <c:v>198.63</c:v>
                </c:pt>
                <c:pt idx="22">
                  <c:v>198.4</c:v>
                </c:pt>
                <c:pt idx="23">
                  <c:v>198.10000000000002</c:v>
                </c:pt>
                <c:pt idx="24">
                  <c:v>195.3</c:v>
                </c:pt>
                <c:pt idx="25">
                  <c:v>193.75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종합점수!$D$4:$D$34</c15:f>
                <c15:dlblRangeCache>
                  <c:ptCount val="31"/>
                  <c:pt idx="0">
                    <c:v>서울 - 가</c:v>
                  </c:pt>
                  <c:pt idx="1">
                    <c:v>연세 - 나</c:v>
                  </c:pt>
                  <c:pt idx="2">
                    <c:v>고려 - 나</c:v>
                  </c:pt>
                  <c:pt idx="3">
                    <c:v>성균 - 나</c:v>
                  </c:pt>
                  <c:pt idx="4">
                    <c:v>한양 - 가</c:v>
                  </c:pt>
                  <c:pt idx="5">
                    <c:v>서강 - 가</c:v>
                  </c:pt>
                  <c:pt idx="6">
                    <c:v>외대 - 가/나</c:v>
                  </c:pt>
                  <c:pt idx="7">
                    <c:v>이화 - 나</c:v>
                  </c:pt>
                  <c:pt idx="8">
                    <c:v>시립 - 가/나</c:v>
                  </c:pt>
                  <c:pt idx="9">
                    <c:v>건국 - 가</c:v>
                  </c:pt>
                  <c:pt idx="10">
                    <c:v>부산 - 가</c:v>
                  </c:pt>
                  <c:pt idx="11">
                    <c:v>부산 - 나</c:v>
                  </c:pt>
                  <c:pt idx="12">
                    <c:v>중앙 - 가</c:v>
                  </c:pt>
                  <c:pt idx="13">
                    <c:v>서강 - 나</c:v>
                  </c:pt>
                  <c:pt idx="14">
                    <c:v>경희 - 가</c:v>
                  </c:pt>
                  <c:pt idx="15">
                    <c:v>인하 - 가/나</c:v>
                  </c:pt>
                  <c:pt idx="16">
                    <c:v>경북 - 가/나</c:v>
                  </c:pt>
                  <c:pt idx="17">
                    <c:v>전남 - 가/나</c:v>
                  </c:pt>
                  <c:pt idx="18">
                    <c:v>아주 - 나</c:v>
                  </c:pt>
                  <c:pt idx="19">
                    <c:v>제주 - 가</c:v>
                  </c:pt>
                  <c:pt idx="20">
                    <c:v>강원 - 나</c:v>
                  </c:pt>
                  <c:pt idx="21">
                    <c:v>제주 - 나</c:v>
                  </c:pt>
                  <c:pt idx="22">
                    <c:v>전북 - 가/나</c:v>
                  </c:pt>
                  <c:pt idx="23">
                    <c:v>아주 - 가</c:v>
                  </c:pt>
                  <c:pt idx="24">
                    <c:v>동아 - 가/나</c:v>
                  </c:pt>
                  <c:pt idx="25">
                    <c:v>영남 - 가/나</c:v>
                  </c:pt>
                  <c:pt idx="26">
                    <c:v>충북 - 가/나</c:v>
                  </c:pt>
                  <c:pt idx="27">
                    <c:v>충남 - 가</c:v>
                  </c:pt>
                  <c:pt idx="28">
                    <c:v>충남 - 나</c:v>
                  </c:pt>
                  <c:pt idx="29">
                    <c:v>원광 - 가</c:v>
                  </c:pt>
                  <c:pt idx="30">
                    <c:v>원광 - 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E8-4E27-BD7F-FE66774929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2708960"/>
        <c:axId val="592708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종합점수!$I$3</c15:sqref>
                        </c15:formulaRef>
                      </c:ext>
                    </c:extLst>
                    <c:strCache>
                      <c:ptCount val="1"/>
                      <c:pt idx="0">
                        <c:v>기준점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종합점수!$H$4:$H$34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종합점수!$I$4:$I$34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E8-4E27-BD7F-FE667749294F}"/>
                  </c:ext>
                </c:extLst>
              </c15:ser>
            </c15:filteredScatterSeries>
          </c:ext>
        </c:extLst>
      </c:scatterChart>
      <c:valAx>
        <c:axId val="5927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708304"/>
        <c:crosses val="autoZero"/>
        <c:crossBetween val="midCat"/>
      </c:valAx>
      <c:valAx>
        <c:axId val="5927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7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96981</xdr:colOff>
      <xdr:row>4</xdr:row>
      <xdr:rowOff>124689</xdr:rowOff>
    </xdr:from>
    <xdr:to>
      <xdr:col>24</xdr:col>
      <xdr:colOff>13854</xdr:colOff>
      <xdr:row>40</xdr:row>
      <xdr:rowOff>110836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E91FDE-4805-488E-A61F-32A5EB3E4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443345</xdr:colOff>
      <xdr:row>4</xdr:row>
      <xdr:rowOff>55417</xdr:rowOff>
    </xdr:from>
    <xdr:to>
      <xdr:col>18</xdr:col>
      <xdr:colOff>360218</xdr:colOff>
      <xdr:row>40</xdr:row>
      <xdr:rowOff>124690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24713AE-28DD-4D88-A69C-F9F51A18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6CBC-A820-401F-B816-B79BD2192CF5}">
  <dimension ref="A1:J34"/>
  <sheetViews>
    <sheetView zoomScale="85" zoomScaleNormal="85" workbookViewId="0">
      <selection activeCell="H11" sqref="H11"/>
    </sheetView>
  </sheetViews>
  <sheetFormatPr defaultRowHeight="15"/>
  <cols>
    <col min="3" max="4" width="9" customWidth="1"/>
  </cols>
  <sheetData>
    <row r="1" spans="1:10">
      <c r="F1" t="s">
        <v>50</v>
      </c>
    </row>
    <row r="3" spans="1:10" ht="15.6" thickBot="1">
      <c r="B3" t="s">
        <v>5</v>
      </c>
      <c r="C3" t="s">
        <v>6</v>
      </c>
      <c r="E3" t="s">
        <v>7</v>
      </c>
      <c r="F3" t="s">
        <v>54</v>
      </c>
      <c r="G3" t="s">
        <v>53</v>
      </c>
      <c r="H3" t="s">
        <v>59</v>
      </c>
      <c r="I3" t="s">
        <v>55</v>
      </c>
      <c r="J3" t="s">
        <v>54</v>
      </c>
    </row>
    <row r="4" spans="1:10">
      <c r="A4" s="2">
        <v>1</v>
      </c>
      <c r="B4" t="s">
        <v>24</v>
      </c>
      <c r="C4" t="s">
        <v>19</v>
      </c>
      <c r="D4" t="str">
        <f t="shared" ref="D4:D34" si="0">LEFT(B4,2)&amp;" - "&amp;C4</f>
        <v>서울 - 가</v>
      </c>
      <c r="E4" t="s">
        <v>20</v>
      </c>
      <c r="F4">
        <v>230.2</v>
      </c>
      <c r="G4">
        <f t="shared" ref="G4:G34" si="1">_xlfn.RANK.EQ(F4,converted_score,0)</f>
        <v>1</v>
      </c>
      <c r="H4">
        <f>IF(C4="가",-1,IF(C4="나",1,0))</f>
        <v>-1</v>
      </c>
      <c r="I4">
        <v>0</v>
      </c>
      <c r="J4">
        <v>230.2</v>
      </c>
    </row>
    <row r="5" spans="1:10">
      <c r="A5" s="3">
        <v>2</v>
      </c>
      <c r="B5" t="s">
        <v>28</v>
      </c>
      <c r="C5" t="s">
        <v>22</v>
      </c>
      <c r="D5" t="str">
        <f t="shared" si="0"/>
        <v>연세 - 나</v>
      </c>
      <c r="E5" t="s">
        <v>20</v>
      </c>
      <c r="F5">
        <v>223.2</v>
      </c>
      <c r="G5">
        <f t="shared" si="1"/>
        <v>2</v>
      </c>
      <c r="H5">
        <f t="shared" ref="H5:H34" si="2">IF(C5="가",-1,IF(C5="나",1,0))</f>
        <v>1</v>
      </c>
      <c r="I5">
        <v>0</v>
      </c>
      <c r="J5">
        <v>223.2</v>
      </c>
    </row>
    <row r="6" spans="1:10">
      <c r="A6" s="3">
        <v>3</v>
      </c>
      <c r="B6" t="s">
        <v>16</v>
      </c>
      <c r="C6" t="s">
        <v>56</v>
      </c>
      <c r="D6" t="str">
        <f t="shared" si="0"/>
        <v>고려 - 나</v>
      </c>
      <c r="F6">
        <v>221</v>
      </c>
      <c r="G6">
        <f t="shared" si="1"/>
        <v>3</v>
      </c>
      <c r="H6">
        <f t="shared" si="2"/>
        <v>1</v>
      </c>
      <c r="I6">
        <v>0</v>
      </c>
      <c r="J6">
        <v>221</v>
      </c>
    </row>
    <row r="7" spans="1:10">
      <c r="A7" s="3">
        <v>4</v>
      </c>
      <c r="B7" t="s">
        <v>26</v>
      </c>
      <c r="C7" t="s">
        <v>22</v>
      </c>
      <c r="D7" t="str">
        <f t="shared" si="0"/>
        <v>성균 - 나</v>
      </c>
      <c r="E7" t="s">
        <v>20</v>
      </c>
      <c r="F7">
        <v>219.89999999999998</v>
      </c>
      <c r="G7">
        <f t="shared" si="1"/>
        <v>4</v>
      </c>
      <c r="H7">
        <f t="shared" si="2"/>
        <v>1</v>
      </c>
      <c r="I7">
        <v>0</v>
      </c>
      <c r="J7">
        <v>219.89999999999998</v>
      </c>
    </row>
    <row r="8" spans="1:10">
      <c r="A8" s="3">
        <v>5</v>
      </c>
      <c r="B8" t="s">
        <v>40</v>
      </c>
      <c r="C8" t="s">
        <v>57</v>
      </c>
      <c r="D8" t="str">
        <f t="shared" si="0"/>
        <v>한양 - 가</v>
      </c>
      <c r="F8">
        <v>216.92500000000001</v>
      </c>
      <c r="G8">
        <f t="shared" si="1"/>
        <v>5</v>
      </c>
      <c r="H8">
        <f t="shared" si="2"/>
        <v>-1</v>
      </c>
      <c r="I8">
        <v>0</v>
      </c>
      <c r="J8">
        <v>216.92500000000001</v>
      </c>
    </row>
    <row r="9" spans="1:10">
      <c r="A9" s="3">
        <v>6</v>
      </c>
      <c r="B9" t="s">
        <v>23</v>
      </c>
      <c r="C9" t="s">
        <v>19</v>
      </c>
      <c r="D9" t="str">
        <f t="shared" si="0"/>
        <v>서강 - 가</v>
      </c>
      <c r="E9" t="s">
        <v>20</v>
      </c>
      <c r="F9">
        <v>213</v>
      </c>
      <c r="G9">
        <f t="shared" si="1"/>
        <v>6</v>
      </c>
      <c r="H9">
        <f t="shared" si="2"/>
        <v>-1</v>
      </c>
      <c r="I9">
        <v>0</v>
      </c>
      <c r="J9">
        <v>213</v>
      </c>
    </row>
    <row r="10" spans="1:10">
      <c r="A10" s="3">
        <v>7</v>
      </c>
      <c r="B10" t="s">
        <v>60</v>
      </c>
      <c r="C10" t="s">
        <v>58</v>
      </c>
      <c r="D10" t="str">
        <f t="shared" si="0"/>
        <v>외대 - 가/나</v>
      </c>
      <c r="F10">
        <v>212.1</v>
      </c>
      <c r="G10">
        <f t="shared" si="1"/>
        <v>7</v>
      </c>
      <c r="H10">
        <f t="shared" si="2"/>
        <v>0</v>
      </c>
      <c r="I10">
        <v>0</v>
      </c>
      <c r="J10">
        <v>212.1</v>
      </c>
    </row>
    <row r="11" spans="1:10">
      <c r="A11" s="3">
        <v>7</v>
      </c>
      <c r="B11" t="s">
        <v>31</v>
      </c>
      <c r="C11" t="s">
        <v>22</v>
      </c>
      <c r="D11" t="str">
        <f t="shared" si="0"/>
        <v>이화 - 나</v>
      </c>
      <c r="E11" t="s">
        <v>20</v>
      </c>
      <c r="F11">
        <v>211.6</v>
      </c>
      <c r="G11">
        <f t="shared" si="1"/>
        <v>8</v>
      </c>
      <c r="H11">
        <f t="shared" si="2"/>
        <v>1</v>
      </c>
      <c r="I11">
        <v>0</v>
      </c>
      <c r="J11">
        <v>211.6</v>
      </c>
    </row>
    <row r="12" spans="1:10">
      <c r="A12" s="3">
        <v>8</v>
      </c>
      <c r="B12" t="s">
        <v>61</v>
      </c>
      <c r="C12" t="s">
        <v>58</v>
      </c>
      <c r="D12" t="str">
        <f t="shared" si="0"/>
        <v>시립 - 가/나</v>
      </c>
      <c r="F12">
        <v>211.57999999999998</v>
      </c>
      <c r="G12">
        <f t="shared" si="1"/>
        <v>9</v>
      </c>
      <c r="H12">
        <f t="shared" si="2"/>
        <v>0</v>
      </c>
      <c r="I12">
        <v>0</v>
      </c>
      <c r="J12">
        <v>211.57999999999998</v>
      </c>
    </row>
    <row r="13" spans="1:10">
      <c r="A13" s="3">
        <v>8</v>
      </c>
      <c r="B13" t="s">
        <v>13</v>
      </c>
      <c r="C13" t="s">
        <v>57</v>
      </c>
      <c r="D13" t="str">
        <f t="shared" si="0"/>
        <v>건국 - 가</v>
      </c>
      <c r="F13">
        <v>210.87</v>
      </c>
      <c r="G13">
        <f t="shared" si="1"/>
        <v>10</v>
      </c>
      <c r="H13">
        <f t="shared" si="2"/>
        <v>-1</v>
      </c>
      <c r="I13">
        <v>0</v>
      </c>
      <c r="J13">
        <v>210.87</v>
      </c>
    </row>
    <row r="14" spans="1:10">
      <c r="A14" s="1">
        <v>9</v>
      </c>
      <c r="B14" t="s">
        <v>18</v>
      </c>
      <c r="C14" t="s">
        <v>19</v>
      </c>
      <c r="D14" t="str">
        <f t="shared" si="0"/>
        <v>부산 - 가</v>
      </c>
      <c r="E14" t="s">
        <v>20</v>
      </c>
      <c r="F14">
        <v>210.65599999999998</v>
      </c>
      <c r="G14">
        <f t="shared" si="1"/>
        <v>11</v>
      </c>
      <c r="H14">
        <f t="shared" si="2"/>
        <v>-1</v>
      </c>
      <c r="I14">
        <v>0</v>
      </c>
      <c r="J14">
        <v>210.65599999999998</v>
      </c>
    </row>
    <row r="15" spans="1:10">
      <c r="A15" s="1">
        <v>10</v>
      </c>
      <c r="B15" t="s">
        <v>18</v>
      </c>
      <c r="C15" t="s">
        <v>22</v>
      </c>
      <c r="D15" t="str">
        <f t="shared" si="0"/>
        <v>부산 - 나</v>
      </c>
      <c r="E15" t="s">
        <v>20</v>
      </c>
      <c r="F15">
        <v>209.32600000000002</v>
      </c>
      <c r="G15">
        <f t="shared" si="1"/>
        <v>12</v>
      </c>
      <c r="H15">
        <f t="shared" si="2"/>
        <v>1</v>
      </c>
      <c r="I15">
        <v>0</v>
      </c>
      <c r="J15">
        <v>209.32600000000002</v>
      </c>
    </row>
    <row r="16" spans="1:10">
      <c r="A16" s="1">
        <v>11</v>
      </c>
      <c r="B16" t="s">
        <v>52</v>
      </c>
      <c r="C16" t="s">
        <v>57</v>
      </c>
      <c r="D16" t="str">
        <f t="shared" si="0"/>
        <v>중앙 - 가</v>
      </c>
      <c r="F16">
        <v>208.4818181818182</v>
      </c>
      <c r="G16">
        <f t="shared" si="1"/>
        <v>13</v>
      </c>
      <c r="H16">
        <f t="shared" si="2"/>
        <v>-1</v>
      </c>
      <c r="I16">
        <v>0</v>
      </c>
      <c r="J16">
        <v>208.4818181818182</v>
      </c>
    </row>
    <row r="17" spans="1:10">
      <c r="A17" s="1">
        <v>11</v>
      </c>
      <c r="B17" t="s">
        <v>23</v>
      </c>
      <c r="C17" t="s">
        <v>22</v>
      </c>
      <c r="D17" t="str">
        <f t="shared" si="0"/>
        <v>서강 - 나</v>
      </c>
      <c r="E17" t="s">
        <v>20</v>
      </c>
      <c r="F17">
        <v>208.3</v>
      </c>
      <c r="G17">
        <f t="shared" si="1"/>
        <v>14</v>
      </c>
      <c r="H17">
        <f t="shared" si="2"/>
        <v>1</v>
      </c>
      <c r="I17">
        <v>0</v>
      </c>
      <c r="J17">
        <v>208.3</v>
      </c>
    </row>
    <row r="18" spans="1:10">
      <c r="A18" s="1">
        <v>12</v>
      </c>
      <c r="B18" t="s">
        <v>15</v>
      </c>
      <c r="C18" t="s">
        <v>57</v>
      </c>
      <c r="D18" t="str">
        <f t="shared" si="0"/>
        <v>경희 - 가</v>
      </c>
      <c r="F18">
        <v>207.65999999999997</v>
      </c>
      <c r="G18">
        <f t="shared" si="1"/>
        <v>15</v>
      </c>
      <c r="H18">
        <f t="shared" si="2"/>
        <v>-1</v>
      </c>
      <c r="I18">
        <v>0</v>
      </c>
      <c r="J18">
        <v>207.65999999999997</v>
      </c>
    </row>
    <row r="19" spans="1:10">
      <c r="A19" s="1">
        <v>12</v>
      </c>
      <c r="B19" t="s">
        <v>32</v>
      </c>
      <c r="C19" t="s">
        <v>58</v>
      </c>
      <c r="D19" t="str">
        <f t="shared" si="0"/>
        <v>인하 - 가/나</v>
      </c>
      <c r="E19" t="s">
        <v>20</v>
      </c>
      <c r="F19">
        <v>206.60000000000002</v>
      </c>
      <c r="G19">
        <f t="shared" si="1"/>
        <v>16</v>
      </c>
      <c r="H19">
        <f t="shared" si="2"/>
        <v>0</v>
      </c>
      <c r="I19">
        <v>0</v>
      </c>
      <c r="J19">
        <v>206.60000000000002</v>
      </c>
    </row>
    <row r="20" spans="1:10">
      <c r="A20" s="1">
        <v>14</v>
      </c>
      <c r="B20" t="s">
        <v>14</v>
      </c>
      <c r="C20" t="s">
        <v>58</v>
      </c>
      <c r="D20" t="str">
        <f t="shared" si="0"/>
        <v>경북 - 가/나</v>
      </c>
      <c r="F20">
        <v>203.06649350649349</v>
      </c>
      <c r="G20">
        <f t="shared" si="1"/>
        <v>17</v>
      </c>
      <c r="H20">
        <f t="shared" si="2"/>
        <v>0</v>
      </c>
      <c r="I20">
        <v>0</v>
      </c>
      <c r="J20">
        <v>203.06649350649349</v>
      </c>
    </row>
    <row r="21" spans="1:10">
      <c r="A21" s="1">
        <v>15</v>
      </c>
      <c r="B21" t="s">
        <v>33</v>
      </c>
      <c r="C21" t="s">
        <v>58</v>
      </c>
      <c r="D21" t="str">
        <f t="shared" si="0"/>
        <v>전남 - 가/나</v>
      </c>
      <c r="F21">
        <v>202.26999999999998</v>
      </c>
      <c r="G21">
        <f t="shared" si="1"/>
        <v>18</v>
      </c>
      <c r="H21">
        <f t="shared" si="2"/>
        <v>0</v>
      </c>
      <c r="I21">
        <v>0</v>
      </c>
      <c r="J21">
        <v>202.26999999999998</v>
      </c>
    </row>
    <row r="22" spans="1:10">
      <c r="A22" s="1">
        <v>15</v>
      </c>
      <c r="B22" t="s">
        <v>27</v>
      </c>
      <c r="C22" t="s">
        <v>22</v>
      </c>
      <c r="D22" t="str">
        <f t="shared" si="0"/>
        <v>아주 - 나</v>
      </c>
      <c r="F22">
        <v>201.3</v>
      </c>
      <c r="G22">
        <f t="shared" si="1"/>
        <v>19</v>
      </c>
      <c r="H22">
        <f t="shared" si="2"/>
        <v>1</v>
      </c>
      <c r="I22">
        <v>0</v>
      </c>
      <c r="J22">
        <v>201.3</v>
      </c>
    </row>
    <row r="23" spans="1:10">
      <c r="A23" s="1">
        <v>16</v>
      </c>
      <c r="B23" t="s">
        <v>35</v>
      </c>
      <c r="C23" t="s">
        <v>19</v>
      </c>
      <c r="D23" t="str">
        <f t="shared" si="0"/>
        <v>제주 - 가</v>
      </c>
      <c r="F23">
        <v>201.26</v>
      </c>
      <c r="G23">
        <f t="shared" si="1"/>
        <v>20</v>
      </c>
      <c r="H23">
        <f t="shared" si="2"/>
        <v>-1</v>
      </c>
      <c r="I23">
        <v>0</v>
      </c>
      <c r="J23">
        <v>201.26</v>
      </c>
    </row>
    <row r="24" spans="1:10">
      <c r="A24" s="3">
        <v>17</v>
      </c>
      <c r="B24" t="s">
        <v>12</v>
      </c>
      <c r="C24" t="s">
        <v>56</v>
      </c>
      <c r="D24" t="str">
        <f t="shared" si="0"/>
        <v>강원 - 나</v>
      </c>
      <c r="F24">
        <v>200.72</v>
      </c>
      <c r="G24">
        <f t="shared" si="1"/>
        <v>21</v>
      </c>
      <c r="H24">
        <f t="shared" si="2"/>
        <v>1</v>
      </c>
      <c r="I24">
        <v>0</v>
      </c>
      <c r="J24">
        <v>200.72</v>
      </c>
    </row>
    <row r="25" spans="1:10">
      <c r="A25" s="3">
        <v>18</v>
      </c>
      <c r="B25" t="s">
        <v>35</v>
      </c>
      <c r="C25" t="s">
        <v>22</v>
      </c>
      <c r="D25" t="str">
        <f t="shared" si="0"/>
        <v>제주 - 나</v>
      </c>
      <c r="F25">
        <v>198.63</v>
      </c>
      <c r="G25">
        <f t="shared" si="1"/>
        <v>22</v>
      </c>
      <c r="H25">
        <f t="shared" si="2"/>
        <v>1</v>
      </c>
      <c r="I25">
        <v>0</v>
      </c>
      <c r="J25">
        <v>198.63</v>
      </c>
    </row>
    <row r="26" spans="1:10">
      <c r="A26" s="3">
        <v>19</v>
      </c>
      <c r="B26" t="s">
        <v>34</v>
      </c>
      <c r="C26" t="s">
        <v>58</v>
      </c>
      <c r="D26" t="str">
        <f t="shared" si="0"/>
        <v>전북 - 가/나</v>
      </c>
      <c r="F26">
        <v>198.4</v>
      </c>
      <c r="G26">
        <f t="shared" si="1"/>
        <v>23</v>
      </c>
      <c r="H26">
        <f t="shared" si="2"/>
        <v>0</v>
      </c>
      <c r="I26">
        <v>0</v>
      </c>
      <c r="J26">
        <v>198.4</v>
      </c>
    </row>
    <row r="27" spans="1:10">
      <c r="A27" s="3">
        <v>20</v>
      </c>
      <c r="B27" t="s">
        <v>27</v>
      </c>
      <c r="C27" t="s">
        <v>19</v>
      </c>
      <c r="D27" t="str">
        <f t="shared" si="0"/>
        <v>아주 - 가</v>
      </c>
      <c r="F27">
        <v>198.10000000000002</v>
      </c>
      <c r="G27">
        <f t="shared" si="1"/>
        <v>24</v>
      </c>
      <c r="H27">
        <f t="shared" si="2"/>
        <v>-1</v>
      </c>
      <c r="I27">
        <v>0</v>
      </c>
      <c r="J27">
        <v>198.10000000000002</v>
      </c>
    </row>
    <row r="28" spans="1:10">
      <c r="A28" s="3">
        <v>20</v>
      </c>
      <c r="B28" t="s">
        <v>17</v>
      </c>
      <c r="C28" t="s">
        <v>58</v>
      </c>
      <c r="D28" t="str">
        <f t="shared" si="0"/>
        <v>동아 - 가/나</v>
      </c>
      <c r="F28">
        <v>195.3</v>
      </c>
      <c r="G28">
        <f t="shared" si="1"/>
        <v>25</v>
      </c>
      <c r="H28">
        <f t="shared" si="2"/>
        <v>0</v>
      </c>
      <c r="I28">
        <v>0</v>
      </c>
      <c r="J28">
        <v>195.3</v>
      </c>
    </row>
    <row r="29" spans="1:10">
      <c r="A29" s="3">
        <v>21</v>
      </c>
      <c r="B29" t="s">
        <v>29</v>
      </c>
      <c r="C29" t="s">
        <v>48</v>
      </c>
      <c r="D29" t="str">
        <f t="shared" si="0"/>
        <v>영남 - 가/나</v>
      </c>
      <c r="F29">
        <v>193.75</v>
      </c>
      <c r="G29">
        <f t="shared" si="1"/>
        <v>26</v>
      </c>
      <c r="H29">
        <f t="shared" si="2"/>
        <v>0</v>
      </c>
      <c r="I29">
        <v>0</v>
      </c>
      <c r="J29">
        <v>193.75</v>
      </c>
    </row>
    <row r="30" spans="1:10">
      <c r="A30" s="3">
        <v>22</v>
      </c>
      <c r="B30" t="s">
        <v>38</v>
      </c>
      <c r="C30" t="s">
        <v>58</v>
      </c>
      <c r="D30" t="str">
        <f t="shared" si="0"/>
        <v>충북 - 가/나</v>
      </c>
      <c r="G30" t="e">
        <f t="shared" si="1"/>
        <v>#N/A</v>
      </c>
      <c r="H30">
        <f t="shared" si="2"/>
        <v>0</v>
      </c>
      <c r="I30">
        <v>0</v>
      </c>
    </row>
    <row r="31" spans="1:10">
      <c r="A31" s="3">
        <v>22</v>
      </c>
      <c r="B31" t="s">
        <v>37</v>
      </c>
      <c r="C31" t="s">
        <v>19</v>
      </c>
      <c r="D31" t="str">
        <f t="shared" si="0"/>
        <v>충남 - 가</v>
      </c>
      <c r="G31" t="e">
        <f t="shared" si="1"/>
        <v>#N/A</v>
      </c>
      <c r="H31">
        <f t="shared" si="2"/>
        <v>-1</v>
      </c>
      <c r="I31">
        <v>0</v>
      </c>
    </row>
    <row r="32" spans="1:10">
      <c r="A32" s="3">
        <v>23</v>
      </c>
      <c r="B32" t="s">
        <v>37</v>
      </c>
      <c r="C32" t="s">
        <v>22</v>
      </c>
      <c r="D32" t="str">
        <f t="shared" si="0"/>
        <v>충남 - 나</v>
      </c>
      <c r="G32" t="e">
        <f t="shared" si="1"/>
        <v>#N/A</v>
      </c>
      <c r="H32">
        <f t="shared" si="2"/>
        <v>1</v>
      </c>
      <c r="I32">
        <v>0</v>
      </c>
    </row>
    <row r="33" spans="1:9">
      <c r="A33" s="3">
        <v>24</v>
      </c>
      <c r="B33" t="s">
        <v>30</v>
      </c>
      <c r="C33" t="s">
        <v>57</v>
      </c>
      <c r="D33" t="str">
        <f t="shared" si="0"/>
        <v>원광 - 가</v>
      </c>
      <c r="G33" t="e">
        <f t="shared" si="1"/>
        <v>#N/A</v>
      </c>
      <c r="H33">
        <f t="shared" si="2"/>
        <v>-1</v>
      </c>
      <c r="I33">
        <v>0</v>
      </c>
    </row>
    <row r="34" spans="1:9" ht="15.6" thickBot="1">
      <c r="A34" s="4">
        <v>25</v>
      </c>
      <c r="B34" t="s">
        <v>30</v>
      </c>
      <c r="C34" t="s">
        <v>56</v>
      </c>
      <c r="D34" t="str">
        <f t="shared" si="0"/>
        <v>원광 - 나</v>
      </c>
      <c r="G34" t="e">
        <f t="shared" si="1"/>
        <v>#N/A</v>
      </c>
      <c r="H34">
        <f t="shared" si="2"/>
        <v>1</v>
      </c>
      <c r="I34">
        <v>0</v>
      </c>
    </row>
  </sheetData>
  <autoFilter ref="B3:G34" xr:uid="{5CD833C2-1E79-4143-B7BF-492AB9D6E6A4}">
    <sortState ref="B4:G34">
      <sortCondition ref="G3:G34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B366-3088-4472-8D45-C2A77362E1DC}">
  <dimension ref="A1:AM226"/>
  <sheetViews>
    <sheetView tabSelected="1" zoomScale="40" zoomScaleNormal="40" workbookViewId="0">
      <selection activeCell="M10" sqref="M10"/>
    </sheetView>
  </sheetViews>
  <sheetFormatPr defaultRowHeight="15"/>
  <cols>
    <col min="3" max="3" width="13.69921875" bestFit="1" customWidth="1"/>
    <col min="6" max="17" width="8.796875" customWidth="1"/>
  </cols>
  <sheetData>
    <row r="1" spans="1:39" ht="15.6" thickBot="1">
      <c r="A1" s="28"/>
      <c r="B1" s="29"/>
      <c r="C1" s="29"/>
      <c r="D1" s="29"/>
      <c r="E1" s="29"/>
      <c r="F1" s="30" t="s">
        <v>0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  <c r="R1" s="33" t="s">
        <v>47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  <c r="AD1" s="36" t="s">
        <v>51</v>
      </c>
    </row>
    <row r="2" spans="1:39" ht="15.6" thickBot="1">
      <c r="A2" s="28"/>
      <c r="B2" s="29"/>
      <c r="C2" s="29"/>
      <c r="D2" s="29"/>
      <c r="E2" s="29"/>
      <c r="F2" s="37" t="s">
        <v>1</v>
      </c>
      <c r="G2" s="38"/>
      <c r="H2" s="38"/>
      <c r="I2" s="39"/>
      <c r="J2" s="40" t="s">
        <v>2</v>
      </c>
      <c r="K2" s="38"/>
      <c r="L2" s="38"/>
      <c r="M2" s="41"/>
      <c r="N2" s="37" t="s">
        <v>3</v>
      </c>
      <c r="O2" s="38"/>
      <c r="P2" s="38"/>
      <c r="Q2" s="39"/>
      <c r="R2" s="42" t="s">
        <v>1</v>
      </c>
      <c r="S2" s="43"/>
      <c r="T2" s="43"/>
      <c r="U2" s="44"/>
      <c r="V2" s="42" t="s">
        <v>2</v>
      </c>
      <c r="W2" s="43"/>
      <c r="X2" s="43"/>
      <c r="Y2" s="45"/>
      <c r="Z2" s="46" t="s">
        <v>3</v>
      </c>
      <c r="AA2" s="43"/>
      <c r="AB2" s="43"/>
      <c r="AC2" s="45"/>
      <c r="AD2" s="47"/>
    </row>
    <row r="3" spans="1:39" ht="15.6" thickBot="1">
      <c r="A3" s="28" t="s">
        <v>62</v>
      </c>
      <c r="B3" s="48" t="s">
        <v>4</v>
      </c>
      <c r="C3" s="49" t="s">
        <v>5</v>
      </c>
      <c r="D3" s="49" t="s">
        <v>6</v>
      </c>
      <c r="E3" s="50" t="s">
        <v>7</v>
      </c>
      <c r="F3" s="51" t="s">
        <v>8</v>
      </c>
      <c r="G3" s="52" t="s">
        <v>9</v>
      </c>
      <c r="H3" s="52" t="s">
        <v>10</v>
      </c>
      <c r="I3" s="53" t="s">
        <v>11</v>
      </c>
      <c r="J3" s="54" t="s">
        <v>8</v>
      </c>
      <c r="K3" s="52" t="s">
        <v>9</v>
      </c>
      <c r="L3" s="52" t="s">
        <v>10</v>
      </c>
      <c r="M3" s="55" t="s">
        <v>11</v>
      </c>
      <c r="N3" s="51" t="s">
        <v>8</v>
      </c>
      <c r="O3" s="52" t="s">
        <v>9</v>
      </c>
      <c r="P3" s="52" t="s">
        <v>10</v>
      </c>
      <c r="Q3" s="53" t="s">
        <v>11</v>
      </c>
      <c r="R3" s="56" t="s">
        <v>8</v>
      </c>
      <c r="S3" s="57" t="s">
        <v>9</v>
      </c>
      <c r="T3" s="57" t="s">
        <v>10</v>
      </c>
      <c r="U3" s="58" t="s">
        <v>11</v>
      </c>
      <c r="V3" s="56" t="s">
        <v>8</v>
      </c>
      <c r="W3" s="57" t="s">
        <v>9</v>
      </c>
      <c r="X3" s="57" t="s">
        <v>10</v>
      </c>
      <c r="Y3" s="59" t="s">
        <v>11</v>
      </c>
      <c r="Z3" s="60" t="s">
        <v>8</v>
      </c>
      <c r="AA3" s="57" t="s">
        <v>9</v>
      </c>
      <c r="AB3" s="57" t="s">
        <v>10</v>
      </c>
      <c r="AC3" s="59" t="s">
        <v>11</v>
      </c>
      <c r="AD3" s="47"/>
    </row>
    <row r="4" spans="1:39">
      <c r="A4" s="116">
        <v>2018</v>
      </c>
      <c r="B4" s="62">
        <v>1</v>
      </c>
      <c r="C4" s="62" t="str">
        <f>VLOOKUP(B4,학교인덱스,2,)</f>
        <v>강원대학교</v>
      </c>
      <c r="D4" s="62"/>
      <c r="E4" s="62"/>
      <c r="F4" s="61">
        <v>110.5</v>
      </c>
      <c r="G4" s="62">
        <v>114.5</v>
      </c>
      <c r="H4" s="62">
        <v>114.5</v>
      </c>
      <c r="I4" s="63">
        <v>99.2</v>
      </c>
      <c r="J4" s="62">
        <v>90.22</v>
      </c>
      <c r="K4" s="62">
        <v>92.9</v>
      </c>
      <c r="L4" s="62">
        <v>87</v>
      </c>
      <c r="M4" s="62">
        <v>96</v>
      </c>
      <c r="N4" s="61"/>
      <c r="O4" s="62"/>
      <c r="P4" s="62"/>
      <c r="Q4" s="63"/>
      <c r="R4" s="61">
        <v>110.5</v>
      </c>
      <c r="S4" s="62">
        <v>114.5</v>
      </c>
      <c r="T4" s="62">
        <v>114.5</v>
      </c>
      <c r="U4" s="62">
        <v>99.2</v>
      </c>
      <c r="V4" s="61">
        <v>90.22</v>
      </c>
      <c r="W4" s="62">
        <v>92.9</v>
      </c>
      <c r="X4" s="62">
        <v>87</v>
      </c>
      <c r="Y4" s="63">
        <v>96</v>
      </c>
      <c r="Z4" s="64"/>
      <c r="AA4" s="64"/>
      <c r="AB4" s="64"/>
      <c r="AC4" s="65"/>
      <c r="AD4" s="66">
        <f>R4+V4</f>
        <v>200.72</v>
      </c>
      <c r="AH4" s="24"/>
    </row>
    <row r="5" spans="1:39">
      <c r="A5" s="66">
        <v>2018</v>
      </c>
      <c r="B5" s="68">
        <v>2</v>
      </c>
      <c r="C5" s="68" t="str">
        <f>VLOOKUP(B5,학교인덱스,2,)</f>
        <v>건국대학교</v>
      </c>
      <c r="D5" s="68"/>
      <c r="E5" s="68"/>
      <c r="F5" s="67">
        <v>120.28</v>
      </c>
      <c r="G5" s="68">
        <v>120.3</v>
      </c>
      <c r="H5" s="68">
        <v>124.1</v>
      </c>
      <c r="I5" s="65">
        <v>118.3</v>
      </c>
      <c r="J5" s="68">
        <v>90.59</v>
      </c>
      <c r="K5" s="69">
        <v>90.7</v>
      </c>
      <c r="L5" s="69">
        <v>89.8</v>
      </c>
      <c r="M5" s="69">
        <v>90.7</v>
      </c>
      <c r="N5" s="67">
        <v>960.24</v>
      </c>
      <c r="O5" s="68">
        <v>980</v>
      </c>
      <c r="P5" s="68">
        <v>925</v>
      </c>
      <c r="Q5" s="70">
        <v>975</v>
      </c>
      <c r="R5" s="67">
        <v>120.28</v>
      </c>
      <c r="S5" s="68">
        <v>120.3</v>
      </c>
      <c r="T5" s="68">
        <v>124.1</v>
      </c>
      <c r="U5" s="64">
        <v>118.3</v>
      </c>
      <c r="V5" s="67">
        <v>90.59</v>
      </c>
      <c r="W5" s="64">
        <v>90.7</v>
      </c>
      <c r="X5" s="64">
        <v>89.8</v>
      </c>
      <c r="Y5" s="65">
        <v>90.7</v>
      </c>
      <c r="Z5" s="68">
        <v>960.24</v>
      </c>
      <c r="AA5" s="68">
        <v>980</v>
      </c>
      <c r="AB5" s="68">
        <v>925</v>
      </c>
      <c r="AC5" s="70">
        <v>975</v>
      </c>
      <c r="AD5" s="66">
        <f t="shared" ref="AD5:AD68" si="0">R5+V5</f>
        <v>210.87</v>
      </c>
      <c r="AH5" s="24"/>
    </row>
    <row r="6" spans="1:39" ht="15.6" thickBot="1">
      <c r="A6" s="66">
        <v>2018</v>
      </c>
      <c r="B6" s="68">
        <v>3</v>
      </c>
      <c r="C6" s="68" t="str">
        <f>VLOOKUP(B6,학교인덱스,2,)</f>
        <v>경북대학교</v>
      </c>
      <c r="D6" s="68"/>
      <c r="E6" s="68"/>
      <c r="F6" s="67">
        <v>133.13</v>
      </c>
      <c r="G6" s="68">
        <v>135.12</v>
      </c>
      <c r="H6" s="68">
        <v>132.91999999999999</v>
      </c>
      <c r="I6" s="70">
        <v>130.99</v>
      </c>
      <c r="J6" s="68">
        <v>97.25</v>
      </c>
      <c r="K6" s="68">
        <v>98.36</v>
      </c>
      <c r="L6" s="68">
        <v>97.34</v>
      </c>
      <c r="M6" s="68">
        <v>96.61</v>
      </c>
      <c r="N6" s="67">
        <v>98.57</v>
      </c>
      <c r="O6" s="68">
        <v>99.39</v>
      </c>
      <c r="P6" s="68">
        <v>98.79</v>
      </c>
      <c r="Q6" s="70">
        <v>97.88</v>
      </c>
      <c r="R6" s="71">
        <f>(F6-95)*160/55</f>
        <v>110.92363636363635</v>
      </c>
      <c r="S6" s="64">
        <f t="shared" ref="S6:U6" si="1">(G6-95)*160/55</f>
        <v>116.71272727272729</v>
      </c>
      <c r="T6" s="64">
        <f t="shared" si="1"/>
        <v>110.31272727272723</v>
      </c>
      <c r="U6" s="64">
        <f t="shared" si="1"/>
        <v>104.69818181818185</v>
      </c>
      <c r="V6" s="71">
        <f>(J6-65)*100/35</f>
        <v>92.142857142857139</v>
      </c>
      <c r="W6" s="64">
        <f t="shared" ref="W6:Y6" si="2">(K6-65)*100/35</f>
        <v>95.314285714285717</v>
      </c>
      <c r="X6" s="64">
        <f t="shared" si="2"/>
        <v>92.40000000000002</v>
      </c>
      <c r="Y6" s="65">
        <f t="shared" si="2"/>
        <v>90.314285714285717</v>
      </c>
      <c r="Z6" s="64">
        <f>(N6-70)/30*990</f>
        <v>942.80999999999983</v>
      </c>
      <c r="AA6" s="64">
        <f t="shared" ref="AA6:AC6" si="3">(O6-70)/30*990</f>
        <v>969.87</v>
      </c>
      <c r="AB6" s="64">
        <f t="shared" si="3"/>
        <v>950.07000000000028</v>
      </c>
      <c r="AC6" s="65">
        <f t="shared" si="3"/>
        <v>920.03999999999985</v>
      </c>
      <c r="AD6" s="66">
        <f t="shared" si="0"/>
        <v>203.06649350649349</v>
      </c>
      <c r="AH6" s="24"/>
    </row>
    <row r="7" spans="1:39">
      <c r="A7" s="66">
        <v>2018</v>
      </c>
      <c r="B7" s="68">
        <v>4</v>
      </c>
      <c r="C7" s="68" t="str">
        <f>VLOOKUP(B7,학교인덱스,2,)</f>
        <v>경희대학교</v>
      </c>
      <c r="D7" s="68"/>
      <c r="E7" s="68"/>
      <c r="F7" s="67">
        <v>92.6</v>
      </c>
      <c r="G7" s="68">
        <v>93.66</v>
      </c>
      <c r="H7" s="68">
        <v>92.54</v>
      </c>
      <c r="I7" s="70">
        <v>91.66</v>
      </c>
      <c r="J7" s="72">
        <v>94.66</v>
      </c>
      <c r="K7" s="68">
        <v>96.43</v>
      </c>
      <c r="L7" s="68">
        <v>95.14</v>
      </c>
      <c r="M7" s="68">
        <v>93.5</v>
      </c>
      <c r="N7" s="67"/>
      <c r="O7" s="68"/>
      <c r="P7" s="68"/>
      <c r="Q7" s="70"/>
      <c r="R7" s="71">
        <f>(F7-70)/0.2</f>
        <v>112.99999999999997</v>
      </c>
      <c r="S7" s="64">
        <f t="shared" ref="S7:U7" si="4">(G7-70)/0.2</f>
        <v>118.29999999999998</v>
      </c>
      <c r="T7" s="64">
        <f t="shared" si="4"/>
        <v>112.70000000000003</v>
      </c>
      <c r="U7" s="64">
        <f t="shared" si="4"/>
        <v>108.29999999999998</v>
      </c>
      <c r="V7" s="73">
        <v>94.66</v>
      </c>
      <c r="W7" s="68">
        <v>96.43</v>
      </c>
      <c r="X7" s="68">
        <v>95.14</v>
      </c>
      <c r="Y7" s="70">
        <v>93.5</v>
      </c>
      <c r="Z7" s="64"/>
      <c r="AA7" s="64"/>
      <c r="AB7" s="64"/>
      <c r="AC7" s="65"/>
      <c r="AD7" s="66">
        <f t="shared" si="0"/>
        <v>207.65999999999997</v>
      </c>
      <c r="AH7" s="24"/>
      <c r="AL7" s="62">
        <v>1</v>
      </c>
      <c r="AM7" s="62" t="s">
        <v>12</v>
      </c>
    </row>
    <row r="8" spans="1:39">
      <c r="A8" s="66">
        <v>2018</v>
      </c>
      <c r="B8" s="68">
        <v>5</v>
      </c>
      <c r="C8" s="68" t="str">
        <f>VLOOKUP(B8,학교인덱스,2,)</f>
        <v>고려대학교</v>
      </c>
      <c r="D8" s="68"/>
      <c r="E8" s="68"/>
      <c r="F8" s="67">
        <v>195.7</v>
      </c>
      <c r="G8" s="68">
        <v>198.1</v>
      </c>
      <c r="H8" s="68">
        <v>196.3</v>
      </c>
      <c r="I8" s="70">
        <v>194.625</v>
      </c>
      <c r="J8" s="68">
        <v>195.3</v>
      </c>
      <c r="K8" s="68">
        <v>197</v>
      </c>
      <c r="L8" s="68">
        <v>195</v>
      </c>
      <c r="M8" s="68">
        <v>194</v>
      </c>
      <c r="N8" s="67">
        <v>836.4</v>
      </c>
      <c r="O8" s="68">
        <v>894.5</v>
      </c>
      <c r="P8" s="68">
        <v>850</v>
      </c>
      <c r="Q8" s="70">
        <v>777</v>
      </c>
      <c r="R8" s="73">
        <v>125.5</v>
      </c>
      <c r="S8" s="72">
        <v>132</v>
      </c>
      <c r="T8" s="72">
        <v>129</v>
      </c>
      <c r="U8" s="72">
        <v>124.3</v>
      </c>
      <c r="V8" s="73">
        <v>95.5</v>
      </c>
      <c r="W8" s="72">
        <v>97</v>
      </c>
      <c r="X8" s="72">
        <v>95</v>
      </c>
      <c r="Y8" s="74">
        <v>94</v>
      </c>
      <c r="Z8" s="72">
        <v>936.5</v>
      </c>
      <c r="AA8" s="72">
        <v>970</v>
      </c>
      <c r="AB8" s="72">
        <v>950</v>
      </c>
      <c r="AC8" s="74">
        <v>905</v>
      </c>
      <c r="AD8" s="66">
        <f t="shared" si="0"/>
        <v>221</v>
      </c>
      <c r="AH8" s="24"/>
      <c r="AL8" s="68">
        <v>2</v>
      </c>
      <c r="AM8" s="68" t="s">
        <v>13</v>
      </c>
    </row>
    <row r="9" spans="1:39">
      <c r="A9" s="66">
        <v>2018</v>
      </c>
      <c r="B9" s="68">
        <v>6</v>
      </c>
      <c r="C9" s="68" t="str">
        <f>VLOOKUP(B9,학교인덱스,2,)</f>
        <v>동아대학교</v>
      </c>
      <c r="D9" s="68"/>
      <c r="E9" s="68"/>
      <c r="F9" s="71">
        <v>107.7</v>
      </c>
      <c r="G9" s="64">
        <v>112.6</v>
      </c>
      <c r="H9" s="64">
        <v>106.9</v>
      </c>
      <c r="I9" s="65">
        <v>102.7</v>
      </c>
      <c r="J9" s="68">
        <v>87.6</v>
      </c>
      <c r="K9" s="68">
        <v>91</v>
      </c>
      <c r="L9" s="68">
        <v>88</v>
      </c>
      <c r="M9" s="68">
        <v>84.6</v>
      </c>
      <c r="N9" s="67">
        <v>888.4</v>
      </c>
      <c r="O9" s="68">
        <v>940</v>
      </c>
      <c r="P9" s="68">
        <v>915</v>
      </c>
      <c r="Q9" s="70">
        <v>860</v>
      </c>
      <c r="R9" s="71">
        <v>107.7</v>
      </c>
      <c r="S9" s="64">
        <v>112.6</v>
      </c>
      <c r="T9" s="64">
        <v>106.9</v>
      </c>
      <c r="U9" s="64">
        <v>102.7</v>
      </c>
      <c r="V9" s="67">
        <v>87.6</v>
      </c>
      <c r="W9" s="68">
        <v>91</v>
      </c>
      <c r="X9" s="68">
        <v>88</v>
      </c>
      <c r="Y9" s="70">
        <v>84.6</v>
      </c>
      <c r="Z9" s="68">
        <v>888.4</v>
      </c>
      <c r="AA9" s="68">
        <v>940</v>
      </c>
      <c r="AB9" s="68">
        <v>915</v>
      </c>
      <c r="AC9" s="70">
        <v>860</v>
      </c>
      <c r="AD9" s="66">
        <f t="shared" si="0"/>
        <v>195.3</v>
      </c>
      <c r="AH9" s="24"/>
      <c r="AL9" s="68">
        <v>3</v>
      </c>
      <c r="AM9" s="68" t="s">
        <v>14</v>
      </c>
    </row>
    <row r="10" spans="1:39">
      <c r="A10" s="66">
        <v>2018</v>
      </c>
      <c r="B10" s="68">
        <v>7</v>
      </c>
      <c r="C10" s="68" t="str">
        <f>VLOOKUP(B10,학교인덱스,2,)</f>
        <v>부산대학교</v>
      </c>
      <c r="D10" s="68" t="s">
        <v>19</v>
      </c>
      <c r="E10" s="68" t="s">
        <v>20</v>
      </c>
      <c r="F10" s="67">
        <v>23.29</v>
      </c>
      <c r="G10" s="68">
        <v>24.14</v>
      </c>
      <c r="H10" s="68">
        <v>23.2</v>
      </c>
      <c r="I10" s="70">
        <v>22.58</v>
      </c>
      <c r="J10" s="68">
        <v>18.72</v>
      </c>
      <c r="K10" s="68">
        <v>19.2</v>
      </c>
      <c r="L10" s="68">
        <v>18.84</v>
      </c>
      <c r="M10" s="68">
        <v>18.399999999999999</v>
      </c>
      <c r="N10" s="67">
        <v>9.65</v>
      </c>
      <c r="O10" s="68">
        <v>9.9</v>
      </c>
      <c r="P10" s="68">
        <v>9.76</v>
      </c>
      <c r="Q10" s="70">
        <v>9.5500000000000007</v>
      </c>
      <c r="R10" s="71">
        <f>(F10-5)/25*2*80</f>
        <v>117.05599999999998</v>
      </c>
      <c r="S10" s="64">
        <f t="shared" ref="S10:U10" si="5">(G10-5)/25*2*80</f>
        <v>122.49600000000001</v>
      </c>
      <c r="T10" s="64">
        <f t="shared" si="5"/>
        <v>116.47999999999999</v>
      </c>
      <c r="U10" s="64">
        <f t="shared" si="5"/>
        <v>112.51199999999999</v>
      </c>
      <c r="V10" s="75">
        <f>J10*5</f>
        <v>93.6</v>
      </c>
      <c r="W10" s="76">
        <f t="shared" ref="W10:Y10" si="6">K10*5</f>
        <v>96</v>
      </c>
      <c r="X10" s="76">
        <f t="shared" si="6"/>
        <v>94.2</v>
      </c>
      <c r="Y10" s="77">
        <f t="shared" si="6"/>
        <v>92</v>
      </c>
      <c r="Z10" s="76">
        <f>((N10*10)-80)/20*(990-700)+700</f>
        <v>939.25</v>
      </c>
      <c r="AA10" s="76">
        <f t="shared" ref="AA10:AC10" si="7">((O10*10)-80)/20*(990-700)+700</f>
        <v>975.5</v>
      </c>
      <c r="AB10" s="76">
        <f t="shared" si="7"/>
        <v>955.19999999999993</v>
      </c>
      <c r="AC10" s="77">
        <f t="shared" si="7"/>
        <v>924.75</v>
      </c>
      <c r="AD10" s="66">
        <f t="shared" si="0"/>
        <v>210.65599999999998</v>
      </c>
      <c r="AH10" s="24"/>
      <c r="AL10" s="68">
        <v>4</v>
      </c>
      <c r="AM10" s="68" t="s">
        <v>15</v>
      </c>
    </row>
    <row r="11" spans="1:39">
      <c r="A11" s="66">
        <v>2018</v>
      </c>
      <c r="B11" s="68">
        <v>7</v>
      </c>
      <c r="C11" s="68" t="str">
        <f>VLOOKUP(B11,학교인덱스,2,)</f>
        <v>부산대학교</v>
      </c>
      <c r="D11" s="68" t="s">
        <v>22</v>
      </c>
      <c r="E11" s="68" t="s">
        <v>20</v>
      </c>
      <c r="F11" s="67">
        <v>23.09</v>
      </c>
      <c r="G11" s="68">
        <v>23.78</v>
      </c>
      <c r="H11" s="68">
        <v>23.17</v>
      </c>
      <c r="I11" s="70">
        <v>22.55</v>
      </c>
      <c r="J11" s="68">
        <v>18.71</v>
      </c>
      <c r="K11" s="68">
        <v>19.2</v>
      </c>
      <c r="L11" s="68">
        <v>18.760000000000002</v>
      </c>
      <c r="M11" s="68">
        <v>18.399999999999999</v>
      </c>
      <c r="N11" s="67">
        <v>9.6999999999999993</v>
      </c>
      <c r="O11" s="68">
        <v>9.86</v>
      </c>
      <c r="P11" s="68">
        <v>9.7200000000000006</v>
      </c>
      <c r="Q11" s="70">
        <v>9.6199999999999992</v>
      </c>
      <c r="R11" s="71">
        <f>(F11-5)/25*2*80</f>
        <v>115.77600000000001</v>
      </c>
      <c r="S11" s="64">
        <f t="shared" ref="S11" si="8">(G11-5)/25*2*80</f>
        <v>120.19200000000001</v>
      </c>
      <c r="T11" s="64">
        <f t="shared" ref="T11" si="9">(H11-5)/25*2*80</f>
        <v>116.28800000000001</v>
      </c>
      <c r="U11" s="64">
        <f t="shared" ref="U11" si="10">(I11-5)/25*2*80</f>
        <v>112.32000000000001</v>
      </c>
      <c r="V11" s="75">
        <f>J11*5</f>
        <v>93.550000000000011</v>
      </c>
      <c r="W11" s="76">
        <f t="shared" ref="W11" si="11">K11*5</f>
        <v>96</v>
      </c>
      <c r="X11" s="76">
        <f t="shared" ref="X11" si="12">L11*5</f>
        <v>93.800000000000011</v>
      </c>
      <c r="Y11" s="77">
        <f t="shared" ref="Y11" si="13">M11*5</f>
        <v>92</v>
      </c>
      <c r="Z11" s="76">
        <f>((N11*10)-80)/20*(990-700)+700</f>
        <v>946.5</v>
      </c>
      <c r="AA11" s="76">
        <f t="shared" ref="AA11" si="14">((O11*10)-80)/20*(990-700)+700</f>
        <v>969.69999999999993</v>
      </c>
      <c r="AB11" s="76">
        <f t="shared" ref="AB11" si="15">((P11*10)-80)/20*(990-700)+700</f>
        <v>949.40000000000009</v>
      </c>
      <c r="AC11" s="77">
        <f t="shared" ref="AC11" si="16">((Q11*10)-80)/20*(990-700)+700</f>
        <v>934.89999999999986</v>
      </c>
      <c r="AD11" s="66">
        <f t="shared" si="0"/>
        <v>209.32600000000002</v>
      </c>
      <c r="AH11" s="24"/>
      <c r="AL11" s="68">
        <v>5</v>
      </c>
      <c r="AM11" s="68" t="s">
        <v>16</v>
      </c>
    </row>
    <row r="12" spans="1:39">
      <c r="A12" s="66">
        <v>2018</v>
      </c>
      <c r="B12" s="68">
        <v>8</v>
      </c>
      <c r="C12" s="68" t="str">
        <f>VLOOKUP(B12,학교인덱스,2,)</f>
        <v>서강대학교</v>
      </c>
      <c r="D12" s="68" t="s">
        <v>19</v>
      </c>
      <c r="E12" s="68" t="s">
        <v>20</v>
      </c>
      <c r="F12" s="67">
        <v>121.4</v>
      </c>
      <c r="G12" s="68">
        <v>112.6</v>
      </c>
      <c r="H12" s="68">
        <v>120.3</v>
      </c>
      <c r="I12" s="70">
        <v>114.4</v>
      </c>
      <c r="J12" s="68">
        <v>91.6</v>
      </c>
      <c r="K12" s="68">
        <v>93.8</v>
      </c>
      <c r="L12" s="68">
        <v>94.6</v>
      </c>
      <c r="M12" s="68">
        <v>92</v>
      </c>
      <c r="N12" s="67">
        <v>941</v>
      </c>
      <c r="O12" s="68">
        <v>965</v>
      </c>
      <c r="P12" s="68">
        <v>955</v>
      </c>
      <c r="Q12" s="70">
        <v>950</v>
      </c>
      <c r="R12" s="67">
        <v>121.4</v>
      </c>
      <c r="S12" s="68">
        <v>112.6</v>
      </c>
      <c r="T12" s="68">
        <v>120.3</v>
      </c>
      <c r="U12" s="68">
        <v>114.4</v>
      </c>
      <c r="V12" s="67">
        <v>91.6</v>
      </c>
      <c r="W12" s="68">
        <v>93.8</v>
      </c>
      <c r="X12" s="68">
        <v>94.6</v>
      </c>
      <c r="Y12" s="70">
        <v>92</v>
      </c>
      <c r="Z12" s="68">
        <v>941</v>
      </c>
      <c r="AA12" s="68">
        <v>965</v>
      </c>
      <c r="AB12" s="68">
        <v>955</v>
      </c>
      <c r="AC12" s="70">
        <v>950</v>
      </c>
      <c r="AD12" s="66">
        <f t="shared" si="0"/>
        <v>213</v>
      </c>
      <c r="AH12" s="24"/>
      <c r="AL12" s="68">
        <v>6</v>
      </c>
      <c r="AM12" s="68" t="s">
        <v>17</v>
      </c>
    </row>
    <row r="13" spans="1:39">
      <c r="A13" s="66">
        <v>2018</v>
      </c>
      <c r="B13" s="68">
        <v>8</v>
      </c>
      <c r="C13" s="68" t="str">
        <f>VLOOKUP(B13,학교인덱스,2,)</f>
        <v>서강대학교</v>
      </c>
      <c r="D13" s="68" t="s">
        <v>22</v>
      </c>
      <c r="E13" s="68" t="s">
        <v>20</v>
      </c>
      <c r="F13" s="67">
        <v>114.2</v>
      </c>
      <c r="G13" s="68">
        <v>116.7</v>
      </c>
      <c r="H13" s="68">
        <v>116</v>
      </c>
      <c r="I13" s="70">
        <v>122.6</v>
      </c>
      <c r="J13" s="68">
        <v>94.1</v>
      </c>
      <c r="K13" s="68">
        <v>97.6</v>
      </c>
      <c r="L13" s="68">
        <v>93.8</v>
      </c>
      <c r="M13" s="68">
        <v>93</v>
      </c>
      <c r="N13" s="67">
        <v>947</v>
      </c>
      <c r="O13" s="68">
        <v>990</v>
      </c>
      <c r="P13" s="68">
        <v>955</v>
      </c>
      <c r="Q13" s="70">
        <v>940</v>
      </c>
      <c r="R13" s="67">
        <v>114.2</v>
      </c>
      <c r="S13" s="68">
        <v>116.7</v>
      </c>
      <c r="T13" s="68">
        <v>116</v>
      </c>
      <c r="U13" s="68">
        <v>122.6</v>
      </c>
      <c r="V13" s="67">
        <v>94.1</v>
      </c>
      <c r="W13" s="68">
        <v>97.6</v>
      </c>
      <c r="X13" s="68">
        <v>93.8</v>
      </c>
      <c r="Y13" s="70">
        <v>93</v>
      </c>
      <c r="Z13" s="68">
        <v>947</v>
      </c>
      <c r="AA13" s="68">
        <v>990</v>
      </c>
      <c r="AB13" s="68">
        <v>955</v>
      </c>
      <c r="AC13" s="70">
        <v>940</v>
      </c>
      <c r="AD13" s="66">
        <f t="shared" si="0"/>
        <v>208.3</v>
      </c>
      <c r="AH13" s="24"/>
      <c r="AL13" s="68">
        <v>7</v>
      </c>
      <c r="AM13" s="68" t="s">
        <v>18</v>
      </c>
    </row>
    <row r="14" spans="1:39">
      <c r="A14" s="66">
        <v>2018</v>
      </c>
      <c r="B14" s="78">
        <v>9</v>
      </c>
      <c r="C14" s="78" t="str">
        <f>VLOOKUP(B14,학교인덱스,2,)</f>
        <v>서울대학교</v>
      </c>
      <c r="D14" s="78" t="s">
        <v>19</v>
      </c>
      <c r="E14" s="78" t="s">
        <v>20</v>
      </c>
      <c r="F14" s="79">
        <v>96.58</v>
      </c>
      <c r="G14" s="80">
        <v>98.24</v>
      </c>
      <c r="H14" s="80">
        <v>96.96</v>
      </c>
      <c r="I14" s="81">
        <v>95.24</v>
      </c>
      <c r="J14" s="78">
        <v>96.2</v>
      </c>
      <c r="K14" s="78">
        <v>97.3</v>
      </c>
      <c r="L14" s="78">
        <v>96.28</v>
      </c>
      <c r="M14" s="78">
        <v>95.3</v>
      </c>
      <c r="N14" s="82"/>
      <c r="O14" s="83"/>
      <c r="P14" s="83"/>
      <c r="Q14" s="84"/>
      <c r="R14" s="79">
        <v>134</v>
      </c>
      <c r="S14" s="80">
        <v>137.69999999999999</v>
      </c>
      <c r="T14" s="80">
        <v>134.5</v>
      </c>
      <c r="U14" s="80">
        <v>131.30000000000001</v>
      </c>
      <c r="V14" s="79">
        <v>96.2</v>
      </c>
      <c r="W14" s="80">
        <v>97.3</v>
      </c>
      <c r="X14" s="80">
        <v>96.28</v>
      </c>
      <c r="Y14" s="81">
        <v>95.3</v>
      </c>
      <c r="Z14" s="83"/>
      <c r="AA14" s="83"/>
      <c r="AB14" s="83"/>
      <c r="AC14" s="84"/>
      <c r="AD14" s="66">
        <f t="shared" si="0"/>
        <v>230.2</v>
      </c>
      <c r="AH14" s="24"/>
      <c r="AL14" s="68">
        <v>8</v>
      </c>
      <c r="AM14" s="68" t="s">
        <v>23</v>
      </c>
    </row>
    <row r="15" spans="1:39">
      <c r="A15" s="66">
        <v>2018</v>
      </c>
      <c r="B15" s="78">
        <v>9</v>
      </c>
      <c r="C15" s="78" t="str">
        <f>VLOOKUP(B15,학교인덱스,2,)</f>
        <v>서울대학교</v>
      </c>
      <c r="D15" s="78" t="s">
        <v>19</v>
      </c>
      <c r="E15" s="78" t="s">
        <v>21</v>
      </c>
      <c r="F15" s="79">
        <v>91.55</v>
      </c>
      <c r="G15" s="80">
        <v>94.82</v>
      </c>
      <c r="H15" s="80">
        <v>92.4</v>
      </c>
      <c r="I15" s="81">
        <v>89.24</v>
      </c>
      <c r="J15" s="78">
        <v>94.93</v>
      </c>
      <c r="K15" s="78">
        <v>96.15</v>
      </c>
      <c r="L15" s="78">
        <v>95.2</v>
      </c>
      <c r="M15" s="78">
        <v>94.4</v>
      </c>
      <c r="N15" s="79"/>
      <c r="O15" s="80"/>
      <c r="P15" s="80"/>
      <c r="Q15" s="81"/>
      <c r="R15" s="79">
        <v>126.2</v>
      </c>
      <c r="S15" s="80">
        <v>130.1</v>
      </c>
      <c r="T15" s="80">
        <v>128.4</v>
      </c>
      <c r="U15" s="80">
        <v>125.7</v>
      </c>
      <c r="V15" s="79">
        <v>94.93</v>
      </c>
      <c r="W15" s="80">
        <v>96.15</v>
      </c>
      <c r="X15" s="80">
        <v>95.2</v>
      </c>
      <c r="Y15" s="81">
        <v>94.4</v>
      </c>
      <c r="Z15" s="80"/>
      <c r="AA15" s="80"/>
      <c r="AB15" s="80"/>
      <c r="AC15" s="81"/>
      <c r="AD15" s="66">
        <f t="shared" si="0"/>
        <v>221.13</v>
      </c>
      <c r="AH15" s="24"/>
      <c r="AL15" s="78">
        <v>9</v>
      </c>
      <c r="AM15" s="78" t="s">
        <v>24</v>
      </c>
    </row>
    <row r="16" spans="1:39">
      <c r="A16" s="66">
        <v>2018</v>
      </c>
      <c r="B16" s="78">
        <v>10</v>
      </c>
      <c r="C16" s="78" t="str">
        <f>VLOOKUP(B16,학교인덱스,2,)</f>
        <v>서울시립대학교</v>
      </c>
      <c r="D16" s="78" t="s">
        <v>19</v>
      </c>
      <c r="E16" s="85"/>
      <c r="F16" s="79">
        <v>117.36</v>
      </c>
      <c r="G16" s="80">
        <v>112.1</v>
      </c>
      <c r="H16" s="80">
        <v>116.8</v>
      </c>
      <c r="I16" s="81">
        <v>112.2</v>
      </c>
      <c r="J16" s="78">
        <v>94.22</v>
      </c>
      <c r="K16" s="78">
        <v>96.4</v>
      </c>
      <c r="L16" s="78">
        <v>94.9</v>
      </c>
      <c r="M16" s="78">
        <v>92</v>
      </c>
      <c r="N16" s="79">
        <v>949.53</v>
      </c>
      <c r="O16" s="80">
        <v>975</v>
      </c>
      <c r="P16" s="80">
        <v>950</v>
      </c>
      <c r="Q16" s="81">
        <v>930</v>
      </c>
      <c r="R16" s="79">
        <v>117.36</v>
      </c>
      <c r="S16" s="80">
        <v>112.1</v>
      </c>
      <c r="T16" s="80">
        <v>116.8</v>
      </c>
      <c r="U16" s="80">
        <v>112.2</v>
      </c>
      <c r="V16" s="79">
        <v>94.22</v>
      </c>
      <c r="W16" s="80">
        <v>96.4</v>
      </c>
      <c r="X16" s="80">
        <v>94.9</v>
      </c>
      <c r="Y16" s="81">
        <v>92</v>
      </c>
      <c r="Z16" s="80">
        <v>949.53</v>
      </c>
      <c r="AA16" s="80">
        <v>975</v>
      </c>
      <c r="AB16" s="80">
        <v>950</v>
      </c>
      <c r="AC16" s="81">
        <v>930</v>
      </c>
      <c r="AD16" s="66">
        <f t="shared" si="0"/>
        <v>211.57999999999998</v>
      </c>
      <c r="AH16" s="24"/>
      <c r="AL16" s="78">
        <v>10</v>
      </c>
      <c r="AM16" s="78" t="s">
        <v>25</v>
      </c>
    </row>
    <row r="17" spans="1:39">
      <c r="A17" s="66">
        <v>2018</v>
      </c>
      <c r="B17" s="78">
        <v>11</v>
      </c>
      <c r="C17" s="78" t="str">
        <f>VLOOKUP(B17,학교인덱스,2,)</f>
        <v>성균관대학교</v>
      </c>
      <c r="D17" s="78" t="s">
        <v>22</v>
      </c>
      <c r="E17" s="78" t="s">
        <v>20</v>
      </c>
      <c r="F17" s="79">
        <v>127.1</v>
      </c>
      <c r="G17" s="80">
        <v>132.1</v>
      </c>
      <c r="H17" s="80">
        <v>126.5</v>
      </c>
      <c r="I17" s="81">
        <v>122.5</v>
      </c>
      <c r="J17" s="78">
        <v>92.8</v>
      </c>
      <c r="K17" s="78">
        <v>94.6</v>
      </c>
      <c r="L17" s="78">
        <v>93.3</v>
      </c>
      <c r="M17" s="78">
        <v>91</v>
      </c>
      <c r="N17" s="79">
        <v>9.8000000000000007</v>
      </c>
      <c r="O17" s="80">
        <v>9.9</v>
      </c>
      <c r="P17" s="80">
        <v>9.9</v>
      </c>
      <c r="Q17" s="81">
        <v>9.6999999999999993</v>
      </c>
      <c r="R17" s="79">
        <v>127.1</v>
      </c>
      <c r="S17" s="80">
        <v>132.1</v>
      </c>
      <c r="T17" s="80">
        <v>126.5</v>
      </c>
      <c r="U17" s="80">
        <v>122.5</v>
      </c>
      <c r="V17" s="79">
        <v>92.8</v>
      </c>
      <c r="W17" s="80">
        <v>94.6</v>
      </c>
      <c r="X17" s="80">
        <v>93.3</v>
      </c>
      <c r="Y17" s="81">
        <v>91</v>
      </c>
      <c r="Z17" s="80">
        <v>960</v>
      </c>
      <c r="AA17" s="80">
        <v>980</v>
      </c>
      <c r="AB17" s="80">
        <v>980</v>
      </c>
      <c r="AC17" s="81">
        <v>940</v>
      </c>
      <c r="AD17" s="66">
        <f t="shared" si="0"/>
        <v>219.89999999999998</v>
      </c>
      <c r="AH17" s="24"/>
      <c r="AL17" s="78">
        <v>11</v>
      </c>
      <c r="AM17" s="78" t="s">
        <v>26</v>
      </c>
    </row>
    <row r="18" spans="1:39">
      <c r="A18" s="66">
        <v>2018</v>
      </c>
      <c r="B18" s="78">
        <v>11</v>
      </c>
      <c r="C18" s="78" t="str">
        <f>VLOOKUP(B18,학교인덱스,2,)</f>
        <v>성균관대학교</v>
      </c>
      <c r="D18" s="78" t="s">
        <v>22</v>
      </c>
      <c r="E18" s="78" t="s">
        <v>21</v>
      </c>
      <c r="F18" s="79">
        <v>120.8</v>
      </c>
      <c r="G18" s="80">
        <v>123.9</v>
      </c>
      <c r="H18" s="80">
        <v>120.7</v>
      </c>
      <c r="I18" s="81">
        <v>116.3</v>
      </c>
      <c r="J18" s="78">
        <v>92.2</v>
      </c>
      <c r="K18" s="78">
        <v>94.7</v>
      </c>
      <c r="L18" s="78">
        <v>92.9</v>
      </c>
      <c r="M18" s="78">
        <v>92.1</v>
      </c>
      <c r="N18" s="79">
        <v>9.6999999999999993</v>
      </c>
      <c r="O18" s="80">
        <v>9.8000000000000007</v>
      </c>
      <c r="P18" s="80">
        <v>9.6999999999999993</v>
      </c>
      <c r="Q18" s="81">
        <v>9.5</v>
      </c>
      <c r="R18" s="79">
        <v>120.8</v>
      </c>
      <c r="S18" s="80">
        <v>123.9</v>
      </c>
      <c r="T18" s="80">
        <v>120.7</v>
      </c>
      <c r="U18" s="80">
        <v>116.3</v>
      </c>
      <c r="V18" s="79">
        <v>92.2</v>
      </c>
      <c r="W18" s="80">
        <v>94.7</v>
      </c>
      <c r="X18" s="80">
        <v>92.9</v>
      </c>
      <c r="Y18" s="81">
        <v>92.1</v>
      </c>
      <c r="Z18" s="80">
        <v>940</v>
      </c>
      <c r="AA18" s="80">
        <v>960</v>
      </c>
      <c r="AB18" s="80">
        <v>940</v>
      </c>
      <c r="AC18" s="81">
        <v>890</v>
      </c>
      <c r="AD18" s="66">
        <f t="shared" si="0"/>
        <v>213</v>
      </c>
      <c r="AH18" s="24"/>
      <c r="AL18" s="78">
        <v>12</v>
      </c>
      <c r="AM18" s="78" t="s">
        <v>27</v>
      </c>
    </row>
    <row r="19" spans="1:39">
      <c r="A19" s="66">
        <v>2018</v>
      </c>
      <c r="B19" s="78">
        <v>12</v>
      </c>
      <c r="C19" s="78" t="str">
        <f>VLOOKUP(B19,학교인덱스,2,)</f>
        <v>아주대학교</v>
      </c>
      <c r="D19" s="78" t="s">
        <v>19</v>
      </c>
      <c r="E19" s="85"/>
      <c r="F19" s="79">
        <v>112.9</v>
      </c>
      <c r="G19" s="80">
        <v>112.6</v>
      </c>
      <c r="H19" s="80">
        <v>130.6</v>
      </c>
      <c r="I19" s="81">
        <v>118.6</v>
      </c>
      <c r="J19" s="78">
        <v>85.2</v>
      </c>
      <c r="K19" s="78">
        <v>85.2</v>
      </c>
      <c r="L19" s="78">
        <v>92.6</v>
      </c>
      <c r="M19" s="78">
        <v>79.8</v>
      </c>
      <c r="N19" s="79">
        <v>926</v>
      </c>
      <c r="O19" s="80">
        <v>905</v>
      </c>
      <c r="P19" s="80">
        <v>880</v>
      </c>
      <c r="Q19" s="81">
        <v>910</v>
      </c>
      <c r="R19" s="79">
        <v>112.9</v>
      </c>
      <c r="S19" s="80">
        <v>112.6</v>
      </c>
      <c r="T19" s="80">
        <v>130.6</v>
      </c>
      <c r="U19" s="80">
        <v>118.6</v>
      </c>
      <c r="V19" s="79">
        <v>85.2</v>
      </c>
      <c r="W19" s="80">
        <v>85.2</v>
      </c>
      <c r="X19" s="80">
        <v>92.6</v>
      </c>
      <c r="Y19" s="81">
        <v>79.8</v>
      </c>
      <c r="Z19" s="80">
        <v>926</v>
      </c>
      <c r="AA19" s="80">
        <v>905</v>
      </c>
      <c r="AB19" s="80">
        <v>880</v>
      </c>
      <c r="AC19" s="81">
        <v>910</v>
      </c>
      <c r="AD19" s="66">
        <f t="shared" si="0"/>
        <v>198.10000000000002</v>
      </c>
      <c r="AH19" s="24"/>
      <c r="AL19" s="78">
        <v>13</v>
      </c>
      <c r="AM19" s="78" t="s">
        <v>28</v>
      </c>
    </row>
    <row r="20" spans="1:39">
      <c r="A20" s="66">
        <v>2018</v>
      </c>
      <c r="B20" s="78">
        <v>12</v>
      </c>
      <c r="C20" s="78" t="str">
        <f>VLOOKUP(B20,학교인덱스,2,)</f>
        <v>아주대학교</v>
      </c>
      <c r="D20" s="78" t="s">
        <v>22</v>
      </c>
      <c r="E20" s="85"/>
      <c r="F20" s="79">
        <v>108.5</v>
      </c>
      <c r="G20" s="80">
        <v>118.3</v>
      </c>
      <c r="H20" s="80">
        <v>102.7</v>
      </c>
      <c r="I20" s="81">
        <v>100.9</v>
      </c>
      <c r="J20" s="78">
        <v>92.8</v>
      </c>
      <c r="K20" s="78">
        <v>94.7</v>
      </c>
      <c r="L20" s="78">
        <v>90.9</v>
      </c>
      <c r="M20" s="78">
        <v>94.4</v>
      </c>
      <c r="N20" s="79">
        <v>943</v>
      </c>
      <c r="O20" s="80">
        <v>960</v>
      </c>
      <c r="P20" s="80">
        <v>970</v>
      </c>
      <c r="Q20" s="81">
        <v>980</v>
      </c>
      <c r="R20" s="79">
        <v>108.5</v>
      </c>
      <c r="S20" s="80">
        <v>118.3</v>
      </c>
      <c r="T20" s="80">
        <v>102.7</v>
      </c>
      <c r="U20" s="80">
        <v>100.9</v>
      </c>
      <c r="V20" s="79">
        <v>92.8</v>
      </c>
      <c r="W20" s="80">
        <v>94.7</v>
      </c>
      <c r="X20" s="80">
        <v>90.9</v>
      </c>
      <c r="Y20" s="81">
        <v>94.4</v>
      </c>
      <c r="Z20" s="80">
        <v>943</v>
      </c>
      <c r="AA20" s="80">
        <v>960</v>
      </c>
      <c r="AB20" s="80">
        <v>970</v>
      </c>
      <c r="AC20" s="81">
        <v>980</v>
      </c>
      <c r="AD20" s="66">
        <f t="shared" si="0"/>
        <v>201.3</v>
      </c>
      <c r="AH20" s="24"/>
      <c r="AL20" s="78">
        <v>14</v>
      </c>
      <c r="AM20" s="78" t="s">
        <v>29</v>
      </c>
    </row>
    <row r="21" spans="1:39">
      <c r="A21" s="66">
        <v>2018</v>
      </c>
      <c r="B21" s="78">
        <v>13</v>
      </c>
      <c r="C21" s="78" t="str">
        <f>VLOOKUP(B21,학교인덱스,2,)</f>
        <v>연세대학교</v>
      </c>
      <c r="D21" s="78" t="s">
        <v>22</v>
      </c>
      <c r="E21" s="78" t="s">
        <v>20</v>
      </c>
      <c r="F21" s="79">
        <v>21.51</v>
      </c>
      <c r="G21" s="80">
        <v>22</v>
      </c>
      <c r="H21" s="80">
        <v>21.5</v>
      </c>
      <c r="I21" s="81">
        <v>21</v>
      </c>
      <c r="J21" s="78">
        <v>23.57</v>
      </c>
      <c r="K21" s="78">
        <v>23.4</v>
      </c>
      <c r="L21" s="78">
        <v>23.7</v>
      </c>
      <c r="M21" s="78">
        <v>23.15</v>
      </c>
      <c r="N21" s="79">
        <v>14.85</v>
      </c>
      <c r="O21" s="80">
        <v>15</v>
      </c>
      <c r="P21" s="80">
        <v>14.95</v>
      </c>
      <c r="Q21" s="81">
        <v>14.75</v>
      </c>
      <c r="R21" s="79">
        <v>126</v>
      </c>
      <c r="S21" s="80">
        <v>130</v>
      </c>
      <c r="T21" s="80">
        <v>126</v>
      </c>
      <c r="U21" s="80">
        <v>122</v>
      </c>
      <c r="V21" s="79">
        <v>97.2</v>
      </c>
      <c r="W21" s="80">
        <v>96.8</v>
      </c>
      <c r="X21" s="80">
        <v>97.4</v>
      </c>
      <c r="Y21" s="81">
        <v>96.3</v>
      </c>
      <c r="Z21" s="80">
        <v>975</v>
      </c>
      <c r="AA21" s="80">
        <v>990</v>
      </c>
      <c r="AB21" s="80">
        <v>985</v>
      </c>
      <c r="AC21" s="81">
        <v>965</v>
      </c>
      <c r="AD21" s="66">
        <f t="shared" si="0"/>
        <v>223.2</v>
      </c>
      <c r="AH21" s="24"/>
      <c r="AL21" s="78">
        <v>15</v>
      </c>
      <c r="AM21" s="78" t="s">
        <v>30</v>
      </c>
    </row>
    <row r="22" spans="1:39">
      <c r="A22" s="66">
        <v>2018</v>
      </c>
      <c r="B22" s="78">
        <v>13</v>
      </c>
      <c r="C22" s="78" t="str">
        <f>VLOOKUP(B22,학교인덱스,2,)</f>
        <v>연세대학교</v>
      </c>
      <c r="D22" s="78" t="s">
        <v>22</v>
      </c>
      <c r="E22" s="78" t="s">
        <v>21</v>
      </c>
      <c r="F22" s="79">
        <v>19.829999999999998</v>
      </c>
      <c r="G22" s="80">
        <v>21.85</v>
      </c>
      <c r="H22" s="80">
        <v>19.850000000000001</v>
      </c>
      <c r="I22" s="81">
        <v>19.7</v>
      </c>
      <c r="J22" s="78">
        <v>23.43</v>
      </c>
      <c r="K22" s="78">
        <v>23.85</v>
      </c>
      <c r="L22" s="78">
        <v>23.7</v>
      </c>
      <c r="M22" s="78">
        <v>23.4</v>
      </c>
      <c r="N22" s="79"/>
      <c r="O22" s="80"/>
      <c r="P22" s="80"/>
      <c r="Q22" s="81"/>
      <c r="R22" s="79">
        <v>114</v>
      </c>
      <c r="S22" s="80">
        <v>129</v>
      </c>
      <c r="T22" s="80">
        <v>114</v>
      </c>
      <c r="U22" s="80">
        <v>113</v>
      </c>
      <c r="V22" s="79">
        <v>96.8</v>
      </c>
      <c r="W22" s="80">
        <v>97.7</v>
      </c>
      <c r="X22" s="80">
        <v>97.4</v>
      </c>
      <c r="Y22" s="81">
        <v>96.8</v>
      </c>
      <c r="Z22" s="80"/>
      <c r="AA22" s="80"/>
      <c r="AB22" s="80"/>
      <c r="AC22" s="81"/>
      <c r="AD22" s="66">
        <f t="shared" si="0"/>
        <v>210.8</v>
      </c>
      <c r="AH22" s="24"/>
      <c r="AL22" s="78">
        <v>16</v>
      </c>
      <c r="AM22" s="78" t="s">
        <v>31</v>
      </c>
    </row>
    <row r="23" spans="1:39">
      <c r="A23" s="66">
        <v>2018</v>
      </c>
      <c r="B23" s="78">
        <v>14</v>
      </c>
      <c r="C23" s="78" t="str">
        <f>VLOOKUP(B23,학교인덱스,2,)</f>
        <v>영남대학교</v>
      </c>
      <c r="D23" s="78" t="s">
        <v>48</v>
      </c>
      <c r="E23" s="85"/>
      <c r="F23" s="79">
        <v>103.55</v>
      </c>
      <c r="G23" s="80">
        <v>108.8</v>
      </c>
      <c r="H23" s="80">
        <v>103.2</v>
      </c>
      <c r="I23" s="81">
        <v>98.8</v>
      </c>
      <c r="J23" s="78">
        <v>3.52</v>
      </c>
      <c r="K23" s="78">
        <v>3.91</v>
      </c>
      <c r="L23" s="78">
        <v>3.63</v>
      </c>
      <c r="M23" s="78">
        <v>3.26</v>
      </c>
      <c r="N23" s="79">
        <v>818.33</v>
      </c>
      <c r="O23" s="80">
        <v>895</v>
      </c>
      <c r="P23" s="80">
        <v>825</v>
      </c>
      <c r="Q23" s="81">
        <v>750</v>
      </c>
      <c r="R23" s="79">
        <v>103.55</v>
      </c>
      <c r="S23" s="80">
        <v>108.8</v>
      </c>
      <c r="T23" s="80">
        <v>103.2</v>
      </c>
      <c r="U23" s="80">
        <v>98.8</v>
      </c>
      <c r="V23" s="79">
        <v>90.2</v>
      </c>
      <c r="W23" s="80">
        <v>94.1</v>
      </c>
      <c r="X23" s="80">
        <v>91.3</v>
      </c>
      <c r="Y23" s="81">
        <v>87.6</v>
      </c>
      <c r="Z23" s="80">
        <v>818.33</v>
      </c>
      <c r="AA23" s="80">
        <v>895</v>
      </c>
      <c r="AB23" s="80">
        <v>825</v>
      </c>
      <c r="AC23" s="81">
        <v>750</v>
      </c>
      <c r="AD23" s="66">
        <f t="shared" si="0"/>
        <v>193.75</v>
      </c>
      <c r="AH23" s="24"/>
      <c r="AL23" s="68">
        <v>17</v>
      </c>
      <c r="AM23" s="68" t="s">
        <v>32</v>
      </c>
    </row>
    <row r="24" spans="1:39">
      <c r="A24" s="66">
        <v>2018</v>
      </c>
      <c r="B24" s="78">
        <v>15</v>
      </c>
      <c r="C24" s="78" t="str">
        <f>VLOOKUP(B24,학교인덱스,2,)</f>
        <v>원광대학교</v>
      </c>
      <c r="D24" s="78" t="s">
        <v>19</v>
      </c>
      <c r="E24" s="85"/>
      <c r="F24" s="79">
        <v>36.144300000000001</v>
      </c>
      <c r="G24" s="80">
        <v>37.495800000000003</v>
      </c>
      <c r="H24" s="80">
        <v>36.0214</v>
      </c>
      <c r="I24" s="81">
        <v>35.442799999999998</v>
      </c>
      <c r="J24" s="78">
        <v>19.468399999999999</v>
      </c>
      <c r="K24" s="78">
        <v>19.68</v>
      </c>
      <c r="L24" s="78">
        <v>19.52</v>
      </c>
      <c r="M24" s="78">
        <v>19.281400000000001</v>
      </c>
      <c r="N24" s="79">
        <v>19.579999999999998</v>
      </c>
      <c r="O24" s="80">
        <v>20</v>
      </c>
      <c r="P24" s="80">
        <v>19.8</v>
      </c>
      <c r="Q24" s="81">
        <v>19.399999999999999</v>
      </c>
      <c r="R24" s="79">
        <f t="shared" ref="R24:U25" si="17">((F24*7/2)-75)*2</f>
        <v>103.01010000000002</v>
      </c>
      <c r="S24" s="80">
        <f t="shared" si="17"/>
        <v>112.47059999999999</v>
      </c>
      <c r="T24" s="80">
        <f t="shared" si="17"/>
        <v>102.1498</v>
      </c>
      <c r="U24" s="80">
        <f t="shared" si="17"/>
        <v>98.099599999999981</v>
      </c>
      <c r="V24" s="79">
        <v>92</v>
      </c>
      <c r="W24" s="80">
        <v>95.2</v>
      </c>
      <c r="X24" s="80">
        <v>92.8</v>
      </c>
      <c r="Y24" s="81">
        <v>89.2</v>
      </c>
      <c r="Z24" s="80">
        <f t="shared" ref="Z24:AC25" si="18">(N24-16)/4*(200)+750</f>
        <v>928.99999999999989</v>
      </c>
      <c r="AA24" s="80">
        <f t="shared" si="18"/>
        <v>950</v>
      </c>
      <c r="AB24" s="80">
        <f t="shared" si="18"/>
        <v>940</v>
      </c>
      <c r="AC24" s="80">
        <f t="shared" si="18"/>
        <v>920</v>
      </c>
      <c r="AD24" s="66">
        <f>R24+Z24</f>
        <v>1032.0101</v>
      </c>
      <c r="AH24" s="24"/>
      <c r="AL24" s="68">
        <v>18</v>
      </c>
      <c r="AM24" s="68" t="s">
        <v>33</v>
      </c>
    </row>
    <row r="25" spans="1:39">
      <c r="A25" s="66">
        <v>2018</v>
      </c>
      <c r="B25" s="78">
        <v>15</v>
      </c>
      <c r="C25" s="78" t="str">
        <f>VLOOKUP(B25,학교인덱스,2,)</f>
        <v>원광대학교</v>
      </c>
      <c r="D25" s="78" t="s">
        <v>22</v>
      </c>
      <c r="E25" s="85"/>
      <c r="F25" s="79">
        <v>36.243299999999998</v>
      </c>
      <c r="G25" s="80">
        <v>36.832700000000003</v>
      </c>
      <c r="H25" s="80">
        <v>36.114199999999997</v>
      </c>
      <c r="I25" s="81">
        <v>35.414200000000001</v>
      </c>
      <c r="J25" s="85">
        <v>19.4056</v>
      </c>
      <c r="K25" s="85">
        <v>19.613299999999999</v>
      </c>
      <c r="L25" s="85">
        <v>19.466899999999999</v>
      </c>
      <c r="M25" s="85">
        <v>19.2333</v>
      </c>
      <c r="N25" s="79">
        <v>19.591200000000001</v>
      </c>
      <c r="O25" s="80">
        <v>20</v>
      </c>
      <c r="P25" s="80">
        <v>19.8</v>
      </c>
      <c r="Q25" s="81">
        <v>19.399999999999999</v>
      </c>
      <c r="R25" s="79">
        <f t="shared" si="17"/>
        <v>103.70309999999998</v>
      </c>
      <c r="S25" s="80">
        <f t="shared" si="17"/>
        <v>107.82890000000003</v>
      </c>
      <c r="T25" s="80">
        <f t="shared" si="17"/>
        <v>102.79939999999999</v>
      </c>
      <c r="U25" s="80">
        <f t="shared" si="17"/>
        <v>97.899400000000014</v>
      </c>
      <c r="V25" s="79">
        <v>91.1</v>
      </c>
      <c r="W25" s="80">
        <v>94.1</v>
      </c>
      <c r="X25" s="80">
        <v>92</v>
      </c>
      <c r="Y25" s="81">
        <v>88.5</v>
      </c>
      <c r="Z25" s="80">
        <f t="shared" si="18"/>
        <v>929.56000000000006</v>
      </c>
      <c r="AA25" s="80">
        <f t="shared" si="18"/>
        <v>950</v>
      </c>
      <c r="AB25" s="80">
        <f t="shared" si="18"/>
        <v>940</v>
      </c>
      <c r="AC25" s="80">
        <f t="shared" si="18"/>
        <v>920</v>
      </c>
      <c r="AD25" s="66">
        <f>R25+Z25</f>
        <v>1033.2631000000001</v>
      </c>
      <c r="AH25" s="24"/>
      <c r="AL25" s="68">
        <v>19</v>
      </c>
      <c r="AM25" s="68" t="s">
        <v>34</v>
      </c>
    </row>
    <row r="26" spans="1:39">
      <c r="A26" s="66">
        <v>2018</v>
      </c>
      <c r="B26" s="78">
        <v>16</v>
      </c>
      <c r="C26" s="78" t="str">
        <f>VLOOKUP(B26,학교인덱스,2,)</f>
        <v>이화여대학교</v>
      </c>
      <c r="D26" s="78" t="s">
        <v>22</v>
      </c>
      <c r="E26" s="78" t="s">
        <v>20</v>
      </c>
      <c r="F26" s="79">
        <v>38.25</v>
      </c>
      <c r="G26" s="80">
        <v>41</v>
      </c>
      <c r="H26" s="80">
        <v>38</v>
      </c>
      <c r="I26" s="81">
        <v>36</v>
      </c>
      <c r="J26" s="78">
        <v>36.44</v>
      </c>
      <c r="K26" s="78">
        <v>37.51</v>
      </c>
      <c r="L26" s="78">
        <v>36.44</v>
      </c>
      <c r="M26" s="78">
        <v>35.53</v>
      </c>
      <c r="N26" s="79">
        <v>28.8</v>
      </c>
      <c r="O26" s="80">
        <v>30</v>
      </c>
      <c r="P26" s="80">
        <v>29</v>
      </c>
      <c r="Q26" s="81">
        <v>28</v>
      </c>
      <c r="R26" s="79">
        <v>116.5</v>
      </c>
      <c r="S26" s="80">
        <v>122</v>
      </c>
      <c r="T26" s="80">
        <v>116</v>
      </c>
      <c r="U26" s="80">
        <v>112</v>
      </c>
      <c r="V26" s="79">
        <v>95.1</v>
      </c>
      <c r="W26" s="80">
        <v>97.1</v>
      </c>
      <c r="X26" s="80">
        <v>96</v>
      </c>
      <c r="Y26" s="81">
        <v>95</v>
      </c>
      <c r="Z26" s="80">
        <v>970</v>
      </c>
      <c r="AA26" s="80">
        <v>990</v>
      </c>
      <c r="AB26" s="80">
        <v>980</v>
      </c>
      <c r="AC26" s="81">
        <v>975</v>
      </c>
      <c r="AD26" s="66">
        <f t="shared" si="0"/>
        <v>211.6</v>
      </c>
      <c r="AH26" s="24"/>
      <c r="AL26" s="68">
        <v>20</v>
      </c>
      <c r="AM26" s="68" t="s">
        <v>35</v>
      </c>
    </row>
    <row r="27" spans="1:39">
      <c r="A27" s="66">
        <v>2018</v>
      </c>
      <c r="B27" s="78">
        <v>16</v>
      </c>
      <c r="C27" s="78" t="str">
        <f>VLOOKUP(B27,학교인덱스,2,)</f>
        <v>이화여대학교</v>
      </c>
      <c r="D27" s="78" t="s">
        <v>22</v>
      </c>
      <c r="E27" s="78" t="s">
        <v>21</v>
      </c>
      <c r="F27" s="79">
        <v>34.5</v>
      </c>
      <c r="G27" s="80">
        <v>37</v>
      </c>
      <c r="H27" s="80">
        <v>35</v>
      </c>
      <c r="I27" s="81">
        <v>30</v>
      </c>
      <c r="J27" s="78">
        <v>36.159999999999997</v>
      </c>
      <c r="K27" s="78">
        <v>37.33</v>
      </c>
      <c r="L27" s="78">
        <v>37.299999999999997</v>
      </c>
      <c r="M27" s="78">
        <v>34.58</v>
      </c>
      <c r="N27" s="79">
        <v>26.57</v>
      </c>
      <c r="O27" s="80">
        <v>29</v>
      </c>
      <c r="P27" s="80">
        <v>29</v>
      </c>
      <c r="Q27" s="81">
        <v>26</v>
      </c>
      <c r="R27" s="79">
        <v>109</v>
      </c>
      <c r="S27" s="80">
        <v>114</v>
      </c>
      <c r="T27" s="80">
        <v>110</v>
      </c>
      <c r="U27" s="80">
        <v>100</v>
      </c>
      <c r="V27" s="79">
        <v>95.5</v>
      </c>
      <c r="W27" s="80">
        <v>97</v>
      </c>
      <c r="X27" s="80">
        <v>97</v>
      </c>
      <c r="Y27" s="81">
        <v>94</v>
      </c>
      <c r="Z27" s="80">
        <v>940</v>
      </c>
      <c r="AA27" s="80">
        <v>980</v>
      </c>
      <c r="AB27" s="80">
        <v>980</v>
      </c>
      <c r="AC27" s="81">
        <v>940</v>
      </c>
      <c r="AD27" s="66">
        <f t="shared" si="0"/>
        <v>204.5</v>
      </c>
      <c r="AH27" s="24"/>
      <c r="AL27" s="68">
        <v>21</v>
      </c>
      <c r="AM27" s="68" t="s">
        <v>36</v>
      </c>
    </row>
    <row r="28" spans="1:39">
      <c r="A28" s="66">
        <v>2018</v>
      </c>
      <c r="B28" s="68">
        <v>17</v>
      </c>
      <c r="C28" s="68" t="str">
        <f>VLOOKUP(B28,학교인덱스,2,)</f>
        <v>인하대학교</v>
      </c>
      <c r="D28" s="68"/>
      <c r="E28" s="68" t="s">
        <v>20</v>
      </c>
      <c r="F28" s="67">
        <v>112.9</v>
      </c>
      <c r="G28" s="68">
        <v>118.7</v>
      </c>
      <c r="H28" s="68">
        <v>112.6</v>
      </c>
      <c r="I28" s="70">
        <v>108.4</v>
      </c>
      <c r="J28" s="68">
        <v>3.87</v>
      </c>
      <c r="K28" s="68">
        <v>4.2</v>
      </c>
      <c r="L28" s="68">
        <v>3.93</v>
      </c>
      <c r="M28" s="68">
        <v>3.63</v>
      </c>
      <c r="N28" s="67">
        <v>938</v>
      </c>
      <c r="O28" s="68">
        <v>975</v>
      </c>
      <c r="P28" s="68">
        <v>960</v>
      </c>
      <c r="Q28" s="70">
        <v>905</v>
      </c>
      <c r="R28" s="67">
        <v>112.9</v>
      </c>
      <c r="S28" s="68">
        <v>118.7</v>
      </c>
      <c r="T28" s="68">
        <v>112.6</v>
      </c>
      <c r="U28" s="68">
        <v>108.4</v>
      </c>
      <c r="V28" s="67">
        <v>93.7</v>
      </c>
      <c r="W28" s="68">
        <v>97</v>
      </c>
      <c r="X28" s="68">
        <v>94.3</v>
      </c>
      <c r="Y28" s="70">
        <v>91.3</v>
      </c>
      <c r="Z28" s="68">
        <v>938</v>
      </c>
      <c r="AA28" s="68">
        <v>975</v>
      </c>
      <c r="AB28" s="68">
        <v>960</v>
      </c>
      <c r="AC28" s="70">
        <v>905</v>
      </c>
      <c r="AD28" s="66">
        <f t="shared" si="0"/>
        <v>206.60000000000002</v>
      </c>
      <c r="AH28" s="24"/>
      <c r="AL28" s="68">
        <v>22</v>
      </c>
      <c r="AM28" s="68" t="s">
        <v>37</v>
      </c>
    </row>
    <row r="29" spans="1:39">
      <c r="A29" s="66">
        <v>2018</v>
      </c>
      <c r="B29" s="68">
        <v>17</v>
      </c>
      <c r="C29" s="68" t="str">
        <f>VLOOKUP(B29,학교인덱스,2,)</f>
        <v>인하대학교</v>
      </c>
      <c r="D29" s="68"/>
      <c r="E29" s="68" t="s">
        <v>21</v>
      </c>
      <c r="F29" s="67">
        <v>113.6</v>
      </c>
      <c r="G29" s="68">
        <v>114.2</v>
      </c>
      <c r="H29" s="68">
        <v>114.1</v>
      </c>
      <c r="I29" s="70">
        <v>112.6</v>
      </c>
      <c r="J29" s="68">
        <v>3.9</v>
      </c>
      <c r="K29" s="68">
        <v>4.18</v>
      </c>
      <c r="L29" s="68">
        <v>3.97</v>
      </c>
      <c r="M29" s="68">
        <v>3.56</v>
      </c>
      <c r="N29" s="67">
        <v>932</v>
      </c>
      <c r="O29" s="68">
        <v>985</v>
      </c>
      <c r="P29" s="68">
        <v>955</v>
      </c>
      <c r="Q29" s="70">
        <v>855</v>
      </c>
      <c r="R29" s="67">
        <v>113.6</v>
      </c>
      <c r="S29" s="68">
        <v>114.2</v>
      </c>
      <c r="T29" s="68">
        <v>114.1</v>
      </c>
      <c r="U29" s="68">
        <v>112.6</v>
      </c>
      <c r="V29" s="67">
        <v>94</v>
      </c>
      <c r="W29" s="68">
        <v>96.8</v>
      </c>
      <c r="X29" s="68">
        <v>94.7</v>
      </c>
      <c r="Y29" s="70">
        <v>90.6</v>
      </c>
      <c r="Z29" s="68">
        <v>932</v>
      </c>
      <c r="AA29" s="68">
        <v>985</v>
      </c>
      <c r="AB29" s="68">
        <v>955</v>
      </c>
      <c r="AC29" s="70">
        <v>855</v>
      </c>
      <c r="AD29" s="66">
        <f t="shared" si="0"/>
        <v>207.6</v>
      </c>
      <c r="AL29" s="68">
        <v>23</v>
      </c>
      <c r="AM29" s="68" t="s">
        <v>38</v>
      </c>
    </row>
    <row r="30" spans="1:39">
      <c r="A30" s="66">
        <v>2018</v>
      </c>
      <c r="B30" s="68">
        <v>18</v>
      </c>
      <c r="C30" s="68" t="str">
        <f>VLOOKUP(B30,학교인덱스,2,)</f>
        <v>전남대학교</v>
      </c>
      <c r="D30" s="68"/>
      <c r="E30" s="68"/>
      <c r="F30" s="67">
        <v>110.1</v>
      </c>
      <c r="G30" s="68">
        <v>114.6</v>
      </c>
      <c r="H30" s="68">
        <v>110.3</v>
      </c>
      <c r="I30" s="70">
        <v>104.9</v>
      </c>
      <c r="J30" s="68">
        <v>92.17</v>
      </c>
      <c r="K30" s="68">
        <v>94.8</v>
      </c>
      <c r="L30" s="68">
        <v>92.9</v>
      </c>
      <c r="M30" s="68">
        <v>90.64</v>
      </c>
      <c r="N30" s="67">
        <v>925.59</v>
      </c>
      <c r="O30" s="68">
        <v>960</v>
      </c>
      <c r="P30" s="68">
        <v>935</v>
      </c>
      <c r="Q30" s="70">
        <v>905</v>
      </c>
      <c r="R30" s="67">
        <v>110.1</v>
      </c>
      <c r="S30" s="68">
        <v>114.6</v>
      </c>
      <c r="T30" s="68">
        <v>110.3</v>
      </c>
      <c r="U30" s="68">
        <v>104.9</v>
      </c>
      <c r="V30" s="67">
        <v>92.17</v>
      </c>
      <c r="W30" s="68">
        <v>94.8</v>
      </c>
      <c r="X30" s="68">
        <v>92.9</v>
      </c>
      <c r="Y30" s="70">
        <v>90.64</v>
      </c>
      <c r="Z30" s="68">
        <v>925.59</v>
      </c>
      <c r="AA30" s="68">
        <v>960</v>
      </c>
      <c r="AB30" s="68">
        <v>935</v>
      </c>
      <c r="AC30" s="70">
        <v>905</v>
      </c>
      <c r="AD30" s="66">
        <f t="shared" si="0"/>
        <v>202.26999999999998</v>
      </c>
      <c r="AL30" s="68">
        <v>24</v>
      </c>
      <c r="AM30" s="68" t="s">
        <v>39</v>
      </c>
    </row>
    <row r="31" spans="1:39" ht="15.6" thickBot="1">
      <c r="A31" s="66">
        <v>2018</v>
      </c>
      <c r="B31" s="68">
        <v>19</v>
      </c>
      <c r="C31" s="68" t="str">
        <f>VLOOKUP(B31,학교인덱스,2,)</f>
        <v>전북대학교</v>
      </c>
      <c r="D31" s="68"/>
      <c r="E31" s="68"/>
      <c r="F31" s="67">
        <v>15.8</v>
      </c>
      <c r="G31" s="68"/>
      <c r="H31" s="68"/>
      <c r="I31" s="70"/>
      <c r="J31" s="68">
        <v>13.88</v>
      </c>
      <c r="K31" s="68"/>
      <c r="L31" s="68"/>
      <c r="M31" s="68"/>
      <c r="N31" s="67">
        <v>9.34</v>
      </c>
      <c r="O31" s="68"/>
      <c r="P31" s="68"/>
      <c r="Q31" s="70"/>
      <c r="R31" s="71">
        <v>105.4</v>
      </c>
      <c r="S31" s="64"/>
      <c r="T31" s="64"/>
      <c r="U31" s="64"/>
      <c r="V31" s="73">
        <v>93</v>
      </c>
      <c r="W31" s="64"/>
      <c r="X31" s="64"/>
      <c r="Y31" s="65"/>
      <c r="Z31" s="64">
        <f>N31/10*990</f>
        <v>924.66</v>
      </c>
      <c r="AA31" s="64"/>
      <c r="AB31" s="64"/>
      <c r="AC31" s="65"/>
      <c r="AD31" s="66">
        <f t="shared" si="0"/>
        <v>198.4</v>
      </c>
      <c r="AL31" s="89">
        <v>25</v>
      </c>
      <c r="AM31" s="89" t="s">
        <v>40</v>
      </c>
    </row>
    <row r="32" spans="1:39">
      <c r="A32" s="66">
        <v>2018</v>
      </c>
      <c r="B32" s="68">
        <v>20</v>
      </c>
      <c r="C32" s="68" t="str">
        <f>VLOOKUP(B32,학교인덱스,2,)</f>
        <v>제주대학교</v>
      </c>
      <c r="D32" s="68" t="s">
        <v>19</v>
      </c>
      <c r="E32" s="68"/>
      <c r="F32" s="67">
        <f>52.56+54.2</f>
        <v>106.76</v>
      </c>
      <c r="G32" s="68">
        <f>51.9+48.9</f>
        <v>100.8</v>
      </c>
      <c r="H32" s="68">
        <f>41.8+60.3</f>
        <v>102.1</v>
      </c>
      <c r="I32" s="70">
        <f>62.1+60.3</f>
        <v>122.4</v>
      </c>
      <c r="J32" s="68">
        <v>3.75</v>
      </c>
      <c r="K32" s="68">
        <v>4.05</v>
      </c>
      <c r="L32" s="68">
        <v>4.0599999999999996</v>
      </c>
      <c r="M32" s="68">
        <v>3.8</v>
      </c>
      <c r="N32" s="67">
        <v>933</v>
      </c>
      <c r="O32" s="68">
        <v>915</v>
      </c>
      <c r="P32" s="68">
        <v>930</v>
      </c>
      <c r="Q32" s="70">
        <v>950</v>
      </c>
      <c r="R32" s="67">
        <f>52.56+54.2</f>
        <v>106.76</v>
      </c>
      <c r="S32" s="68">
        <f>51.9+48.9</f>
        <v>100.8</v>
      </c>
      <c r="T32" s="68">
        <f>41.8+60.3</f>
        <v>102.1</v>
      </c>
      <c r="U32" s="68">
        <f>62.1+60.3</f>
        <v>122.4</v>
      </c>
      <c r="V32" s="67">
        <v>94.5</v>
      </c>
      <c r="W32" s="68">
        <v>97.5</v>
      </c>
      <c r="X32" s="68">
        <v>97.6</v>
      </c>
      <c r="Y32" s="70">
        <v>95</v>
      </c>
      <c r="Z32" s="68">
        <v>933</v>
      </c>
      <c r="AA32" s="68">
        <v>915</v>
      </c>
      <c r="AB32" s="68">
        <v>930</v>
      </c>
      <c r="AC32" s="70">
        <v>950</v>
      </c>
      <c r="AD32" s="66">
        <f t="shared" si="0"/>
        <v>201.26</v>
      </c>
    </row>
    <row r="33" spans="1:30">
      <c r="A33" s="66">
        <v>2018</v>
      </c>
      <c r="B33" s="68">
        <v>20</v>
      </c>
      <c r="C33" s="68" t="str">
        <f>VLOOKUP(B33,학교인덱스,2,)</f>
        <v>제주대학교</v>
      </c>
      <c r="D33" s="68" t="s">
        <v>22</v>
      </c>
      <c r="E33" s="68"/>
      <c r="F33" s="67">
        <f>50.57+54.06</f>
        <v>104.63</v>
      </c>
      <c r="G33" s="68">
        <f>56+58.4</f>
        <v>114.4</v>
      </c>
      <c r="H33" s="68">
        <f>45.8+50.8</f>
        <v>96.6</v>
      </c>
      <c r="I33" s="70">
        <f>45.8+56.5</f>
        <v>102.3</v>
      </c>
      <c r="J33" s="68">
        <v>3.7</v>
      </c>
      <c r="K33" s="68">
        <v>3.31</v>
      </c>
      <c r="L33" s="68">
        <v>4.04</v>
      </c>
      <c r="M33" s="68">
        <v>3.9</v>
      </c>
      <c r="N33" s="67">
        <v>927</v>
      </c>
      <c r="O33" s="68">
        <v>850</v>
      </c>
      <c r="P33" s="68">
        <v>970</v>
      </c>
      <c r="Q33" s="70">
        <v>940</v>
      </c>
      <c r="R33" s="67">
        <f>50.57+54.06</f>
        <v>104.63</v>
      </c>
      <c r="S33" s="68">
        <f>56+58.4</f>
        <v>114.4</v>
      </c>
      <c r="T33" s="68">
        <f>45.8+50.8</f>
        <v>96.6</v>
      </c>
      <c r="U33" s="68">
        <f>45.8+56.5</f>
        <v>102.3</v>
      </c>
      <c r="V33" s="67">
        <v>94</v>
      </c>
      <c r="W33" s="68">
        <v>90.1</v>
      </c>
      <c r="X33" s="68">
        <v>97.4</v>
      </c>
      <c r="Y33" s="70">
        <v>96</v>
      </c>
      <c r="Z33" s="68">
        <v>927</v>
      </c>
      <c r="AA33" s="68">
        <v>850</v>
      </c>
      <c r="AB33" s="68">
        <v>970</v>
      </c>
      <c r="AC33" s="70">
        <v>940</v>
      </c>
      <c r="AD33" s="66">
        <f t="shared" si="0"/>
        <v>198.63</v>
      </c>
    </row>
    <row r="34" spans="1:30">
      <c r="A34" s="66">
        <v>2018</v>
      </c>
      <c r="B34" s="68">
        <v>21</v>
      </c>
      <c r="C34" s="68" t="str">
        <f>VLOOKUP(B34,학교인덱스,2,)</f>
        <v>중앙대학교</v>
      </c>
      <c r="D34" s="68"/>
      <c r="E34" s="68"/>
      <c r="F34" s="67">
        <v>94</v>
      </c>
      <c r="G34" s="68">
        <v>96</v>
      </c>
      <c r="H34" s="68">
        <v>95</v>
      </c>
      <c r="I34" s="70">
        <v>94</v>
      </c>
      <c r="J34" s="68">
        <v>95.3</v>
      </c>
      <c r="K34" s="68">
        <v>98</v>
      </c>
      <c r="L34" s="68">
        <v>95</v>
      </c>
      <c r="M34" s="68">
        <v>93</v>
      </c>
      <c r="N34" s="67">
        <v>97.3</v>
      </c>
      <c r="O34" s="68">
        <v>98</v>
      </c>
      <c r="P34" s="68">
        <v>98</v>
      </c>
      <c r="Q34" s="70">
        <v>96</v>
      </c>
      <c r="R34" s="86">
        <f>F34*20/55+80</f>
        <v>114.18181818181819</v>
      </c>
      <c r="S34" s="87">
        <f t="shared" ref="S34:U34" si="19">G34*20/55+80</f>
        <v>114.90909090909091</v>
      </c>
      <c r="T34" s="87">
        <f t="shared" si="19"/>
        <v>114.54545454545455</v>
      </c>
      <c r="U34" s="87">
        <f t="shared" si="19"/>
        <v>114.18181818181819</v>
      </c>
      <c r="V34" s="67">
        <v>94.3</v>
      </c>
      <c r="W34" s="68">
        <v>97</v>
      </c>
      <c r="X34" s="68">
        <v>94</v>
      </c>
      <c r="Y34" s="70">
        <v>92</v>
      </c>
      <c r="Z34" s="68">
        <f>(N34-85)/15*290+700</f>
        <v>937.8</v>
      </c>
      <c r="AA34" s="64">
        <f t="shared" ref="AA34:AC34" si="20">(O34-85)/15*290+700</f>
        <v>951.33333333333337</v>
      </c>
      <c r="AB34" s="64">
        <f t="shared" si="20"/>
        <v>951.33333333333337</v>
      </c>
      <c r="AC34" s="65">
        <f t="shared" si="20"/>
        <v>912.66666666666663</v>
      </c>
      <c r="AD34" s="66">
        <f t="shared" si="0"/>
        <v>208.4818181818182</v>
      </c>
    </row>
    <row r="35" spans="1:30">
      <c r="A35" s="66">
        <v>2018</v>
      </c>
      <c r="B35" s="68">
        <v>22</v>
      </c>
      <c r="C35" s="68" t="str">
        <f>VLOOKUP(B35,학교인덱스,2,)</f>
        <v>충남대학교</v>
      </c>
      <c r="D35" s="68" t="s">
        <v>19</v>
      </c>
      <c r="E35" s="68"/>
      <c r="F35" s="67">
        <v>58.78</v>
      </c>
      <c r="G35" s="68">
        <v>62.81</v>
      </c>
      <c r="H35" s="68">
        <v>58.54</v>
      </c>
      <c r="I35" s="70">
        <v>55.95</v>
      </c>
      <c r="J35" s="68">
        <v>92.41</v>
      </c>
      <c r="K35" s="68">
        <v>94.96</v>
      </c>
      <c r="L35" s="68">
        <v>93.4</v>
      </c>
      <c r="M35" s="68">
        <v>90.3</v>
      </c>
      <c r="N35" s="67">
        <v>99.6</v>
      </c>
      <c r="O35" s="68">
        <v>100</v>
      </c>
      <c r="P35" s="68">
        <v>100</v>
      </c>
      <c r="Q35" s="70">
        <v>100</v>
      </c>
      <c r="R35" s="71">
        <f>(F35+20)/0.7</f>
        <v>112.54285714285716</v>
      </c>
      <c r="S35" s="64">
        <f t="shared" ref="S35:U35" si="21">(G35+20)/0.7</f>
        <v>118.30000000000001</v>
      </c>
      <c r="T35" s="64">
        <f t="shared" si="21"/>
        <v>112.2</v>
      </c>
      <c r="U35" s="64">
        <f t="shared" si="21"/>
        <v>108.50000000000001</v>
      </c>
      <c r="V35" s="71">
        <f>J35</f>
        <v>92.41</v>
      </c>
      <c r="W35" s="64">
        <f t="shared" ref="W35:Y35" si="22">K35</f>
        <v>94.96</v>
      </c>
      <c r="X35" s="64">
        <f t="shared" si="22"/>
        <v>93.4</v>
      </c>
      <c r="Y35" s="65">
        <f t="shared" si="22"/>
        <v>90.3</v>
      </c>
      <c r="Z35" s="64">
        <v>870</v>
      </c>
      <c r="AA35" s="64">
        <v>900</v>
      </c>
      <c r="AB35" s="64">
        <v>900</v>
      </c>
      <c r="AC35" s="65">
        <v>900</v>
      </c>
      <c r="AD35" s="66">
        <f t="shared" si="0"/>
        <v>204.95285714285717</v>
      </c>
    </row>
    <row r="36" spans="1:30">
      <c r="A36" s="66">
        <v>2018</v>
      </c>
      <c r="B36" s="68">
        <v>22</v>
      </c>
      <c r="C36" s="68" t="str">
        <f>VLOOKUP(B36,학교인덱스,2,)</f>
        <v>충남대학교</v>
      </c>
      <c r="D36" s="68" t="s">
        <v>22</v>
      </c>
      <c r="E36" s="68"/>
      <c r="F36" s="67">
        <v>60.15</v>
      </c>
      <c r="G36" s="68">
        <v>64.14</v>
      </c>
      <c r="H36" s="68">
        <v>60.36</v>
      </c>
      <c r="I36" s="70">
        <v>57.28</v>
      </c>
      <c r="J36" s="68">
        <v>92.76</v>
      </c>
      <c r="K36" s="68">
        <v>95.3</v>
      </c>
      <c r="L36" s="68">
        <v>93.5</v>
      </c>
      <c r="M36" s="68">
        <v>91.1</v>
      </c>
      <c r="N36" s="67">
        <v>99.85</v>
      </c>
      <c r="O36" s="68">
        <v>100</v>
      </c>
      <c r="P36" s="68">
        <v>100</v>
      </c>
      <c r="Q36" s="70">
        <v>100</v>
      </c>
      <c r="R36" s="71">
        <f t="shared" ref="R36:R37" si="23">(F36+20)/0.7</f>
        <v>114.50000000000001</v>
      </c>
      <c r="S36" s="64">
        <f t="shared" ref="S36:S37" si="24">(G36+20)/0.7</f>
        <v>120.2</v>
      </c>
      <c r="T36" s="64">
        <f t="shared" ref="T36:T37" si="25">(H36+20)/0.7</f>
        <v>114.80000000000001</v>
      </c>
      <c r="U36" s="64">
        <f t="shared" ref="U36:U37" si="26">(I36+20)/0.7</f>
        <v>110.4</v>
      </c>
      <c r="V36" s="71">
        <f t="shared" ref="V36:V37" si="27">J36</f>
        <v>92.76</v>
      </c>
      <c r="W36" s="64">
        <f t="shared" ref="W36:W37" si="28">K36</f>
        <v>95.3</v>
      </c>
      <c r="X36" s="64">
        <f t="shared" ref="X36:X37" si="29">L36</f>
        <v>93.5</v>
      </c>
      <c r="Y36" s="65">
        <f t="shared" ref="Y36:Y37" si="30">M36</f>
        <v>91.1</v>
      </c>
      <c r="Z36" s="64">
        <v>900</v>
      </c>
      <c r="AA36" s="64">
        <v>900</v>
      </c>
      <c r="AB36" s="64">
        <v>900</v>
      </c>
      <c r="AC36" s="65">
        <v>900</v>
      </c>
      <c r="AD36" s="66">
        <f t="shared" si="0"/>
        <v>207.26000000000002</v>
      </c>
    </row>
    <row r="37" spans="1:30">
      <c r="A37" s="66">
        <v>2018</v>
      </c>
      <c r="B37" s="68">
        <v>22</v>
      </c>
      <c r="C37" s="68" t="str">
        <f>VLOOKUP(B37,학교인덱스,2,)</f>
        <v>충남대학교</v>
      </c>
      <c r="D37" s="68"/>
      <c r="E37" s="68" t="s">
        <v>21</v>
      </c>
      <c r="F37" s="67">
        <v>52.59</v>
      </c>
      <c r="G37" s="68">
        <v>57.42</v>
      </c>
      <c r="H37" s="68">
        <v>53.43</v>
      </c>
      <c r="I37" s="70">
        <v>50</v>
      </c>
      <c r="J37" s="68">
        <v>92.81</v>
      </c>
      <c r="K37" s="68">
        <v>97.16</v>
      </c>
      <c r="L37" s="68">
        <v>93</v>
      </c>
      <c r="M37" s="68">
        <v>92.5</v>
      </c>
      <c r="N37" s="67">
        <v>99</v>
      </c>
      <c r="O37" s="68">
        <v>100</v>
      </c>
      <c r="P37" s="68">
        <v>100</v>
      </c>
      <c r="Q37" s="70">
        <v>100</v>
      </c>
      <c r="R37" s="71">
        <f t="shared" si="23"/>
        <v>103.70000000000002</v>
      </c>
      <c r="S37" s="64">
        <f t="shared" si="24"/>
        <v>110.60000000000001</v>
      </c>
      <c r="T37" s="64">
        <f t="shared" si="25"/>
        <v>104.90000000000002</v>
      </c>
      <c r="U37" s="64">
        <f t="shared" si="26"/>
        <v>100</v>
      </c>
      <c r="V37" s="71">
        <f t="shared" si="27"/>
        <v>92.81</v>
      </c>
      <c r="W37" s="64">
        <f t="shared" si="28"/>
        <v>97.16</v>
      </c>
      <c r="X37" s="64">
        <f t="shared" si="29"/>
        <v>93</v>
      </c>
      <c r="Y37" s="65">
        <f t="shared" si="30"/>
        <v>92.5</v>
      </c>
      <c r="Z37" s="64">
        <v>840</v>
      </c>
      <c r="AA37" s="64">
        <v>900</v>
      </c>
      <c r="AB37" s="64">
        <v>900</v>
      </c>
      <c r="AC37" s="65">
        <v>900</v>
      </c>
      <c r="AD37" s="66">
        <f t="shared" si="0"/>
        <v>196.51000000000002</v>
      </c>
    </row>
    <row r="38" spans="1:30">
      <c r="A38" s="66">
        <v>2018</v>
      </c>
      <c r="B38" s="68">
        <v>23</v>
      </c>
      <c r="C38" s="68" t="str">
        <f>VLOOKUP(B38,학교인덱스,2,)</f>
        <v>충북대학교</v>
      </c>
      <c r="D38" s="68"/>
      <c r="E38" s="68"/>
      <c r="F38" s="67">
        <v>64.3</v>
      </c>
      <c r="G38" s="68">
        <v>66.400000000000006</v>
      </c>
      <c r="H38" s="68">
        <v>65.8</v>
      </c>
      <c r="I38" s="70">
        <v>64.099999999999994</v>
      </c>
      <c r="J38" s="68">
        <v>97.3</v>
      </c>
      <c r="K38" s="68">
        <v>97.8</v>
      </c>
      <c r="L38" s="68">
        <v>97.3</v>
      </c>
      <c r="M38" s="68">
        <v>96.9</v>
      </c>
      <c r="N38" s="67">
        <v>98.3</v>
      </c>
      <c r="O38" s="68">
        <v>100</v>
      </c>
      <c r="P38" s="68">
        <v>100</v>
      </c>
      <c r="Q38" s="70">
        <v>98.2</v>
      </c>
      <c r="R38" s="71">
        <f>(F38/100*160)</f>
        <v>102.88</v>
      </c>
      <c r="S38" s="64">
        <f>(G38/100*160)</f>
        <v>106.24000000000001</v>
      </c>
      <c r="T38" s="64">
        <f>(H38/100*160)</f>
        <v>105.27999999999999</v>
      </c>
      <c r="U38" s="64">
        <f>(I38/100*160)</f>
        <v>102.55999999999999</v>
      </c>
      <c r="V38" s="67">
        <v>97.3</v>
      </c>
      <c r="W38" s="68">
        <v>97.8</v>
      </c>
      <c r="X38" s="68">
        <v>97.3</v>
      </c>
      <c r="Y38" s="70">
        <v>96.9</v>
      </c>
      <c r="Z38" s="64">
        <v>940</v>
      </c>
      <c r="AA38" s="64">
        <v>990</v>
      </c>
      <c r="AB38" s="64">
        <v>990</v>
      </c>
      <c r="AC38" s="65">
        <v>940</v>
      </c>
      <c r="AD38" s="66">
        <f t="shared" si="0"/>
        <v>200.18</v>
      </c>
    </row>
    <row r="39" spans="1:30">
      <c r="A39" s="66">
        <v>2018</v>
      </c>
      <c r="B39" s="68">
        <v>24</v>
      </c>
      <c r="C39" s="68" t="str">
        <f>VLOOKUP(B39,학교인덱스,2,)</f>
        <v>한국외대학교</v>
      </c>
      <c r="D39" s="68"/>
      <c r="E39" s="68"/>
      <c r="F39" s="67">
        <v>119.6</v>
      </c>
      <c r="G39" s="68">
        <v>124.4</v>
      </c>
      <c r="H39" s="68">
        <v>120.1</v>
      </c>
      <c r="I39" s="70">
        <v>116.4</v>
      </c>
      <c r="J39" s="68">
        <v>92.5</v>
      </c>
      <c r="K39" s="68">
        <v>95.4</v>
      </c>
      <c r="L39" s="68">
        <v>93.7</v>
      </c>
      <c r="M39" s="68">
        <v>91.3</v>
      </c>
      <c r="N39" s="67">
        <v>948</v>
      </c>
      <c r="O39" s="68">
        <v>975</v>
      </c>
      <c r="P39" s="68">
        <v>960</v>
      </c>
      <c r="Q39" s="70">
        <v>925</v>
      </c>
      <c r="R39" s="67">
        <v>119.6</v>
      </c>
      <c r="S39" s="68">
        <v>124.4</v>
      </c>
      <c r="T39" s="68">
        <v>120.1</v>
      </c>
      <c r="U39" s="68">
        <v>116.4</v>
      </c>
      <c r="V39" s="67">
        <v>92.5</v>
      </c>
      <c r="W39" s="68">
        <v>95.4</v>
      </c>
      <c r="X39" s="68">
        <v>93.7</v>
      </c>
      <c r="Y39" s="70">
        <v>91.3</v>
      </c>
      <c r="Z39" s="68">
        <v>948</v>
      </c>
      <c r="AA39" s="68">
        <v>975</v>
      </c>
      <c r="AB39" s="68">
        <v>960</v>
      </c>
      <c r="AC39" s="70">
        <v>925</v>
      </c>
      <c r="AD39" s="66">
        <f t="shared" si="0"/>
        <v>212.1</v>
      </c>
    </row>
    <row r="40" spans="1:30" ht="15.6" thickBot="1">
      <c r="A40" s="94">
        <v>2018</v>
      </c>
      <c r="B40" s="89">
        <v>25</v>
      </c>
      <c r="C40" s="89" t="str">
        <f>VLOOKUP(B40,학교인덱스,2,)</f>
        <v>한양대학교</v>
      </c>
      <c r="D40" s="89"/>
      <c r="E40" s="89"/>
      <c r="F40" s="88">
        <v>21.81</v>
      </c>
      <c r="G40" s="89">
        <v>22.78</v>
      </c>
      <c r="H40" s="89">
        <v>21.68</v>
      </c>
      <c r="I40" s="90">
        <v>20.68</v>
      </c>
      <c r="J40" s="89">
        <v>18.45</v>
      </c>
      <c r="K40" s="89">
        <v>19.16</v>
      </c>
      <c r="L40" s="89">
        <v>18.48</v>
      </c>
      <c r="M40" s="89">
        <v>18</v>
      </c>
      <c r="N40" s="88">
        <v>9.76</v>
      </c>
      <c r="O40" s="89">
        <v>10</v>
      </c>
      <c r="P40" s="89">
        <v>9.5</v>
      </c>
      <c r="Q40" s="90">
        <v>9</v>
      </c>
      <c r="R40" s="91">
        <f>((F40-9)/42+0.45)*160</f>
        <v>120.8</v>
      </c>
      <c r="S40" s="92">
        <f t="shared" ref="S40:U40" si="31">((G40-9)/42+0.45)*160</f>
        <v>124.49523809523811</v>
      </c>
      <c r="T40" s="92">
        <f t="shared" si="31"/>
        <v>120.3047619047619</v>
      </c>
      <c r="U40" s="92">
        <f t="shared" si="31"/>
        <v>116.49523809523811</v>
      </c>
      <c r="V40" s="91">
        <f>((J40-8)/0.4)+70</f>
        <v>96.125</v>
      </c>
      <c r="W40" s="92">
        <f t="shared" ref="W40:Y40" si="32">((K40-8)/0.4)+70</f>
        <v>97.9</v>
      </c>
      <c r="X40" s="92">
        <f t="shared" si="32"/>
        <v>96.2</v>
      </c>
      <c r="Y40" s="93">
        <f t="shared" si="32"/>
        <v>95</v>
      </c>
      <c r="Z40" s="92">
        <v>980</v>
      </c>
      <c r="AA40" s="92">
        <v>990</v>
      </c>
      <c r="AB40" s="92">
        <v>950</v>
      </c>
      <c r="AC40" s="93">
        <v>930</v>
      </c>
      <c r="AD40" s="66">
        <f t="shared" si="0"/>
        <v>216.92500000000001</v>
      </c>
    </row>
    <row r="41" spans="1:30">
      <c r="A41" s="116">
        <v>2017</v>
      </c>
      <c r="B41" s="95">
        <v>1</v>
      </c>
      <c r="C41" s="96" t="str">
        <f>VLOOKUP(B41,학교인덱스,2,)</f>
        <v>강원대학교</v>
      </c>
      <c r="D41" s="96"/>
      <c r="E41" s="97"/>
      <c r="F41" s="95">
        <v>111.9</v>
      </c>
      <c r="G41" s="96">
        <v>117</v>
      </c>
      <c r="H41" s="96">
        <v>111.2</v>
      </c>
      <c r="I41" s="97">
        <v>107.4</v>
      </c>
      <c r="J41" s="95">
        <v>89.99</v>
      </c>
      <c r="K41" s="96">
        <v>94.2</v>
      </c>
      <c r="L41" s="96">
        <v>90.7</v>
      </c>
      <c r="M41" s="97">
        <v>87.44</v>
      </c>
      <c r="N41" s="95" t="s">
        <v>63</v>
      </c>
      <c r="O41" s="96" t="s">
        <v>63</v>
      </c>
      <c r="P41" s="96" t="s">
        <v>63</v>
      </c>
      <c r="Q41" s="97" t="s">
        <v>63</v>
      </c>
      <c r="R41" s="95">
        <v>111.9</v>
      </c>
      <c r="S41" s="96">
        <v>117</v>
      </c>
      <c r="T41" s="96">
        <v>111.2</v>
      </c>
      <c r="U41" s="97">
        <v>107.4</v>
      </c>
      <c r="V41" s="95">
        <v>89.99</v>
      </c>
      <c r="W41" s="96">
        <v>94.2</v>
      </c>
      <c r="X41" s="96">
        <v>90.7</v>
      </c>
      <c r="Y41" s="97">
        <v>87.44</v>
      </c>
      <c r="Z41" s="95" t="s">
        <v>63</v>
      </c>
      <c r="AA41" s="96" t="s">
        <v>63</v>
      </c>
      <c r="AB41" s="96" t="s">
        <v>63</v>
      </c>
      <c r="AC41" s="96" t="s">
        <v>63</v>
      </c>
      <c r="AD41" s="116">
        <f t="shared" si="0"/>
        <v>201.89</v>
      </c>
    </row>
    <row r="42" spans="1:30">
      <c r="A42" s="66">
        <v>2017</v>
      </c>
      <c r="B42" s="98">
        <v>2</v>
      </c>
      <c r="C42" s="99" t="str">
        <f>VLOOKUP(B42,학교인덱스,2,)</f>
        <v>건국대학교</v>
      </c>
      <c r="D42" s="99"/>
      <c r="E42" s="100"/>
      <c r="F42" s="98">
        <f>60.64+60.81</f>
        <v>121.45</v>
      </c>
      <c r="G42" s="99">
        <f>57.9+62.8</f>
        <v>120.69999999999999</v>
      </c>
      <c r="H42" s="99">
        <f>61.7+57</f>
        <v>118.7</v>
      </c>
      <c r="I42" s="100">
        <f>65.6+60.9</f>
        <v>126.5</v>
      </c>
      <c r="J42" s="98">
        <v>90.6</v>
      </c>
      <c r="K42" s="99">
        <v>93</v>
      </c>
      <c r="L42" s="99">
        <v>93.6</v>
      </c>
      <c r="M42" s="100">
        <v>90</v>
      </c>
      <c r="N42" s="98">
        <v>937.38</v>
      </c>
      <c r="O42" s="99">
        <v>955</v>
      </c>
      <c r="P42" s="99">
        <v>950</v>
      </c>
      <c r="Q42" s="100">
        <v>885</v>
      </c>
      <c r="R42" s="98">
        <v>121.45</v>
      </c>
      <c r="S42" s="99">
        <v>120.69999999999999</v>
      </c>
      <c r="T42" s="99">
        <v>118.7</v>
      </c>
      <c r="U42" s="100">
        <v>126.5</v>
      </c>
      <c r="V42" s="98">
        <v>90.6</v>
      </c>
      <c r="W42" s="99">
        <v>93</v>
      </c>
      <c r="X42" s="99">
        <v>93.6</v>
      </c>
      <c r="Y42" s="100">
        <v>90</v>
      </c>
      <c r="Z42" s="98">
        <v>937.38</v>
      </c>
      <c r="AA42" s="99">
        <v>955</v>
      </c>
      <c r="AB42" s="99">
        <v>950</v>
      </c>
      <c r="AC42" s="99">
        <v>885</v>
      </c>
      <c r="AD42" s="66">
        <f t="shared" si="0"/>
        <v>212.05</v>
      </c>
    </row>
    <row r="43" spans="1:30">
      <c r="A43" s="66">
        <v>2017</v>
      </c>
      <c r="B43" s="98">
        <v>3</v>
      </c>
      <c r="C43" s="99" t="str">
        <f>VLOOKUP(B43,학교인덱스,2,)</f>
        <v>경북대학교</v>
      </c>
      <c r="D43" s="99"/>
      <c r="E43" s="100"/>
      <c r="F43" s="98">
        <v>134.13</v>
      </c>
      <c r="G43" s="99">
        <v>135.77000000000001</v>
      </c>
      <c r="H43" s="99">
        <v>134.38999999999999</v>
      </c>
      <c r="I43" s="100">
        <v>132.44</v>
      </c>
      <c r="J43" s="98">
        <v>96.96</v>
      </c>
      <c r="K43" s="99">
        <v>98.11</v>
      </c>
      <c r="L43" s="99">
        <v>97.1</v>
      </c>
      <c r="M43" s="100">
        <v>95.93</v>
      </c>
      <c r="N43" s="98">
        <v>98.03</v>
      </c>
      <c r="O43" s="99">
        <v>98.94</v>
      </c>
      <c r="P43" s="99">
        <v>98.18</v>
      </c>
      <c r="Q43" s="100">
        <v>97.58</v>
      </c>
      <c r="R43" s="101">
        <v>110.27545454545452</v>
      </c>
      <c r="S43" s="102">
        <v>114.89727272727275</v>
      </c>
      <c r="T43" s="102">
        <v>111.00818181818178</v>
      </c>
      <c r="U43" s="103">
        <v>105.51272727272728</v>
      </c>
      <c r="V43" s="101">
        <v>91.314285714285688</v>
      </c>
      <c r="W43" s="102">
        <v>94.6</v>
      </c>
      <c r="X43" s="102">
        <v>91.714285714285694</v>
      </c>
      <c r="Y43" s="103">
        <v>88.371428571428595</v>
      </c>
      <c r="Z43" s="104">
        <v>924.99</v>
      </c>
      <c r="AA43" s="105">
        <v>955.01999999999987</v>
      </c>
      <c r="AB43" s="105">
        <v>929.94000000000028</v>
      </c>
      <c r="AC43" s="105">
        <v>910.13999999999987</v>
      </c>
      <c r="AD43" s="66">
        <f t="shared" si="0"/>
        <v>201.58974025974021</v>
      </c>
    </row>
    <row r="44" spans="1:30">
      <c r="A44" s="66">
        <v>2017</v>
      </c>
      <c r="B44" s="98">
        <v>4</v>
      </c>
      <c r="C44" s="99" t="str">
        <f>VLOOKUP(B44,학교인덱스,2,)</f>
        <v>경희대학교</v>
      </c>
      <c r="D44" s="99"/>
      <c r="E44" s="100"/>
      <c r="F44" s="98">
        <v>91.8</v>
      </c>
      <c r="G44" s="99">
        <v>93.4</v>
      </c>
      <c r="H44" s="99">
        <v>92.6</v>
      </c>
      <c r="I44" s="100">
        <v>90.3</v>
      </c>
      <c r="J44" s="98">
        <v>93.3</v>
      </c>
      <c r="K44" s="99">
        <v>96.5</v>
      </c>
      <c r="L44" s="99">
        <v>93.3</v>
      </c>
      <c r="M44" s="100">
        <v>91.5</v>
      </c>
      <c r="N44" s="98" t="s">
        <v>63</v>
      </c>
      <c r="O44" s="99" t="s">
        <v>63</v>
      </c>
      <c r="P44" s="99" t="s">
        <v>63</v>
      </c>
      <c r="Q44" s="100" t="s">
        <v>63</v>
      </c>
      <c r="R44" s="98">
        <v>108.99999999999999</v>
      </c>
      <c r="S44" s="99">
        <v>117.00000000000003</v>
      </c>
      <c r="T44" s="99">
        <v>112.99999999999997</v>
      </c>
      <c r="U44" s="100">
        <v>101.49999999999999</v>
      </c>
      <c r="V44" s="98">
        <v>86.5</v>
      </c>
      <c r="W44" s="99">
        <v>91</v>
      </c>
      <c r="X44" s="99">
        <v>86.5</v>
      </c>
      <c r="Y44" s="99">
        <v>84</v>
      </c>
      <c r="Z44" s="98" t="s">
        <v>63</v>
      </c>
      <c r="AA44" s="99" t="s">
        <v>63</v>
      </c>
      <c r="AB44" s="99" t="s">
        <v>63</v>
      </c>
      <c r="AC44" s="99" t="s">
        <v>63</v>
      </c>
      <c r="AD44" s="66">
        <f t="shared" si="0"/>
        <v>195.5</v>
      </c>
    </row>
    <row r="45" spans="1:30">
      <c r="A45" s="66">
        <v>2017</v>
      </c>
      <c r="B45" s="98">
        <v>5</v>
      </c>
      <c r="C45" s="99" t="str">
        <f>VLOOKUP(B45,학교인덱스,2,)</f>
        <v>고려대학교</v>
      </c>
      <c r="D45" s="99"/>
      <c r="E45" s="100"/>
      <c r="F45" s="98">
        <v>195.6</v>
      </c>
      <c r="G45" s="99">
        <v>197.5</v>
      </c>
      <c r="H45" s="99">
        <v>196.1</v>
      </c>
      <c r="I45" s="100">
        <v>194.3</v>
      </c>
      <c r="J45" s="98">
        <v>195</v>
      </c>
      <c r="K45" s="99">
        <v>197</v>
      </c>
      <c r="L45" s="99">
        <v>195</v>
      </c>
      <c r="M45" s="100">
        <v>194</v>
      </c>
      <c r="N45" s="98">
        <v>97.7</v>
      </c>
      <c r="O45" s="99">
        <v>98</v>
      </c>
      <c r="P45" s="99">
        <v>98</v>
      </c>
      <c r="Q45" s="100">
        <v>96.5</v>
      </c>
      <c r="R45" s="98">
        <v>126.4</v>
      </c>
      <c r="S45" s="99">
        <v>130.19999999999999</v>
      </c>
      <c r="T45" s="99">
        <v>126.4</v>
      </c>
      <c r="U45" s="100">
        <v>124.5</v>
      </c>
      <c r="V45" s="98">
        <v>95</v>
      </c>
      <c r="W45" s="99">
        <v>97</v>
      </c>
      <c r="X45" s="99">
        <v>95</v>
      </c>
      <c r="Y45" s="100">
        <v>94</v>
      </c>
      <c r="Z45" s="98">
        <v>920</v>
      </c>
      <c r="AA45" s="99">
        <v>920</v>
      </c>
      <c r="AB45" s="99">
        <v>920</v>
      </c>
      <c r="AC45" s="99">
        <v>830</v>
      </c>
      <c r="AD45" s="66">
        <f t="shared" si="0"/>
        <v>221.4</v>
      </c>
    </row>
    <row r="46" spans="1:30">
      <c r="A46" s="66">
        <v>2017</v>
      </c>
      <c r="B46" s="98">
        <v>6</v>
      </c>
      <c r="C46" s="99" t="str">
        <f>VLOOKUP(B46,학교인덱스,2,)</f>
        <v>동아대학교</v>
      </c>
      <c r="D46" s="99"/>
      <c r="E46" s="100"/>
      <c r="F46" s="98">
        <v>100.1</v>
      </c>
      <c r="G46" s="99">
        <v>105.4</v>
      </c>
      <c r="H46" s="99">
        <v>99.7</v>
      </c>
      <c r="I46" s="100">
        <v>94.1</v>
      </c>
      <c r="J46" s="98">
        <v>90.3</v>
      </c>
      <c r="K46" s="99">
        <v>94.5</v>
      </c>
      <c r="L46" s="99">
        <v>91.4</v>
      </c>
      <c r="M46" s="100">
        <v>87.8</v>
      </c>
      <c r="N46" s="98">
        <v>953.3</v>
      </c>
      <c r="O46" s="99">
        <v>975</v>
      </c>
      <c r="P46" s="99">
        <v>960</v>
      </c>
      <c r="Q46" s="100">
        <v>940</v>
      </c>
      <c r="R46" s="98">
        <v>100.1</v>
      </c>
      <c r="S46" s="99">
        <v>105.4</v>
      </c>
      <c r="T46" s="99">
        <v>99.7</v>
      </c>
      <c r="U46" s="100">
        <v>94.1</v>
      </c>
      <c r="V46" s="98">
        <v>90.3</v>
      </c>
      <c r="W46" s="99">
        <v>94.5</v>
      </c>
      <c r="X46" s="99">
        <v>91.4</v>
      </c>
      <c r="Y46" s="100">
        <v>87.8</v>
      </c>
      <c r="Z46" s="98">
        <v>953.3</v>
      </c>
      <c r="AA46" s="99">
        <v>975</v>
      </c>
      <c r="AB46" s="99">
        <v>960</v>
      </c>
      <c r="AC46" s="99">
        <v>940</v>
      </c>
      <c r="AD46" s="66">
        <f t="shared" si="0"/>
        <v>190.39999999999998</v>
      </c>
    </row>
    <row r="47" spans="1:30">
      <c r="A47" s="66">
        <v>2017</v>
      </c>
      <c r="B47" s="98">
        <v>7</v>
      </c>
      <c r="C47" s="99" t="str">
        <f>VLOOKUP(B47,학교인덱스,2,)</f>
        <v>부산대학교</v>
      </c>
      <c r="D47" s="99" t="s">
        <v>19</v>
      </c>
      <c r="E47" s="100" t="s">
        <v>20</v>
      </c>
      <c r="F47" s="98">
        <v>23.51</v>
      </c>
      <c r="G47" s="99">
        <v>24.23</v>
      </c>
      <c r="H47" s="99">
        <v>23.56</v>
      </c>
      <c r="I47" s="100">
        <v>22.65</v>
      </c>
      <c r="J47" s="98">
        <v>18.45</v>
      </c>
      <c r="K47" s="99">
        <v>18.989999999999998</v>
      </c>
      <c r="L47" s="99">
        <v>18.54</v>
      </c>
      <c r="M47" s="100">
        <v>18.12</v>
      </c>
      <c r="N47" s="98">
        <v>9.52</v>
      </c>
      <c r="O47" s="99">
        <v>9.83</v>
      </c>
      <c r="P47" s="99">
        <v>9.66</v>
      </c>
      <c r="Q47" s="100">
        <v>9.34</v>
      </c>
      <c r="R47" s="101">
        <v>111.2</v>
      </c>
      <c r="S47" s="102">
        <v>117</v>
      </c>
      <c r="T47" s="102">
        <v>111.4</v>
      </c>
      <c r="U47" s="103">
        <v>110.5</v>
      </c>
      <c r="V47" s="98">
        <v>92.25</v>
      </c>
      <c r="W47" s="99">
        <v>94.949999999999989</v>
      </c>
      <c r="X47" s="99">
        <v>92.699999999999989</v>
      </c>
      <c r="Y47" s="100">
        <v>90.600000000000009</v>
      </c>
      <c r="Z47" s="98">
        <v>920.39999999999986</v>
      </c>
      <c r="AA47" s="105">
        <v>965.34999999999991</v>
      </c>
      <c r="AB47" s="105">
        <v>940.69999999999993</v>
      </c>
      <c r="AC47" s="105">
        <v>894.30000000000007</v>
      </c>
      <c r="AD47" s="66">
        <f t="shared" si="0"/>
        <v>203.45</v>
      </c>
    </row>
    <row r="48" spans="1:30">
      <c r="A48" s="66">
        <v>2017</v>
      </c>
      <c r="B48" s="98">
        <v>7</v>
      </c>
      <c r="C48" s="99" t="str">
        <f>VLOOKUP(B48,학교인덱스,2,)</f>
        <v>부산대학교</v>
      </c>
      <c r="D48" s="99" t="s">
        <v>19</v>
      </c>
      <c r="E48" s="100" t="s">
        <v>21</v>
      </c>
      <c r="F48" s="98">
        <v>22.26</v>
      </c>
      <c r="G48" s="99"/>
      <c r="H48" s="99"/>
      <c r="I48" s="100"/>
      <c r="J48" s="98">
        <v>18.14</v>
      </c>
      <c r="K48" s="99"/>
      <c r="L48" s="99"/>
      <c r="M48" s="100"/>
      <c r="N48" s="98">
        <v>9.3699999999999992</v>
      </c>
      <c r="O48" s="99"/>
      <c r="P48" s="99"/>
      <c r="Q48" s="100"/>
      <c r="R48" s="101">
        <v>109.8</v>
      </c>
      <c r="S48" s="102"/>
      <c r="T48" s="102"/>
      <c r="U48" s="103"/>
      <c r="V48" s="98">
        <v>90.7</v>
      </c>
      <c r="W48" s="99"/>
      <c r="X48" s="99"/>
      <c r="Y48" s="100"/>
      <c r="Z48" s="98">
        <v>898.64999999999986</v>
      </c>
      <c r="AA48" s="99" t="s">
        <v>63</v>
      </c>
      <c r="AB48" s="99" t="s">
        <v>63</v>
      </c>
      <c r="AC48" s="99" t="s">
        <v>63</v>
      </c>
      <c r="AD48" s="66">
        <f t="shared" si="0"/>
        <v>200.5</v>
      </c>
    </row>
    <row r="49" spans="1:30">
      <c r="A49" s="66">
        <v>2017</v>
      </c>
      <c r="B49" s="98">
        <v>7</v>
      </c>
      <c r="C49" s="99" t="str">
        <f>VLOOKUP(B49,학교인덱스,2,)</f>
        <v>부산대학교</v>
      </c>
      <c r="D49" s="99" t="s">
        <v>22</v>
      </c>
      <c r="E49" s="100" t="s">
        <v>20</v>
      </c>
      <c r="F49" s="98">
        <v>23.47</v>
      </c>
      <c r="G49" s="99">
        <v>24.17</v>
      </c>
      <c r="H49" s="99">
        <v>23.56</v>
      </c>
      <c r="I49" s="100">
        <v>22.92</v>
      </c>
      <c r="J49" s="98">
        <v>18.579999999999998</v>
      </c>
      <c r="K49" s="99">
        <v>19.100000000000001</v>
      </c>
      <c r="L49" s="99">
        <v>18.760000000000002</v>
      </c>
      <c r="M49" s="100">
        <v>18.2</v>
      </c>
      <c r="N49" s="98">
        <v>9.49</v>
      </c>
      <c r="O49" s="99">
        <v>9.76</v>
      </c>
      <c r="P49" s="99">
        <v>9.59</v>
      </c>
      <c r="Q49" s="100">
        <v>9.2799999999999994</v>
      </c>
      <c r="R49" s="101">
        <v>111.2</v>
      </c>
      <c r="S49" s="102">
        <v>116.8</v>
      </c>
      <c r="T49" s="102">
        <v>111.4</v>
      </c>
      <c r="U49" s="103">
        <v>110.8</v>
      </c>
      <c r="V49" s="98">
        <v>92.899999999999991</v>
      </c>
      <c r="W49" s="99">
        <v>95.5</v>
      </c>
      <c r="X49" s="99">
        <v>93.800000000000011</v>
      </c>
      <c r="Y49" s="100">
        <v>91</v>
      </c>
      <c r="Z49" s="98">
        <v>916.05000000000007</v>
      </c>
      <c r="AA49" s="99">
        <v>955.19999999999993</v>
      </c>
      <c r="AB49" s="99">
        <v>930.55000000000007</v>
      </c>
      <c r="AC49" s="99">
        <v>885.59999999999991</v>
      </c>
      <c r="AD49" s="66">
        <f t="shared" si="0"/>
        <v>204.1</v>
      </c>
    </row>
    <row r="50" spans="1:30">
      <c r="A50" s="66">
        <v>2017</v>
      </c>
      <c r="B50" s="98">
        <v>7</v>
      </c>
      <c r="C50" s="99" t="str">
        <f>VLOOKUP(B50,학교인덱스,2,)</f>
        <v>부산대학교</v>
      </c>
      <c r="D50" s="99" t="s">
        <v>22</v>
      </c>
      <c r="E50" s="100" t="s">
        <v>21</v>
      </c>
      <c r="F50" s="98">
        <v>22.87</v>
      </c>
      <c r="G50" s="99"/>
      <c r="H50" s="99"/>
      <c r="I50" s="100"/>
      <c r="J50" s="98">
        <v>18.7</v>
      </c>
      <c r="K50" s="99"/>
      <c r="L50" s="99"/>
      <c r="M50" s="100"/>
      <c r="N50" s="98">
        <v>9.4499999999999993</v>
      </c>
      <c r="O50" s="99"/>
      <c r="P50" s="99"/>
      <c r="Q50" s="100"/>
      <c r="R50" s="101">
        <v>115</v>
      </c>
      <c r="S50" s="102"/>
      <c r="T50" s="102"/>
      <c r="U50" s="103"/>
      <c r="V50" s="98">
        <v>93.5</v>
      </c>
      <c r="W50" s="99"/>
      <c r="X50" s="99"/>
      <c r="Y50" s="100"/>
      <c r="Z50" s="98">
        <v>910.25</v>
      </c>
      <c r="AA50" s="99" t="s">
        <v>63</v>
      </c>
      <c r="AB50" s="99" t="s">
        <v>63</v>
      </c>
      <c r="AC50" s="99" t="s">
        <v>63</v>
      </c>
      <c r="AD50" s="66">
        <f t="shared" si="0"/>
        <v>208.5</v>
      </c>
    </row>
    <row r="51" spans="1:30">
      <c r="A51" s="66">
        <v>2017</v>
      </c>
      <c r="B51" s="98">
        <v>8</v>
      </c>
      <c r="C51" s="99" t="str">
        <f>VLOOKUP(B51,학교인덱스,2,)</f>
        <v>서강대학교</v>
      </c>
      <c r="D51" s="99" t="s">
        <v>19</v>
      </c>
      <c r="E51" s="100"/>
      <c r="F51" s="98">
        <v>116.7</v>
      </c>
      <c r="G51" s="99">
        <v>118.9</v>
      </c>
      <c r="H51" s="99">
        <v>118.9</v>
      </c>
      <c r="I51" s="100">
        <v>105.4</v>
      </c>
      <c r="J51" s="98">
        <v>91.4</v>
      </c>
      <c r="K51" s="99">
        <v>96.6</v>
      </c>
      <c r="L51" s="99">
        <v>93.3</v>
      </c>
      <c r="M51" s="100">
        <v>89.6</v>
      </c>
      <c r="N51" s="98">
        <v>939</v>
      </c>
      <c r="O51" s="99">
        <v>940</v>
      </c>
      <c r="P51" s="99">
        <v>935</v>
      </c>
      <c r="Q51" s="100">
        <v>935</v>
      </c>
      <c r="R51" s="98">
        <v>116.7</v>
      </c>
      <c r="S51" s="99">
        <v>118.9</v>
      </c>
      <c r="T51" s="99">
        <v>118.9</v>
      </c>
      <c r="U51" s="100">
        <v>105.4</v>
      </c>
      <c r="V51" s="98">
        <v>91.4</v>
      </c>
      <c r="W51" s="99">
        <v>96.6</v>
      </c>
      <c r="X51" s="99">
        <v>93.3</v>
      </c>
      <c r="Y51" s="100">
        <v>89.6</v>
      </c>
      <c r="Z51" s="98">
        <v>939</v>
      </c>
      <c r="AA51" s="99">
        <v>940</v>
      </c>
      <c r="AB51" s="99">
        <v>935</v>
      </c>
      <c r="AC51" s="99">
        <v>935</v>
      </c>
      <c r="AD51" s="66">
        <f t="shared" si="0"/>
        <v>208.10000000000002</v>
      </c>
    </row>
    <row r="52" spans="1:30">
      <c r="A52" s="66">
        <v>2017</v>
      </c>
      <c r="B52" s="98">
        <v>8</v>
      </c>
      <c r="C52" s="99" t="str">
        <f>VLOOKUP(B52,학교인덱스,2,)</f>
        <v>서강대학교</v>
      </c>
      <c r="D52" s="99" t="s">
        <v>22</v>
      </c>
      <c r="E52" s="100"/>
      <c r="F52" s="98">
        <v>114.2</v>
      </c>
      <c r="G52" s="99">
        <v>109.1</v>
      </c>
      <c r="H52" s="99">
        <v>113.9</v>
      </c>
      <c r="I52" s="100">
        <v>111.1</v>
      </c>
      <c r="J52" s="98">
        <v>91.6</v>
      </c>
      <c r="K52" s="99">
        <v>90.8</v>
      </c>
      <c r="L52" s="99">
        <v>92.6</v>
      </c>
      <c r="M52" s="100">
        <v>93.5</v>
      </c>
      <c r="N52" s="98">
        <v>943</v>
      </c>
      <c r="O52" s="99">
        <v>930</v>
      </c>
      <c r="P52" s="99">
        <v>975</v>
      </c>
      <c r="Q52" s="100">
        <v>965</v>
      </c>
      <c r="R52" s="98">
        <v>114.2</v>
      </c>
      <c r="S52" s="99">
        <v>109.1</v>
      </c>
      <c r="T52" s="99">
        <v>113.9</v>
      </c>
      <c r="U52" s="100">
        <v>111.1</v>
      </c>
      <c r="V52" s="98">
        <v>91.6</v>
      </c>
      <c r="W52" s="99">
        <v>90.8</v>
      </c>
      <c r="X52" s="99">
        <v>92.6</v>
      </c>
      <c r="Y52" s="100">
        <v>93.5</v>
      </c>
      <c r="Z52" s="98">
        <v>943</v>
      </c>
      <c r="AA52" s="99">
        <v>930</v>
      </c>
      <c r="AB52" s="99">
        <v>975</v>
      </c>
      <c r="AC52" s="99">
        <v>965</v>
      </c>
      <c r="AD52" s="66">
        <f t="shared" si="0"/>
        <v>205.8</v>
      </c>
    </row>
    <row r="53" spans="1:30">
      <c r="A53" s="66">
        <v>2017</v>
      </c>
      <c r="B53" s="98">
        <v>9</v>
      </c>
      <c r="C53" s="99" t="str">
        <f>VLOOKUP(B53,학교인덱스,2,)</f>
        <v>서울대학교</v>
      </c>
      <c r="D53" s="99"/>
      <c r="E53" s="100" t="s">
        <v>20</v>
      </c>
      <c r="F53" s="98">
        <v>96.28</v>
      </c>
      <c r="G53" s="99">
        <v>98.56</v>
      </c>
      <c r="H53" s="99">
        <v>97.12</v>
      </c>
      <c r="I53" s="100">
        <v>94.48</v>
      </c>
      <c r="J53" s="98">
        <v>96.52</v>
      </c>
      <c r="K53" s="99">
        <v>97.6</v>
      </c>
      <c r="L53" s="99">
        <v>96.7</v>
      </c>
      <c r="M53" s="100">
        <v>95.6</v>
      </c>
      <c r="N53" s="98" t="s">
        <v>63</v>
      </c>
      <c r="O53" s="99" t="s">
        <v>63</v>
      </c>
      <c r="P53" s="99" t="s">
        <v>63</v>
      </c>
      <c r="Q53" s="100" t="s">
        <v>63</v>
      </c>
      <c r="R53" s="101">
        <v>134.19999999999999</v>
      </c>
      <c r="S53" s="102">
        <v>139.30000000000001</v>
      </c>
      <c r="T53" s="102">
        <v>135.4</v>
      </c>
      <c r="U53" s="103">
        <v>131.5</v>
      </c>
      <c r="V53" s="98">
        <v>96.52</v>
      </c>
      <c r="W53" s="99">
        <v>97.6</v>
      </c>
      <c r="X53" s="99">
        <v>96.7</v>
      </c>
      <c r="Y53" s="100">
        <v>95.6</v>
      </c>
      <c r="Z53" s="98" t="s">
        <v>63</v>
      </c>
      <c r="AA53" s="99" t="s">
        <v>63</v>
      </c>
      <c r="AB53" s="99" t="s">
        <v>63</v>
      </c>
      <c r="AC53" s="99" t="s">
        <v>63</v>
      </c>
      <c r="AD53" s="66">
        <f t="shared" si="0"/>
        <v>230.71999999999997</v>
      </c>
    </row>
    <row r="54" spans="1:30">
      <c r="A54" s="66">
        <v>2017</v>
      </c>
      <c r="B54" s="98">
        <v>9</v>
      </c>
      <c r="C54" s="99" t="str">
        <f>VLOOKUP(B54,학교인덱스,2,)</f>
        <v>서울대학교</v>
      </c>
      <c r="D54" s="99"/>
      <c r="E54" s="100" t="s">
        <v>21</v>
      </c>
      <c r="F54" s="98">
        <v>95.92</v>
      </c>
      <c r="G54" s="99">
        <v>98.2</v>
      </c>
      <c r="H54" s="99">
        <v>96.8</v>
      </c>
      <c r="I54" s="100">
        <v>93.78</v>
      </c>
      <c r="J54" s="98">
        <v>95.43</v>
      </c>
      <c r="K54" s="99">
        <v>96.8</v>
      </c>
      <c r="L54" s="99">
        <v>95.2</v>
      </c>
      <c r="M54" s="100">
        <v>94.25</v>
      </c>
      <c r="N54" s="98" t="s">
        <v>63</v>
      </c>
      <c r="O54" s="99" t="s">
        <v>63</v>
      </c>
      <c r="P54" s="99" t="s">
        <v>63</v>
      </c>
      <c r="Q54" s="100" t="s">
        <v>63</v>
      </c>
      <c r="R54" s="101">
        <v>132.1</v>
      </c>
      <c r="S54" s="102">
        <v>138.5</v>
      </c>
      <c r="T54" s="102">
        <v>133.80000000000001</v>
      </c>
      <c r="U54" s="103">
        <v>130.19999999999999</v>
      </c>
      <c r="V54" s="98">
        <v>95.43</v>
      </c>
      <c r="W54" s="99">
        <v>96.8</v>
      </c>
      <c r="X54" s="99">
        <v>95.2</v>
      </c>
      <c r="Y54" s="100">
        <v>94.25</v>
      </c>
      <c r="Z54" s="98" t="s">
        <v>63</v>
      </c>
      <c r="AA54" s="99" t="s">
        <v>63</v>
      </c>
      <c r="AB54" s="99" t="s">
        <v>63</v>
      </c>
      <c r="AC54" s="99" t="s">
        <v>63</v>
      </c>
      <c r="AD54" s="66">
        <f t="shared" si="0"/>
        <v>227.53</v>
      </c>
    </row>
    <row r="55" spans="1:30">
      <c r="A55" s="66">
        <v>2017</v>
      </c>
      <c r="B55" s="98">
        <v>10</v>
      </c>
      <c r="C55" s="99" t="str">
        <f>VLOOKUP(B55,학교인덱스,2,)</f>
        <v>서울시립대학교</v>
      </c>
      <c r="D55" s="99"/>
      <c r="E55" s="100"/>
      <c r="F55" s="98">
        <v>119.55</v>
      </c>
      <c r="G55" s="99">
        <v>124.5</v>
      </c>
      <c r="H55" s="99">
        <v>120.6</v>
      </c>
      <c r="I55" s="100">
        <v>113.2</v>
      </c>
      <c r="J55" s="98">
        <v>92.37</v>
      </c>
      <c r="K55" s="99">
        <v>94.8</v>
      </c>
      <c r="L55" s="99">
        <v>92.5</v>
      </c>
      <c r="M55" s="100">
        <v>89.7</v>
      </c>
      <c r="N55" s="98">
        <v>939.44</v>
      </c>
      <c r="O55" s="99">
        <v>955</v>
      </c>
      <c r="P55" s="99">
        <v>940</v>
      </c>
      <c r="Q55" s="100">
        <v>920</v>
      </c>
      <c r="R55" s="98">
        <v>119.55</v>
      </c>
      <c r="S55" s="99">
        <v>124.5</v>
      </c>
      <c r="T55" s="99">
        <v>120.6</v>
      </c>
      <c r="U55" s="100">
        <v>113.2</v>
      </c>
      <c r="V55" s="98">
        <v>92.37</v>
      </c>
      <c r="W55" s="99">
        <v>94.8</v>
      </c>
      <c r="X55" s="99">
        <v>92.5</v>
      </c>
      <c r="Y55" s="100">
        <v>89.7</v>
      </c>
      <c r="Z55" s="98">
        <v>939.44</v>
      </c>
      <c r="AA55" s="99">
        <v>955</v>
      </c>
      <c r="AB55" s="99">
        <v>940</v>
      </c>
      <c r="AC55" s="99">
        <v>920</v>
      </c>
      <c r="AD55" s="66">
        <f t="shared" si="0"/>
        <v>211.92000000000002</v>
      </c>
    </row>
    <row r="56" spans="1:30">
      <c r="A56" s="66">
        <v>2017</v>
      </c>
      <c r="B56" s="98">
        <v>11</v>
      </c>
      <c r="C56" s="99" t="str">
        <f>VLOOKUP(B56,학교인덱스,2,)</f>
        <v>성균관대학교</v>
      </c>
      <c r="D56" s="99"/>
      <c r="E56" s="100" t="s">
        <v>20</v>
      </c>
      <c r="F56" s="98">
        <v>125.5</v>
      </c>
      <c r="G56" s="99">
        <v>130.19999999999999</v>
      </c>
      <c r="H56" s="99">
        <v>126.4</v>
      </c>
      <c r="I56" s="100">
        <v>120.7</v>
      </c>
      <c r="J56" s="98">
        <v>92.7</v>
      </c>
      <c r="K56" s="99">
        <v>94.7</v>
      </c>
      <c r="L56" s="99">
        <v>93.3</v>
      </c>
      <c r="M56" s="100">
        <v>91.2</v>
      </c>
      <c r="N56" s="98">
        <v>9.25</v>
      </c>
      <c r="O56" s="99">
        <v>9.75</v>
      </c>
      <c r="P56" s="99">
        <v>9.5</v>
      </c>
      <c r="Q56" s="100">
        <v>9</v>
      </c>
      <c r="R56" s="98">
        <v>125.5</v>
      </c>
      <c r="S56" s="99">
        <v>130.19999999999999</v>
      </c>
      <c r="T56" s="99">
        <v>126.4</v>
      </c>
      <c r="U56" s="100">
        <v>120.7</v>
      </c>
      <c r="V56" s="98">
        <v>92.7</v>
      </c>
      <c r="W56" s="99">
        <v>94.7</v>
      </c>
      <c r="X56" s="99">
        <v>93.3</v>
      </c>
      <c r="Y56" s="100">
        <v>91.2</v>
      </c>
      <c r="Z56" s="98">
        <v>965</v>
      </c>
      <c r="AA56" s="99">
        <v>985</v>
      </c>
      <c r="AB56" s="99">
        <v>975</v>
      </c>
      <c r="AC56" s="99">
        <v>955</v>
      </c>
      <c r="AD56" s="66">
        <f t="shared" si="0"/>
        <v>218.2</v>
      </c>
    </row>
    <row r="57" spans="1:30">
      <c r="A57" s="66">
        <v>2017</v>
      </c>
      <c r="B57" s="98">
        <v>11</v>
      </c>
      <c r="C57" s="99" t="str">
        <f>VLOOKUP(B57,학교인덱스,2,)</f>
        <v>성균관대학교</v>
      </c>
      <c r="D57" s="99"/>
      <c r="E57" s="100" t="s">
        <v>21</v>
      </c>
      <c r="F57" s="98">
        <v>117.6</v>
      </c>
      <c r="G57" s="99">
        <v>124.4</v>
      </c>
      <c r="H57" s="99">
        <v>116.8</v>
      </c>
      <c r="I57" s="100">
        <v>112.9</v>
      </c>
      <c r="J57" s="98">
        <v>93</v>
      </c>
      <c r="K57" s="99">
        <v>95.7</v>
      </c>
      <c r="L57" s="99">
        <v>93.4</v>
      </c>
      <c r="M57" s="100">
        <v>91.9</v>
      </c>
      <c r="N57" s="98">
        <v>9</v>
      </c>
      <c r="O57" s="99">
        <v>9.5</v>
      </c>
      <c r="P57" s="99">
        <v>9</v>
      </c>
      <c r="Q57" s="100">
        <v>9</v>
      </c>
      <c r="R57" s="98">
        <v>117.6</v>
      </c>
      <c r="S57" s="99">
        <v>124.4</v>
      </c>
      <c r="T57" s="99">
        <v>116.8</v>
      </c>
      <c r="U57" s="100">
        <v>112.9</v>
      </c>
      <c r="V57" s="98">
        <v>93</v>
      </c>
      <c r="W57" s="99">
        <v>95.7</v>
      </c>
      <c r="X57" s="99">
        <v>93.4</v>
      </c>
      <c r="Y57" s="100">
        <v>91.9</v>
      </c>
      <c r="Z57" s="98">
        <v>955</v>
      </c>
      <c r="AA57" s="99">
        <v>975</v>
      </c>
      <c r="AB57" s="99">
        <v>955</v>
      </c>
      <c r="AC57" s="99">
        <v>955</v>
      </c>
      <c r="AD57" s="66">
        <f t="shared" si="0"/>
        <v>210.6</v>
      </c>
    </row>
    <row r="58" spans="1:30">
      <c r="A58" s="66">
        <v>2017</v>
      </c>
      <c r="B58" s="98">
        <v>12</v>
      </c>
      <c r="C58" s="99" t="str">
        <f>VLOOKUP(B58,학교인덱스,2,)</f>
        <v>아주대학교</v>
      </c>
      <c r="D58" s="99" t="s">
        <v>19</v>
      </c>
      <c r="E58" s="100"/>
      <c r="F58" s="98">
        <v>111.5</v>
      </c>
      <c r="G58" s="99">
        <v>120.7</v>
      </c>
      <c r="H58" s="99">
        <v>122.6</v>
      </c>
      <c r="I58" s="100">
        <v>103.5</v>
      </c>
      <c r="J58" s="98">
        <v>89.4</v>
      </c>
      <c r="K58" s="99">
        <v>83.5</v>
      </c>
      <c r="L58" s="99">
        <v>83.2</v>
      </c>
      <c r="M58" s="100">
        <v>84.8</v>
      </c>
      <c r="N58" s="98">
        <v>913.5</v>
      </c>
      <c r="O58" s="99">
        <v>915</v>
      </c>
      <c r="P58" s="99">
        <v>920</v>
      </c>
      <c r="Q58" s="100">
        <v>950</v>
      </c>
      <c r="R58" s="98">
        <v>111.5</v>
      </c>
      <c r="S58" s="99">
        <v>120.7</v>
      </c>
      <c r="T58" s="99">
        <v>122.6</v>
      </c>
      <c r="U58" s="100">
        <v>103.5</v>
      </c>
      <c r="V58" s="98">
        <v>89.4</v>
      </c>
      <c r="W58" s="99">
        <v>83.5</v>
      </c>
      <c r="X58" s="99">
        <v>83.2</v>
      </c>
      <c r="Y58" s="100">
        <v>84.8</v>
      </c>
      <c r="Z58" s="98">
        <v>913.5</v>
      </c>
      <c r="AA58" s="99">
        <v>915</v>
      </c>
      <c r="AB58" s="99">
        <v>920</v>
      </c>
      <c r="AC58" s="99">
        <v>950</v>
      </c>
      <c r="AD58" s="66">
        <f t="shared" si="0"/>
        <v>200.9</v>
      </c>
    </row>
    <row r="59" spans="1:30">
      <c r="A59" s="66">
        <v>2017</v>
      </c>
      <c r="B59" s="98">
        <v>12</v>
      </c>
      <c r="C59" s="99" t="str">
        <f>VLOOKUP(B59,학교인덱스,2,)</f>
        <v>아주대학교</v>
      </c>
      <c r="D59" s="99" t="s">
        <v>22</v>
      </c>
      <c r="E59" s="100"/>
      <c r="F59" s="98">
        <v>110.3</v>
      </c>
      <c r="G59" s="99">
        <v>103.5</v>
      </c>
      <c r="H59" s="99">
        <v>122.6</v>
      </c>
      <c r="I59" s="100">
        <v>113</v>
      </c>
      <c r="J59" s="98">
        <v>90.7</v>
      </c>
      <c r="K59" s="99">
        <v>92</v>
      </c>
      <c r="L59" s="99">
        <v>88.5</v>
      </c>
      <c r="M59" s="100">
        <v>92.5</v>
      </c>
      <c r="N59" s="98">
        <v>921</v>
      </c>
      <c r="O59" s="99">
        <v>30</v>
      </c>
      <c r="P59" s="99">
        <v>930</v>
      </c>
      <c r="Q59" s="100">
        <v>920</v>
      </c>
      <c r="R59" s="98">
        <v>110.3</v>
      </c>
      <c r="S59" s="99">
        <v>103.5</v>
      </c>
      <c r="T59" s="99">
        <v>122.6</v>
      </c>
      <c r="U59" s="100">
        <v>113</v>
      </c>
      <c r="V59" s="98">
        <v>90.7</v>
      </c>
      <c r="W59" s="99">
        <v>92</v>
      </c>
      <c r="X59" s="99">
        <v>88.5</v>
      </c>
      <c r="Y59" s="100">
        <v>92.5</v>
      </c>
      <c r="Z59" s="98">
        <v>921</v>
      </c>
      <c r="AA59" s="99">
        <v>30</v>
      </c>
      <c r="AB59" s="99">
        <v>930</v>
      </c>
      <c r="AC59" s="99">
        <v>920</v>
      </c>
      <c r="AD59" s="66">
        <f t="shared" si="0"/>
        <v>201</v>
      </c>
    </row>
    <row r="60" spans="1:30">
      <c r="A60" s="66">
        <v>2017</v>
      </c>
      <c r="B60" s="98">
        <v>13</v>
      </c>
      <c r="C60" s="99" t="str">
        <f>VLOOKUP(B60,학교인덱스,2,)</f>
        <v>연세대학교</v>
      </c>
      <c r="D60" s="99"/>
      <c r="E60" s="100" t="s">
        <v>20</v>
      </c>
      <c r="F60" s="98">
        <v>21.5</v>
      </c>
      <c r="G60" s="99">
        <v>21.75</v>
      </c>
      <c r="H60" s="99">
        <v>21.375</v>
      </c>
      <c r="I60" s="100">
        <v>20.875</v>
      </c>
      <c r="J60" s="98">
        <v>23.6</v>
      </c>
      <c r="K60" s="99">
        <v>24</v>
      </c>
      <c r="L60" s="99">
        <v>23.7</v>
      </c>
      <c r="M60" s="100">
        <v>23.2</v>
      </c>
      <c r="N60" s="98">
        <v>14.75</v>
      </c>
      <c r="O60" s="99">
        <v>14.95</v>
      </c>
      <c r="P60" s="99">
        <v>14.85</v>
      </c>
      <c r="Q60" s="100">
        <v>14.65</v>
      </c>
      <c r="R60" s="101">
        <v>126</v>
      </c>
      <c r="S60" s="102">
        <v>128</v>
      </c>
      <c r="T60" s="102">
        <v>125</v>
      </c>
      <c r="U60" s="103">
        <v>121</v>
      </c>
      <c r="V60" s="98">
        <v>95.2</v>
      </c>
      <c r="W60" s="99">
        <v>96</v>
      </c>
      <c r="X60" s="99">
        <v>95.4</v>
      </c>
      <c r="Y60" s="100">
        <v>94.4</v>
      </c>
      <c r="Z60" s="98">
        <v>965</v>
      </c>
      <c r="AA60" s="99">
        <v>985</v>
      </c>
      <c r="AB60" s="99">
        <v>975</v>
      </c>
      <c r="AC60" s="99">
        <v>955</v>
      </c>
      <c r="AD60" s="66">
        <f t="shared" si="0"/>
        <v>221.2</v>
      </c>
    </row>
    <row r="61" spans="1:30">
      <c r="A61" s="66">
        <v>2017</v>
      </c>
      <c r="B61" s="98">
        <v>13</v>
      </c>
      <c r="C61" s="99" t="str">
        <f>VLOOKUP(B61,학교인덱스,2,)</f>
        <v>연세대학교</v>
      </c>
      <c r="D61" s="99"/>
      <c r="E61" s="100" t="s">
        <v>21</v>
      </c>
      <c r="F61" s="98">
        <v>21.625</v>
      </c>
      <c r="G61" s="99">
        <v>22.2</v>
      </c>
      <c r="H61" s="99">
        <v>21.625</v>
      </c>
      <c r="I61" s="100">
        <v>21</v>
      </c>
      <c r="J61" s="98">
        <v>22.7</v>
      </c>
      <c r="K61" s="99">
        <v>23.5</v>
      </c>
      <c r="L61" s="99">
        <v>23.2</v>
      </c>
      <c r="M61" s="100">
        <v>22.25</v>
      </c>
      <c r="N61" s="98" t="s">
        <v>63</v>
      </c>
      <c r="O61" s="99" t="s">
        <v>63</v>
      </c>
      <c r="P61" s="99" t="s">
        <v>63</v>
      </c>
      <c r="Q61" s="100" t="s">
        <v>63</v>
      </c>
      <c r="R61" s="101">
        <v>127</v>
      </c>
      <c r="S61" s="102">
        <v>132</v>
      </c>
      <c r="T61" s="102">
        <v>127</v>
      </c>
      <c r="U61" s="103">
        <v>122</v>
      </c>
      <c r="V61" s="98">
        <v>93.6</v>
      </c>
      <c r="W61" s="99">
        <v>95</v>
      </c>
      <c r="X61" s="99">
        <v>94.4</v>
      </c>
      <c r="Y61" s="100">
        <v>93</v>
      </c>
      <c r="Z61" s="98" t="s">
        <v>63</v>
      </c>
      <c r="AA61" s="99" t="s">
        <v>63</v>
      </c>
      <c r="AB61" s="99" t="s">
        <v>63</v>
      </c>
      <c r="AC61" s="99" t="s">
        <v>63</v>
      </c>
      <c r="AD61" s="66">
        <f t="shared" si="0"/>
        <v>220.6</v>
      </c>
    </row>
    <row r="62" spans="1:30">
      <c r="A62" s="66">
        <v>2017</v>
      </c>
      <c r="B62" s="98">
        <v>14</v>
      </c>
      <c r="C62" s="99" t="str">
        <f>VLOOKUP(B62,학교인덱스,2,)</f>
        <v>영남대학교</v>
      </c>
      <c r="D62" s="99"/>
      <c r="E62" s="100"/>
      <c r="F62" s="98">
        <v>100.92</v>
      </c>
      <c r="G62" s="99">
        <v>109.3</v>
      </c>
      <c r="H62" s="99">
        <v>99.7</v>
      </c>
      <c r="I62" s="100">
        <v>93.9</v>
      </c>
      <c r="J62" s="98">
        <v>3.34</v>
      </c>
      <c r="K62" s="99">
        <v>3.67</v>
      </c>
      <c r="L62" s="99">
        <v>3.29</v>
      </c>
      <c r="M62" s="100">
        <v>3.03</v>
      </c>
      <c r="N62" s="98">
        <v>828.29</v>
      </c>
      <c r="O62" s="99">
        <v>845</v>
      </c>
      <c r="P62" s="99">
        <v>795</v>
      </c>
      <c r="Q62" s="100">
        <v>740</v>
      </c>
      <c r="R62" s="98">
        <v>100.92</v>
      </c>
      <c r="S62" s="99">
        <v>109.3</v>
      </c>
      <c r="T62" s="99">
        <v>99.7</v>
      </c>
      <c r="U62" s="100">
        <v>93.9</v>
      </c>
      <c r="V62" s="98">
        <v>88.4</v>
      </c>
      <c r="W62" s="99">
        <v>91.7</v>
      </c>
      <c r="X62" s="99">
        <v>87.9</v>
      </c>
      <c r="Y62" s="100">
        <v>85.3</v>
      </c>
      <c r="Z62" s="98">
        <v>828.29</v>
      </c>
      <c r="AA62" s="99">
        <v>845</v>
      </c>
      <c r="AB62" s="99">
        <v>795</v>
      </c>
      <c r="AC62" s="99">
        <v>740</v>
      </c>
      <c r="AD62" s="66">
        <f t="shared" si="0"/>
        <v>189.32</v>
      </c>
    </row>
    <row r="63" spans="1:30">
      <c r="A63" s="66">
        <v>2017</v>
      </c>
      <c r="B63" s="98">
        <v>15</v>
      </c>
      <c r="C63" s="99" t="str">
        <f>VLOOKUP(B63,학교인덱스,2,)</f>
        <v>원광대학교</v>
      </c>
      <c r="D63" s="99" t="s">
        <v>19</v>
      </c>
      <c r="E63" s="100"/>
      <c r="F63" s="98">
        <v>36.726300000000002</v>
      </c>
      <c r="G63" s="99">
        <v>37.514299999999999</v>
      </c>
      <c r="H63" s="99">
        <v>37.107100000000003</v>
      </c>
      <c r="I63" s="100">
        <v>36.028599999999997</v>
      </c>
      <c r="J63" s="98">
        <v>19.290900000000001</v>
      </c>
      <c r="K63" s="99">
        <v>19.579999999999998</v>
      </c>
      <c r="L63" s="99">
        <v>19.420000000000002</v>
      </c>
      <c r="M63" s="100">
        <v>19.046700000000001</v>
      </c>
      <c r="N63" s="98">
        <v>19.742000000000001</v>
      </c>
      <c r="O63" s="99">
        <v>20</v>
      </c>
      <c r="P63" s="99">
        <v>20</v>
      </c>
      <c r="Q63" s="100">
        <v>19.7</v>
      </c>
      <c r="R63" s="101">
        <v>99.7</v>
      </c>
      <c r="S63" s="102">
        <v>103.6</v>
      </c>
      <c r="T63" s="102">
        <v>101.6</v>
      </c>
      <c r="U63" s="103">
        <v>95.9</v>
      </c>
      <c r="V63" s="106">
        <v>89.4</v>
      </c>
      <c r="W63" s="107">
        <v>93.7</v>
      </c>
      <c r="X63" s="107">
        <v>91.3</v>
      </c>
      <c r="Y63" s="108">
        <v>85.7</v>
      </c>
      <c r="Z63" s="98">
        <v>887.1</v>
      </c>
      <c r="AA63" s="99">
        <v>900</v>
      </c>
      <c r="AB63" s="99">
        <v>900</v>
      </c>
      <c r="AC63" s="99">
        <v>885</v>
      </c>
      <c r="AD63" s="66">
        <f t="shared" si="0"/>
        <v>189.10000000000002</v>
      </c>
    </row>
    <row r="64" spans="1:30">
      <c r="A64" s="66">
        <v>2017</v>
      </c>
      <c r="B64" s="98">
        <v>15</v>
      </c>
      <c r="C64" s="99" t="str">
        <f>VLOOKUP(B64,학교인덱스,2,)</f>
        <v>원광대학교</v>
      </c>
      <c r="D64" s="99" t="s">
        <v>22</v>
      </c>
      <c r="E64" s="100"/>
      <c r="F64" s="98">
        <v>36.307699999999997</v>
      </c>
      <c r="G64" s="99">
        <v>36.971400000000003</v>
      </c>
      <c r="H64" s="99">
        <v>36.564300000000003</v>
      </c>
      <c r="I64" s="100">
        <v>35.321399999999997</v>
      </c>
      <c r="J64" s="98">
        <v>19.497299999999999</v>
      </c>
      <c r="K64" s="99">
        <v>19.6721</v>
      </c>
      <c r="L64" s="99">
        <v>19.559999999999999</v>
      </c>
      <c r="M64" s="100">
        <v>19.273299999999999</v>
      </c>
      <c r="N64" s="98">
        <v>19.8462</v>
      </c>
      <c r="O64" s="99">
        <v>20</v>
      </c>
      <c r="P64" s="99">
        <v>20</v>
      </c>
      <c r="Q64" s="100">
        <v>20</v>
      </c>
      <c r="R64" s="101">
        <v>96.3</v>
      </c>
      <c r="S64" s="102">
        <v>101</v>
      </c>
      <c r="T64" s="102">
        <v>102</v>
      </c>
      <c r="U64" s="103">
        <v>93</v>
      </c>
      <c r="V64" s="106">
        <v>92.5</v>
      </c>
      <c r="W64" s="107">
        <v>95.1</v>
      </c>
      <c r="X64" s="107">
        <v>93.4</v>
      </c>
      <c r="Y64" s="108">
        <v>89.1</v>
      </c>
      <c r="Z64" s="98">
        <v>892.31</v>
      </c>
      <c r="AA64" s="99">
        <v>900</v>
      </c>
      <c r="AB64" s="99">
        <v>900</v>
      </c>
      <c r="AC64" s="99">
        <v>900</v>
      </c>
      <c r="AD64" s="66">
        <f t="shared" si="0"/>
        <v>188.8</v>
      </c>
    </row>
    <row r="65" spans="1:30">
      <c r="A65" s="66">
        <v>2017</v>
      </c>
      <c r="B65" s="98">
        <v>16</v>
      </c>
      <c r="C65" s="99" t="str">
        <f>VLOOKUP(B65,학교인덱스,2,)</f>
        <v>이화여대학교</v>
      </c>
      <c r="D65" s="99"/>
      <c r="E65" s="100" t="s">
        <v>20</v>
      </c>
      <c r="F65" s="98">
        <v>38</v>
      </c>
      <c r="G65" s="99">
        <v>112.5</v>
      </c>
      <c r="H65" s="99">
        <v>128.30000000000001</v>
      </c>
      <c r="I65" s="100">
        <v>111.1</v>
      </c>
      <c r="J65" s="98">
        <v>36</v>
      </c>
      <c r="K65" s="99">
        <v>4.24</v>
      </c>
      <c r="L65" s="99">
        <v>3.66</v>
      </c>
      <c r="M65" s="100">
        <v>3.94</v>
      </c>
      <c r="N65" s="98">
        <v>29</v>
      </c>
      <c r="O65" s="99">
        <v>965</v>
      </c>
      <c r="P65" s="99">
        <v>970</v>
      </c>
      <c r="Q65" s="100">
        <v>985</v>
      </c>
      <c r="R65" s="98">
        <v>116</v>
      </c>
      <c r="S65" s="99">
        <v>112.5</v>
      </c>
      <c r="T65" s="99">
        <v>128.30000000000001</v>
      </c>
      <c r="U65" s="100">
        <v>111.1</v>
      </c>
      <c r="V65" s="98">
        <v>95.5</v>
      </c>
      <c r="W65" s="99">
        <v>97.4</v>
      </c>
      <c r="X65" s="99">
        <v>91.6</v>
      </c>
      <c r="Y65" s="99">
        <v>94.4</v>
      </c>
      <c r="Z65" s="98">
        <v>980</v>
      </c>
      <c r="AA65" s="99">
        <v>965</v>
      </c>
      <c r="AB65" s="99">
        <v>970</v>
      </c>
      <c r="AC65" s="99">
        <v>985</v>
      </c>
      <c r="AD65" s="66">
        <f t="shared" si="0"/>
        <v>211.5</v>
      </c>
    </row>
    <row r="66" spans="1:30">
      <c r="A66" s="66">
        <v>2017</v>
      </c>
      <c r="B66" s="98">
        <v>16</v>
      </c>
      <c r="C66" s="99" t="str">
        <f>VLOOKUP(B66,학교인덱스,2,)</f>
        <v>이화여대학교</v>
      </c>
      <c r="D66" s="99"/>
      <c r="E66" s="100" t="s">
        <v>21</v>
      </c>
      <c r="F66" s="98">
        <v>36</v>
      </c>
      <c r="G66" s="99">
        <v>124.5</v>
      </c>
      <c r="H66" s="99">
        <v>105.5</v>
      </c>
      <c r="I66" s="100">
        <v>105.4</v>
      </c>
      <c r="J66" s="98">
        <v>33</v>
      </c>
      <c r="K66" s="99">
        <v>3.09</v>
      </c>
      <c r="L66" s="99">
        <v>3.73</v>
      </c>
      <c r="M66" s="100">
        <v>3.81</v>
      </c>
      <c r="N66" s="98">
        <v>27</v>
      </c>
      <c r="O66" s="99">
        <v>980</v>
      </c>
      <c r="P66" s="99">
        <v>822</v>
      </c>
      <c r="Q66" s="100">
        <v>945</v>
      </c>
      <c r="R66" s="98">
        <v>112</v>
      </c>
      <c r="S66" s="99">
        <v>124.5</v>
      </c>
      <c r="T66" s="99">
        <v>105.5</v>
      </c>
      <c r="U66" s="100">
        <v>105.4</v>
      </c>
      <c r="V66" s="106">
        <v>92.1</v>
      </c>
      <c r="W66" s="99">
        <v>85.9</v>
      </c>
      <c r="X66" s="99">
        <v>92.3</v>
      </c>
      <c r="Y66" s="100">
        <v>93.1</v>
      </c>
      <c r="Z66" s="98">
        <v>950</v>
      </c>
      <c r="AA66" s="99">
        <v>980</v>
      </c>
      <c r="AB66" s="99">
        <v>822</v>
      </c>
      <c r="AC66" s="99">
        <v>945</v>
      </c>
      <c r="AD66" s="66">
        <f t="shared" si="0"/>
        <v>204.1</v>
      </c>
    </row>
    <row r="67" spans="1:30">
      <c r="A67" s="66">
        <v>2017</v>
      </c>
      <c r="B67" s="98">
        <v>17</v>
      </c>
      <c r="C67" s="99" t="str">
        <f>VLOOKUP(B67,학교인덱스,2,)</f>
        <v>인하대학교</v>
      </c>
      <c r="D67" s="99"/>
      <c r="E67" s="100" t="s">
        <v>20</v>
      </c>
      <c r="F67" s="98">
        <v>112.7</v>
      </c>
      <c r="G67" s="99">
        <v>116.8</v>
      </c>
      <c r="H67" s="99">
        <v>113</v>
      </c>
      <c r="I67" s="100">
        <v>109.3</v>
      </c>
      <c r="J67" s="98">
        <v>3.88</v>
      </c>
      <c r="K67" s="99">
        <v>4.05</v>
      </c>
      <c r="L67" s="99">
        <v>3.91</v>
      </c>
      <c r="M67" s="100">
        <v>3.73</v>
      </c>
      <c r="N67" s="98">
        <v>923.9</v>
      </c>
      <c r="O67" s="99">
        <v>965</v>
      </c>
      <c r="P67" s="99">
        <v>930</v>
      </c>
      <c r="Q67" s="100">
        <v>900</v>
      </c>
      <c r="R67" s="98">
        <v>112.7</v>
      </c>
      <c r="S67" s="99">
        <v>116.8</v>
      </c>
      <c r="T67" s="99">
        <v>113</v>
      </c>
      <c r="U67" s="100">
        <v>109.3</v>
      </c>
      <c r="V67" s="98">
        <v>93.8</v>
      </c>
      <c r="W67" s="99">
        <v>95.5</v>
      </c>
      <c r="X67" s="99">
        <v>94.1</v>
      </c>
      <c r="Y67" s="100">
        <v>92.3</v>
      </c>
      <c r="Z67" s="98">
        <v>923.9</v>
      </c>
      <c r="AA67" s="99">
        <v>965</v>
      </c>
      <c r="AB67" s="99">
        <v>930</v>
      </c>
      <c r="AC67" s="99">
        <v>900</v>
      </c>
      <c r="AD67" s="66">
        <f t="shared" si="0"/>
        <v>206.5</v>
      </c>
    </row>
    <row r="68" spans="1:30">
      <c r="A68" s="66">
        <v>2017</v>
      </c>
      <c r="B68" s="98">
        <v>17</v>
      </c>
      <c r="C68" s="99" t="str">
        <f>VLOOKUP(B68,학교인덱스,2,)</f>
        <v>인하대학교</v>
      </c>
      <c r="D68" s="99"/>
      <c r="E68" s="100" t="s">
        <v>21</v>
      </c>
      <c r="F68" s="98">
        <v>106.8</v>
      </c>
      <c r="G68" s="99">
        <v>109.3</v>
      </c>
      <c r="H68" s="99">
        <v>105.5</v>
      </c>
      <c r="I68" s="100">
        <v>105.5</v>
      </c>
      <c r="J68" s="98">
        <v>4.12</v>
      </c>
      <c r="K68" s="99">
        <v>4.22</v>
      </c>
      <c r="L68" s="99">
        <v>4.1500000000000004</v>
      </c>
      <c r="M68" s="100">
        <v>3.99</v>
      </c>
      <c r="N68" s="98">
        <v>843.3</v>
      </c>
      <c r="O68" s="99">
        <v>875</v>
      </c>
      <c r="P68" s="99">
        <v>855</v>
      </c>
      <c r="Q68" s="100">
        <v>800</v>
      </c>
      <c r="R68" s="98">
        <v>106.8</v>
      </c>
      <c r="S68" s="99">
        <v>109.3</v>
      </c>
      <c r="T68" s="99">
        <v>105.5</v>
      </c>
      <c r="U68" s="100">
        <v>105.5</v>
      </c>
      <c r="V68" s="98">
        <v>96.2</v>
      </c>
      <c r="W68" s="99">
        <v>97.2</v>
      </c>
      <c r="X68" s="99">
        <v>96.5</v>
      </c>
      <c r="Y68" s="100">
        <v>94.9</v>
      </c>
      <c r="Z68" s="98">
        <v>843.3</v>
      </c>
      <c r="AA68" s="99">
        <v>875</v>
      </c>
      <c r="AB68" s="99">
        <v>855</v>
      </c>
      <c r="AC68" s="99">
        <v>800</v>
      </c>
      <c r="AD68" s="66">
        <f t="shared" si="0"/>
        <v>203</v>
      </c>
    </row>
    <row r="69" spans="1:30">
      <c r="A69" s="66">
        <v>2017</v>
      </c>
      <c r="B69" s="98">
        <v>18</v>
      </c>
      <c r="C69" s="99" t="str">
        <f>VLOOKUP(B69,학교인덱스,2,)</f>
        <v>전남대학교</v>
      </c>
      <c r="D69" s="99"/>
      <c r="E69" s="100"/>
      <c r="F69" s="98">
        <v>108.48</v>
      </c>
      <c r="G69" s="99">
        <v>111.3</v>
      </c>
      <c r="H69" s="99">
        <v>105.4</v>
      </c>
      <c r="I69" s="100">
        <v>108.48</v>
      </c>
      <c r="J69" s="98">
        <v>92.49</v>
      </c>
      <c r="K69" s="99">
        <v>95.1</v>
      </c>
      <c r="L69" s="99">
        <v>93</v>
      </c>
      <c r="M69" s="100">
        <v>90.88</v>
      </c>
      <c r="N69" s="98">
        <v>922.24</v>
      </c>
      <c r="O69" s="99">
        <v>960</v>
      </c>
      <c r="P69" s="99">
        <v>935</v>
      </c>
      <c r="Q69" s="100">
        <v>900</v>
      </c>
      <c r="R69" s="98">
        <v>108.48</v>
      </c>
      <c r="S69" s="99">
        <v>111.3</v>
      </c>
      <c r="T69" s="99">
        <v>105.4</v>
      </c>
      <c r="U69" s="100">
        <v>108.48</v>
      </c>
      <c r="V69" s="98">
        <v>92.49</v>
      </c>
      <c r="W69" s="99">
        <v>95.1</v>
      </c>
      <c r="X69" s="99">
        <v>93</v>
      </c>
      <c r="Y69" s="100">
        <v>90.88</v>
      </c>
      <c r="Z69" s="98">
        <v>922.24</v>
      </c>
      <c r="AA69" s="99">
        <v>960</v>
      </c>
      <c r="AB69" s="99">
        <v>935</v>
      </c>
      <c r="AC69" s="99">
        <v>900</v>
      </c>
      <c r="AD69" s="66">
        <f t="shared" ref="AD69:AD81" si="33">R69+V69</f>
        <v>200.97</v>
      </c>
    </row>
    <row r="70" spans="1:30">
      <c r="A70" s="66">
        <v>2017</v>
      </c>
      <c r="B70" s="98">
        <v>19</v>
      </c>
      <c r="C70" s="99" t="str">
        <f>VLOOKUP(B70,학교인덱스,2,)</f>
        <v>전북대학교</v>
      </c>
      <c r="D70" s="99"/>
      <c r="E70" s="100"/>
      <c r="F70" s="98">
        <v>16.63</v>
      </c>
      <c r="G70" s="99"/>
      <c r="H70" s="99"/>
      <c r="I70" s="100"/>
      <c r="J70" s="98">
        <v>13.68</v>
      </c>
      <c r="K70" s="99"/>
      <c r="L70" s="99"/>
      <c r="M70" s="100"/>
      <c r="N70" s="98">
        <v>9.11</v>
      </c>
      <c r="O70" s="99"/>
      <c r="P70" s="99"/>
      <c r="Q70" s="100"/>
      <c r="R70" s="101">
        <v>110.86666666666667</v>
      </c>
      <c r="S70" s="99"/>
      <c r="T70" s="99"/>
      <c r="U70" s="100"/>
      <c r="V70" s="98">
        <v>92.5</v>
      </c>
      <c r="W70" s="99"/>
      <c r="X70" s="99"/>
      <c r="Y70" s="100"/>
      <c r="Z70" s="98">
        <v>901.88999999999987</v>
      </c>
      <c r="AA70" s="99"/>
      <c r="AB70" s="99"/>
      <c r="AC70" s="99"/>
      <c r="AD70" s="66">
        <f t="shared" si="33"/>
        <v>203.36666666666667</v>
      </c>
    </row>
    <row r="71" spans="1:30">
      <c r="A71" s="66">
        <v>2017</v>
      </c>
      <c r="B71" s="98">
        <v>20</v>
      </c>
      <c r="C71" s="99" t="str">
        <f>VLOOKUP(B71,학교인덱스,2,)</f>
        <v>제주대학교</v>
      </c>
      <c r="D71" s="99" t="s">
        <v>19</v>
      </c>
      <c r="E71" s="100"/>
      <c r="F71" s="98">
        <f>48.8+49.6</f>
        <v>98.4</v>
      </c>
      <c r="G71" s="99">
        <f>46.6+55.1</f>
        <v>101.7</v>
      </c>
      <c r="H71" s="99">
        <f>50.4+47.4</f>
        <v>97.8</v>
      </c>
      <c r="I71" s="100">
        <f>48.5+51.2</f>
        <v>99.7</v>
      </c>
      <c r="J71" s="98">
        <v>3.9</v>
      </c>
      <c r="K71" s="99">
        <v>4.0599999999999996</v>
      </c>
      <c r="L71" s="99">
        <v>4.05</v>
      </c>
      <c r="M71" s="100">
        <v>3.99</v>
      </c>
      <c r="N71" s="98">
        <v>903</v>
      </c>
      <c r="O71" s="99">
        <v>910</v>
      </c>
      <c r="P71" s="99">
        <v>940</v>
      </c>
      <c r="Q71" s="100">
        <v>915</v>
      </c>
      <c r="R71" s="98">
        <v>98.4</v>
      </c>
      <c r="S71" s="99">
        <v>101.7</v>
      </c>
      <c r="T71" s="99">
        <v>97.8</v>
      </c>
      <c r="U71" s="100">
        <v>99.7</v>
      </c>
      <c r="V71" s="98">
        <v>94</v>
      </c>
      <c r="W71" s="99">
        <v>95.6</v>
      </c>
      <c r="X71" s="99">
        <v>95.5</v>
      </c>
      <c r="Y71" s="100">
        <v>94.9</v>
      </c>
      <c r="Z71" s="98">
        <v>903</v>
      </c>
      <c r="AA71" s="99">
        <v>910</v>
      </c>
      <c r="AB71" s="99">
        <v>940</v>
      </c>
      <c r="AC71" s="99">
        <v>915</v>
      </c>
      <c r="AD71" s="66">
        <f t="shared" si="33"/>
        <v>192.4</v>
      </c>
    </row>
    <row r="72" spans="1:30">
      <c r="A72" s="66">
        <v>2017</v>
      </c>
      <c r="B72" s="98">
        <v>20</v>
      </c>
      <c r="C72" s="99" t="str">
        <f>VLOOKUP(B72,학교인덱스,2,)</f>
        <v>제주대학교</v>
      </c>
      <c r="D72" s="99" t="s">
        <v>22</v>
      </c>
      <c r="E72" s="100"/>
      <c r="F72" s="98">
        <f>48.8+51.1</f>
        <v>99.9</v>
      </c>
      <c r="G72" s="99">
        <f>46.6+51.2</f>
        <v>97.800000000000011</v>
      </c>
      <c r="H72" s="99">
        <f>42.9+53.2</f>
        <v>96.1</v>
      </c>
      <c r="I72" s="100">
        <f>57.9+53.2</f>
        <v>111.1</v>
      </c>
      <c r="J72" s="98">
        <v>3.8</v>
      </c>
      <c r="K72" s="99">
        <v>3.66</v>
      </c>
      <c r="L72" s="99">
        <v>4.07</v>
      </c>
      <c r="M72" s="100">
        <v>3.46</v>
      </c>
      <c r="N72" s="98">
        <v>946</v>
      </c>
      <c r="O72" s="99">
        <v>970</v>
      </c>
      <c r="P72" s="99">
        <v>925</v>
      </c>
      <c r="Q72" s="100">
        <v>945</v>
      </c>
      <c r="R72" s="98">
        <v>99.9</v>
      </c>
      <c r="S72" s="99">
        <v>97.800000000000011</v>
      </c>
      <c r="T72" s="99">
        <v>96.1</v>
      </c>
      <c r="U72" s="100">
        <v>111.1</v>
      </c>
      <c r="V72" s="98">
        <v>93</v>
      </c>
      <c r="W72" s="99">
        <v>91.6</v>
      </c>
      <c r="X72" s="99">
        <v>95.7</v>
      </c>
      <c r="Y72" s="100">
        <v>89.6</v>
      </c>
      <c r="Z72" s="98">
        <v>946</v>
      </c>
      <c r="AA72" s="99">
        <v>970</v>
      </c>
      <c r="AB72" s="99">
        <v>925</v>
      </c>
      <c r="AC72" s="99">
        <v>945</v>
      </c>
      <c r="AD72" s="66">
        <f t="shared" si="33"/>
        <v>192.9</v>
      </c>
    </row>
    <row r="73" spans="1:30" ht="15.6">
      <c r="A73" s="66">
        <v>2017</v>
      </c>
      <c r="B73" s="98">
        <v>21</v>
      </c>
      <c r="C73" s="109" t="str">
        <f>VLOOKUP(B73,학교인덱스,2,)</f>
        <v>중앙대학교</v>
      </c>
      <c r="D73" s="99"/>
      <c r="E73" s="100"/>
      <c r="F73" s="98">
        <v>94</v>
      </c>
      <c r="G73" s="99">
        <v>96</v>
      </c>
      <c r="H73" s="99">
        <v>95</v>
      </c>
      <c r="I73" s="100">
        <v>94</v>
      </c>
      <c r="J73" s="98">
        <v>96</v>
      </c>
      <c r="K73" s="99">
        <v>98</v>
      </c>
      <c r="L73" s="99">
        <v>97</v>
      </c>
      <c r="M73" s="100">
        <v>93</v>
      </c>
      <c r="N73" s="98">
        <v>97</v>
      </c>
      <c r="O73" s="99">
        <v>98</v>
      </c>
      <c r="P73" s="99">
        <v>98</v>
      </c>
      <c r="Q73" s="100">
        <v>97</v>
      </c>
      <c r="R73" s="106">
        <v>114.18181818181819</v>
      </c>
      <c r="S73" s="107">
        <v>114.90909090909091</v>
      </c>
      <c r="T73" s="107">
        <v>114.54545454545455</v>
      </c>
      <c r="U73" s="108">
        <v>114.18181818181819</v>
      </c>
      <c r="V73" s="98">
        <v>95</v>
      </c>
      <c r="W73" s="99">
        <v>97</v>
      </c>
      <c r="X73" s="99">
        <v>96</v>
      </c>
      <c r="Y73" s="100">
        <v>92</v>
      </c>
      <c r="Z73" s="68">
        <f>(N73-85)/15*290+700</f>
        <v>932</v>
      </c>
      <c r="AA73" s="64">
        <f t="shared" ref="AA73" si="34">(O73-85)/15*290+700</f>
        <v>951.33333333333337</v>
      </c>
      <c r="AB73" s="64">
        <f t="shared" ref="AB73" si="35">(P73-85)/15*290+700</f>
        <v>951.33333333333337</v>
      </c>
      <c r="AC73" s="64">
        <f t="shared" ref="AC73" si="36">(Q73-85)/15*290+700</f>
        <v>932</v>
      </c>
      <c r="AD73" s="66">
        <f t="shared" si="33"/>
        <v>209.18181818181819</v>
      </c>
    </row>
    <row r="74" spans="1:30">
      <c r="A74" s="66">
        <v>2017</v>
      </c>
      <c r="B74" s="98">
        <v>22</v>
      </c>
      <c r="C74" s="99" t="str">
        <f>VLOOKUP(B74,학교인덱스,2,)</f>
        <v>충남대학교</v>
      </c>
      <c r="D74" s="99" t="s">
        <v>19</v>
      </c>
      <c r="E74" s="100"/>
      <c r="F74" s="98">
        <v>58.46</v>
      </c>
      <c r="G74" s="99">
        <v>63.23</v>
      </c>
      <c r="H74" s="99">
        <v>63.23</v>
      </c>
      <c r="I74" s="100">
        <v>52.45</v>
      </c>
      <c r="J74" s="98">
        <v>93.7</v>
      </c>
      <c r="K74" s="99">
        <v>91.2</v>
      </c>
      <c r="L74" s="99">
        <v>93.41</v>
      </c>
      <c r="M74" s="100">
        <v>92.3</v>
      </c>
      <c r="N74" s="98">
        <v>99.35</v>
      </c>
      <c r="O74" s="99">
        <v>100</v>
      </c>
      <c r="P74" s="99">
        <v>97</v>
      </c>
      <c r="Q74" s="100">
        <v>99</v>
      </c>
      <c r="R74" s="101">
        <v>112.0857142857143</v>
      </c>
      <c r="S74" s="102">
        <v>118.89999999999999</v>
      </c>
      <c r="T74" s="102">
        <v>118.89999999999999</v>
      </c>
      <c r="U74" s="103">
        <v>103.50000000000001</v>
      </c>
      <c r="V74" s="98">
        <v>93.7</v>
      </c>
      <c r="W74" s="99">
        <v>91.2</v>
      </c>
      <c r="X74" s="99">
        <v>93.41</v>
      </c>
      <c r="Y74" s="100">
        <v>92.3</v>
      </c>
      <c r="Z74" s="98">
        <v>900</v>
      </c>
      <c r="AA74" s="99">
        <v>900</v>
      </c>
      <c r="AB74" s="99">
        <v>850</v>
      </c>
      <c r="AC74" s="99">
        <v>890</v>
      </c>
      <c r="AD74" s="66">
        <f t="shared" si="33"/>
        <v>205.78571428571431</v>
      </c>
    </row>
    <row r="75" spans="1:30">
      <c r="A75" s="66">
        <v>2017</v>
      </c>
      <c r="B75" s="98">
        <v>22</v>
      </c>
      <c r="C75" s="99" t="str">
        <f>VLOOKUP(B75,학교인덱스,2,)</f>
        <v>충남대학교</v>
      </c>
      <c r="D75" s="99" t="s">
        <v>22</v>
      </c>
      <c r="E75" s="100"/>
      <c r="F75" s="98">
        <v>59.23</v>
      </c>
      <c r="G75" s="99">
        <v>63.09</v>
      </c>
      <c r="H75" s="99">
        <v>56.37</v>
      </c>
      <c r="I75" s="100">
        <v>63.23</v>
      </c>
      <c r="J75" s="98">
        <v>92.2</v>
      </c>
      <c r="K75" s="99">
        <v>91.47</v>
      </c>
      <c r="L75" s="99">
        <v>97.1</v>
      </c>
      <c r="M75" s="100">
        <v>88.7</v>
      </c>
      <c r="N75" s="98">
        <v>99.46</v>
      </c>
      <c r="O75" s="99">
        <v>100</v>
      </c>
      <c r="P75" s="99">
        <v>100</v>
      </c>
      <c r="Q75" s="100">
        <v>100</v>
      </c>
      <c r="R75" s="101">
        <v>113.18571428571428</v>
      </c>
      <c r="S75" s="102">
        <v>118.70000000000002</v>
      </c>
      <c r="T75" s="102">
        <v>109.10000000000001</v>
      </c>
      <c r="U75" s="103">
        <v>118.89999999999999</v>
      </c>
      <c r="V75" s="98">
        <v>92.2</v>
      </c>
      <c r="W75" s="99">
        <v>91.47</v>
      </c>
      <c r="X75" s="99">
        <v>97.1</v>
      </c>
      <c r="Y75" s="100">
        <v>88.7</v>
      </c>
      <c r="Z75" s="98">
        <v>900</v>
      </c>
      <c r="AA75" s="99">
        <v>900</v>
      </c>
      <c r="AB75" s="99">
        <v>900</v>
      </c>
      <c r="AC75" s="99">
        <v>900</v>
      </c>
      <c r="AD75" s="66">
        <f t="shared" si="33"/>
        <v>205.3857142857143</v>
      </c>
    </row>
    <row r="76" spans="1:30">
      <c r="A76" s="66">
        <v>2017</v>
      </c>
      <c r="B76" s="98">
        <v>22</v>
      </c>
      <c r="C76" s="99" t="str">
        <f>VLOOKUP(B76,학교인덱스,2,)</f>
        <v>충남대학교</v>
      </c>
      <c r="D76" s="99"/>
      <c r="E76" s="100" t="s">
        <v>21</v>
      </c>
      <c r="F76" s="98">
        <v>52.98</v>
      </c>
      <c r="G76" s="99">
        <v>55.32</v>
      </c>
      <c r="H76" s="99">
        <v>50.98</v>
      </c>
      <c r="I76" s="100">
        <v>51.12</v>
      </c>
      <c r="J76" s="98">
        <v>91.93</v>
      </c>
      <c r="K76" s="99">
        <v>96.77</v>
      </c>
      <c r="L76" s="99">
        <v>94.8</v>
      </c>
      <c r="M76" s="100">
        <v>96.23</v>
      </c>
      <c r="N76" s="98">
        <v>99</v>
      </c>
      <c r="O76" s="99">
        <v>100</v>
      </c>
      <c r="P76" s="99">
        <v>100</v>
      </c>
      <c r="Q76" s="100">
        <v>100</v>
      </c>
      <c r="R76" s="101">
        <v>104.25714285714285</v>
      </c>
      <c r="S76" s="102">
        <v>107.6</v>
      </c>
      <c r="T76" s="102">
        <v>101.39999999999999</v>
      </c>
      <c r="U76" s="103">
        <v>101.60000000000001</v>
      </c>
      <c r="V76" s="98">
        <v>91.93</v>
      </c>
      <c r="W76" s="99">
        <v>96.77</v>
      </c>
      <c r="X76" s="99">
        <v>94.8</v>
      </c>
      <c r="Y76" s="100">
        <v>96.23</v>
      </c>
      <c r="Z76" s="98">
        <v>890</v>
      </c>
      <c r="AA76" s="99">
        <v>900</v>
      </c>
      <c r="AB76" s="99">
        <v>900</v>
      </c>
      <c r="AC76" s="99">
        <v>900</v>
      </c>
      <c r="AD76" s="66">
        <f t="shared" si="33"/>
        <v>196.18714285714287</v>
      </c>
    </row>
    <row r="77" spans="1:30">
      <c r="A77" s="66">
        <v>2017</v>
      </c>
      <c r="B77" s="98">
        <v>23</v>
      </c>
      <c r="C77" s="99" t="str">
        <f>VLOOKUP(B77,학교인덱스,2,)</f>
        <v>충북대학교</v>
      </c>
      <c r="D77" s="99"/>
      <c r="E77" s="100"/>
      <c r="F77" s="98">
        <v>69.599999999999994</v>
      </c>
      <c r="G77" s="99">
        <v>71.8</v>
      </c>
      <c r="H77" s="99">
        <v>69.400000000000006</v>
      </c>
      <c r="I77" s="100">
        <v>68</v>
      </c>
      <c r="J77" s="98">
        <v>97.1</v>
      </c>
      <c r="K77" s="99">
        <v>98</v>
      </c>
      <c r="L77" s="99">
        <v>98</v>
      </c>
      <c r="M77" s="100">
        <v>96</v>
      </c>
      <c r="N77" s="98">
        <v>97.5</v>
      </c>
      <c r="O77" s="99">
        <v>100</v>
      </c>
      <c r="P77" s="99">
        <v>100</v>
      </c>
      <c r="Q77" s="100">
        <v>95</v>
      </c>
      <c r="R77" s="101">
        <v>107.76774193548387</v>
      </c>
      <c r="S77" s="102">
        <v>111.17419354838709</v>
      </c>
      <c r="T77" s="102">
        <v>107.45806451612903</v>
      </c>
      <c r="U77" s="103">
        <v>105.29032258064517</v>
      </c>
      <c r="V77" s="98">
        <v>94</v>
      </c>
      <c r="W77" s="99">
        <v>95</v>
      </c>
      <c r="X77" s="99">
        <v>94</v>
      </c>
      <c r="Y77" s="100">
        <v>91</v>
      </c>
      <c r="Z77" s="98">
        <v>945</v>
      </c>
      <c r="AA77" s="99">
        <v>970</v>
      </c>
      <c r="AB77" s="99">
        <v>960</v>
      </c>
      <c r="AC77" s="99">
        <v>900</v>
      </c>
      <c r="AD77" s="66">
        <f t="shared" si="33"/>
        <v>201.76774193548385</v>
      </c>
    </row>
    <row r="78" spans="1:30">
      <c r="A78" s="66">
        <v>2017</v>
      </c>
      <c r="B78" s="98">
        <v>24</v>
      </c>
      <c r="C78" s="99" t="str">
        <f>VLOOKUP(B78,학교인덱스,2,)</f>
        <v>한국외대학교</v>
      </c>
      <c r="D78" s="99" t="s">
        <v>19</v>
      </c>
      <c r="E78" s="100" t="s">
        <v>20</v>
      </c>
      <c r="F78" s="98">
        <v>119</v>
      </c>
      <c r="G78" s="99">
        <v>122.5</v>
      </c>
      <c r="H78" s="99">
        <v>118.8</v>
      </c>
      <c r="I78" s="100">
        <v>114.9</v>
      </c>
      <c r="J78" s="98">
        <v>3.81</v>
      </c>
      <c r="K78" s="99">
        <v>4.1399999999999997</v>
      </c>
      <c r="L78" s="99">
        <v>3.92</v>
      </c>
      <c r="M78" s="100">
        <v>3.55</v>
      </c>
      <c r="N78" s="98">
        <v>918</v>
      </c>
      <c r="O78" s="99">
        <v>960</v>
      </c>
      <c r="P78" s="99">
        <v>945</v>
      </c>
      <c r="Q78" s="100">
        <v>905</v>
      </c>
      <c r="R78" s="98">
        <v>119</v>
      </c>
      <c r="S78" s="99">
        <v>122.5</v>
      </c>
      <c r="T78" s="99">
        <v>118.8</v>
      </c>
      <c r="U78" s="100">
        <v>114.9</v>
      </c>
      <c r="V78" s="98">
        <v>93.1</v>
      </c>
      <c r="W78" s="99">
        <v>96.4</v>
      </c>
      <c r="X78" s="99">
        <v>94.2</v>
      </c>
      <c r="Y78" s="100">
        <v>90.5</v>
      </c>
      <c r="Z78" s="98">
        <v>918</v>
      </c>
      <c r="AA78" s="99">
        <v>960</v>
      </c>
      <c r="AB78" s="99">
        <v>945</v>
      </c>
      <c r="AC78" s="99">
        <v>905</v>
      </c>
      <c r="AD78" s="66">
        <f t="shared" si="33"/>
        <v>212.1</v>
      </c>
    </row>
    <row r="79" spans="1:30">
      <c r="A79" s="66">
        <v>2017</v>
      </c>
      <c r="B79" s="98">
        <v>24</v>
      </c>
      <c r="C79" s="99" t="str">
        <f>VLOOKUP(B79,학교인덱스,2,)</f>
        <v>한국외대학교</v>
      </c>
      <c r="D79" s="99" t="s">
        <v>19</v>
      </c>
      <c r="E79" s="100" t="s">
        <v>21</v>
      </c>
      <c r="F79" s="98">
        <v>107.9</v>
      </c>
      <c r="G79" s="99">
        <v>118.7</v>
      </c>
      <c r="H79" s="99">
        <v>118.7</v>
      </c>
      <c r="I79" s="100">
        <v>95.9</v>
      </c>
      <c r="J79" s="98">
        <v>3.53</v>
      </c>
      <c r="K79" s="99">
        <v>3.64</v>
      </c>
      <c r="L79" s="99">
        <v>3.64</v>
      </c>
      <c r="M79" s="100">
        <v>3.46</v>
      </c>
      <c r="N79" s="98">
        <v>912</v>
      </c>
      <c r="O79" s="99">
        <v>960</v>
      </c>
      <c r="P79" s="99">
        <v>960</v>
      </c>
      <c r="Q79" s="100">
        <v>820</v>
      </c>
      <c r="R79" s="98">
        <v>107.9</v>
      </c>
      <c r="S79" s="99">
        <v>118.7</v>
      </c>
      <c r="T79" s="99">
        <v>118.7</v>
      </c>
      <c r="U79" s="100">
        <v>95.9</v>
      </c>
      <c r="V79" s="98">
        <v>90.3</v>
      </c>
      <c r="W79" s="99">
        <v>91.4</v>
      </c>
      <c r="X79" s="99">
        <v>91.4</v>
      </c>
      <c r="Y79" s="100">
        <v>89.6</v>
      </c>
      <c r="Z79" s="98">
        <v>912</v>
      </c>
      <c r="AA79" s="99">
        <v>960</v>
      </c>
      <c r="AB79" s="99">
        <v>960</v>
      </c>
      <c r="AC79" s="99">
        <v>820</v>
      </c>
      <c r="AD79" s="66">
        <f t="shared" si="33"/>
        <v>198.2</v>
      </c>
    </row>
    <row r="80" spans="1:30">
      <c r="A80" s="66">
        <v>2017</v>
      </c>
      <c r="B80" s="98">
        <v>24</v>
      </c>
      <c r="C80" s="99" t="str">
        <f>VLOOKUP(B80,학교인덱스,2,)</f>
        <v>한국외대학교</v>
      </c>
      <c r="D80" s="99" t="s">
        <v>22</v>
      </c>
      <c r="E80" s="100"/>
      <c r="F80" s="98">
        <v>120.2</v>
      </c>
      <c r="G80" s="99">
        <v>124.5</v>
      </c>
      <c r="H80" s="99">
        <v>118.8</v>
      </c>
      <c r="I80" s="100">
        <v>116.8</v>
      </c>
      <c r="J80" s="98">
        <v>3.77</v>
      </c>
      <c r="K80" s="99">
        <v>4.03</v>
      </c>
      <c r="L80" s="99">
        <v>3.88</v>
      </c>
      <c r="M80" s="100">
        <v>3.64</v>
      </c>
      <c r="N80" s="98">
        <v>933</v>
      </c>
      <c r="O80" s="99">
        <v>960</v>
      </c>
      <c r="P80" s="99">
        <v>950</v>
      </c>
      <c r="Q80" s="100">
        <v>915</v>
      </c>
      <c r="R80" s="98">
        <v>120.2</v>
      </c>
      <c r="S80" s="99">
        <v>124.5</v>
      </c>
      <c r="T80" s="99">
        <v>118.8</v>
      </c>
      <c r="U80" s="100">
        <v>116.8</v>
      </c>
      <c r="V80" s="98">
        <v>92.7</v>
      </c>
      <c r="W80" s="99">
        <v>95.3</v>
      </c>
      <c r="X80" s="99">
        <v>93.8</v>
      </c>
      <c r="Y80" s="100">
        <v>91.4</v>
      </c>
      <c r="Z80" s="98">
        <v>933</v>
      </c>
      <c r="AA80" s="99">
        <v>960</v>
      </c>
      <c r="AB80" s="99">
        <v>950</v>
      </c>
      <c r="AC80" s="99">
        <v>915</v>
      </c>
      <c r="AD80" s="66">
        <f t="shared" si="33"/>
        <v>212.9</v>
      </c>
    </row>
    <row r="81" spans="1:30" ht="15.6" thickBot="1">
      <c r="A81" s="94">
        <v>2017</v>
      </c>
      <c r="B81" s="110">
        <v>25</v>
      </c>
      <c r="C81" s="111" t="str">
        <f>VLOOKUP(B81,학교인덱스,2,)</f>
        <v>한양대학교</v>
      </c>
      <c r="D81" s="111"/>
      <c r="E81" s="112"/>
      <c r="F81" s="110">
        <v>23.07</v>
      </c>
      <c r="G81" s="111">
        <v>24.24</v>
      </c>
      <c r="H81" s="111">
        <v>22.89</v>
      </c>
      <c r="I81" s="112">
        <v>21.8</v>
      </c>
      <c r="J81" s="110">
        <v>18.04</v>
      </c>
      <c r="K81" s="111">
        <v>18.670000000000002</v>
      </c>
      <c r="L81" s="111">
        <v>18.12</v>
      </c>
      <c r="M81" s="112">
        <v>17.55</v>
      </c>
      <c r="N81" s="110">
        <v>9.52</v>
      </c>
      <c r="O81" s="111">
        <v>10</v>
      </c>
      <c r="P81" s="111">
        <v>9.5</v>
      </c>
      <c r="Q81" s="112">
        <v>9</v>
      </c>
      <c r="R81" s="113">
        <v>121.54838709677419</v>
      </c>
      <c r="S81" s="114">
        <v>125.86175115207372</v>
      </c>
      <c r="T81" s="114">
        <v>120.8847926267281</v>
      </c>
      <c r="U81" s="115">
        <v>116.8663594470046</v>
      </c>
      <c r="V81" s="110">
        <v>95.1</v>
      </c>
      <c r="W81" s="111">
        <v>96.7</v>
      </c>
      <c r="X81" s="111">
        <v>95.3</v>
      </c>
      <c r="Y81" s="112">
        <v>93.9</v>
      </c>
      <c r="Z81" s="110">
        <v>975</v>
      </c>
      <c r="AA81" s="111">
        <v>990</v>
      </c>
      <c r="AB81" s="111">
        <v>960</v>
      </c>
      <c r="AC81" s="111">
        <v>940</v>
      </c>
      <c r="AD81" s="94">
        <f t="shared" si="33"/>
        <v>216.64838709677417</v>
      </c>
    </row>
    <row r="82" spans="1:30" ht="16.2">
      <c r="A82" s="140">
        <v>2013</v>
      </c>
      <c r="B82" s="141">
        <v>1</v>
      </c>
      <c r="C82" s="142" t="str">
        <f>VLOOKUP(B82,학교인덱스,2,)</f>
        <v>강원대학교</v>
      </c>
      <c r="D82" s="142" t="s">
        <v>69</v>
      </c>
      <c r="F82" s="141">
        <v>109.7</v>
      </c>
      <c r="J82" s="141">
        <v>90.4</v>
      </c>
      <c r="N82" s="141">
        <v>831.7</v>
      </c>
      <c r="R82" s="141">
        <v>109.7</v>
      </c>
      <c r="V82" s="141">
        <v>90.4</v>
      </c>
      <c r="Z82" s="141">
        <v>831.7</v>
      </c>
    </row>
    <row r="83" spans="1:30" ht="16.2">
      <c r="A83" s="140">
        <v>2014</v>
      </c>
      <c r="B83" s="141">
        <v>1</v>
      </c>
      <c r="C83" s="142" t="str">
        <f>VLOOKUP(B83,학교인덱스,2,)</f>
        <v>강원대학교</v>
      </c>
      <c r="D83" s="143" t="s">
        <v>68</v>
      </c>
      <c r="F83" s="141">
        <v>100.9</v>
      </c>
      <c r="J83" s="141">
        <v>91.5</v>
      </c>
      <c r="N83" s="141">
        <v>919.4</v>
      </c>
      <c r="R83" s="141">
        <v>100.9</v>
      </c>
      <c r="V83" s="141">
        <v>91.5</v>
      </c>
      <c r="Z83" s="141">
        <v>919.4</v>
      </c>
    </row>
    <row r="84" spans="1:30" ht="16.2">
      <c r="A84" s="140">
        <v>2013</v>
      </c>
      <c r="B84" s="141">
        <v>1</v>
      </c>
      <c r="C84" s="142" t="str">
        <f>VLOOKUP(B84,학교인덱스,2,)</f>
        <v>강원대학교</v>
      </c>
      <c r="D84" s="143" t="s">
        <v>70</v>
      </c>
      <c r="F84" s="141">
        <v>105.9</v>
      </c>
      <c r="J84" s="141">
        <v>90.9</v>
      </c>
      <c r="N84" s="141">
        <v>870</v>
      </c>
      <c r="R84" s="141">
        <v>105.9</v>
      </c>
      <c r="V84" s="141">
        <v>90.9</v>
      </c>
      <c r="Z84" s="141">
        <v>870</v>
      </c>
    </row>
    <row r="85" spans="1:30" ht="16.2">
      <c r="A85" s="140">
        <v>2014</v>
      </c>
      <c r="B85" s="141">
        <v>1</v>
      </c>
      <c r="C85" s="142" t="str">
        <f>VLOOKUP(B85,학교인덱스,2,)</f>
        <v>강원대학교</v>
      </c>
      <c r="D85" s="142" t="s">
        <v>71</v>
      </c>
      <c r="F85" s="141">
        <v>103.9</v>
      </c>
      <c r="J85" s="141">
        <v>91.9</v>
      </c>
      <c r="N85" s="141">
        <v>901.3</v>
      </c>
      <c r="R85" s="141">
        <v>103.9</v>
      </c>
      <c r="V85" s="141">
        <v>91.9</v>
      </c>
      <c r="Z85" s="141">
        <v>901.3</v>
      </c>
    </row>
    <row r="86" spans="1:30" ht="16.2">
      <c r="A86" s="140">
        <v>2013</v>
      </c>
      <c r="B86">
        <f>B82+1</f>
        <v>2</v>
      </c>
      <c r="C86" s="142" t="str">
        <f>VLOOKUP(B86,학교인덱스,2,)</f>
        <v>건국대학교</v>
      </c>
      <c r="D86" s="142" t="s">
        <v>69</v>
      </c>
      <c r="F86" s="141">
        <v>122.7</v>
      </c>
      <c r="J86" s="141">
        <v>89.2</v>
      </c>
      <c r="N86" s="141">
        <v>954.2</v>
      </c>
      <c r="R86" s="141">
        <v>122.7</v>
      </c>
      <c r="V86" s="141">
        <v>89.2</v>
      </c>
      <c r="Z86" s="141">
        <v>954.2</v>
      </c>
    </row>
    <row r="87" spans="1:30" ht="16.2">
      <c r="A87" s="140">
        <v>2014</v>
      </c>
      <c r="B87">
        <f t="shared" ref="B87:B107" si="37">B83+1</f>
        <v>2</v>
      </c>
      <c r="C87" s="142" t="str">
        <f>VLOOKUP(B87,학교인덱스,2,)</f>
        <v>건국대학교</v>
      </c>
      <c r="D87" s="143" t="s">
        <v>68</v>
      </c>
      <c r="F87" s="141">
        <v>125.4</v>
      </c>
      <c r="J87" s="141">
        <v>87.6</v>
      </c>
      <c r="N87" s="141">
        <v>967.5</v>
      </c>
      <c r="R87" s="141">
        <v>125.4</v>
      </c>
      <c r="V87" s="141">
        <v>87.6</v>
      </c>
      <c r="Z87" s="141">
        <v>967.5</v>
      </c>
    </row>
    <row r="88" spans="1:30" ht="16.2">
      <c r="A88" s="140">
        <v>2013</v>
      </c>
      <c r="B88">
        <f>B86+1</f>
        <v>3</v>
      </c>
      <c r="C88" s="142" t="str">
        <f>VLOOKUP(B88,학교인덱스,2,)</f>
        <v>경북대학교</v>
      </c>
      <c r="D88" s="142" t="s">
        <v>69</v>
      </c>
      <c r="F88" s="141">
        <v>110.4</v>
      </c>
      <c r="J88" s="141">
        <v>92.3</v>
      </c>
      <c r="N88" s="141">
        <v>909.4</v>
      </c>
      <c r="R88" s="141">
        <v>110.4</v>
      </c>
      <c r="V88" s="141">
        <v>92.3</v>
      </c>
      <c r="Z88" s="141">
        <v>909.4</v>
      </c>
    </row>
    <row r="89" spans="1:30" ht="16.2">
      <c r="A89" s="140">
        <v>2014</v>
      </c>
      <c r="B89">
        <f>B87+1</f>
        <v>3</v>
      </c>
      <c r="C89" s="142" t="str">
        <f>VLOOKUP(B89,학교인덱스,2,)</f>
        <v>경북대학교</v>
      </c>
      <c r="D89" s="143" t="s">
        <v>68</v>
      </c>
      <c r="F89" s="141">
        <v>111.6</v>
      </c>
      <c r="J89" s="141">
        <v>91.6</v>
      </c>
      <c r="N89" s="141">
        <v>903</v>
      </c>
      <c r="R89" s="141">
        <v>111.6</v>
      </c>
      <c r="V89" s="141">
        <v>91.6</v>
      </c>
      <c r="Z89" s="141">
        <v>903</v>
      </c>
    </row>
    <row r="90" spans="1:30" ht="16.2">
      <c r="A90" s="140">
        <v>2013</v>
      </c>
      <c r="B90">
        <v>3</v>
      </c>
      <c r="C90" s="142" t="str">
        <f>VLOOKUP(B90,학교인덱스,2,)</f>
        <v>경북대학교</v>
      </c>
      <c r="D90" s="143" t="s">
        <v>70</v>
      </c>
      <c r="F90" s="141">
        <v>110.7</v>
      </c>
      <c r="J90" s="141">
        <v>91.6</v>
      </c>
      <c r="N90" s="141">
        <v>893.9</v>
      </c>
      <c r="R90" s="141">
        <v>110.7</v>
      </c>
      <c r="V90" s="141">
        <v>91.6</v>
      </c>
      <c r="Z90" s="141">
        <v>893.9</v>
      </c>
    </row>
    <row r="91" spans="1:30" ht="16.2">
      <c r="A91" s="140">
        <v>2014</v>
      </c>
      <c r="B91">
        <v>3</v>
      </c>
      <c r="C91" s="142" t="str">
        <f>VLOOKUP(B91,학교인덱스,2,)</f>
        <v>경북대학교</v>
      </c>
      <c r="D91" s="142" t="s">
        <v>71</v>
      </c>
      <c r="F91" s="141">
        <v>111.5</v>
      </c>
      <c r="J91" s="141">
        <v>92.4</v>
      </c>
      <c r="N91" s="141">
        <v>913.2</v>
      </c>
      <c r="R91" s="141">
        <v>111.5</v>
      </c>
      <c r="V91" s="141">
        <v>92.4</v>
      </c>
      <c r="Z91" s="141">
        <v>913.2</v>
      </c>
    </row>
    <row r="92" spans="1:30" ht="16.2">
      <c r="A92" s="140">
        <v>2013</v>
      </c>
      <c r="B92">
        <f t="shared" si="37"/>
        <v>4</v>
      </c>
      <c r="C92" s="142" t="str">
        <f>VLOOKUP(B92,학교인덱스,2,)</f>
        <v>경희대학교</v>
      </c>
      <c r="D92" s="142" t="s">
        <v>69</v>
      </c>
      <c r="F92" s="141">
        <v>122.2</v>
      </c>
      <c r="J92" s="141">
        <v>93.4</v>
      </c>
      <c r="N92" s="141">
        <v>928.4</v>
      </c>
      <c r="R92" s="141">
        <v>122.2</v>
      </c>
      <c r="V92" s="141">
        <v>93.4</v>
      </c>
      <c r="Z92" s="141">
        <v>928.4</v>
      </c>
    </row>
    <row r="93" spans="1:30" ht="16.2">
      <c r="A93" s="140">
        <v>2014</v>
      </c>
      <c r="B93">
        <f t="shared" si="37"/>
        <v>4</v>
      </c>
      <c r="C93" s="142" t="str">
        <f>VLOOKUP(B93,학교인덱스,2,)</f>
        <v>경희대학교</v>
      </c>
      <c r="D93" s="143" t="s">
        <v>68</v>
      </c>
      <c r="F93" s="141">
        <v>118.1</v>
      </c>
      <c r="J93" s="141">
        <v>94.3</v>
      </c>
      <c r="N93" s="141">
        <v>927.4</v>
      </c>
      <c r="R93" s="141">
        <v>118.1</v>
      </c>
      <c r="V93" s="141">
        <v>94.3</v>
      </c>
      <c r="Z93" s="141">
        <v>927.4</v>
      </c>
    </row>
    <row r="94" spans="1:30" ht="16.2">
      <c r="A94" s="140">
        <v>2013</v>
      </c>
      <c r="B94">
        <f>B92+1</f>
        <v>5</v>
      </c>
      <c r="C94" s="142" t="str">
        <f>VLOOKUP(B94,학교인덱스,2,)</f>
        <v>고려대학교</v>
      </c>
      <c r="D94" s="143" t="s">
        <v>70</v>
      </c>
      <c r="F94" s="141">
        <v>127.4</v>
      </c>
      <c r="J94" s="141">
        <v>94</v>
      </c>
      <c r="N94" s="149">
        <v>851</v>
      </c>
      <c r="R94" s="141">
        <v>127.4</v>
      </c>
      <c r="V94" s="141">
        <v>94</v>
      </c>
      <c r="Z94" s="149">
        <v>851</v>
      </c>
    </row>
    <row r="95" spans="1:30" ht="16.2">
      <c r="A95" s="140">
        <v>2014</v>
      </c>
      <c r="B95">
        <f>B93+1</f>
        <v>5</v>
      </c>
      <c r="C95" s="142" t="str">
        <f>VLOOKUP(B95,학교인덱스,2,)</f>
        <v>고려대학교</v>
      </c>
      <c r="D95" s="143" t="s">
        <v>70</v>
      </c>
      <c r="F95" s="141">
        <v>123.2</v>
      </c>
      <c r="J95" s="141">
        <v>94.8</v>
      </c>
      <c r="N95" s="149">
        <v>872</v>
      </c>
      <c r="R95" s="141">
        <v>123.2</v>
      </c>
      <c r="V95" s="141">
        <v>94.8</v>
      </c>
      <c r="Z95" s="149">
        <v>872</v>
      </c>
    </row>
    <row r="96" spans="1:30" ht="16.2">
      <c r="A96" s="140">
        <v>2013</v>
      </c>
      <c r="B96">
        <f>B94+1</f>
        <v>6</v>
      </c>
      <c r="C96" s="142" t="str">
        <f>VLOOKUP(B96,학교인덱스,2,)</f>
        <v>동아대학교</v>
      </c>
      <c r="D96" s="142" t="s">
        <v>69</v>
      </c>
      <c r="F96" s="141">
        <v>102</v>
      </c>
      <c r="J96" s="141">
        <v>92.9</v>
      </c>
      <c r="N96" s="141">
        <v>887.8</v>
      </c>
      <c r="R96" s="141">
        <v>102</v>
      </c>
      <c r="V96" s="141">
        <v>92.9</v>
      </c>
      <c r="Z96" s="141">
        <v>887.8</v>
      </c>
    </row>
    <row r="97" spans="1:26" ht="16.2">
      <c r="A97" s="140">
        <v>2014</v>
      </c>
      <c r="B97">
        <f>B95+1</f>
        <v>6</v>
      </c>
      <c r="C97" s="142" t="str">
        <f>VLOOKUP(B97,학교인덱스,2,)</f>
        <v>동아대학교</v>
      </c>
      <c r="D97" s="143" t="s">
        <v>68</v>
      </c>
      <c r="F97" s="141">
        <v>104.6</v>
      </c>
      <c r="J97" s="141">
        <v>93.7</v>
      </c>
      <c r="N97" s="141">
        <v>904.1</v>
      </c>
      <c r="R97" s="141">
        <v>104.6</v>
      </c>
      <c r="V97" s="141">
        <v>93.7</v>
      </c>
      <c r="Z97" s="141">
        <v>904.1</v>
      </c>
    </row>
    <row r="98" spans="1:26" ht="16.2">
      <c r="A98" s="140">
        <v>2013</v>
      </c>
      <c r="B98">
        <v>6</v>
      </c>
      <c r="C98" s="142" t="str">
        <f>VLOOKUP(B98,학교인덱스,2,)</f>
        <v>동아대학교</v>
      </c>
      <c r="D98" s="143" t="s">
        <v>70</v>
      </c>
      <c r="F98" s="141">
        <v>103.9</v>
      </c>
      <c r="J98" s="141">
        <v>91.4</v>
      </c>
      <c r="N98" s="141">
        <v>882.4</v>
      </c>
      <c r="R98" s="141">
        <v>103.9</v>
      </c>
      <c r="V98" s="141">
        <v>91.4</v>
      </c>
      <c r="Z98" s="141">
        <v>882.4</v>
      </c>
    </row>
    <row r="99" spans="1:26" ht="16.2">
      <c r="A99" s="140">
        <v>2014</v>
      </c>
      <c r="B99">
        <v>6</v>
      </c>
      <c r="C99" s="142" t="str">
        <f>VLOOKUP(B99,학교인덱스,2,)</f>
        <v>동아대학교</v>
      </c>
      <c r="D99" s="142" t="s">
        <v>71</v>
      </c>
      <c r="F99" s="141">
        <v>106.3</v>
      </c>
      <c r="J99" s="141">
        <v>90.7</v>
      </c>
      <c r="N99" s="141">
        <v>903.6</v>
      </c>
      <c r="R99" s="141">
        <v>106.3</v>
      </c>
      <c r="V99" s="141">
        <v>90.7</v>
      </c>
      <c r="Z99" s="141">
        <v>903.6</v>
      </c>
    </row>
    <row r="100" spans="1:26" ht="16.2">
      <c r="A100" s="140">
        <v>2013</v>
      </c>
      <c r="B100">
        <f t="shared" si="37"/>
        <v>7</v>
      </c>
      <c r="C100" s="142" t="str">
        <f>VLOOKUP(B100,학교인덱스,2,)</f>
        <v>부산대학교</v>
      </c>
      <c r="D100" s="142" t="s">
        <v>69</v>
      </c>
      <c r="F100" s="141">
        <v>112.7</v>
      </c>
      <c r="J100" s="141">
        <v>91.2</v>
      </c>
      <c r="N100" s="141">
        <v>897</v>
      </c>
      <c r="R100" s="141">
        <v>112.7</v>
      </c>
      <c r="V100" s="141">
        <v>91.2</v>
      </c>
      <c r="Z100" s="141">
        <v>897</v>
      </c>
    </row>
    <row r="101" spans="1:26" ht="16.2">
      <c r="A101" s="140">
        <v>2014</v>
      </c>
      <c r="B101">
        <f t="shared" si="37"/>
        <v>7</v>
      </c>
      <c r="C101" s="142" t="str">
        <f>VLOOKUP(B101,학교인덱스,2,)</f>
        <v>부산대학교</v>
      </c>
      <c r="D101" s="143" t="s">
        <v>68</v>
      </c>
      <c r="F101" s="141">
        <v>114.4</v>
      </c>
      <c r="J101" s="141">
        <v>90.7</v>
      </c>
      <c r="N101" s="141">
        <v>895.3</v>
      </c>
      <c r="R101" s="141">
        <v>114.4</v>
      </c>
      <c r="V101" s="141">
        <v>90.7</v>
      </c>
      <c r="Z101" s="141">
        <v>895.3</v>
      </c>
    </row>
    <row r="102" spans="1:26" ht="16.2">
      <c r="A102" s="140">
        <v>2013</v>
      </c>
      <c r="B102">
        <f t="shared" si="37"/>
        <v>7</v>
      </c>
      <c r="C102" s="142" t="str">
        <f>VLOOKUP(B102,학교인덱스,2,)</f>
        <v>부산대학교</v>
      </c>
      <c r="D102" s="143" t="s">
        <v>70</v>
      </c>
      <c r="F102" s="141">
        <v>108.9</v>
      </c>
      <c r="J102" s="141">
        <v>90.9</v>
      </c>
      <c r="N102" s="141">
        <v>906.6</v>
      </c>
      <c r="R102" s="141">
        <v>108.9</v>
      </c>
      <c r="V102" s="141">
        <v>90.9</v>
      </c>
      <c r="Z102" s="141">
        <v>906.6</v>
      </c>
    </row>
    <row r="103" spans="1:26" ht="16.2">
      <c r="A103" s="140">
        <v>2014</v>
      </c>
      <c r="B103">
        <f t="shared" si="37"/>
        <v>7</v>
      </c>
      <c r="C103" s="142" t="str">
        <f>VLOOKUP(B103,학교인덱스,2,)</f>
        <v>부산대학교</v>
      </c>
      <c r="D103" s="142" t="s">
        <v>71</v>
      </c>
      <c r="F103" s="141">
        <v>116.8</v>
      </c>
      <c r="J103" s="141">
        <v>89.9</v>
      </c>
      <c r="N103" s="141">
        <v>822.2</v>
      </c>
      <c r="R103" s="141">
        <v>116.8</v>
      </c>
      <c r="V103" s="141">
        <v>89.9</v>
      </c>
      <c r="Z103" s="141">
        <v>822.2</v>
      </c>
    </row>
    <row r="104" spans="1:26" ht="16.2">
      <c r="A104" s="140">
        <v>2013</v>
      </c>
      <c r="B104">
        <f t="shared" si="37"/>
        <v>8</v>
      </c>
      <c r="C104" s="142" t="str">
        <f>VLOOKUP(B104,학교인덱스,2,)</f>
        <v>서강대학교</v>
      </c>
      <c r="D104" s="142" t="s">
        <v>69</v>
      </c>
      <c r="F104" s="141">
        <v>111.1</v>
      </c>
      <c r="J104" s="141">
        <v>93.9</v>
      </c>
      <c r="N104" s="141">
        <v>951.8</v>
      </c>
      <c r="R104" s="141">
        <v>111.1</v>
      </c>
      <c r="V104" s="141">
        <v>93.9</v>
      </c>
      <c r="Z104" s="141">
        <v>951.8</v>
      </c>
    </row>
    <row r="105" spans="1:26" ht="16.2">
      <c r="A105" s="140">
        <v>2014</v>
      </c>
      <c r="B105">
        <f t="shared" si="37"/>
        <v>8</v>
      </c>
      <c r="C105" s="142" t="str">
        <f>VLOOKUP(B105,학교인덱스,2,)</f>
        <v>서강대학교</v>
      </c>
      <c r="D105" s="143" t="s">
        <v>68</v>
      </c>
      <c r="F105" s="141">
        <v>116.2</v>
      </c>
      <c r="J105" s="141">
        <v>94.4</v>
      </c>
      <c r="N105" s="141">
        <v>946.3</v>
      </c>
      <c r="R105" s="141">
        <v>116.2</v>
      </c>
      <c r="V105" s="141">
        <v>94.4</v>
      </c>
      <c r="Z105" s="141">
        <v>946.3</v>
      </c>
    </row>
    <row r="106" spans="1:26" ht="16.2">
      <c r="A106" s="140">
        <v>2013</v>
      </c>
      <c r="B106">
        <f t="shared" si="37"/>
        <v>8</v>
      </c>
      <c r="C106" s="142" t="str">
        <f>VLOOKUP(B106,학교인덱스,2,)</f>
        <v>서강대학교</v>
      </c>
      <c r="D106" s="143" t="s">
        <v>70</v>
      </c>
      <c r="F106" s="141">
        <v>108.7</v>
      </c>
      <c r="J106" s="141">
        <v>93.7</v>
      </c>
      <c r="N106" s="141">
        <v>926.7</v>
      </c>
      <c r="R106" s="141">
        <v>108.7</v>
      </c>
      <c r="V106" s="141">
        <v>93.7</v>
      </c>
      <c r="Z106" s="141">
        <v>926.7</v>
      </c>
    </row>
    <row r="107" spans="1:26" ht="16.2">
      <c r="A107" s="140">
        <v>2014</v>
      </c>
      <c r="B107">
        <f t="shared" si="37"/>
        <v>8</v>
      </c>
      <c r="C107" s="142" t="str">
        <f>VLOOKUP(B107,학교인덱스,2,)</f>
        <v>서강대학교</v>
      </c>
      <c r="D107" s="142" t="s">
        <v>71</v>
      </c>
      <c r="F107" s="141">
        <v>106.3</v>
      </c>
      <c r="J107" s="141">
        <v>93.2</v>
      </c>
      <c r="N107" s="141">
        <v>955.5</v>
      </c>
      <c r="R107" s="141">
        <v>106.3</v>
      </c>
      <c r="V107" s="141">
        <v>93.2</v>
      </c>
      <c r="Z107" s="141">
        <v>955.5</v>
      </c>
    </row>
    <row r="108" spans="1:26" ht="16.2">
      <c r="A108" s="140">
        <v>2013</v>
      </c>
      <c r="B108">
        <f>B106+1</f>
        <v>9</v>
      </c>
      <c r="C108" s="142" t="str">
        <f>VLOOKUP(B108,학교인덱스,2,)</f>
        <v>서울대학교</v>
      </c>
      <c r="D108" s="142" t="s">
        <v>69</v>
      </c>
      <c r="F108" s="141">
        <v>132.19999999999999</v>
      </c>
      <c r="J108" s="141">
        <v>96.4</v>
      </c>
      <c r="N108" s="149">
        <v>872</v>
      </c>
      <c r="R108" s="141">
        <v>132.19999999999999</v>
      </c>
      <c r="V108" s="141">
        <v>96.4</v>
      </c>
      <c r="Z108" s="149">
        <v>872</v>
      </c>
    </row>
    <row r="109" spans="1:26" ht="16.2">
      <c r="A109" s="140">
        <v>2014</v>
      </c>
      <c r="B109">
        <f>B107+1</f>
        <v>9</v>
      </c>
      <c r="C109" s="142" t="str">
        <f>VLOOKUP(B109,학교인덱스,2,)</f>
        <v>서울대학교</v>
      </c>
      <c r="D109" s="143" t="s">
        <v>68</v>
      </c>
      <c r="F109" s="141">
        <v>128.30000000000001</v>
      </c>
      <c r="J109" s="141">
        <v>95.8</v>
      </c>
      <c r="N109" s="149">
        <v>851</v>
      </c>
      <c r="R109" s="141">
        <v>128.30000000000001</v>
      </c>
      <c r="V109" s="141">
        <v>95.8</v>
      </c>
      <c r="Z109" s="149">
        <v>851</v>
      </c>
    </row>
    <row r="110" spans="1:26" ht="16.2">
      <c r="A110" s="140">
        <v>2013</v>
      </c>
      <c r="B110">
        <f>B108+1</f>
        <v>10</v>
      </c>
      <c r="C110" s="142" t="str">
        <f>VLOOKUP(B110,학교인덱스,2,)</f>
        <v>서울시립대학교</v>
      </c>
      <c r="D110" s="142" t="s">
        <v>69</v>
      </c>
      <c r="F110" s="141">
        <v>120.1</v>
      </c>
      <c r="J110" s="141">
        <v>91.7</v>
      </c>
      <c r="N110" s="141">
        <v>921.2</v>
      </c>
      <c r="R110" s="141">
        <v>120.1</v>
      </c>
      <c r="V110" s="141">
        <v>91.7</v>
      </c>
      <c r="Z110" s="141">
        <v>921.2</v>
      </c>
    </row>
    <row r="111" spans="1:26" ht="16.2">
      <c r="A111" s="140">
        <v>2014</v>
      </c>
      <c r="B111">
        <f>B109+1</f>
        <v>10</v>
      </c>
      <c r="C111" s="142" t="str">
        <f>VLOOKUP(B111,학교인덱스,2,)</f>
        <v>서울시립대학교</v>
      </c>
      <c r="D111" s="143" t="s">
        <v>68</v>
      </c>
      <c r="F111" s="141">
        <v>122.8</v>
      </c>
      <c r="J111" s="141">
        <v>92</v>
      </c>
      <c r="N111" s="141">
        <v>915.3</v>
      </c>
      <c r="R111" s="141">
        <v>122.8</v>
      </c>
      <c r="V111" s="141">
        <v>92</v>
      </c>
      <c r="Z111" s="141">
        <v>915.3</v>
      </c>
    </row>
    <row r="112" spans="1:26" ht="16.2">
      <c r="A112" s="140">
        <v>2013</v>
      </c>
      <c r="B112">
        <f>B110+1</f>
        <v>11</v>
      </c>
      <c r="C112" s="142" t="str">
        <f>VLOOKUP(B112,학교인덱스,2,)</f>
        <v>성균관대학교</v>
      </c>
      <c r="D112" s="143" t="s">
        <v>70</v>
      </c>
      <c r="F112" s="141">
        <v>121.2</v>
      </c>
      <c r="J112" s="141">
        <v>92.9</v>
      </c>
      <c r="N112" s="141">
        <v>935.7</v>
      </c>
      <c r="R112" s="141">
        <v>121.2</v>
      </c>
      <c r="V112" s="141">
        <v>92.9</v>
      </c>
      <c r="Z112" s="141">
        <v>935.7</v>
      </c>
    </row>
    <row r="113" spans="1:26" ht="16.2">
      <c r="A113" s="140">
        <v>2014</v>
      </c>
      <c r="B113">
        <f>B111+1</f>
        <v>11</v>
      </c>
      <c r="C113" s="142" t="str">
        <f>VLOOKUP(B113,학교인덱스,2,)</f>
        <v>성균관대학교</v>
      </c>
      <c r="D113" s="143" t="s">
        <v>70</v>
      </c>
      <c r="F113" s="141">
        <v>123.9</v>
      </c>
      <c r="J113" s="141">
        <v>92.9</v>
      </c>
      <c r="N113" s="141">
        <v>936</v>
      </c>
      <c r="R113" s="141">
        <v>123.9</v>
      </c>
      <c r="V113" s="141">
        <v>92.9</v>
      </c>
      <c r="Z113" s="141">
        <v>936</v>
      </c>
    </row>
    <row r="114" spans="1:26" ht="16.2">
      <c r="A114" s="140">
        <v>2013</v>
      </c>
      <c r="B114">
        <f>B112+1</f>
        <v>12</v>
      </c>
      <c r="C114" s="142" t="str">
        <f>VLOOKUP(B114,학교인덱스,2,)</f>
        <v>아주대학교</v>
      </c>
      <c r="D114" s="142" t="s">
        <v>69</v>
      </c>
      <c r="F114" s="141">
        <v>114.7</v>
      </c>
      <c r="J114" s="141">
        <v>93.2</v>
      </c>
      <c r="N114" s="141">
        <v>888.1</v>
      </c>
      <c r="R114" s="141">
        <v>114.7</v>
      </c>
      <c r="V114" s="141">
        <v>93.2</v>
      </c>
      <c r="Z114" s="141">
        <v>888.1</v>
      </c>
    </row>
    <row r="115" spans="1:26" ht="16.2">
      <c r="A115" s="140">
        <v>2014</v>
      </c>
      <c r="B115">
        <f>B113+1</f>
        <v>12</v>
      </c>
      <c r="C115" s="142" t="str">
        <f>VLOOKUP(B115,학교인덱스,2,)</f>
        <v>아주대학교</v>
      </c>
      <c r="D115" s="143" t="s">
        <v>68</v>
      </c>
      <c r="F115" s="141">
        <v>112.6</v>
      </c>
      <c r="J115" s="141">
        <v>91.6</v>
      </c>
      <c r="N115" s="141">
        <v>900.8</v>
      </c>
      <c r="R115" s="141">
        <v>112.6</v>
      </c>
      <c r="V115" s="141">
        <v>91.6</v>
      </c>
      <c r="Z115" s="141">
        <v>900.8</v>
      </c>
    </row>
    <row r="116" spans="1:26" ht="16.2">
      <c r="A116" s="140">
        <v>2013</v>
      </c>
      <c r="B116">
        <v>12</v>
      </c>
      <c r="C116" s="142" t="str">
        <f>VLOOKUP(B116,학교인덱스,2,)</f>
        <v>아주대학교</v>
      </c>
      <c r="D116" s="143" t="s">
        <v>70</v>
      </c>
      <c r="F116" s="141">
        <v>114.3</v>
      </c>
      <c r="J116" s="141">
        <v>88.7</v>
      </c>
      <c r="N116" s="141">
        <v>901.6</v>
      </c>
      <c r="R116" s="141">
        <v>114.3</v>
      </c>
      <c r="V116" s="141">
        <v>88.7</v>
      </c>
      <c r="Z116" s="141">
        <v>901.6</v>
      </c>
    </row>
    <row r="117" spans="1:26" ht="16.2">
      <c r="A117" s="140">
        <v>2014</v>
      </c>
      <c r="B117">
        <v>12</v>
      </c>
      <c r="C117" s="142" t="str">
        <f>VLOOKUP(B117,학교인덱스,2,)</f>
        <v>아주대학교</v>
      </c>
      <c r="D117" s="142" t="s">
        <v>71</v>
      </c>
      <c r="F117" s="141">
        <v>111.9</v>
      </c>
      <c r="J117" s="141">
        <v>90.1</v>
      </c>
      <c r="N117" s="141">
        <v>885.8</v>
      </c>
      <c r="R117" s="141">
        <v>111.9</v>
      </c>
      <c r="V117" s="141">
        <v>90.1</v>
      </c>
      <c r="Z117" s="141">
        <v>885.8</v>
      </c>
    </row>
    <row r="118" spans="1:26" ht="16.2">
      <c r="A118" s="140">
        <v>2013</v>
      </c>
      <c r="B118">
        <f>B116+1</f>
        <v>13</v>
      </c>
      <c r="C118" s="142" t="str">
        <f>VLOOKUP(B118,학교인덱스,2,)</f>
        <v>연세대학교</v>
      </c>
      <c r="D118" s="143" t="s">
        <v>70</v>
      </c>
      <c r="F118" s="141">
        <v>127</v>
      </c>
      <c r="J118" s="141">
        <v>95.5</v>
      </c>
      <c r="N118" s="141">
        <v>956</v>
      </c>
      <c r="R118" s="141">
        <v>127</v>
      </c>
      <c r="V118" s="141">
        <v>95.5</v>
      </c>
      <c r="Z118" s="141">
        <v>956</v>
      </c>
    </row>
    <row r="119" spans="1:26" ht="16.2">
      <c r="A119" s="140">
        <v>2014</v>
      </c>
      <c r="B119">
        <f>B117+1</f>
        <v>13</v>
      </c>
      <c r="C119" s="142" t="str">
        <f>VLOOKUP(B119,학교인덱스,2,)</f>
        <v>연세대학교</v>
      </c>
      <c r="D119" s="142" t="s">
        <v>71</v>
      </c>
      <c r="F119" s="141">
        <v>125.8</v>
      </c>
      <c r="J119" s="141">
        <v>95.9</v>
      </c>
      <c r="N119" s="141">
        <v>961.7</v>
      </c>
      <c r="R119" s="141">
        <v>125.8</v>
      </c>
      <c r="V119" s="141">
        <v>95.9</v>
      </c>
      <c r="Z119" s="141">
        <v>961.7</v>
      </c>
    </row>
    <row r="120" spans="1:26" ht="16.2">
      <c r="A120" s="140">
        <v>2013</v>
      </c>
      <c r="B120">
        <v>14</v>
      </c>
      <c r="C120" s="142" t="str">
        <f>VLOOKUP(B120,학교인덱스,2,)</f>
        <v>영남대학교</v>
      </c>
      <c r="D120" s="142" t="s">
        <v>69</v>
      </c>
      <c r="F120" s="141">
        <v>96</v>
      </c>
      <c r="J120" s="141">
        <v>87</v>
      </c>
      <c r="N120" s="141">
        <v>827.1</v>
      </c>
      <c r="R120" s="141">
        <v>96</v>
      </c>
      <c r="V120" s="141">
        <v>87</v>
      </c>
      <c r="Z120" s="141">
        <v>827.1</v>
      </c>
    </row>
    <row r="121" spans="1:26" ht="16.2">
      <c r="A121" s="140">
        <v>2014</v>
      </c>
      <c r="B121">
        <v>14</v>
      </c>
      <c r="C121" s="142" t="str">
        <f>VLOOKUP(B121,학교인덱스,2,)</f>
        <v>영남대학교</v>
      </c>
      <c r="D121" s="143" t="s">
        <v>68</v>
      </c>
      <c r="F121" s="141">
        <v>101.9</v>
      </c>
      <c r="J121" s="141">
        <v>93</v>
      </c>
      <c r="N121" s="141">
        <v>865</v>
      </c>
      <c r="R121" s="141">
        <v>101.9</v>
      </c>
      <c r="V121" s="141">
        <v>93</v>
      </c>
      <c r="Z121" s="141">
        <v>865</v>
      </c>
    </row>
    <row r="122" spans="1:26" ht="16.2">
      <c r="A122" s="140">
        <v>2013</v>
      </c>
      <c r="B122">
        <f t="shared" ref="B122:B123" si="38">B118+1</f>
        <v>14</v>
      </c>
      <c r="C122" s="142" t="str">
        <f>VLOOKUP(B122,학교인덱스,2,)</f>
        <v>영남대학교</v>
      </c>
      <c r="D122" s="143" t="s">
        <v>70</v>
      </c>
      <c r="F122" s="141">
        <v>94.5</v>
      </c>
      <c r="J122" s="141">
        <v>86.6</v>
      </c>
      <c r="N122" s="141">
        <v>822.9</v>
      </c>
      <c r="R122" s="141">
        <v>94.5</v>
      </c>
      <c r="V122" s="141">
        <v>86.6</v>
      </c>
      <c r="Z122" s="141">
        <v>822.9</v>
      </c>
    </row>
    <row r="123" spans="1:26" ht="16.2">
      <c r="A123" s="140">
        <v>2014</v>
      </c>
      <c r="B123">
        <f t="shared" si="38"/>
        <v>14</v>
      </c>
      <c r="C123" s="142" t="str">
        <f>VLOOKUP(B123,학교인덱스,2,)</f>
        <v>영남대학교</v>
      </c>
      <c r="D123" s="142" t="s">
        <v>71</v>
      </c>
      <c r="F123" s="141">
        <v>106.2</v>
      </c>
      <c r="J123" s="141">
        <v>90.6</v>
      </c>
      <c r="N123" s="141">
        <v>846.7</v>
      </c>
      <c r="R123" s="141">
        <v>106.2</v>
      </c>
      <c r="V123" s="141">
        <v>90.6</v>
      </c>
      <c r="Z123" s="141">
        <v>846.7</v>
      </c>
    </row>
    <row r="124" spans="1:26" ht="16.2">
      <c r="A124" s="140">
        <v>2013</v>
      </c>
      <c r="B124">
        <f t="shared" ref="B124:B161" si="39">B120+1</f>
        <v>15</v>
      </c>
      <c r="C124" s="142" t="str">
        <f>VLOOKUP(B124,학교인덱스,2,)</f>
        <v>원광대학교</v>
      </c>
      <c r="D124" s="143" t="s">
        <v>68</v>
      </c>
      <c r="F124" s="141">
        <v>106</v>
      </c>
      <c r="J124" s="141">
        <v>89</v>
      </c>
      <c r="N124" s="141">
        <v>850</v>
      </c>
      <c r="R124" s="141">
        <v>106</v>
      </c>
      <c r="V124" s="141">
        <v>89</v>
      </c>
      <c r="Z124" s="141">
        <v>850</v>
      </c>
    </row>
    <row r="125" spans="1:26" ht="16.2">
      <c r="A125" s="140">
        <v>2014</v>
      </c>
      <c r="B125">
        <f t="shared" si="39"/>
        <v>15</v>
      </c>
      <c r="C125" s="142" t="str">
        <f>VLOOKUP(B125,학교인덱스,2,)</f>
        <v>원광대학교</v>
      </c>
      <c r="D125" s="143" t="s">
        <v>68</v>
      </c>
      <c r="F125" s="141">
        <v>101.8</v>
      </c>
      <c r="J125" s="141">
        <v>92.1</v>
      </c>
      <c r="N125" s="141">
        <v>825.9</v>
      </c>
      <c r="R125" s="141">
        <v>101.8</v>
      </c>
      <c r="V125" s="141">
        <v>92.1</v>
      </c>
      <c r="Z125" s="141">
        <v>825.9</v>
      </c>
    </row>
    <row r="126" spans="1:26" ht="16.2">
      <c r="A126" s="140">
        <v>2013</v>
      </c>
      <c r="B126">
        <f t="shared" si="39"/>
        <v>15</v>
      </c>
      <c r="C126" s="142" t="str">
        <f>VLOOKUP(B126,학교인덱스,2,)</f>
        <v>원광대학교</v>
      </c>
      <c r="D126" s="143" t="s">
        <v>70</v>
      </c>
      <c r="F126" s="141">
        <v>106.3</v>
      </c>
      <c r="J126" s="141">
        <v>89</v>
      </c>
      <c r="N126" s="141">
        <v>875.8</v>
      </c>
      <c r="R126" s="141">
        <v>106.3</v>
      </c>
      <c r="V126" s="141">
        <v>89</v>
      </c>
      <c r="Z126" s="141">
        <v>875.8</v>
      </c>
    </row>
    <row r="127" spans="1:26" ht="16.2">
      <c r="A127" s="140">
        <v>2014</v>
      </c>
      <c r="B127">
        <f t="shared" si="39"/>
        <v>15</v>
      </c>
      <c r="C127" s="142" t="str">
        <f>VLOOKUP(B127,학교인덱스,2,)</f>
        <v>원광대학교</v>
      </c>
      <c r="D127" s="143" t="s">
        <v>70</v>
      </c>
      <c r="F127" s="141">
        <v>104</v>
      </c>
      <c r="J127" s="141">
        <v>92.2</v>
      </c>
      <c r="N127" s="141">
        <v>880.8</v>
      </c>
      <c r="R127" s="141">
        <v>104</v>
      </c>
      <c r="V127" s="141">
        <v>92.2</v>
      </c>
      <c r="Z127" s="141">
        <v>880.8</v>
      </c>
    </row>
    <row r="128" spans="1:26" ht="16.2">
      <c r="A128" s="140">
        <v>2013</v>
      </c>
      <c r="B128">
        <f t="shared" si="39"/>
        <v>16</v>
      </c>
      <c r="C128" s="142" t="str">
        <f>VLOOKUP(B128,학교인덱스,2,)</f>
        <v>이화여대학교</v>
      </c>
      <c r="D128" s="143" t="s">
        <v>70</v>
      </c>
      <c r="F128" s="141">
        <v>111.1</v>
      </c>
      <c r="J128" s="141">
        <v>94.3</v>
      </c>
      <c r="N128" s="141">
        <v>947.6</v>
      </c>
      <c r="R128" s="141">
        <v>111.1</v>
      </c>
      <c r="V128" s="141">
        <v>94.3</v>
      </c>
      <c r="Z128" s="141">
        <v>947.6</v>
      </c>
    </row>
    <row r="129" spans="1:26" ht="16.2">
      <c r="A129" s="140">
        <v>2014</v>
      </c>
      <c r="B129">
        <f t="shared" si="39"/>
        <v>16</v>
      </c>
      <c r="C129" s="142" t="str">
        <f>VLOOKUP(B129,학교인덱스,2,)</f>
        <v>이화여대학교</v>
      </c>
      <c r="D129" s="143" t="s">
        <v>70</v>
      </c>
      <c r="F129" s="141">
        <v>114</v>
      </c>
      <c r="J129" s="141">
        <v>94.8</v>
      </c>
      <c r="N129" s="141">
        <v>953.7</v>
      </c>
      <c r="R129" s="141">
        <v>114</v>
      </c>
      <c r="V129" s="141">
        <v>94.8</v>
      </c>
      <c r="Z129" s="141">
        <v>953.7</v>
      </c>
    </row>
    <row r="130" spans="1:26" ht="16.2">
      <c r="A130" s="140">
        <v>2013</v>
      </c>
      <c r="B130">
        <f>B128+1</f>
        <v>17</v>
      </c>
      <c r="C130" s="142" t="str">
        <f>VLOOKUP(B130,학교인덱스,2,)</f>
        <v>인하대학교</v>
      </c>
      <c r="D130" s="143" t="s">
        <v>68</v>
      </c>
      <c r="F130" s="141">
        <v>113.9</v>
      </c>
      <c r="J130" s="141">
        <v>92.5</v>
      </c>
      <c r="N130" s="141">
        <v>913.3</v>
      </c>
      <c r="R130" s="141">
        <v>113.9</v>
      </c>
      <c r="V130" s="141">
        <v>92.5</v>
      </c>
      <c r="Z130" s="141">
        <v>913.3</v>
      </c>
    </row>
    <row r="131" spans="1:26" ht="16.2">
      <c r="A131" s="140">
        <v>2014</v>
      </c>
      <c r="B131">
        <f>B129+1</f>
        <v>17</v>
      </c>
      <c r="C131" s="142" t="str">
        <f>VLOOKUP(B131,학교인덱스,2,)</f>
        <v>인하대학교</v>
      </c>
      <c r="D131" s="143" t="s">
        <v>68</v>
      </c>
      <c r="F131" s="141">
        <v>109.5</v>
      </c>
      <c r="J131" s="141">
        <v>92</v>
      </c>
      <c r="N131" s="141">
        <v>899.5</v>
      </c>
      <c r="R131" s="141">
        <v>109.5</v>
      </c>
      <c r="V131" s="141">
        <v>92</v>
      </c>
      <c r="Z131" s="141">
        <v>899.5</v>
      </c>
    </row>
    <row r="132" spans="1:26" ht="16.2">
      <c r="A132" s="140">
        <v>2013</v>
      </c>
      <c r="B132">
        <v>17</v>
      </c>
      <c r="C132" s="142" t="str">
        <f>VLOOKUP(B132,학교인덱스,2,)</f>
        <v>인하대학교</v>
      </c>
      <c r="D132" s="143" t="s">
        <v>70</v>
      </c>
      <c r="F132" s="141">
        <v>114</v>
      </c>
      <c r="J132" s="141">
        <v>92.6</v>
      </c>
      <c r="N132" s="141">
        <v>900.3</v>
      </c>
      <c r="R132" s="141">
        <v>114</v>
      </c>
      <c r="V132" s="141">
        <v>92.6</v>
      </c>
      <c r="Z132" s="141">
        <v>900.3</v>
      </c>
    </row>
    <row r="133" spans="1:26" ht="16.2">
      <c r="A133" s="140">
        <v>2014</v>
      </c>
      <c r="B133">
        <v>17</v>
      </c>
      <c r="C133" s="142" t="str">
        <f>VLOOKUP(B133,학교인덱스,2,)</f>
        <v>인하대학교</v>
      </c>
      <c r="D133" s="143" t="s">
        <v>70</v>
      </c>
      <c r="F133" s="141">
        <v>115.3</v>
      </c>
      <c r="J133" s="141">
        <v>91.6</v>
      </c>
      <c r="N133" s="141">
        <v>921.3</v>
      </c>
      <c r="R133" s="141">
        <v>115.3</v>
      </c>
      <c r="V133" s="141">
        <v>91.6</v>
      </c>
      <c r="Z133" s="141">
        <v>921.3</v>
      </c>
    </row>
    <row r="134" spans="1:26" ht="16.2">
      <c r="A134" s="140">
        <v>2013</v>
      </c>
      <c r="B134">
        <f t="shared" si="39"/>
        <v>18</v>
      </c>
      <c r="C134" s="142" t="str">
        <f>VLOOKUP(B134,학교인덱스,2,)</f>
        <v>전남대학교</v>
      </c>
      <c r="D134" s="143" t="s">
        <v>68</v>
      </c>
      <c r="F134" s="141">
        <v>106</v>
      </c>
      <c r="J134" s="141">
        <v>92.1</v>
      </c>
      <c r="N134" s="141">
        <v>899.1</v>
      </c>
      <c r="R134" s="141">
        <v>106</v>
      </c>
      <c r="V134" s="141">
        <v>92.1</v>
      </c>
      <c r="Z134" s="141">
        <v>899.1</v>
      </c>
    </row>
    <row r="135" spans="1:26" ht="16.2">
      <c r="A135" s="140">
        <v>2014</v>
      </c>
      <c r="B135">
        <f t="shared" si="39"/>
        <v>18</v>
      </c>
      <c r="C135" s="142" t="str">
        <f>VLOOKUP(B135,학교인덱스,2,)</f>
        <v>전남대학교</v>
      </c>
      <c r="D135" s="143" t="s">
        <v>68</v>
      </c>
      <c r="F135" s="141">
        <v>104.4</v>
      </c>
      <c r="J135" s="141">
        <v>91.6</v>
      </c>
      <c r="N135" s="141">
        <v>913.1</v>
      </c>
      <c r="R135" s="141">
        <v>104.4</v>
      </c>
      <c r="V135" s="141">
        <v>91.6</v>
      </c>
      <c r="Z135" s="141">
        <v>913.1</v>
      </c>
    </row>
    <row r="136" spans="1:26" ht="16.2">
      <c r="A136" s="140">
        <v>2013</v>
      </c>
      <c r="B136">
        <f t="shared" si="39"/>
        <v>18</v>
      </c>
      <c r="C136" s="142" t="str">
        <f>VLOOKUP(B136,학교인덱스,2,)</f>
        <v>전남대학교</v>
      </c>
      <c r="D136" s="143" t="s">
        <v>70</v>
      </c>
      <c r="F136" s="141">
        <v>109.6</v>
      </c>
      <c r="J136" s="141">
        <v>93.7</v>
      </c>
      <c r="N136" s="141">
        <v>901.7</v>
      </c>
      <c r="R136" s="141">
        <v>109.6</v>
      </c>
      <c r="V136" s="141">
        <v>93.7</v>
      </c>
      <c r="Z136" s="141">
        <v>901.7</v>
      </c>
    </row>
    <row r="137" spans="1:26" ht="16.2">
      <c r="A137" s="140">
        <v>2014</v>
      </c>
      <c r="B137">
        <f t="shared" si="39"/>
        <v>18</v>
      </c>
      <c r="C137" s="142" t="str">
        <f>VLOOKUP(B137,학교인덱스,2,)</f>
        <v>전남대학교</v>
      </c>
      <c r="D137" s="143" t="s">
        <v>70</v>
      </c>
      <c r="F137" s="141">
        <v>105.8</v>
      </c>
      <c r="J137" s="141">
        <v>92.7</v>
      </c>
      <c r="N137" s="141">
        <v>922.6</v>
      </c>
      <c r="R137" s="141">
        <v>105.8</v>
      </c>
      <c r="V137" s="141">
        <v>92.7</v>
      </c>
      <c r="Z137" s="141">
        <v>922.6</v>
      </c>
    </row>
    <row r="138" spans="1:26" ht="16.2">
      <c r="A138" s="140">
        <v>2013</v>
      </c>
      <c r="B138">
        <f t="shared" si="39"/>
        <v>19</v>
      </c>
      <c r="C138" s="142" t="str">
        <f>VLOOKUP(B138,학교인덱스,2,)</f>
        <v>전북대학교</v>
      </c>
      <c r="D138" s="143" t="s">
        <v>68</v>
      </c>
      <c r="F138" s="141">
        <v>107.9</v>
      </c>
      <c r="J138" s="141">
        <v>90.5</v>
      </c>
      <c r="N138" s="141">
        <v>847</v>
      </c>
      <c r="R138" s="141">
        <v>107.9</v>
      </c>
      <c r="V138" s="141">
        <v>90.5</v>
      </c>
      <c r="Z138" s="141">
        <v>847</v>
      </c>
    </row>
    <row r="139" spans="1:26" ht="16.2">
      <c r="A139" s="140">
        <v>2014</v>
      </c>
      <c r="B139">
        <f t="shared" si="39"/>
        <v>19</v>
      </c>
      <c r="C139" s="142" t="str">
        <f>VLOOKUP(B139,학교인덱스,2,)</f>
        <v>전북대학교</v>
      </c>
      <c r="D139" s="143" t="s">
        <v>68</v>
      </c>
      <c r="F139" s="141">
        <v>108.8</v>
      </c>
      <c r="J139" s="141">
        <v>91.5</v>
      </c>
      <c r="N139" s="141">
        <v>849.3</v>
      </c>
      <c r="R139" s="141">
        <v>108.8</v>
      </c>
      <c r="V139" s="141">
        <v>91.5</v>
      </c>
      <c r="Z139" s="141">
        <v>849.3</v>
      </c>
    </row>
    <row r="140" spans="1:26" ht="16.2">
      <c r="A140" s="140">
        <v>2013</v>
      </c>
      <c r="B140">
        <f t="shared" si="39"/>
        <v>19</v>
      </c>
      <c r="C140" s="142" t="str">
        <f>VLOOKUP(B140,학교인덱스,2,)</f>
        <v>전북대학교</v>
      </c>
      <c r="D140" s="143" t="s">
        <v>70</v>
      </c>
      <c r="F140" s="141">
        <v>108.3</v>
      </c>
      <c r="J140" s="141">
        <v>90</v>
      </c>
      <c r="N140" s="141">
        <v>882</v>
      </c>
      <c r="R140" s="141">
        <v>108.3</v>
      </c>
      <c r="V140" s="141">
        <v>90</v>
      </c>
      <c r="Z140" s="141">
        <v>882</v>
      </c>
    </row>
    <row r="141" spans="1:26" ht="16.2">
      <c r="A141" s="140">
        <v>2014</v>
      </c>
      <c r="B141">
        <f t="shared" si="39"/>
        <v>19</v>
      </c>
      <c r="C141" s="142" t="str">
        <f>VLOOKUP(B141,학교인덱스,2,)</f>
        <v>전북대학교</v>
      </c>
      <c r="D141" s="143" t="s">
        <v>70</v>
      </c>
      <c r="F141" s="141">
        <v>111.6</v>
      </c>
      <c r="J141" s="141">
        <v>90.1</v>
      </c>
      <c r="N141" s="141">
        <v>876.3</v>
      </c>
      <c r="R141" s="141">
        <v>111.6</v>
      </c>
      <c r="V141" s="141">
        <v>90.1</v>
      </c>
      <c r="Z141" s="141">
        <v>876.3</v>
      </c>
    </row>
    <row r="142" spans="1:26" ht="16.2">
      <c r="A142" s="140">
        <v>2013</v>
      </c>
      <c r="B142">
        <f t="shared" si="39"/>
        <v>20</v>
      </c>
      <c r="C142" s="142" t="str">
        <f>VLOOKUP(B142,학교인덱스,2,)</f>
        <v>제주대학교</v>
      </c>
      <c r="D142" s="143" t="s">
        <v>68</v>
      </c>
      <c r="F142" s="141">
        <v>102.7</v>
      </c>
      <c r="J142" s="141">
        <v>91.2</v>
      </c>
      <c r="N142" s="141">
        <v>885.8</v>
      </c>
      <c r="R142" s="141">
        <v>102.7</v>
      </c>
      <c r="V142" s="141">
        <v>91.2</v>
      </c>
      <c r="Z142" s="141">
        <v>885.8</v>
      </c>
    </row>
    <row r="143" spans="1:26" ht="16.2">
      <c r="A143" s="140">
        <v>2014</v>
      </c>
      <c r="B143">
        <f t="shared" si="39"/>
        <v>20</v>
      </c>
      <c r="C143" s="142" t="str">
        <f>VLOOKUP(B143,학교인덱스,2,)</f>
        <v>제주대학교</v>
      </c>
      <c r="D143" s="143" t="s">
        <v>68</v>
      </c>
      <c r="F143" s="141">
        <v>100.6</v>
      </c>
      <c r="J143" s="141">
        <v>91.8</v>
      </c>
      <c r="N143" s="141">
        <v>926.4</v>
      </c>
      <c r="R143" s="141">
        <v>100.6</v>
      </c>
      <c r="V143" s="141">
        <v>91.8</v>
      </c>
      <c r="Z143" s="141">
        <v>926.4</v>
      </c>
    </row>
    <row r="144" spans="1:26" ht="16.2">
      <c r="A144" s="140">
        <v>2013</v>
      </c>
      <c r="B144">
        <f t="shared" si="39"/>
        <v>20</v>
      </c>
      <c r="C144" s="142" t="str">
        <f>VLOOKUP(B144,학교인덱스,2,)</f>
        <v>제주대학교</v>
      </c>
      <c r="D144" s="143" t="s">
        <v>70</v>
      </c>
      <c r="F144" s="141">
        <v>106.9</v>
      </c>
      <c r="J144" s="141">
        <v>90.1</v>
      </c>
      <c r="N144" s="141">
        <v>900.8</v>
      </c>
      <c r="R144" s="141">
        <v>106.9</v>
      </c>
      <c r="V144" s="141">
        <v>90.1</v>
      </c>
      <c r="Z144" s="141">
        <v>900.8</v>
      </c>
    </row>
    <row r="145" spans="1:26" ht="16.2">
      <c r="A145" s="140">
        <v>2014</v>
      </c>
      <c r="B145">
        <f t="shared" si="39"/>
        <v>20</v>
      </c>
      <c r="C145" s="142" t="str">
        <f>VLOOKUP(B145,학교인덱스,2,)</f>
        <v>제주대학교</v>
      </c>
      <c r="D145" s="143" t="s">
        <v>70</v>
      </c>
      <c r="F145" s="141">
        <v>105</v>
      </c>
      <c r="J145" s="141">
        <v>90.4</v>
      </c>
      <c r="N145" s="141">
        <v>905</v>
      </c>
      <c r="R145" s="141">
        <v>105</v>
      </c>
      <c r="V145" s="141">
        <v>90.4</v>
      </c>
      <c r="Z145" s="141">
        <v>905</v>
      </c>
    </row>
    <row r="146" spans="1:26" ht="16.2">
      <c r="A146" s="140">
        <v>2013</v>
      </c>
      <c r="B146">
        <f t="shared" si="39"/>
        <v>21</v>
      </c>
      <c r="C146" s="142" t="str">
        <f>VLOOKUP(B146,학교인덱스,2,)</f>
        <v>중앙대학교</v>
      </c>
      <c r="D146" s="143" t="s">
        <v>68</v>
      </c>
      <c r="F146" s="141">
        <v>113.7</v>
      </c>
      <c r="J146" s="141">
        <v>93</v>
      </c>
      <c r="N146" s="141">
        <v>938.1</v>
      </c>
      <c r="R146" s="141">
        <v>113.7</v>
      </c>
      <c r="V146" s="141">
        <v>93</v>
      </c>
      <c r="Z146" s="141">
        <v>938.1</v>
      </c>
    </row>
    <row r="147" spans="1:26" ht="16.2">
      <c r="A147" s="140">
        <v>2014</v>
      </c>
      <c r="B147">
        <f t="shared" si="39"/>
        <v>21</v>
      </c>
      <c r="C147" s="142" t="str">
        <f>VLOOKUP(B147,학교인덱스,2,)</f>
        <v>중앙대학교</v>
      </c>
      <c r="D147" s="143" t="s">
        <v>68</v>
      </c>
      <c r="F147" s="141">
        <v>113.1</v>
      </c>
      <c r="J147" s="141">
        <v>94.4</v>
      </c>
      <c r="N147" s="141">
        <v>951.1</v>
      </c>
      <c r="R147" s="141">
        <v>113.1</v>
      </c>
      <c r="V147" s="141">
        <v>94.4</v>
      </c>
      <c r="Z147" s="141">
        <v>951.1</v>
      </c>
    </row>
    <row r="148" spans="1:26" ht="16.2">
      <c r="A148" s="140">
        <v>2013</v>
      </c>
      <c r="B148">
        <f>B146+1</f>
        <v>22</v>
      </c>
      <c r="C148" s="142" t="str">
        <f>VLOOKUP(B148,학교인덱스,2,)</f>
        <v>충남대학교</v>
      </c>
      <c r="D148" s="143" t="s">
        <v>68</v>
      </c>
      <c r="F148" s="141">
        <v>111.3</v>
      </c>
      <c r="J148" s="141">
        <v>91</v>
      </c>
      <c r="N148" s="141">
        <v>905.4</v>
      </c>
      <c r="R148" s="141">
        <v>111.3</v>
      </c>
      <c r="V148" s="141">
        <v>91</v>
      </c>
      <c r="Z148" s="141">
        <v>905.4</v>
      </c>
    </row>
    <row r="149" spans="1:26" ht="16.2">
      <c r="A149" s="140">
        <v>2014</v>
      </c>
      <c r="B149">
        <f>B147+1</f>
        <v>22</v>
      </c>
      <c r="C149" s="142" t="str">
        <f>VLOOKUP(B149,학교인덱스,2,)</f>
        <v>충남대학교</v>
      </c>
      <c r="D149" s="143" t="s">
        <v>68</v>
      </c>
      <c r="F149" s="141">
        <v>117.1</v>
      </c>
      <c r="J149" s="141">
        <v>90.3</v>
      </c>
      <c r="N149" s="141">
        <v>909.8</v>
      </c>
      <c r="R149" s="141">
        <v>117.1</v>
      </c>
      <c r="V149" s="141">
        <v>90.3</v>
      </c>
      <c r="Z149" s="141">
        <v>909.8</v>
      </c>
    </row>
    <row r="150" spans="1:26" ht="16.2">
      <c r="A150" s="140">
        <v>2013</v>
      </c>
      <c r="B150">
        <v>22</v>
      </c>
      <c r="C150" s="142" t="str">
        <f>VLOOKUP(B150,학교인덱스,2,)</f>
        <v>충남대학교</v>
      </c>
      <c r="D150" s="143" t="s">
        <v>70</v>
      </c>
      <c r="F150" s="141">
        <v>116.9</v>
      </c>
      <c r="J150" s="141">
        <v>90</v>
      </c>
      <c r="N150" s="141">
        <v>906.5</v>
      </c>
      <c r="R150" s="141">
        <v>116.9</v>
      </c>
      <c r="V150" s="141">
        <v>90</v>
      </c>
      <c r="Z150" s="141">
        <v>906.5</v>
      </c>
    </row>
    <row r="151" spans="1:26" ht="16.2">
      <c r="A151" s="140">
        <v>2014</v>
      </c>
      <c r="B151">
        <v>22</v>
      </c>
      <c r="C151" s="142" t="str">
        <f>VLOOKUP(B151,학교인덱스,2,)</f>
        <v>충남대학교</v>
      </c>
      <c r="D151" s="143" t="s">
        <v>70</v>
      </c>
      <c r="F151" s="141">
        <v>119.4</v>
      </c>
      <c r="J151" s="141">
        <v>91.2</v>
      </c>
      <c r="N151" s="141">
        <v>918.6</v>
      </c>
      <c r="R151" s="141">
        <v>119.4</v>
      </c>
      <c r="V151" s="141">
        <v>91.2</v>
      </c>
      <c r="Z151" s="141">
        <v>918.6</v>
      </c>
    </row>
    <row r="152" spans="1:26" ht="16.2">
      <c r="A152" s="140">
        <v>2013</v>
      </c>
      <c r="B152">
        <f t="shared" si="39"/>
        <v>23</v>
      </c>
      <c r="C152" s="142" t="str">
        <f>VLOOKUP(B152,학교인덱스,2,)</f>
        <v>충북대학교</v>
      </c>
      <c r="D152" s="143" t="s">
        <v>68</v>
      </c>
      <c r="F152" s="141">
        <v>100.8</v>
      </c>
      <c r="J152" s="141">
        <v>93.5</v>
      </c>
      <c r="N152" s="141">
        <v>917.7</v>
      </c>
      <c r="R152" s="141">
        <v>100.8</v>
      </c>
      <c r="V152" s="141">
        <v>93.5</v>
      </c>
      <c r="Z152" s="141">
        <v>917.7</v>
      </c>
    </row>
    <row r="153" spans="1:26" ht="16.2">
      <c r="A153" s="140">
        <v>2014</v>
      </c>
      <c r="B153">
        <f t="shared" si="39"/>
        <v>23</v>
      </c>
      <c r="C153" s="142" t="str">
        <f>VLOOKUP(B153,학교인덱스,2,)</f>
        <v>충북대학교</v>
      </c>
      <c r="D153" s="143" t="s">
        <v>68</v>
      </c>
      <c r="F153" s="141">
        <v>104.9</v>
      </c>
      <c r="J153" s="141">
        <v>93.6</v>
      </c>
      <c r="N153" s="141">
        <v>892.4</v>
      </c>
      <c r="R153" s="141">
        <v>104.9</v>
      </c>
      <c r="V153" s="141">
        <v>93.6</v>
      </c>
      <c r="Z153" s="141">
        <v>892.4</v>
      </c>
    </row>
    <row r="154" spans="1:26" ht="16.2">
      <c r="A154" s="140">
        <v>2013</v>
      </c>
      <c r="B154">
        <f t="shared" si="39"/>
        <v>23</v>
      </c>
      <c r="C154" s="142" t="str">
        <f>VLOOKUP(B154,학교인덱스,2,)</f>
        <v>충북대학교</v>
      </c>
      <c r="D154" s="143" t="s">
        <v>70</v>
      </c>
      <c r="F154" s="141">
        <v>99.5</v>
      </c>
      <c r="J154" s="141">
        <v>94.5</v>
      </c>
      <c r="N154" s="141">
        <v>893.9</v>
      </c>
      <c r="R154" s="141">
        <v>99.5</v>
      </c>
      <c r="V154" s="141">
        <v>94.5</v>
      </c>
      <c r="Z154" s="141">
        <v>893.9</v>
      </c>
    </row>
    <row r="155" spans="1:26" ht="16.2">
      <c r="A155" s="140">
        <v>2014</v>
      </c>
      <c r="B155">
        <f t="shared" si="39"/>
        <v>23</v>
      </c>
      <c r="C155" s="142" t="str">
        <f>VLOOKUP(B155,학교인덱스,2,)</f>
        <v>충북대학교</v>
      </c>
      <c r="D155" s="143" t="s">
        <v>70</v>
      </c>
      <c r="F155" s="141">
        <v>108</v>
      </c>
      <c r="J155" s="141">
        <v>92.6</v>
      </c>
      <c r="N155" s="141">
        <v>883.7</v>
      </c>
      <c r="R155" s="141">
        <v>108</v>
      </c>
      <c r="V155" s="141">
        <v>92.6</v>
      </c>
      <c r="Z155" s="141">
        <v>883.7</v>
      </c>
    </row>
    <row r="156" spans="1:26" ht="16.2">
      <c r="A156" s="140">
        <v>2013</v>
      </c>
      <c r="B156">
        <f t="shared" si="39"/>
        <v>24</v>
      </c>
      <c r="C156" s="142" t="str">
        <f>VLOOKUP(B156,학교인덱스,2,)</f>
        <v>한국외대학교</v>
      </c>
      <c r="D156" s="143" t="s">
        <v>68</v>
      </c>
      <c r="F156" s="141">
        <v>116.1</v>
      </c>
      <c r="J156" s="141">
        <v>91.2</v>
      </c>
      <c r="N156" s="141">
        <v>919.6</v>
      </c>
      <c r="R156" s="141">
        <v>116.1</v>
      </c>
      <c r="V156" s="141">
        <v>91.2</v>
      </c>
      <c r="Z156" s="141">
        <v>919.6</v>
      </c>
    </row>
    <row r="157" spans="1:26" ht="16.2">
      <c r="A157" s="140">
        <v>2014</v>
      </c>
      <c r="B157">
        <f t="shared" si="39"/>
        <v>24</v>
      </c>
      <c r="C157" s="142" t="str">
        <f>VLOOKUP(B157,학교인덱스,2,)</f>
        <v>한국외대학교</v>
      </c>
      <c r="D157" s="143" t="s">
        <v>68</v>
      </c>
      <c r="F157" s="141">
        <v>116.8</v>
      </c>
      <c r="J157" s="141">
        <v>90.3</v>
      </c>
      <c r="N157" s="141">
        <v>914.1</v>
      </c>
      <c r="R157" s="141">
        <v>116.8</v>
      </c>
      <c r="V157" s="141">
        <v>90.3</v>
      </c>
      <c r="Z157" s="141">
        <v>914.1</v>
      </c>
    </row>
    <row r="158" spans="1:26" ht="16.2">
      <c r="A158" s="140">
        <v>2013</v>
      </c>
      <c r="B158">
        <f t="shared" si="39"/>
        <v>24</v>
      </c>
      <c r="C158" s="142" t="str">
        <f>VLOOKUP(B158,학교인덱스,2,)</f>
        <v>한국외대학교</v>
      </c>
      <c r="D158" s="143" t="s">
        <v>70</v>
      </c>
      <c r="F158" s="141">
        <v>115.9</v>
      </c>
      <c r="J158" s="141">
        <v>90.6</v>
      </c>
      <c r="N158" s="141">
        <v>924.7</v>
      </c>
      <c r="R158" s="141">
        <v>115.9</v>
      </c>
      <c r="V158" s="141">
        <v>90.6</v>
      </c>
      <c r="Z158" s="141">
        <v>924.7</v>
      </c>
    </row>
    <row r="159" spans="1:26" ht="16.2">
      <c r="A159" s="140">
        <v>2014</v>
      </c>
      <c r="B159">
        <f t="shared" si="39"/>
        <v>24</v>
      </c>
      <c r="C159" s="142" t="str">
        <f>VLOOKUP(B159,학교인덱스,2,)</f>
        <v>한국외대학교</v>
      </c>
      <c r="D159" s="143" t="s">
        <v>70</v>
      </c>
      <c r="F159" s="141">
        <v>119.6</v>
      </c>
      <c r="J159" s="141">
        <v>89.3</v>
      </c>
      <c r="N159" s="141">
        <v>930.6</v>
      </c>
      <c r="R159" s="141">
        <v>119.6</v>
      </c>
      <c r="V159" s="141">
        <v>89.3</v>
      </c>
      <c r="Z159" s="141">
        <v>930.6</v>
      </c>
    </row>
    <row r="160" spans="1:26" ht="16.2">
      <c r="A160" s="140">
        <v>2013</v>
      </c>
      <c r="B160">
        <f t="shared" si="39"/>
        <v>25</v>
      </c>
      <c r="C160" s="142" t="str">
        <f>VLOOKUP(B160,학교인덱스,2,)</f>
        <v>한양대학교</v>
      </c>
      <c r="D160" s="143" t="s">
        <v>68</v>
      </c>
      <c r="F160" s="141">
        <v>168.5</v>
      </c>
      <c r="J160" s="141">
        <v>93.4</v>
      </c>
      <c r="N160" s="141">
        <v>926.6</v>
      </c>
      <c r="R160" s="141">
        <v>168.5</v>
      </c>
      <c r="V160" s="141">
        <v>93.4</v>
      </c>
      <c r="Z160" s="141">
        <v>926.6</v>
      </c>
    </row>
    <row r="161" spans="1:26" ht="16.2">
      <c r="A161" s="140">
        <v>2014</v>
      </c>
      <c r="B161">
        <f t="shared" si="39"/>
        <v>25</v>
      </c>
      <c r="C161" s="142" t="str">
        <f>VLOOKUP(B161,학교인덱스,2,)</f>
        <v>한양대학교</v>
      </c>
      <c r="D161" s="143" t="s">
        <v>68</v>
      </c>
      <c r="F161" s="141">
        <v>169</v>
      </c>
      <c r="J161" s="141">
        <v>94.3</v>
      </c>
      <c r="N161" s="141">
        <v>941</v>
      </c>
      <c r="R161" s="141">
        <v>169</v>
      </c>
      <c r="V161" s="141">
        <v>94.3</v>
      </c>
      <c r="Z161" s="141">
        <v>941</v>
      </c>
    </row>
    <row r="162" spans="1:26">
      <c r="A162" s="140">
        <v>2015</v>
      </c>
      <c r="B162">
        <v>1</v>
      </c>
      <c r="C162" s="142" t="str">
        <f>VLOOKUP(B162,학교인덱스,2,)</f>
        <v>강원대학교</v>
      </c>
      <c r="F162" s="141">
        <v>106.2</v>
      </c>
      <c r="J162" s="141">
        <v>89</v>
      </c>
      <c r="N162" s="141">
        <v>866</v>
      </c>
      <c r="R162" s="141">
        <v>106.2</v>
      </c>
      <c r="V162" s="141">
        <v>89</v>
      </c>
      <c r="Z162" s="141">
        <v>866</v>
      </c>
    </row>
    <row r="163" spans="1:26">
      <c r="A163" s="140">
        <v>2015</v>
      </c>
      <c r="B163">
        <v>2</v>
      </c>
      <c r="C163" s="142" t="str">
        <f>VLOOKUP(B163,학교인덱스,2,)</f>
        <v>건국대학교</v>
      </c>
      <c r="F163" s="141">
        <v>120.7</v>
      </c>
      <c r="J163" s="141">
        <v>88.6</v>
      </c>
      <c r="N163" s="141">
        <v>963</v>
      </c>
      <c r="R163" s="141">
        <v>120.7</v>
      </c>
      <c r="V163" s="141">
        <v>88.6</v>
      </c>
      <c r="Z163" s="141">
        <v>963</v>
      </c>
    </row>
    <row r="164" spans="1:26">
      <c r="A164" s="140">
        <v>2015</v>
      </c>
      <c r="B164">
        <v>3</v>
      </c>
      <c r="C164" s="142" t="str">
        <f>VLOOKUP(B164,학교인덱스,2,)</f>
        <v>경북대학교</v>
      </c>
      <c r="F164" s="141">
        <v>110.8</v>
      </c>
      <c r="J164" s="141">
        <v>92.2</v>
      </c>
      <c r="N164" s="141">
        <v>899</v>
      </c>
      <c r="R164" s="141">
        <v>110.8</v>
      </c>
      <c r="V164" s="141">
        <v>92.2</v>
      </c>
      <c r="Z164" s="141">
        <v>899</v>
      </c>
    </row>
    <row r="165" spans="1:26">
      <c r="A165" s="140">
        <v>2015</v>
      </c>
      <c r="B165">
        <v>4</v>
      </c>
      <c r="C165" s="142" t="str">
        <f>VLOOKUP(B165,학교인덱스,2,)</f>
        <v>경희대학교</v>
      </c>
      <c r="F165" s="141">
        <v>116.7</v>
      </c>
      <c r="J165" s="141">
        <v>94</v>
      </c>
      <c r="N165" s="141">
        <v>901</v>
      </c>
      <c r="R165" s="141">
        <v>116.7</v>
      </c>
      <c r="V165" s="141">
        <v>94</v>
      </c>
      <c r="Z165" s="141">
        <v>901</v>
      </c>
    </row>
    <row r="166" spans="1:26">
      <c r="A166" s="140">
        <v>2015</v>
      </c>
      <c r="B166">
        <v>5</v>
      </c>
      <c r="C166" s="142" t="str">
        <f>VLOOKUP(B166,학교인덱스,2,)</f>
        <v>고려대학교</v>
      </c>
      <c r="F166" s="141">
        <v>122.1</v>
      </c>
      <c r="J166" s="141">
        <v>94.2</v>
      </c>
      <c r="N166" s="149">
        <v>787</v>
      </c>
      <c r="R166" s="141">
        <v>122.1</v>
      </c>
      <c r="V166" s="141">
        <v>94.2</v>
      </c>
      <c r="Z166" s="149">
        <v>787</v>
      </c>
    </row>
    <row r="167" spans="1:26">
      <c r="A167" s="140">
        <v>2015</v>
      </c>
      <c r="B167">
        <v>6</v>
      </c>
      <c r="C167" s="142" t="str">
        <f>VLOOKUP(B167,학교인덱스,2,)</f>
        <v>동아대학교</v>
      </c>
      <c r="F167" s="141">
        <v>108.2</v>
      </c>
      <c r="J167" s="141">
        <v>91.4</v>
      </c>
      <c r="N167" s="141">
        <v>881</v>
      </c>
      <c r="R167" s="141">
        <v>108.2</v>
      </c>
      <c r="V167" s="141">
        <v>91.4</v>
      </c>
      <c r="Z167" s="141">
        <v>881</v>
      </c>
    </row>
    <row r="168" spans="1:26">
      <c r="A168" s="140">
        <v>2015</v>
      </c>
      <c r="B168">
        <v>7</v>
      </c>
      <c r="C168" s="142" t="str">
        <f>VLOOKUP(B168,학교인덱스,2,)</f>
        <v>부산대학교</v>
      </c>
      <c r="F168" s="141">
        <v>114.4</v>
      </c>
      <c r="J168" s="141">
        <v>90.3</v>
      </c>
      <c r="N168" s="141">
        <v>892</v>
      </c>
      <c r="R168" s="141">
        <v>114.4</v>
      </c>
      <c r="V168" s="141">
        <v>90.3</v>
      </c>
      <c r="Z168" s="141">
        <v>892</v>
      </c>
    </row>
    <row r="169" spans="1:26">
      <c r="A169" s="140">
        <v>2015</v>
      </c>
      <c r="B169">
        <v>8</v>
      </c>
      <c r="C169" s="142" t="str">
        <f>VLOOKUP(B169,학교인덱스,2,)</f>
        <v>서강대학교</v>
      </c>
      <c r="F169" s="141">
        <v>111.3</v>
      </c>
      <c r="J169" s="141">
        <v>91.5</v>
      </c>
      <c r="N169" s="141">
        <v>868</v>
      </c>
      <c r="R169" s="141">
        <v>111.3</v>
      </c>
      <c r="V169" s="141">
        <v>91.5</v>
      </c>
      <c r="Z169" s="141">
        <v>868</v>
      </c>
    </row>
    <row r="170" spans="1:26">
      <c r="A170" s="140">
        <v>2015</v>
      </c>
      <c r="B170">
        <v>9</v>
      </c>
      <c r="C170" s="142" t="str">
        <f>VLOOKUP(B170,학교인덱스,2,)</f>
        <v>서울대학교</v>
      </c>
      <c r="F170" s="141">
        <v>127.4</v>
      </c>
      <c r="J170">
        <v>95.5</v>
      </c>
      <c r="N170" s="149">
        <v>880</v>
      </c>
      <c r="R170" s="141">
        <v>127.4</v>
      </c>
      <c r="V170">
        <v>95.5</v>
      </c>
      <c r="Z170" s="149">
        <v>880</v>
      </c>
    </row>
    <row r="171" spans="1:26">
      <c r="A171" s="140">
        <v>2015</v>
      </c>
      <c r="B171">
        <v>10</v>
      </c>
      <c r="C171" s="142" t="str">
        <f>VLOOKUP(B171,학교인덱스,2,)</f>
        <v>서울시립대학교</v>
      </c>
      <c r="F171" s="141">
        <v>118.1</v>
      </c>
      <c r="J171">
        <v>92</v>
      </c>
      <c r="N171" s="141">
        <v>909</v>
      </c>
      <c r="R171" s="141">
        <v>118.1</v>
      </c>
      <c r="V171">
        <v>92</v>
      </c>
      <c r="Z171" s="141">
        <v>909</v>
      </c>
    </row>
    <row r="172" spans="1:26">
      <c r="A172" s="140">
        <v>2015</v>
      </c>
      <c r="B172">
        <v>11</v>
      </c>
      <c r="C172" s="142" t="str">
        <f>VLOOKUP(B172,학교인덱스,2,)</f>
        <v>성균관대학교</v>
      </c>
      <c r="F172" s="141">
        <v>122.6</v>
      </c>
      <c r="J172">
        <v>93</v>
      </c>
      <c r="N172" s="141">
        <v>883</v>
      </c>
      <c r="R172" s="141">
        <v>122.6</v>
      </c>
      <c r="V172">
        <v>93</v>
      </c>
      <c r="Z172" s="141">
        <v>883</v>
      </c>
    </row>
    <row r="173" spans="1:26">
      <c r="A173" s="140">
        <v>2015</v>
      </c>
      <c r="B173">
        <v>12</v>
      </c>
      <c r="C173" s="142" t="str">
        <f>VLOOKUP(B173,학교인덱스,2,)</f>
        <v>아주대학교</v>
      </c>
      <c r="F173" s="141">
        <v>113.5</v>
      </c>
      <c r="J173">
        <v>89.7</v>
      </c>
      <c r="N173" s="141">
        <v>865</v>
      </c>
      <c r="R173" s="141">
        <v>113.5</v>
      </c>
      <c r="V173">
        <v>89.7</v>
      </c>
      <c r="Z173" s="141">
        <v>865</v>
      </c>
    </row>
    <row r="174" spans="1:26">
      <c r="A174" s="140">
        <v>2015</v>
      </c>
      <c r="B174">
        <v>13</v>
      </c>
      <c r="C174" s="142" t="str">
        <f>VLOOKUP(B174,학교인덱스,2,)</f>
        <v>연세대학교</v>
      </c>
      <c r="F174" s="141">
        <v>122.8</v>
      </c>
      <c r="J174">
        <v>95.4</v>
      </c>
      <c r="N174" s="141">
        <v>930</v>
      </c>
      <c r="R174" s="141">
        <v>122.8</v>
      </c>
      <c r="V174">
        <v>95.4</v>
      </c>
      <c r="Z174" s="141">
        <v>930</v>
      </c>
    </row>
    <row r="175" spans="1:26">
      <c r="A175" s="140">
        <v>2015</v>
      </c>
      <c r="B175">
        <v>14</v>
      </c>
      <c r="C175" s="142" t="str">
        <f>VLOOKUP(B175,학교인덱스,2,)</f>
        <v>영남대학교</v>
      </c>
      <c r="F175" s="141">
        <v>110.6</v>
      </c>
      <c r="J175">
        <v>89.1</v>
      </c>
      <c r="N175" s="141">
        <v>814</v>
      </c>
      <c r="R175" s="141">
        <v>110.6</v>
      </c>
      <c r="V175">
        <v>89.1</v>
      </c>
      <c r="Z175" s="141">
        <v>814</v>
      </c>
    </row>
    <row r="176" spans="1:26">
      <c r="A176" s="140">
        <v>2015</v>
      </c>
      <c r="B176">
        <v>15</v>
      </c>
      <c r="C176" s="142" t="str">
        <f>VLOOKUP(B176,학교인덱스,2,)</f>
        <v>원광대학교</v>
      </c>
      <c r="F176" s="141">
        <v>107.1</v>
      </c>
      <c r="J176">
        <v>91</v>
      </c>
      <c r="N176" s="141">
        <v>817</v>
      </c>
      <c r="R176" s="141">
        <v>107.1</v>
      </c>
      <c r="V176">
        <v>91</v>
      </c>
      <c r="Z176" s="141">
        <v>817</v>
      </c>
    </row>
    <row r="177" spans="1:26">
      <c r="A177" s="140">
        <v>2015</v>
      </c>
      <c r="B177">
        <v>16</v>
      </c>
      <c r="C177" s="142" t="str">
        <f>VLOOKUP(B177,학교인덱스,2,)</f>
        <v>이화여대학교</v>
      </c>
      <c r="F177" s="141">
        <v>112.5</v>
      </c>
      <c r="J177">
        <v>94.5</v>
      </c>
      <c r="N177" s="141">
        <v>910</v>
      </c>
      <c r="R177" s="141">
        <v>112.5</v>
      </c>
      <c r="V177">
        <v>94.5</v>
      </c>
      <c r="Z177" s="141">
        <v>910</v>
      </c>
    </row>
    <row r="178" spans="1:26">
      <c r="A178" s="140">
        <v>2015</v>
      </c>
      <c r="B178">
        <v>17</v>
      </c>
      <c r="C178" s="142" t="str">
        <f>VLOOKUP(B178,학교인덱스,2,)</f>
        <v>인하대학교</v>
      </c>
      <c r="F178" s="141">
        <v>110.3</v>
      </c>
      <c r="J178">
        <v>92.8</v>
      </c>
      <c r="N178" s="141">
        <v>917</v>
      </c>
      <c r="R178" s="141">
        <v>110.3</v>
      </c>
      <c r="V178">
        <v>92.8</v>
      </c>
      <c r="Z178" s="141">
        <v>917</v>
      </c>
    </row>
    <row r="179" spans="1:26">
      <c r="A179" s="140">
        <v>2015</v>
      </c>
      <c r="B179">
        <v>18</v>
      </c>
      <c r="C179" s="142" t="str">
        <f>VLOOKUP(B179,학교인덱스,2,)</f>
        <v>전남대학교</v>
      </c>
      <c r="F179" s="141">
        <v>106.8</v>
      </c>
      <c r="J179">
        <v>92.2</v>
      </c>
      <c r="N179" s="141">
        <v>913</v>
      </c>
      <c r="R179" s="141">
        <v>106.8</v>
      </c>
      <c r="V179">
        <v>92.2</v>
      </c>
      <c r="Z179" s="141">
        <v>913</v>
      </c>
    </row>
    <row r="180" spans="1:26">
      <c r="A180" s="140">
        <v>2015</v>
      </c>
      <c r="B180">
        <v>19</v>
      </c>
      <c r="C180" s="142" t="str">
        <f>VLOOKUP(B180,학교인덱스,2,)</f>
        <v>전북대학교</v>
      </c>
      <c r="F180" s="141">
        <v>110</v>
      </c>
      <c r="J180">
        <v>91.2</v>
      </c>
      <c r="N180" s="141">
        <v>857</v>
      </c>
      <c r="R180" s="141">
        <v>110</v>
      </c>
      <c r="V180">
        <v>91.2</v>
      </c>
      <c r="Z180" s="141">
        <v>857</v>
      </c>
    </row>
    <row r="181" spans="1:26">
      <c r="A181" s="140">
        <v>2015</v>
      </c>
      <c r="B181">
        <v>20</v>
      </c>
      <c r="C181" s="142" t="str">
        <f>VLOOKUP(B181,학교인덱스,2,)</f>
        <v>제주대학교</v>
      </c>
      <c r="F181" s="141">
        <v>106.5</v>
      </c>
      <c r="J181">
        <v>91.5</v>
      </c>
      <c r="N181" s="141">
        <v>900</v>
      </c>
      <c r="R181" s="141">
        <v>106.5</v>
      </c>
      <c r="V181">
        <v>91.5</v>
      </c>
      <c r="Z181" s="141">
        <v>900</v>
      </c>
    </row>
    <row r="182" spans="1:26">
      <c r="A182" s="140">
        <v>2015</v>
      </c>
      <c r="B182">
        <v>21</v>
      </c>
      <c r="C182" s="142" t="str">
        <f>VLOOKUP(B182,학교인덱스,2,)</f>
        <v>중앙대학교</v>
      </c>
      <c r="F182" s="141">
        <v>112.6</v>
      </c>
      <c r="J182">
        <v>92</v>
      </c>
      <c r="N182" s="141">
        <v>897</v>
      </c>
      <c r="R182" s="141">
        <v>112.6</v>
      </c>
      <c r="V182">
        <v>92</v>
      </c>
      <c r="Z182" s="141">
        <v>897</v>
      </c>
    </row>
    <row r="183" spans="1:26">
      <c r="A183" s="140">
        <v>2015</v>
      </c>
      <c r="B183">
        <v>22</v>
      </c>
      <c r="C183" s="142" t="str">
        <f>VLOOKUP(B183,학교인덱스,2,)</f>
        <v>충남대학교</v>
      </c>
      <c r="F183" s="141">
        <v>114.1</v>
      </c>
      <c r="J183">
        <v>90.8</v>
      </c>
      <c r="N183" s="141">
        <v>899</v>
      </c>
      <c r="R183" s="141">
        <v>114.1</v>
      </c>
      <c r="V183">
        <v>90.8</v>
      </c>
      <c r="Z183" s="141">
        <v>899</v>
      </c>
    </row>
    <row r="184" spans="1:26">
      <c r="A184" s="140">
        <v>2015</v>
      </c>
      <c r="B184">
        <v>23</v>
      </c>
      <c r="C184" s="142" t="str">
        <f>VLOOKUP(B184,학교인덱스,2,)</f>
        <v>충북대학교</v>
      </c>
      <c r="F184" s="141">
        <v>108</v>
      </c>
      <c r="J184">
        <v>92.6</v>
      </c>
      <c r="N184" s="141">
        <v>895</v>
      </c>
      <c r="R184" s="141">
        <v>108</v>
      </c>
      <c r="V184">
        <v>92.6</v>
      </c>
      <c r="Z184" s="141">
        <v>895</v>
      </c>
    </row>
    <row r="185" spans="1:26">
      <c r="A185" s="140">
        <v>2015</v>
      </c>
      <c r="B185">
        <v>24</v>
      </c>
      <c r="C185" s="142" t="str">
        <f>VLOOKUP(B185,학교인덱스,2,)</f>
        <v>한국외대학교</v>
      </c>
      <c r="F185" s="141">
        <v>113.3</v>
      </c>
      <c r="J185">
        <v>91.4</v>
      </c>
      <c r="N185" s="141">
        <v>913</v>
      </c>
      <c r="R185" s="141">
        <v>113.3</v>
      </c>
      <c r="V185">
        <v>91.4</v>
      </c>
      <c r="Z185" s="141">
        <v>913</v>
      </c>
    </row>
    <row r="186" spans="1:26">
      <c r="A186" s="140">
        <v>2015</v>
      </c>
      <c r="B186">
        <v>25</v>
      </c>
      <c r="C186" s="142" t="str">
        <f>VLOOKUP(B186,학교인덱스,2,)</f>
        <v>한양대학교</v>
      </c>
      <c r="F186" s="141">
        <v>121.5</v>
      </c>
      <c r="J186">
        <v>93.9</v>
      </c>
      <c r="N186" s="141">
        <v>887</v>
      </c>
      <c r="R186" s="141">
        <v>121.5</v>
      </c>
      <c r="V186">
        <v>93.9</v>
      </c>
      <c r="Z186" s="141">
        <v>887</v>
      </c>
    </row>
    <row r="187" spans="1:26" ht="17.399999999999999">
      <c r="A187" s="140">
        <v>2016</v>
      </c>
      <c r="B187">
        <v>1</v>
      </c>
      <c r="C187" s="142" t="str">
        <f>VLOOKUP(B187,학교인덱스,2,)</f>
        <v>강원대학교</v>
      </c>
      <c r="D187" t="s">
        <v>68</v>
      </c>
      <c r="F187" s="187">
        <v>108</v>
      </c>
      <c r="J187" s="187">
        <v>91.4</v>
      </c>
      <c r="N187" s="189">
        <v>846.4</v>
      </c>
      <c r="R187" s="187">
        <v>108</v>
      </c>
      <c r="V187" s="187">
        <v>91.4</v>
      </c>
      <c r="Z187" s="189">
        <v>846.4</v>
      </c>
    </row>
    <row r="188" spans="1:26" ht="17.399999999999999">
      <c r="A188" s="140">
        <v>2016</v>
      </c>
      <c r="B188">
        <v>1</v>
      </c>
      <c r="C188" s="142" t="str">
        <f>VLOOKUP(B188,학교인덱스,2,)</f>
        <v>강원대학교</v>
      </c>
      <c r="D188" t="s">
        <v>70</v>
      </c>
      <c r="F188" s="188">
        <v>112.7</v>
      </c>
      <c r="G188" s="188"/>
      <c r="J188" s="188">
        <v>91.5</v>
      </c>
      <c r="K188" s="188"/>
      <c r="N188" s="190">
        <v>860.7</v>
      </c>
      <c r="O188" s="190"/>
      <c r="R188" s="188">
        <v>112.7</v>
      </c>
      <c r="S188" s="188"/>
      <c r="V188" s="188">
        <v>91.5</v>
      </c>
      <c r="W188" s="188"/>
      <c r="Z188" s="190">
        <v>860.7</v>
      </c>
    </row>
    <row r="189" spans="1:26" ht="17.399999999999999">
      <c r="A189" s="140">
        <v>2016</v>
      </c>
      <c r="B189">
        <v>2</v>
      </c>
      <c r="C189" s="142" t="str">
        <f>VLOOKUP(B189,학교인덱스,2,)</f>
        <v>건국대학교</v>
      </c>
      <c r="F189" s="187">
        <v>123.5</v>
      </c>
      <c r="G189" s="188"/>
      <c r="J189" s="187">
        <v>89.6</v>
      </c>
      <c r="K189" s="188"/>
      <c r="N189" s="189">
        <v>930.8</v>
      </c>
      <c r="O189" s="190"/>
      <c r="R189" s="187">
        <v>123.5</v>
      </c>
      <c r="S189" s="188"/>
      <c r="V189" s="187">
        <v>89.6</v>
      </c>
      <c r="W189" s="188"/>
      <c r="Z189" s="189">
        <v>930.8</v>
      </c>
    </row>
    <row r="190" spans="1:26" ht="17.399999999999999">
      <c r="A190" s="140">
        <v>2016</v>
      </c>
      <c r="B190">
        <v>3</v>
      </c>
      <c r="C190" s="142" t="str">
        <f>VLOOKUP(B190,학교인덱스,2,)</f>
        <v>경북대학교</v>
      </c>
      <c r="D190" t="s">
        <v>68</v>
      </c>
      <c r="F190" s="187">
        <v>114</v>
      </c>
      <c r="J190" s="187">
        <v>92.7</v>
      </c>
      <c r="N190" s="189">
        <v>918.2</v>
      </c>
      <c r="R190" s="187">
        <v>114</v>
      </c>
      <c r="V190" s="187">
        <v>92.7</v>
      </c>
      <c r="Z190" s="189">
        <v>918.2</v>
      </c>
    </row>
    <row r="191" spans="1:26" ht="17.399999999999999">
      <c r="A191" s="140">
        <v>2016</v>
      </c>
      <c r="B191">
        <v>3</v>
      </c>
      <c r="C191" s="142" t="str">
        <f>VLOOKUP(B191,학교인덱스,2,)</f>
        <v>경북대학교</v>
      </c>
      <c r="D191" t="s">
        <v>70</v>
      </c>
      <c r="F191" s="188">
        <v>114</v>
      </c>
      <c r="G191" s="188"/>
      <c r="J191" s="188">
        <v>91.4</v>
      </c>
      <c r="K191" s="188"/>
      <c r="N191" s="190">
        <v>932.7</v>
      </c>
      <c r="O191" s="190"/>
      <c r="R191" s="188">
        <v>114</v>
      </c>
      <c r="S191" s="188"/>
      <c r="V191" s="188">
        <v>91.4</v>
      </c>
      <c r="W191" s="188"/>
      <c r="Z191" s="190">
        <v>932.7</v>
      </c>
    </row>
    <row r="192" spans="1:26" ht="17.399999999999999">
      <c r="A192" s="140">
        <v>2016</v>
      </c>
      <c r="B192">
        <v>4</v>
      </c>
      <c r="C192" s="142" t="str">
        <f>VLOOKUP(B192,학교인덱스,2,)</f>
        <v>경희대학교</v>
      </c>
      <c r="D192" t="s">
        <v>68</v>
      </c>
      <c r="F192" s="187">
        <v>122.2</v>
      </c>
      <c r="G192" s="188"/>
      <c r="J192" s="187">
        <v>93.9</v>
      </c>
      <c r="K192" s="188"/>
      <c r="N192" s="189">
        <v>948</v>
      </c>
      <c r="O192" s="190"/>
      <c r="R192" s="187">
        <v>122.2</v>
      </c>
      <c r="S192" s="188"/>
      <c r="V192" s="187">
        <v>93.9</v>
      </c>
      <c r="W192" s="188"/>
      <c r="Z192" s="189">
        <v>948</v>
      </c>
    </row>
    <row r="193" spans="1:26" ht="17.399999999999999">
      <c r="A193" s="140">
        <v>2016</v>
      </c>
      <c r="B193">
        <v>5</v>
      </c>
      <c r="C193" s="142" t="str">
        <f>VLOOKUP(B193,학교인덱스,2,)</f>
        <v>고려대학교</v>
      </c>
      <c r="D193" t="s">
        <v>70</v>
      </c>
      <c r="F193" s="188">
        <v>126</v>
      </c>
      <c r="I193" s="187"/>
      <c r="J193" s="188">
        <v>95.6</v>
      </c>
      <c r="M193" s="189"/>
      <c r="N193" s="190">
        <v>861</v>
      </c>
      <c r="R193" s="188">
        <v>126</v>
      </c>
      <c r="U193" s="187"/>
      <c r="V193" s="188">
        <v>95.6</v>
      </c>
      <c r="Y193" s="189"/>
      <c r="Z193" s="190">
        <v>861</v>
      </c>
    </row>
    <row r="194" spans="1:26" ht="17.399999999999999">
      <c r="A194" s="140">
        <v>2016</v>
      </c>
      <c r="B194">
        <v>6</v>
      </c>
      <c r="C194" s="142" t="str">
        <f>VLOOKUP(B194,학교인덱스,2,)</f>
        <v>동아대학교</v>
      </c>
      <c r="D194" t="s">
        <v>68</v>
      </c>
      <c r="F194" s="187">
        <v>105.6</v>
      </c>
      <c r="J194" s="187">
        <v>92.4</v>
      </c>
      <c r="N194" s="189">
        <v>897</v>
      </c>
      <c r="Q194" s="195"/>
      <c r="R194" s="187">
        <v>105.6</v>
      </c>
      <c r="V194" s="187">
        <v>92.4</v>
      </c>
      <c r="Z194" s="189">
        <v>897</v>
      </c>
    </row>
    <row r="195" spans="1:26" ht="17.399999999999999">
      <c r="A195" s="140">
        <v>2016</v>
      </c>
      <c r="B195">
        <v>6</v>
      </c>
      <c r="C195" s="142" t="str">
        <f>VLOOKUP(B195,학교인덱스,2,)</f>
        <v>동아대학교</v>
      </c>
      <c r="D195" t="s">
        <v>70</v>
      </c>
      <c r="F195" s="188">
        <v>107.3</v>
      </c>
      <c r="G195" s="188"/>
      <c r="J195" s="188">
        <v>91.7</v>
      </c>
      <c r="K195" s="188"/>
      <c r="N195" s="190">
        <v>930</v>
      </c>
      <c r="O195" s="190"/>
      <c r="Q195" s="197"/>
      <c r="R195" s="188">
        <v>107.3</v>
      </c>
      <c r="S195" s="188"/>
      <c r="V195" s="188">
        <v>91.7</v>
      </c>
      <c r="W195" s="188"/>
      <c r="Z195" s="190">
        <v>930</v>
      </c>
    </row>
    <row r="196" spans="1:26" ht="17.399999999999999">
      <c r="A196" s="140">
        <v>2016</v>
      </c>
      <c r="B196">
        <v>7</v>
      </c>
      <c r="C196" s="142" t="str">
        <f>VLOOKUP(B196,학교인덱스,2,)</f>
        <v>부산대학교</v>
      </c>
      <c r="D196" t="s">
        <v>68</v>
      </c>
      <c r="F196" s="187">
        <v>118</v>
      </c>
      <c r="J196" s="187">
        <v>91.3</v>
      </c>
      <c r="N196" s="189">
        <v>910.8</v>
      </c>
      <c r="Q196" s="196"/>
      <c r="R196" s="187">
        <v>118</v>
      </c>
      <c r="V196" s="187">
        <v>91.3</v>
      </c>
      <c r="Z196" s="189">
        <v>910.8</v>
      </c>
    </row>
    <row r="197" spans="1:26" ht="17.399999999999999">
      <c r="A197" s="140">
        <v>2016</v>
      </c>
      <c r="B197">
        <v>7</v>
      </c>
      <c r="C197" s="142" t="str">
        <f>VLOOKUP(B197,학교인덱스,2,)</f>
        <v>부산대학교</v>
      </c>
      <c r="D197" t="s">
        <v>70</v>
      </c>
      <c r="F197" s="188">
        <v>111</v>
      </c>
      <c r="G197" s="188"/>
      <c r="J197" s="188">
        <v>92.1</v>
      </c>
      <c r="K197" s="188"/>
      <c r="N197" s="190">
        <v>943.8</v>
      </c>
      <c r="O197" s="190"/>
      <c r="Q197" s="186"/>
      <c r="R197" s="188">
        <v>111</v>
      </c>
      <c r="S197" s="188"/>
      <c r="V197" s="188">
        <v>92.1</v>
      </c>
      <c r="W197" s="188"/>
      <c r="Z197" s="190">
        <v>943.8</v>
      </c>
    </row>
    <row r="198" spans="1:26" ht="17.399999999999999">
      <c r="A198" s="140">
        <v>2016</v>
      </c>
      <c r="B198">
        <v>8</v>
      </c>
      <c r="C198" s="142" t="str">
        <f>VLOOKUP(B198,학교인덱스,2,)</f>
        <v>서강대학교</v>
      </c>
      <c r="D198" t="s">
        <v>68</v>
      </c>
      <c r="F198" s="187">
        <v>115.1</v>
      </c>
      <c r="J198" s="187">
        <v>93.5</v>
      </c>
      <c r="N198" s="189">
        <v>953.5</v>
      </c>
      <c r="R198" s="187">
        <v>115.1</v>
      </c>
      <c r="V198" s="187">
        <v>93.5</v>
      </c>
      <c r="Z198" s="189">
        <v>953.5</v>
      </c>
    </row>
    <row r="199" spans="1:26" ht="17.399999999999999">
      <c r="A199" s="140">
        <v>2016</v>
      </c>
      <c r="B199">
        <v>8</v>
      </c>
      <c r="C199" s="142" t="str">
        <f>VLOOKUP(B199,학교인덱스,2,)</f>
        <v>서강대학교</v>
      </c>
      <c r="D199" t="s">
        <v>70</v>
      </c>
      <c r="F199" s="188">
        <v>111.9</v>
      </c>
      <c r="G199" s="188"/>
      <c r="J199" s="188">
        <v>92.9</v>
      </c>
      <c r="K199" s="188"/>
      <c r="N199" s="190">
        <v>924</v>
      </c>
      <c r="O199" s="190"/>
      <c r="R199" s="188">
        <v>111.9</v>
      </c>
      <c r="S199" s="188"/>
      <c r="V199" s="188">
        <v>92.9</v>
      </c>
      <c r="W199" s="188"/>
      <c r="Z199" s="190">
        <v>924</v>
      </c>
    </row>
    <row r="200" spans="1:26" ht="17.399999999999999">
      <c r="A200" s="140">
        <v>2016</v>
      </c>
      <c r="B200">
        <v>9</v>
      </c>
      <c r="C200" s="142" t="str">
        <f>VLOOKUP(B200,학교인덱스,2,)</f>
        <v>서울대학교</v>
      </c>
      <c r="F200" s="187">
        <v>133.30000000000001</v>
      </c>
      <c r="G200" s="188"/>
      <c r="J200" s="187">
        <v>96.6</v>
      </c>
      <c r="K200" s="188"/>
      <c r="N200" s="189">
        <v>885</v>
      </c>
      <c r="O200" s="190"/>
      <c r="R200" s="187">
        <v>133.30000000000001</v>
      </c>
      <c r="S200" s="188"/>
      <c r="V200" s="187">
        <v>96.6</v>
      </c>
      <c r="W200" s="188"/>
      <c r="Z200" s="189">
        <v>885</v>
      </c>
    </row>
    <row r="201" spans="1:26" ht="17.399999999999999">
      <c r="A201" s="140">
        <v>2016</v>
      </c>
      <c r="B201">
        <v>10</v>
      </c>
      <c r="C201" s="142" t="str">
        <f>VLOOKUP(B201,학교인덱스,2,)</f>
        <v>서울시립대학교</v>
      </c>
      <c r="F201" s="187">
        <v>121.6</v>
      </c>
      <c r="G201" s="188"/>
      <c r="J201" s="187">
        <v>90.8</v>
      </c>
      <c r="K201" s="188"/>
      <c r="N201" s="189">
        <v>930</v>
      </c>
      <c r="O201" s="190"/>
      <c r="R201" s="187">
        <v>121.6</v>
      </c>
      <c r="S201" s="188"/>
      <c r="V201" s="187">
        <v>90.8</v>
      </c>
      <c r="W201" s="188"/>
      <c r="Z201" s="189">
        <v>930</v>
      </c>
    </row>
    <row r="202" spans="1:26" ht="17.399999999999999">
      <c r="A202" s="140">
        <v>2016</v>
      </c>
      <c r="B202">
        <v>11</v>
      </c>
      <c r="C202" s="142" t="str">
        <f>VLOOKUP(B202,학교인덱스,2,)</f>
        <v>성균관대학교</v>
      </c>
      <c r="F202" s="188">
        <v>127.9</v>
      </c>
      <c r="I202" s="187"/>
      <c r="J202" s="188">
        <v>92.5</v>
      </c>
      <c r="M202" s="189"/>
      <c r="N202" s="190">
        <v>948.4</v>
      </c>
      <c r="R202" s="188">
        <v>127.9</v>
      </c>
      <c r="U202" s="187"/>
      <c r="V202" s="188">
        <v>92.5</v>
      </c>
      <c r="Y202" s="189"/>
      <c r="Z202" s="190">
        <v>948.4</v>
      </c>
    </row>
    <row r="203" spans="1:26" ht="17.399999999999999">
      <c r="A203" s="140">
        <v>2016</v>
      </c>
      <c r="B203">
        <v>12</v>
      </c>
      <c r="C203" s="142" t="str">
        <f>VLOOKUP(B203,학교인덱스,2,)</f>
        <v>아주대학교</v>
      </c>
      <c r="D203" t="s">
        <v>68</v>
      </c>
      <c r="F203" s="187">
        <v>118.1</v>
      </c>
      <c r="J203" s="187">
        <v>88.8</v>
      </c>
      <c r="N203" s="189">
        <v>917</v>
      </c>
      <c r="R203" s="187">
        <v>118.1</v>
      </c>
      <c r="V203" s="187">
        <v>88.8</v>
      </c>
      <c r="Z203" s="189">
        <v>917</v>
      </c>
    </row>
    <row r="204" spans="1:26" ht="17.399999999999999">
      <c r="A204" s="140">
        <v>2016</v>
      </c>
      <c r="B204">
        <v>12</v>
      </c>
      <c r="C204" s="142" t="str">
        <f>VLOOKUP(B204,학교인덱스,2,)</f>
        <v>아주대학교</v>
      </c>
      <c r="D204" t="s">
        <v>70</v>
      </c>
      <c r="F204" s="188">
        <v>116</v>
      </c>
      <c r="G204" s="188"/>
      <c r="J204" s="188">
        <v>91.1</v>
      </c>
      <c r="K204" s="188"/>
      <c r="N204" s="190">
        <v>903.5</v>
      </c>
      <c r="O204" s="190"/>
      <c r="R204" s="188">
        <v>116</v>
      </c>
      <c r="S204" s="188"/>
      <c r="V204" s="188">
        <v>91.1</v>
      </c>
      <c r="W204" s="188"/>
      <c r="Z204" s="190">
        <v>903.5</v>
      </c>
    </row>
    <row r="205" spans="1:26" ht="17.399999999999999">
      <c r="A205" s="140">
        <v>2016</v>
      </c>
      <c r="B205">
        <v>13</v>
      </c>
      <c r="C205" s="142" t="str">
        <f>VLOOKUP(B205,학교인덱스,2,)</f>
        <v>연세대학교</v>
      </c>
      <c r="F205" s="188">
        <v>130.69999999999999</v>
      </c>
      <c r="I205" s="187"/>
      <c r="J205" s="188">
        <v>93.4</v>
      </c>
      <c r="M205" s="189"/>
      <c r="N205" s="190">
        <v>968.5</v>
      </c>
      <c r="R205" s="188">
        <v>130.69999999999999</v>
      </c>
      <c r="U205" s="187"/>
      <c r="V205" s="188">
        <v>93.4</v>
      </c>
      <c r="Y205" s="189"/>
      <c r="Z205" s="190">
        <v>968.5</v>
      </c>
    </row>
    <row r="206" spans="1:26" ht="17.399999999999999">
      <c r="A206" s="140">
        <v>2016</v>
      </c>
      <c r="B206">
        <v>14</v>
      </c>
      <c r="C206" s="142" t="str">
        <f>VLOOKUP(B206,학교인덱스,2,)</f>
        <v>영남대학교</v>
      </c>
      <c r="D206" t="s">
        <v>68</v>
      </c>
      <c r="F206" s="187">
        <v>117.6</v>
      </c>
      <c r="J206" s="187">
        <v>86.8</v>
      </c>
      <c r="N206" s="189">
        <v>838.3</v>
      </c>
      <c r="R206" s="187">
        <v>117.6</v>
      </c>
      <c r="V206" s="187">
        <v>86.8</v>
      </c>
      <c r="Z206" s="189">
        <v>838.3</v>
      </c>
    </row>
    <row r="207" spans="1:26" ht="17.399999999999999">
      <c r="A207" s="140">
        <v>2016</v>
      </c>
      <c r="B207">
        <v>14</v>
      </c>
      <c r="C207" s="142" t="str">
        <f>VLOOKUP(B207,학교인덱스,2,)</f>
        <v>영남대학교</v>
      </c>
      <c r="D207" t="s">
        <v>70</v>
      </c>
      <c r="F207" s="188">
        <v>114.2</v>
      </c>
      <c r="G207" s="188"/>
      <c r="J207" s="188">
        <v>89.3</v>
      </c>
      <c r="K207" s="188"/>
      <c r="N207" s="190">
        <v>814.1</v>
      </c>
      <c r="O207" s="190"/>
      <c r="R207" s="188">
        <v>114.2</v>
      </c>
      <c r="S207" s="188"/>
      <c r="V207" s="188">
        <v>89.3</v>
      </c>
      <c r="W207" s="188"/>
      <c r="Z207" s="190">
        <v>814.1</v>
      </c>
    </row>
    <row r="208" spans="1:26" ht="17.399999999999999">
      <c r="A208" s="140">
        <v>2016</v>
      </c>
      <c r="B208">
        <v>15</v>
      </c>
      <c r="C208" s="142" t="str">
        <f>VLOOKUP(B208,학교인덱스,2,)</f>
        <v>원광대학교</v>
      </c>
      <c r="D208" t="s">
        <v>68</v>
      </c>
      <c r="F208" s="187">
        <v>103.8</v>
      </c>
      <c r="J208" s="187">
        <v>94.9</v>
      </c>
      <c r="N208" s="189">
        <v>911.8</v>
      </c>
      <c r="R208" s="187">
        <v>103.8</v>
      </c>
      <c r="V208" s="187">
        <v>94.9</v>
      </c>
      <c r="Z208" s="189">
        <v>911.8</v>
      </c>
    </row>
    <row r="209" spans="1:26" ht="17.399999999999999">
      <c r="A209" s="140">
        <v>2016</v>
      </c>
      <c r="B209">
        <v>15</v>
      </c>
      <c r="C209" s="142" t="str">
        <f>VLOOKUP(B209,학교인덱스,2,)</f>
        <v>원광대학교</v>
      </c>
      <c r="D209" t="s">
        <v>70</v>
      </c>
      <c r="F209" s="188">
        <v>107.5</v>
      </c>
      <c r="G209" s="188"/>
      <c r="J209" s="188">
        <v>91.7</v>
      </c>
      <c r="K209" s="188"/>
      <c r="N209" s="190">
        <v>891.6</v>
      </c>
      <c r="O209" s="190"/>
      <c r="R209" s="188">
        <v>107.5</v>
      </c>
      <c r="S209" s="188"/>
      <c r="V209" s="188">
        <v>91.7</v>
      </c>
      <c r="W209" s="188"/>
      <c r="Z209" s="190">
        <v>891.6</v>
      </c>
    </row>
    <row r="210" spans="1:26" ht="17.399999999999999">
      <c r="A210" s="140">
        <v>2016</v>
      </c>
      <c r="B210">
        <v>16</v>
      </c>
      <c r="C210" s="142" t="str">
        <f>VLOOKUP(B210,학교인덱스,2,)</f>
        <v>이화여대학교</v>
      </c>
      <c r="F210" s="188">
        <v>114.7</v>
      </c>
      <c r="I210" s="187"/>
      <c r="J210" s="188">
        <v>94.7</v>
      </c>
      <c r="M210" s="189"/>
      <c r="N210" s="190">
        <v>956.9</v>
      </c>
      <c r="R210" s="188">
        <v>114.7</v>
      </c>
      <c r="U210" s="187"/>
      <c r="V210" s="188">
        <v>94.7</v>
      </c>
      <c r="Y210" s="189"/>
      <c r="Z210" s="190">
        <v>956.9</v>
      </c>
    </row>
    <row r="211" spans="1:26" ht="17.399999999999999">
      <c r="A211" s="140">
        <v>2016</v>
      </c>
      <c r="B211">
        <v>17</v>
      </c>
      <c r="C211" s="142" t="str">
        <f>VLOOKUP(B211,학교인덱스,2,)</f>
        <v>인하대학교</v>
      </c>
      <c r="D211" t="s">
        <v>68</v>
      </c>
      <c r="F211" s="187">
        <v>117.8</v>
      </c>
      <c r="J211" s="187">
        <v>92.8</v>
      </c>
      <c r="N211" s="189">
        <v>912</v>
      </c>
      <c r="R211" s="187">
        <v>117.8</v>
      </c>
      <c r="V211" s="187">
        <v>92.8</v>
      </c>
      <c r="Z211" s="189">
        <v>912</v>
      </c>
    </row>
    <row r="212" spans="1:26" ht="17.399999999999999">
      <c r="A212" s="140">
        <v>2016</v>
      </c>
      <c r="B212">
        <v>17</v>
      </c>
      <c r="C212" s="142" t="str">
        <f>VLOOKUP(B212,학교인덱스,2,)</f>
        <v>인하대학교</v>
      </c>
      <c r="D212" t="s">
        <v>70</v>
      </c>
      <c r="F212" s="188">
        <v>119.8</v>
      </c>
      <c r="G212" s="188"/>
      <c r="J212" s="188">
        <v>95.4</v>
      </c>
      <c r="K212" s="188"/>
      <c r="N212" s="190">
        <v>954.2</v>
      </c>
      <c r="O212" s="190"/>
      <c r="R212" s="188">
        <v>119.8</v>
      </c>
      <c r="S212" s="188"/>
      <c r="V212" s="188">
        <v>95.4</v>
      </c>
      <c r="W212" s="188"/>
      <c r="Z212" s="190">
        <v>954.2</v>
      </c>
    </row>
    <row r="213" spans="1:26" ht="17.399999999999999">
      <c r="A213" s="140">
        <v>2016</v>
      </c>
      <c r="B213">
        <v>18</v>
      </c>
      <c r="C213" s="142" t="str">
        <f>VLOOKUP(B213,학교인덱스,2,)</f>
        <v>전남대학교</v>
      </c>
      <c r="D213" t="s">
        <v>68</v>
      </c>
      <c r="F213" s="187">
        <v>111</v>
      </c>
      <c r="J213" s="187">
        <v>94</v>
      </c>
      <c r="N213" s="189">
        <v>948.2</v>
      </c>
      <c r="R213" s="187">
        <v>111</v>
      </c>
      <c r="V213" s="187">
        <v>94</v>
      </c>
      <c r="Z213" s="189">
        <v>948.2</v>
      </c>
    </row>
    <row r="214" spans="1:26" ht="17.399999999999999">
      <c r="A214" s="140">
        <v>2016</v>
      </c>
      <c r="B214">
        <v>18</v>
      </c>
      <c r="C214" s="142" t="str">
        <f>VLOOKUP(B214,학교인덱스,2,)</f>
        <v>전남대학교</v>
      </c>
      <c r="D214" t="s">
        <v>70</v>
      </c>
      <c r="F214" s="188">
        <v>113.3</v>
      </c>
      <c r="G214" s="188"/>
      <c r="J214" s="188">
        <v>94.7</v>
      </c>
      <c r="K214" s="188"/>
      <c r="N214" s="190">
        <v>934</v>
      </c>
      <c r="O214" s="190"/>
      <c r="R214" s="188">
        <v>113.3</v>
      </c>
      <c r="S214" s="188"/>
      <c r="V214" s="188">
        <v>94.7</v>
      </c>
      <c r="W214" s="188"/>
      <c r="Z214" s="190">
        <v>934</v>
      </c>
    </row>
    <row r="215" spans="1:26" ht="17.399999999999999">
      <c r="A215" s="140">
        <v>2016</v>
      </c>
      <c r="B215">
        <v>19</v>
      </c>
      <c r="C215" s="142" t="str">
        <f>VLOOKUP(B215,학교인덱스,2,)</f>
        <v>전북대학교</v>
      </c>
      <c r="D215" t="s">
        <v>68</v>
      </c>
      <c r="F215" s="187">
        <v>113</v>
      </c>
      <c r="J215" s="187">
        <v>91</v>
      </c>
      <c r="N215" s="189">
        <v>896.1</v>
      </c>
      <c r="R215" s="187">
        <v>113</v>
      </c>
      <c r="V215" s="187">
        <v>91</v>
      </c>
      <c r="Z215" s="189">
        <v>896.1</v>
      </c>
    </row>
    <row r="216" spans="1:26" ht="17.399999999999999">
      <c r="A216" s="140">
        <v>2016</v>
      </c>
      <c r="B216">
        <v>19</v>
      </c>
      <c r="C216" s="142" t="str">
        <f>VLOOKUP(B216,학교인덱스,2,)</f>
        <v>전북대학교</v>
      </c>
      <c r="D216" t="s">
        <v>70</v>
      </c>
      <c r="F216" s="188">
        <v>118.5</v>
      </c>
      <c r="G216" s="188"/>
      <c r="J216" s="188">
        <v>89.4</v>
      </c>
      <c r="K216" s="188"/>
      <c r="N216" s="190">
        <v>883.1</v>
      </c>
      <c r="O216" s="190"/>
      <c r="R216" s="188">
        <v>118.5</v>
      </c>
      <c r="S216" s="188"/>
      <c r="V216" s="188">
        <v>89.4</v>
      </c>
      <c r="W216" s="188"/>
      <c r="Z216" s="190">
        <v>883.1</v>
      </c>
    </row>
    <row r="217" spans="1:26" ht="17.399999999999999">
      <c r="A217" s="140">
        <v>2016</v>
      </c>
      <c r="B217">
        <v>20</v>
      </c>
      <c r="C217" s="142" t="str">
        <f>VLOOKUP(B217,학교인덱스,2,)</f>
        <v>제주대학교</v>
      </c>
      <c r="D217" t="s">
        <v>68</v>
      </c>
      <c r="F217" s="187">
        <v>114.6</v>
      </c>
      <c r="J217" s="187">
        <v>89.5</v>
      </c>
      <c r="N217" s="189">
        <v>913.7</v>
      </c>
      <c r="R217" s="187">
        <v>114.6</v>
      </c>
      <c r="V217" s="187">
        <v>89.5</v>
      </c>
      <c r="Z217" s="189">
        <v>913.7</v>
      </c>
    </row>
    <row r="218" spans="1:26" ht="17.399999999999999">
      <c r="A218" s="140">
        <v>2016</v>
      </c>
      <c r="B218">
        <v>20</v>
      </c>
      <c r="C218" s="142" t="str">
        <f>VLOOKUP(B218,학교인덱스,2,)</f>
        <v>제주대학교</v>
      </c>
      <c r="D218" t="s">
        <v>70</v>
      </c>
      <c r="F218" s="188">
        <v>99.7</v>
      </c>
      <c r="G218" s="188"/>
      <c r="J218" s="188">
        <v>90.1</v>
      </c>
      <c r="K218" s="188"/>
      <c r="N218" s="190">
        <v>942.5</v>
      </c>
      <c r="O218" s="190"/>
      <c r="R218" s="188">
        <v>99.7</v>
      </c>
      <c r="S218" s="188"/>
      <c r="V218" s="188">
        <v>90.1</v>
      </c>
      <c r="W218" s="188"/>
      <c r="Z218" s="190">
        <v>942.5</v>
      </c>
    </row>
    <row r="219" spans="1:26" ht="17.399999999999999">
      <c r="A219" s="140">
        <v>2016</v>
      </c>
      <c r="B219">
        <v>21</v>
      </c>
      <c r="C219" s="142" t="str">
        <f>VLOOKUP(B219,학교인덱스,2,)</f>
        <v>중앙대학교</v>
      </c>
      <c r="F219" s="187">
        <v>112.5</v>
      </c>
      <c r="G219" s="188"/>
      <c r="J219" s="187">
        <v>93.2</v>
      </c>
      <c r="K219" s="188"/>
      <c r="N219" s="189">
        <v>943.4</v>
      </c>
      <c r="O219" s="190"/>
      <c r="R219" s="187">
        <v>112.5</v>
      </c>
      <c r="S219" s="188"/>
      <c r="V219" s="187">
        <v>93.2</v>
      </c>
      <c r="W219" s="188"/>
      <c r="Z219" s="189">
        <v>943.4</v>
      </c>
    </row>
    <row r="220" spans="1:26" ht="17.399999999999999">
      <c r="A220" s="140">
        <v>2016</v>
      </c>
      <c r="B220">
        <v>22</v>
      </c>
      <c r="C220" s="142" t="str">
        <f>VLOOKUP(B220,학교인덱스,2,)</f>
        <v>충남대학교</v>
      </c>
      <c r="D220" t="s">
        <v>68</v>
      </c>
      <c r="F220" s="187">
        <v>118.7</v>
      </c>
      <c r="J220" s="187">
        <v>92.4</v>
      </c>
      <c r="N220" s="189">
        <v>915.7</v>
      </c>
      <c r="R220" s="187">
        <v>118.7</v>
      </c>
      <c r="V220" s="187">
        <v>92.4</v>
      </c>
      <c r="Z220" s="189">
        <v>915.7</v>
      </c>
    </row>
    <row r="221" spans="1:26" ht="17.399999999999999">
      <c r="A221" s="140">
        <v>2016</v>
      </c>
      <c r="B221">
        <v>22</v>
      </c>
      <c r="C221" s="142" t="str">
        <f>VLOOKUP(B221,학교인덱스,2,)</f>
        <v>충남대학교</v>
      </c>
      <c r="D221" t="s">
        <v>70</v>
      </c>
      <c r="F221" s="188">
        <v>122.7</v>
      </c>
      <c r="G221" s="188"/>
      <c r="J221" s="188">
        <v>91.2</v>
      </c>
      <c r="K221" s="188"/>
      <c r="N221" s="190">
        <v>931.2</v>
      </c>
      <c r="O221" s="190"/>
      <c r="R221" s="188">
        <v>122.7</v>
      </c>
      <c r="S221" s="188"/>
      <c r="V221" s="188">
        <v>91.2</v>
      </c>
      <c r="W221" s="188"/>
      <c r="Z221" s="190">
        <v>931.2</v>
      </c>
    </row>
    <row r="222" spans="1:26" ht="17.399999999999999">
      <c r="A222" s="140">
        <v>2016</v>
      </c>
      <c r="B222">
        <v>23</v>
      </c>
      <c r="C222" s="142" t="str">
        <f>VLOOKUP(B222,학교인덱스,2,)</f>
        <v>충북대학교</v>
      </c>
      <c r="D222" t="s">
        <v>68</v>
      </c>
      <c r="F222" s="187">
        <v>107.9</v>
      </c>
      <c r="J222" s="187">
        <v>93.6</v>
      </c>
      <c r="N222" s="189">
        <v>926.6</v>
      </c>
      <c r="R222" s="187">
        <v>107.9</v>
      </c>
      <c r="V222" s="187">
        <v>93.6</v>
      </c>
      <c r="Z222" s="189">
        <v>926.6</v>
      </c>
    </row>
    <row r="223" spans="1:26" ht="17.399999999999999">
      <c r="A223" s="140">
        <v>2016</v>
      </c>
      <c r="B223">
        <v>23</v>
      </c>
      <c r="C223" s="142" t="str">
        <f>VLOOKUP(B223,학교인덱스,2,)</f>
        <v>충북대학교</v>
      </c>
      <c r="D223" t="s">
        <v>70</v>
      </c>
      <c r="F223" s="188">
        <v>107.9</v>
      </c>
      <c r="G223" s="188"/>
      <c r="J223" s="188">
        <v>95.6</v>
      </c>
      <c r="K223" s="188"/>
      <c r="N223" s="190">
        <v>938.2</v>
      </c>
      <c r="O223" s="190"/>
      <c r="R223" s="188">
        <v>107.9</v>
      </c>
      <c r="S223" s="188"/>
      <c r="V223" s="188">
        <v>95.6</v>
      </c>
      <c r="W223" s="188"/>
      <c r="Z223" s="190">
        <v>938.2</v>
      </c>
    </row>
    <row r="224" spans="1:26" ht="17.399999999999999">
      <c r="A224" s="140">
        <v>2016</v>
      </c>
      <c r="B224">
        <v>24</v>
      </c>
      <c r="C224" s="142" t="str">
        <f>VLOOKUP(B224,학교인덱스,2,)</f>
        <v>한국외대학교</v>
      </c>
      <c r="D224" t="s">
        <v>68</v>
      </c>
      <c r="F224" s="187">
        <v>122.5</v>
      </c>
      <c r="J224" s="187">
        <v>93</v>
      </c>
      <c r="N224" s="189">
        <v>951.8</v>
      </c>
      <c r="R224" s="187">
        <v>122.5</v>
      </c>
      <c r="V224" s="187">
        <v>93</v>
      </c>
      <c r="Z224" s="189">
        <v>951.8</v>
      </c>
    </row>
    <row r="225" spans="1:26" ht="17.399999999999999">
      <c r="A225" s="140">
        <v>2016</v>
      </c>
      <c r="B225">
        <v>24</v>
      </c>
      <c r="C225" s="142" t="str">
        <f>VLOOKUP(B225,학교인덱스,2,)</f>
        <v>한국외대학교</v>
      </c>
      <c r="D225" t="s">
        <v>70</v>
      </c>
      <c r="F225" s="188">
        <v>125.2</v>
      </c>
      <c r="G225" s="188"/>
      <c r="J225" s="188">
        <v>89</v>
      </c>
      <c r="K225" s="188"/>
      <c r="N225" s="190">
        <v>906.1</v>
      </c>
      <c r="O225" s="190"/>
      <c r="R225" s="188">
        <v>125.2</v>
      </c>
      <c r="S225" s="188"/>
      <c r="V225" s="188">
        <v>89</v>
      </c>
      <c r="W225" s="188"/>
      <c r="Z225" s="190">
        <v>906.1</v>
      </c>
    </row>
    <row r="226" spans="1:26" ht="17.399999999999999">
      <c r="A226" s="140">
        <v>2016</v>
      </c>
      <c r="B226">
        <v>25</v>
      </c>
      <c r="C226" s="142" t="str">
        <f>VLOOKUP(B226,학교인덱스,2,)</f>
        <v>한양대학교</v>
      </c>
      <c r="F226" s="191">
        <v>127.4</v>
      </c>
      <c r="G226" s="192"/>
      <c r="J226" s="191">
        <v>94</v>
      </c>
      <c r="K226" s="192"/>
      <c r="N226" s="193">
        <v>955</v>
      </c>
      <c r="O226" s="194"/>
      <c r="R226" s="191">
        <v>127.4</v>
      </c>
      <c r="S226" s="192"/>
      <c r="V226" s="191">
        <v>94</v>
      </c>
      <c r="W226" s="192"/>
      <c r="Z226" s="193">
        <v>955</v>
      </c>
    </row>
  </sheetData>
  <mergeCells count="10">
    <mergeCell ref="Q194:Q196"/>
    <mergeCell ref="AD1:AD3"/>
    <mergeCell ref="F1:Q1"/>
    <mergeCell ref="F2:I2"/>
    <mergeCell ref="J2:M2"/>
    <mergeCell ref="N2:Q2"/>
    <mergeCell ref="R1:AC1"/>
    <mergeCell ref="R2:U2"/>
    <mergeCell ref="V2:Y2"/>
    <mergeCell ref="Z2:AC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01B3-73B7-494C-AE79-767E5D5259BF}">
  <dimension ref="A1:M227"/>
  <sheetViews>
    <sheetView zoomScale="40" zoomScaleNormal="40" workbookViewId="0">
      <selection activeCell="L4" sqref="L4:U27"/>
    </sheetView>
  </sheetViews>
  <sheetFormatPr defaultRowHeight="15"/>
  <cols>
    <col min="3" max="3" width="12.09765625" bestFit="1" customWidth="1"/>
  </cols>
  <sheetData>
    <row r="1" spans="1:8" ht="15.6" thickBot="1"/>
    <row r="2" spans="1:8" ht="16.8" thickBot="1">
      <c r="A2" s="137" t="s">
        <v>62</v>
      </c>
      <c r="B2" s="11" t="s">
        <v>4</v>
      </c>
      <c r="C2" s="16" t="s">
        <v>5</v>
      </c>
      <c r="D2" s="14" t="s">
        <v>41</v>
      </c>
      <c r="E2" s="20" t="s">
        <v>42</v>
      </c>
      <c r="F2" s="21" t="s">
        <v>43</v>
      </c>
      <c r="G2" s="10" t="s">
        <v>41</v>
      </c>
      <c r="H2" s="8" t="s">
        <v>42</v>
      </c>
    </row>
    <row r="3" spans="1:8" ht="16.2">
      <c r="A3" s="144">
        <v>2009</v>
      </c>
      <c r="B3" s="12">
        <v>1</v>
      </c>
      <c r="C3" s="18" t="s">
        <v>12</v>
      </c>
      <c r="D3" s="162">
        <v>26</v>
      </c>
      <c r="E3" s="168">
        <v>14</v>
      </c>
      <c r="F3" s="169">
        <v>40</v>
      </c>
      <c r="G3" s="128">
        <v>0.65</v>
      </c>
      <c r="H3" s="129">
        <v>0.35</v>
      </c>
    </row>
    <row r="4" spans="1:8" ht="16.2">
      <c r="A4" s="144">
        <v>2010</v>
      </c>
      <c r="B4" s="12">
        <v>1</v>
      </c>
      <c r="C4" s="18" t="s">
        <v>12</v>
      </c>
      <c r="D4" s="162">
        <v>23</v>
      </c>
      <c r="E4" s="168">
        <v>18</v>
      </c>
      <c r="F4" s="169">
        <v>41</v>
      </c>
      <c r="G4" s="147">
        <v>0.56097560975609762</v>
      </c>
      <c r="H4" s="148">
        <v>0.43902439024390244</v>
      </c>
    </row>
    <row r="5" spans="1:8" ht="16.2">
      <c r="A5" s="144">
        <v>2011</v>
      </c>
      <c r="B5" s="12">
        <v>1</v>
      </c>
      <c r="C5" s="18" t="s">
        <v>12</v>
      </c>
      <c r="D5" s="162">
        <v>24</v>
      </c>
      <c r="E5" s="168">
        <v>17</v>
      </c>
      <c r="F5" s="169">
        <v>41</v>
      </c>
      <c r="G5" s="147">
        <v>0.58536585365853655</v>
      </c>
      <c r="H5" s="148">
        <v>0.41463414634146339</v>
      </c>
    </row>
    <row r="6" spans="1:8" ht="16.2">
      <c r="A6" s="144">
        <v>2013</v>
      </c>
      <c r="B6" s="12">
        <v>1</v>
      </c>
      <c r="C6" s="18" t="s">
        <v>12</v>
      </c>
      <c r="D6" s="162">
        <v>26</v>
      </c>
      <c r="E6" s="168">
        <v>16</v>
      </c>
      <c r="F6" s="169">
        <v>42</v>
      </c>
      <c r="G6" s="147">
        <v>0.61904761904761907</v>
      </c>
      <c r="H6" s="148">
        <v>0.38095238095238093</v>
      </c>
    </row>
    <row r="7" spans="1:8" ht="16.2">
      <c r="A7" s="135">
        <v>2014</v>
      </c>
      <c r="B7" s="12">
        <v>1</v>
      </c>
      <c r="C7" s="17" t="s">
        <v>12</v>
      </c>
      <c r="D7" s="181">
        <v>25</v>
      </c>
      <c r="E7" s="184">
        <v>15</v>
      </c>
      <c r="F7" s="169">
        <v>40</v>
      </c>
      <c r="G7" s="131">
        <v>0.625</v>
      </c>
      <c r="H7" s="132">
        <v>0.375</v>
      </c>
    </row>
    <row r="8" spans="1:8" ht="16.2">
      <c r="A8" s="135">
        <v>2015</v>
      </c>
      <c r="B8" s="12">
        <v>1</v>
      </c>
      <c r="C8" s="17" t="s">
        <v>12</v>
      </c>
      <c r="D8" s="181">
        <v>23</v>
      </c>
      <c r="E8" s="184">
        <v>17</v>
      </c>
      <c r="F8" s="169">
        <v>40</v>
      </c>
      <c r="G8" s="131">
        <v>0.57499999999999996</v>
      </c>
      <c r="H8" s="132">
        <v>0.42499999999999999</v>
      </c>
    </row>
    <row r="9" spans="1:8" ht="16.2">
      <c r="A9" s="135">
        <v>2016</v>
      </c>
      <c r="B9" s="12">
        <v>1</v>
      </c>
      <c r="C9" s="17" t="s">
        <v>12</v>
      </c>
      <c r="D9" s="181">
        <v>28</v>
      </c>
      <c r="E9" s="184">
        <v>15</v>
      </c>
      <c r="F9" s="169">
        <v>43</v>
      </c>
      <c r="G9" s="131">
        <v>0.65116279069767447</v>
      </c>
      <c r="H9" s="132">
        <v>0.34883720930232559</v>
      </c>
    </row>
    <row r="10" spans="1:8" ht="16.2">
      <c r="A10" s="135">
        <v>2017</v>
      </c>
      <c r="B10" s="12">
        <v>1</v>
      </c>
      <c r="C10" s="17" t="s">
        <v>12</v>
      </c>
      <c r="D10" s="181">
        <v>30</v>
      </c>
      <c r="E10" s="184">
        <v>15</v>
      </c>
      <c r="F10" s="169">
        <v>45</v>
      </c>
      <c r="G10" s="131">
        <v>0.66666666666666663</v>
      </c>
      <c r="H10" s="132">
        <v>0.33333333333333331</v>
      </c>
    </row>
    <row r="11" spans="1:8" ht="16.2">
      <c r="A11" s="135">
        <v>2018</v>
      </c>
      <c r="B11" s="12">
        <v>1</v>
      </c>
      <c r="C11" s="17" t="s">
        <v>12</v>
      </c>
      <c r="D11" s="15">
        <v>31</v>
      </c>
      <c r="E11" s="9">
        <v>11</v>
      </c>
      <c r="F11" s="17">
        <v>42</v>
      </c>
      <c r="G11" s="125">
        <v>0.73809523809523814</v>
      </c>
      <c r="H11" s="126">
        <v>0.26190476190476192</v>
      </c>
    </row>
    <row r="12" spans="1:8" ht="16.2">
      <c r="A12" s="144">
        <v>2009</v>
      </c>
      <c r="B12" s="12">
        <v>2</v>
      </c>
      <c r="C12" s="18" t="s">
        <v>13</v>
      </c>
      <c r="D12" s="162">
        <v>24</v>
      </c>
      <c r="E12" s="168">
        <v>16</v>
      </c>
      <c r="F12" s="169">
        <v>40</v>
      </c>
      <c r="G12" s="147">
        <v>0.6</v>
      </c>
      <c r="H12" s="148">
        <v>0.4</v>
      </c>
    </row>
    <row r="13" spans="1:8" ht="16.2">
      <c r="A13" s="144">
        <v>2010</v>
      </c>
      <c r="B13" s="12">
        <v>2</v>
      </c>
      <c r="C13" s="18" t="s">
        <v>13</v>
      </c>
      <c r="D13" s="162">
        <v>25</v>
      </c>
      <c r="E13" s="168">
        <v>17</v>
      </c>
      <c r="F13" s="169">
        <v>42</v>
      </c>
      <c r="G13" s="147">
        <v>0.59523809523809523</v>
      </c>
      <c r="H13" s="148">
        <v>0.40476190476190477</v>
      </c>
    </row>
    <row r="14" spans="1:8" ht="16.2">
      <c r="A14" s="144">
        <v>2011</v>
      </c>
      <c r="B14" s="12">
        <v>2</v>
      </c>
      <c r="C14" s="18" t="s">
        <v>13</v>
      </c>
      <c r="D14" s="162">
        <v>22</v>
      </c>
      <c r="E14" s="168">
        <v>21</v>
      </c>
      <c r="F14" s="169">
        <v>43</v>
      </c>
      <c r="G14" s="147">
        <v>0.51162790697674421</v>
      </c>
      <c r="H14" s="148">
        <v>0.48837209302325579</v>
      </c>
    </row>
    <row r="15" spans="1:8" ht="16.2">
      <c r="A15" s="144">
        <v>2013</v>
      </c>
      <c r="B15" s="12">
        <v>2</v>
      </c>
      <c r="C15" s="18" t="s">
        <v>13</v>
      </c>
      <c r="D15" s="162">
        <v>26</v>
      </c>
      <c r="E15" s="168">
        <v>17</v>
      </c>
      <c r="F15" s="169">
        <v>43</v>
      </c>
      <c r="G15" s="147">
        <v>0.60465116279069764</v>
      </c>
      <c r="H15" s="148">
        <v>0.39534883720930231</v>
      </c>
    </row>
    <row r="16" spans="1:8" ht="16.2">
      <c r="A16" s="135">
        <v>2014</v>
      </c>
      <c r="B16" s="12">
        <v>2</v>
      </c>
      <c r="C16" s="17" t="s">
        <v>13</v>
      </c>
      <c r="D16" s="181">
        <v>28</v>
      </c>
      <c r="E16" s="184">
        <v>11</v>
      </c>
      <c r="F16" s="169">
        <v>39</v>
      </c>
      <c r="G16" s="131">
        <v>0.71794871794871795</v>
      </c>
      <c r="H16" s="132">
        <v>0.28205128205128205</v>
      </c>
    </row>
    <row r="17" spans="1:8" ht="16.2">
      <c r="A17" s="135">
        <v>2015</v>
      </c>
      <c r="B17" s="12">
        <v>2</v>
      </c>
      <c r="C17" s="17" t="s">
        <v>13</v>
      </c>
      <c r="D17" s="181">
        <v>22</v>
      </c>
      <c r="E17" s="184">
        <v>19</v>
      </c>
      <c r="F17" s="169">
        <v>41</v>
      </c>
      <c r="G17" s="131">
        <v>0.53658536585365857</v>
      </c>
      <c r="H17" s="132">
        <v>0.46341463414634149</v>
      </c>
    </row>
    <row r="18" spans="1:8" ht="16.2">
      <c r="A18" s="135">
        <v>2016</v>
      </c>
      <c r="B18" s="12">
        <v>2</v>
      </c>
      <c r="C18" s="17" t="s">
        <v>13</v>
      </c>
      <c r="D18" s="181">
        <v>19</v>
      </c>
      <c r="E18" s="184">
        <v>24</v>
      </c>
      <c r="F18" s="169">
        <v>43</v>
      </c>
      <c r="G18" s="131">
        <v>0.44186046511627908</v>
      </c>
      <c r="H18" s="132">
        <v>0.55813953488372092</v>
      </c>
    </row>
    <row r="19" spans="1:8" ht="16.2">
      <c r="A19" s="135">
        <v>2017</v>
      </c>
      <c r="B19" s="12">
        <v>2</v>
      </c>
      <c r="C19" s="17" t="s">
        <v>13</v>
      </c>
      <c r="D19" s="181">
        <v>23</v>
      </c>
      <c r="E19" s="184">
        <v>17</v>
      </c>
      <c r="F19" s="169">
        <v>40</v>
      </c>
      <c r="G19" s="131">
        <v>0.57499999999999996</v>
      </c>
      <c r="H19" s="132">
        <v>0.42499999999999999</v>
      </c>
    </row>
    <row r="20" spans="1:8" ht="16.2">
      <c r="A20" s="135">
        <v>2018</v>
      </c>
      <c r="B20" s="12">
        <v>2</v>
      </c>
      <c r="C20" s="17" t="s">
        <v>13</v>
      </c>
      <c r="D20" s="15">
        <v>21</v>
      </c>
      <c r="E20" s="9">
        <v>21</v>
      </c>
      <c r="F20" s="17">
        <v>42</v>
      </c>
      <c r="G20" s="125">
        <v>0.5</v>
      </c>
      <c r="H20" s="126">
        <v>0.5</v>
      </c>
    </row>
    <row r="21" spans="1:8" ht="16.2">
      <c r="A21" s="144">
        <v>2009</v>
      </c>
      <c r="B21" s="12">
        <v>3</v>
      </c>
      <c r="C21" s="18" t="s">
        <v>14</v>
      </c>
      <c r="D21" s="162">
        <v>89</v>
      </c>
      <c r="E21" s="168">
        <v>31</v>
      </c>
      <c r="F21" s="169">
        <v>120</v>
      </c>
      <c r="G21" s="147">
        <v>0.7416666666666667</v>
      </c>
      <c r="H21" s="148">
        <v>0.25833333333333336</v>
      </c>
    </row>
    <row r="22" spans="1:8" ht="16.2">
      <c r="A22" s="144">
        <v>2010</v>
      </c>
      <c r="B22" s="12">
        <v>3</v>
      </c>
      <c r="C22" s="18" t="s">
        <v>14</v>
      </c>
      <c r="D22" s="162">
        <v>88</v>
      </c>
      <c r="E22" s="168">
        <v>42</v>
      </c>
      <c r="F22" s="169">
        <v>130</v>
      </c>
      <c r="G22" s="147">
        <v>0.67692307692307696</v>
      </c>
      <c r="H22" s="148">
        <v>0.32307692307692309</v>
      </c>
    </row>
    <row r="23" spans="1:8" ht="16.2">
      <c r="A23" s="144">
        <v>2011</v>
      </c>
      <c r="B23" s="12">
        <v>3</v>
      </c>
      <c r="C23" s="18" t="s">
        <v>14</v>
      </c>
      <c r="D23" s="162">
        <v>73</v>
      </c>
      <c r="E23" s="168">
        <v>48</v>
      </c>
      <c r="F23" s="169">
        <v>121</v>
      </c>
      <c r="G23" s="147">
        <v>0.60330578512396693</v>
      </c>
      <c r="H23" s="148">
        <v>0.39669421487603307</v>
      </c>
    </row>
    <row r="24" spans="1:8" ht="16.2">
      <c r="A24" s="144">
        <v>2013</v>
      </c>
      <c r="B24" s="12">
        <v>3</v>
      </c>
      <c r="C24" s="18" t="s">
        <v>14</v>
      </c>
      <c r="D24" s="162">
        <v>86</v>
      </c>
      <c r="E24" s="168">
        <v>39</v>
      </c>
      <c r="F24" s="169">
        <v>125</v>
      </c>
      <c r="G24" s="147">
        <v>0.68799999999999994</v>
      </c>
      <c r="H24" s="148">
        <v>0.312</v>
      </c>
    </row>
    <row r="25" spans="1:8" ht="16.2">
      <c r="A25" s="135">
        <v>2014</v>
      </c>
      <c r="B25" s="12">
        <v>3</v>
      </c>
      <c r="C25" s="17" t="s">
        <v>14</v>
      </c>
      <c r="D25" s="181">
        <v>83</v>
      </c>
      <c r="E25" s="184">
        <v>40</v>
      </c>
      <c r="F25" s="169">
        <v>123</v>
      </c>
      <c r="G25" s="131">
        <v>0.67479674796747968</v>
      </c>
      <c r="H25" s="132">
        <v>0.32520325203252032</v>
      </c>
    </row>
    <row r="26" spans="1:8" ht="16.2">
      <c r="A26" s="135">
        <v>2015</v>
      </c>
      <c r="B26" s="12">
        <v>3</v>
      </c>
      <c r="C26" s="17" t="s">
        <v>14</v>
      </c>
      <c r="D26" s="181">
        <v>89</v>
      </c>
      <c r="E26" s="184">
        <v>37</v>
      </c>
      <c r="F26" s="169">
        <v>126</v>
      </c>
      <c r="G26" s="131">
        <v>0.70634920634920639</v>
      </c>
      <c r="H26" s="132">
        <v>0.29365079365079366</v>
      </c>
    </row>
    <row r="27" spans="1:8" ht="16.8" thickBot="1">
      <c r="A27" s="135">
        <v>2016</v>
      </c>
      <c r="B27" s="158">
        <v>3</v>
      </c>
      <c r="C27" s="179" t="s">
        <v>14</v>
      </c>
      <c r="D27" s="183">
        <v>90</v>
      </c>
      <c r="E27" s="185">
        <v>42</v>
      </c>
      <c r="F27" s="173">
        <v>132</v>
      </c>
      <c r="G27" s="133">
        <v>0.68181818181818177</v>
      </c>
      <c r="H27" s="134">
        <v>0.31818181818181818</v>
      </c>
    </row>
    <row r="28" spans="1:8" ht="16.2">
      <c r="A28" s="138">
        <v>2017</v>
      </c>
      <c r="B28" s="120">
        <v>3</v>
      </c>
      <c r="C28" s="121" t="s">
        <v>14</v>
      </c>
      <c r="D28" s="127">
        <v>72</v>
      </c>
      <c r="E28" s="127">
        <v>56</v>
      </c>
      <c r="F28" s="122">
        <v>128</v>
      </c>
      <c r="G28" s="128">
        <v>0.5625</v>
      </c>
      <c r="H28" s="129">
        <v>0.4375</v>
      </c>
    </row>
    <row r="29" spans="1:8" ht="16.2">
      <c r="A29" s="26">
        <v>2018</v>
      </c>
      <c r="B29" s="12">
        <v>3</v>
      </c>
      <c r="C29" s="17" t="s">
        <v>14</v>
      </c>
      <c r="D29" s="166">
        <v>81</v>
      </c>
      <c r="E29" s="166">
        <v>49</v>
      </c>
      <c r="F29" s="172">
        <v>130</v>
      </c>
      <c r="G29" s="125">
        <v>0.62307692307692308</v>
      </c>
      <c r="H29" s="126">
        <v>0.37692307692307692</v>
      </c>
    </row>
    <row r="30" spans="1:8" ht="16.2">
      <c r="A30" s="153">
        <v>2009</v>
      </c>
      <c r="B30" s="12">
        <v>4</v>
      </c>
      <c r="C30" s="18" t="s">
        <v>15</v>
      </c>
      <c r="D30" s="146">
        <v>46</v>
      </c>
      <c r="E30" s="146">
        <v>14</v>
      </c>
      <c r="F30" s="117">
        <v>60</v>
      </c>
      <c r="G30" s="147">
        <v>0.76666666666666672</v>
      </c>
      <c r="H30" s="148">
        <v>0.23333333333333334</v>
      </c>
    </row>
    <row r="31" spans="1:8" ht="16.2">
      <c r="A31" s="153">
        <v>2010</v>
      </c>
      <c r="B31" s="12">
        <v>4</v>
      </c>
      <c r="C31" s="18" t="s">
        <v>15</v>
      </c>
      <c r="D31" s="146">
        <v>47</v>
      </c>
      <c r="E31" s="146">
        <v>14</v>
      </c>
      <c r="F31" s="117">
        <v>61</v>
      </c>
      <c r="G31" s="147">
        <v>0.77049180327868849</v>
      </c>
      <c r="H31" s="148">
        <v>0.22950819672131148</v>
      </c>
    </row>
    <row r="32" spans="1:8" ht="16.2">
      <c r="A32" s="153">
        <v>2011</v>
      </c>
      <c r="B32" s="12">
        <v>4</v>
      </c>
      <c r="C32" s="18" t="s">
        <v>15</v>
      </c>
      <c r="D32" s="146">
        <v>44</v>
      </c>
      <c r="E32" s="146">
        <v>18</v>
      </c>
      <c r="F32" s="117">
        <v>62</v>
      </c>
      <c r="G32" s="147">
        <v>0.70967741935483875</v>
      </c>
      <c r="H32" s="148">
        <v>0.29032258064516131</v>
      </c>
    </row>
    <row r="33" spans="1:8" ht="16.2">
      <c r="A33" s="153">
        <v>2013</v>
      </c>
      <c r="B33" s="12">
        <v>4</v>
      </c>
      <c r="C33" s="18" t="s">
        <v>15</v>
      </c>
      <c r="D33" s="146">
        <v>39</v>
      </c>
      <c r="E33" s="146">
        <v>24</v>
      </c>
      <c r="F33" s="117">
        <v>63</v>
      </c>
      <c r="G33" s="147">
        <v>0.61904761904761907</v>
      </c>
      <c r="H33" s="148">
        <v>0.38095238095238093</v>
      </c>
    </row>
    <row r="34" spans="1:8" ht="16.2">
      <c r="A34" s="26">
        <v>2014</v>
      </c>
      <c r="B34" s="12">
        <v>4</v>
      </c>
      <c r="C34" s="17" t="s">
        <v>15</v>
      </c>
      <c r="D34" s="130">
        <v>33</v>
      </c>
      <c r="E34" s="130">
        <v>30</v>
      </c>
      <c r="F34" s="117">
        <v>63</v>
      </c>
      <c r="G34" s="131">
        <v>0.52380952380952384</v>
      </c>
      <c r="H34" s="132">
        <v>0.47619047619047616</v>
      </c>
    </row>
    <row r="35" spans="1:8" ht="16.2">
      <c r="A35" s="26">
        <v>2015</v>
      </c>
      <c r="B35" s="12">
        <v>4</v>
      </c>
      <c r="C35" s="17" t="s">
        <v>15</v>
      </c>
      <c r="D35" s="130">
        <v>41</v>
      </c>
      <c r="E35" s="130">
        <v>21</v>
      </c>
      <c r="F35" s="117">
        <v>62</v>
      </c>
      <c r="G35" s="131">
        <v>0.66129032258064513</v>
      </c>
      <c r="H35" s="132">
        <v>0.33870967741935482</v>
      </c>
    </row>
    <row r="36" spans="1:8" ht="16.2">
      <c r="A36" s="26">
        <v>2016</v>
      </c>
      <c r="B36" s="12">
        <v>4</v>
      </c>
      <c r="C36" s="17" t="s">
        <v>15</v>
      </c>
      <c r="D36" s="130">
        <v>34</v>
      </c>
      <c r="E36" s="130">
        <v>32</v>
      </c>
      <c r="F36" s="117">
        <v>66</v>
      </c>
      <c r="G36" s="131">
        <v>0.51515151515151514</v>
      </c>
      <c r="H36" s="132">
        <v>0.48484848484848486</v>
      </c>
    </row>
    <row r="37" spans="1:8" ht="16.2">
      <c r="A37" s="26">
        <v>2017</v>
      </c>
      <c r="B37" s="12">
        <v>4</v>
      </c>
      <c r="C37" s="17" t="s">
        <v>15</v>
      </c>
      <c r="D37" s="130">
        <v>37</v>
      </c>
      <c r="E37" s="130">
        <v>29</v>
      </c>
      <c r="F37" s="117">
        <v>66</v>
      </c>
      <c r="G37" s="131">
        <v>0.56060606060606055</v>
      </c>
      <c r="H37" s="132">
        <v>0.43939393939393939</v>
      </c>
    </row>
    <row r="38" spans="1:8" ht="16.2">
      <c r="A38" s="26">
        <v>2018</v>
      </c>
      <c r="B38" s="12">
        <v>4</v>
      </c>
      <c r="C38" s="17" t="s">
        <v>15</v>
      </c>
      <c r="D38" s="166">
        <v>38</v>
      </c>
      <c r="E38" s="166">
        <v>26</v>
      </c>
      <c r="F38" s="172">
        <v>64</v>
      </c>
      <c r="G38" s="125">
        <v>0.59375</v>
      </c>
      <c r="H38" s="126">
        <v>0.40625</v>
      </c>
    </row>
    <row r="39" spans="1:8" ht="16.2">
      <c r="A39" s="153">
        <v>2009</v>
      </c>
      <c r="B39" s="12">
        <v>5</v>
      </c>
      <c r="C39" s="18" t="s">
        <v>16</v>
      </c>
      <c r="D39" s="146">
        <v>70</v>
      </c>
      <c r="E39" s="146">
        <v>50</v>
      </c>
      <c r="F39" s="117">
        <v>120</v>
      </c>
      <c r="G39" s="147">
        <v>0.58333333333333337</v>
      </c>
      <c r="H39" s="148">
        <v>0.41666666666666669</v>
      </c>
    </row>
    <row r="40" spans="1:8" ht="16.2">
      <c r="A40" s="153">
        <v>2010</v>
      </c>
      <c r="B40" s="12">
        <v>5</v>
      </c>
      <c r="C40" s="18" t="s">
        <v>16</v>
      </c>
      <c r="D40" s="146">
        <v>71</v>
      </c>
      <c r="E40" s="146">
        <v>53</v>
      </c>
      <c r="F40" s="117">
        <v>124</v>
      </c>
      <c r="G40" s="147">
        <v>0.57258064516129037</v>
      </c>
      <c r="H40" s="148">
        <v>0.42741935483870969</v>
      </c>
    </row>
    <row r="41" spans="1:8" ht="16.2">
      <c r="A41" s="153">
        <v>2011</v>
      </c>
      <c r="B41" s="12">
        <v>5</v>
      </c>
      <c r="C41" s="18" t="s">
        <v>16</v>
      </c>
      <c r="D41" s="146">
        <v>67</v>
      </c>
      <c r="E41" s="146">
        <v>56</v>
      </c>
      <c r="F41" s="117">
        <v>123</v>
      </c>
      <c r="G41" s="147">
        <v>0.54471544715447151</v>
      </c>
      <c r="H41" s="148">
        <v>0.45528455284552843</v>
      </c>
    </row>
    <row r="42" spans="1:8" ht="16.2">
      <c r="A42" s="153">
        <v>2013</v>
      </c>
      <c r="B42" s="12">
        <v>5</v>
      </c>
      <c r="C42" s="18" t="s">
        <v>16</v>
      </c>
      <c r="D42" s="146">
        <v>67</v>
      </c>
      <c r="E42" s="146">
        <v>58</v>
      </c>
      <c r="F42" s="117">
        <v>125</v>
      </c>
      <c r="G42" s="147">
        <v>0.53600000000000003</v>
      </c>
      <c r="H42" s="148">
        <v>0.46400000000000002</v>
      </c>
    </row>
    <row r="43" spans="1:8" ht="16.2">
      <c r="A43" s="26">
        <v>2014</v>
      </c>
      <c r="B43" s="12">
        <v>5</v>
      </c>
      <c r="C43" s="17" t="s">
        <v>16</v>
      </c>
      <c r="D43" s="130">
        <v>46</v>
      </c>
      <c r="E43" s="130">
        <v>81</v>
      </c>
      <c r="F43" s="117">
        <v>127</v>
      </c>
      <c r="G43" s="131">
        <v>0.36220472440944884</v>
      </c>
      <c r="H43" s="132">
        <v>0.63779527559055116</v>
      </c>
    </row>
    <row r="44" spans="1:8" ht="16.2">
      <c r="A44" s="26">
        <v>2015</v>
      </c>
      <c r="B44" s="12">
        <v>5</v>
      </c>
      <c r="C44" s="17" t="s">
        <v>16</v>
      </c>
      <c r="D44" s="130">
        <v>72</v>
      </c>
      <c r="E44" s="130">
        <v>54</v>
      </c>
      <c r="F44" s="117">
        <v>126</v>
      </c>
      <c r="G44" s="131">
        <v>0.5714285714285714</v>
      </c>
      <c r="H44" s="132">
        <v>0.42857142857142855</v>
      </c>
    </row>
    <row r="45" spans="1:8" ht="16.2">
      <c r="A45" s="26">
        <v>2016</v>
      </c>
      <c r="B45" s="12">
        <v>5</v>
      </c>
      <c r="C45" s="17" t="s">
        <v>16</v>
      </c>
      <c r="D45" s="130">
        <v>73</v>
      </c>
      <c r="E45" s="130">
        <v>54</v>
      </c>
      <c r="F45" s="117">
        <v>127</v>
      </c>
      <c r="G45" s="131">
        <v>0.57480314960629919</v>
      </c>
      <c r="H45" s="132">
        <v>0.42519685039370081</v>
      </c>
    </row>
    <row r="46" spans="1:8" ht="16.2">
      <c r="A46" s="26">
        <v>2017</v>
      </c>
      <c r="B46" s="12">
        <v>5</v>
      </c>
      <c r="C46" s="17" t="s">
        <v>16</v>
      </c>
      <c r="D46" s="130">
        <v>67</v>
      </c>
      <c r="E46" s="130">
        <v>55</v>
      </c>
      <c r="F46" s="117">
        <v>122</v>
      </c>
      <c r="G46" s="131">
        <v>0.54918032786885251</v>
      </c>
      <c r="H46" s="132">
        <v>0.45081967213114754</v>
      </c>
    </row>
    <row r="47" spans="1:8" ht="16.2">
      <c r="A47" s="26">
        <v>2018</v>
      </c>
      <c r="B47" s="12">
        <v>5</v>
      </c>
      <c r="C47" s="17" t="s">
        <v>16</v>
      </c>
      <c r="D47" s="166">
        <v>80</v>
      </c>
      <c r="E47" s="166">
        <v>47</v>
      </c>
      <c r="F47" s="172">
        <v>127</v>
      </c>
      <c r="G47" s="125">
        <v>0.62992125984251968</v>
      </c>
      <c r="H47" s="126">
        <v>0.37007874015748032</v>
      </c>
    </row>
    <row r="48" spans="1:8" ht="16.2">
      <c r="A48" s="153">
        <v>2009</v>
      </c>
      <c r="B48" s="12">
        <v>6</v>
      </c>
      <c r="C48" s="18" t="s">
        <v>17</v>
      </c>
      <c r="D48" s="146">
        <v>55</v>
      </c>
      <c r="E48" s="146">
        <v>25</v>
      </c>
      <c r="F48" s="117">
        <v>80</v>
      </c>
      <c r="G48" s="147">
        <v>0.6875</v>
      </c>
      <c r="H48" s="148">
        <v>0.3125</v>
      </c>
    </row>
    <row r="49" spans="1:8" ht="16.2">
      <c r="A49" s="153">
        <v>2010</v>
      </c>
      <c r="B49" s="12">
        <v>6</v>
      </c>
      <c r="C49" s="18" t="s">
        <v>17</v>
      </c>
      <c r="D49" s="146">
        <v>40</v>
      </c>
      <c r="E49" s="146">
        <v>46</v>
      </c>
      <c r="F49" s="117">
        <v>86</v>
      </c>
      <c r="G49" s="147">
        <v>0.46511627906976744</v>
      </c>
      <c r="H49" s="148">
        <v>0.53488372093023251</v>
      </c>
    </row>
    <row r="50" spans="1:8" ht="16.2">
      <c r="A50" s="153">
        <v>2011</v>
      </c>
      <c r="B50" s="12">
        <v>6</v>
      </c>
      <c r="C50" s="18" t="s">
        <v>17</v>
      </c>
      <c r="D50" s="146">
        <v>46</v>
      </c>
      <c r="E50" s="146">
        <v>38</v>
      </c>
      <c r="F50" s="117">
        <v>84</v>
      </c>
      <c r="G50" s="147">
        <v>0.54761904761904767</v>
      </c>
      <c r="H50" s="148">
        <v>0.45238095238095238</v>
      </c>
    </row>
    <row r="51" spans="1:8" ht="16.2">
      <c r="A51" s="153">
        <v>2013</v>
      </c>
      <c r="B51" s="12">
        <v>6</v>
      </c>
      <c r="C51" s="18" t="s">
        <v>17</v>
      </c>
      <c r="D51" s="146">
        <v>48</v>
      </c>
      <c r="E51" s="146">
        <v>35</v>
      </c>
      <c r="F51" s="117">
        <v>83</v>
      </c>
      <c r="G51" s="147">
        <v>0.57831325301204817</v>
      </c>
      <c r="H51" s="148">
        <v>0.42168674698795183</v>
      </c>
    </row>
    <row r="52" spans="1:8" ht="16.8" thickBot="1">
      <c r="A52" s="27">
        <v>2014</v>
      </c>
      <c r="B52" s="158">
        <v>6</v>
      </c>
      <c r="C52" s="179" t="s">
        <v>17</v>
      </c>
      <c r="D52" s="25">
        <v>67</v>
      </c>
      <c r="E52" s="25">
        <v>14</v>
      </c>
      <c r="F52" s="124">
        <v>81</v>
      </c>
      <c r="G52" s="133">
        <v>0.8271604938271605</v>
      </c>
      <c r="H52" s="134">
        <v>0.1728395061728395</v>
      </c>
    </row>
    <row r="53" spans="1:8" ht="16.2">
      <c r="A53" s="135">
        <v>2015</v>
      </c>
      <c r="B53" s="118">
        <v>6</v>
      </c>
      <c r="C53" s="119" t="s">
        <v>17</v>
      </c>
      <c r="D53" s="130">
        <v>58</v>
      </c>
      <c r="E53" s="130">
        <v>25</v>
      </c>
      <c r="F53" s="117">
        <v>83</v>
      </c>
      <c r="G53" s="131">
        <v>0.6987951807228916</v>
      </c>
      <c r="H53" s="132">
        <v>0.30120481927710846</v>
      </c>
    </row>
    <row r="54" spans="1:8" ht="16.2">
      <c r="A54" s="135">
        <v>2016</v>
      </c>
      <c r="B54" s="12">
        <v>6</v>
      </c>
      <c r="C54" s="17" t="s">
        <v>17</v>
      </c>
      <c r="D54" s="130">
        <v>57</v>
      </c>
      <c r="E54" s="130">
        <v>23</v>
      </c>
      <c r="F54" s="117">
        <v>80</v>
      </c>
      <c r="G54" s="131">
        <v>0.71250000000000002</v>
      </c>
      <c r="H54" s="132">
        <v>0.28749999999999998</v>
      </c>
    </row>
    <row r="55" spans="1:8" ht="16.2">
      <c r="A55" s="135">
        <v>2017</v>
      </c>
      <c r="B55" s="12">
        <v>6</v>
      </c>
      <c r="C55" s="17" t="s">
        <v>17</v>
      </c>
      <c r="D55" s="130">
        <v>45</v>
      </c>
      <c r="E55" s="130">
        <v>36</v>
      </c>
      <c r="F55" s="117">
        <v>81</v>
      </c>
      <c r="G55" s="131">
        <v>0.55555555555555558</v>
      </c>
      <c r="H55" s="132">
        <v>0.44444444444444442</v>
      </c>
    </row>
    <row r="56" spans="1:8" ht="16.2">
      <c r="A56" s="135">
        <v>2018</v>
      </c>
      <c r="B56" s="12">
        <v>6</v>
      </c>
      <c r="C56" s="17" t="s">
        <v>17</v>
      </c>
      <c r="D56" s="166">
        <v>55</v>
      </c>
      <c r="E56" s="166">
        <v>29</v>
      </c>
      <c r="F56" s="172">
        <v>84</v>
      </c>
      <c r="G56" s="125">
        <v>0.65476190476190477</v>
      </c>
      <c r="H56" s="126">
        <v>0.34523809523809523</v>
      </c>
    </row>
    <row r="57" spans="1:8" ht="16.2">
      <c r="A57" s="144">
        <v>2009</v>
      </c>
      <c r="B57" s="12">
        <v>7</v>
      </c>
      <c r="C57" s="18" t="s">
        <v>18</v>
      </c>
      <c r="D57" s="146">
        <v>66</v>
      </c>
      <c r="E57" s="146">
        <v>54</v>
      </c>
      <c r="F57" s="117">
        <v>120</v>
      </c>
      <c r="G57" s="147">
        <v>0.55000000000000004</v>
      </c>
      <c r="H57" s="148">
        <v>0.45</v>
      </c>
    </row>
    <row r="58" spans="1:8" ht="16.2">
      <c r="A58" s="144">
        <v>2010</v>
      </c>
      <c r="B58" s="12">
        <v>7</v>
      </c>
      <c r="C58" s="18" t="s">
        <v>18</v>
      </c>
      <c r="D58" s="146">
        <v>66</v>
      </c>
      <c r="E58" s="146">
        <v>62</v>
      </c>
      <c r="F58" s="117">
        <v>128</v>
      </c>
      <c r="G58" s="147">
        <v>0.515625</v>
      </c>
      <c r="H58" s="148">
        <v>0.484375</v>
      </c>
    </row>
    <row r="59" spans="1:8" ht="16.2">
      <c r="A59" s="144">
        <v>2011</v>
      </c>
      <c r="B59" s="12">
        <v>7</v>
      </c>
      <c r="C59" s="18" t="s">
        <v>18</v>
      </c>
      <c r="D59" s="146">
        <v>74</v>
      </c>
      <c r="E59" s="146">
        <v>54</v>
      </c>
      <c r="F59" s="117">
        <v>128</v>
      </c>
      <c r="G59" s="147">
        <v>0.578125</v>
      </c>
      <c r="H59" s="148">
        <v>0.421875</v>
      </c>
    </row>
    <row r="60" spans="1:8" ht="16.2">
      <c r="A60" s="144">
        <v>2013</v>
      </c>
      <c r="B60" s="12">
        <v>7</v>
      </c>
      <c r="C60" s="18" t="s">
        <v>18</v>
      </c>
      <c r="D60" s="146">
        <v>88</v>
      </c>
      <c r="E60" s="146">
        <v>40</v>
      </c>
      <c r="F60" s="117">
        <v>128</v>
      </c>
      <c r="G60" s="147">
        <v>0.6875</v>
      </c>
      <c r="H60" s="148">
        <v>0.3125</v>
      </c>
    </row>
    <row r="61" spans="1:8" ht="16.2">
      <c r="A61" s="135">
        <v>2014</v>
      </c>
      <c r="B61" s="12">
        <v>7</v>
      </c>
      <c r="C61" s="17" t="s">
        <v>18</v>
      </c>
      <c r="D61" s="130">
        <v>75</v>
      </c>
      <c r="E61" s="130">
        <v>47</v>
      </c>
      <c r="F61" s="117">
        <v>122</v>
      </c>
      <c r="G61" s="131">
        <v>0.61475409836065575</v>
      </c>
      <c r="H61" s="132">
        <v>0.38524590163934425</v>
      </c>
    </row>
    <row r="62" spans="1:8" ht="16.2">
      <c r="A62" s="135">
        <v>2015</v>
      </c>
      <c r="B62" s="12">
        <v>7</v>
      </c>
      <c r="C62" s="17" t="s">
        <v>18</v>
      </c>
      <c r="D62" s="130">
        <v>70</v>
      </c>
      <c r="E62" s="130">
        <v>57</v>
      </c>
      <c r="F62" s="117">
        <v>127</v>
      </c>
      <c r="G62" s="131">
        <v>0.55118110236220474</v>
      </c>
      <c r="H62" s="132">
        <v>0.44881889763779526</v>
      </c>
    </row>
    <row r="63" spans="1:8" ht="16.2">
      <c r="A63" s="135">
        <v>2016</v>
      </c>
      <c r="B63" s="12">
        <v>7</v>
      </c>
      <c r="C63" s="17" t="s">
        <v>18</v>
      </c>
      <c r="D63" s="130">
        <v>77</v>
      </c>
      <c r="E63" s="130">
        <v>48</v>
      </c>
      <c r="F63" s="117">
        <v>125</v>
      </c>
      <c r="G63" s="131">
        <v>0.61599999999999999</v>
      </c>
      <c r="H63" s="132">
        <v>0.38400000000000001</v>
      </c>
    </row>
    <row r="64" spans="1:8" ht="16.2">
      <c r="A64" s="135">
        <v>2017</v>
      </c>
      <c r="B64" s="12">
        <v>7</v>
      </c>
      <c r="C64" s="17" t="s">
        <v>18</v>
      </c>
      <c r="D64" s="130">
        <v>91</v>
      </c>
      <c r="E64" s="130">
        <v>40</v>
      </c>
      <c r="F64" s="117">
        <v>131</v>
      </c>
      <c r="G64" s="131">
        <v>0.69465648854961837</v>
      </c>
      <c r="H64" s="132">
        <v>0.30534351145038169</v>
      </c>
    </row>
    <row r="65" spans="1:8" ht="16.2">
      <c r="A65" s="135">
        <v>2018</v>
      </c>
      <c r="B65" s="12">
        <v>7</v>
      </c>
      <c r="C65" s="17" t="s">
        <v>18</v>
      </c>
      <c r="D65" s="166">
        <v>81</v>
      </c>
      <c r="E65" s="166">
        <v>45</v>
      </c>
      <c r="F65" s="172">
        <v>126</v>
      </c>
      <c r="G65" s="125">
        <v>0.6428571428571429</v>
      </c>
      <c r="H65" s="126">
        <v>0.35714285714285715</v>
      </c>
    </row>
    <row r="66" spans="1:8" ht="16.2">
      <c r="A66" s="144">
        <v>2009</v>
      </c>
      <c r="B66" s="12">
        <v>8</v>
      </c>
      <c r="C66" s="18" t="s">
        <v>23</v>
      </c>
      <c r="D66" s="146">
        <v>24</v>
      </c>
      <c r="E66" s="146">
        <v>16</v>
      </c>
      <c r="F66" s="117">
        <v>40</v>
      </c>
      <c r="G66" s="147">
        <v>0.6</v>
      </c>
      <c r="H66" s="148">
        <v>0.4</v>
      </c>
    </row>
    <row r="67" spans="1:8" ht="16.2">
      <c r="A67" s="144">
        <v>2010</v>
      </c>
      <c r="B67" s="12">
        <v>8</v>
      </c>
      <c r="C67" s="18" t="s">
        <v>23</v>
      </c>
      <c r="D67" s="146">
        <v>24</v>
      </c>
      <c r="E67" s="146">
        <v>19</v>
      </c>
      <c r="F67" s="117">
        <v>43</v>
      </c>
      <c r="G67" s="147">
        <v>0.55813953488372092</v>
      </c>
      <c r="H67" s="148">
        <v>0.44186046511627908</v>
      </c>
    </row>
    <row r="68" spans="1:8" ht="16.2">
      <c r="A68" s="144">
        <v>2011</v>
      </c>
      <c r="B68" s="12">
        <v>8</v>
      </c>
      <c r="C68" s="18" t="s">
        <v>23</v>
      </c>
      <c r="D68" s="146">
        <v>31</v>
      </c>
      <c r="E68" s="146">
        <v>12</v>
      </c>
      <c r="F68" s="117">
        <v>43</v>
      </c>
      <c r="G68" s="147">
        <v>0.72093023255813948</v>
      </c>
      <c r="H68" s="148">
        <v>0.27906976744186046</v>
      </c>
    </row>
    <row r="69" spans="1:8" ht="16.2">
      <c r="A69" s="144">
        <v>2013</v>
      </c>
      <c r="B69" s="12">
        <v>8</v>
      </c>
      <c r="C69" s="18" t="s">
        <v>23</v>
      </c>
      <c r="D69" s="146">
        <v>25</v>
      </c>
      <c r="E69" s="146">
        <v>19</v>
      </c>
      <c r="F69" s="117">
        <v>44</v>
      </c>
      <c r="G69" s="147">
        <v>0.56818181818181823</v>
      </c>
      <c r="H69" s="148">
        <v>0.43181818181818182</v>
      </c>
    </row>
    <row r="70" spans="1:8" ht="16.2">
      <c r="A70" s="135">
        <v>2014</v>
      </c>
      <c r="B70" s="12">
        <v>8</v>
      </c>
      <c r="C70" s="17" t="s">
        <v>23</v>
      </c>
      <c r="D70" s="130">
        <v>25</v>
      </c>
      <c r="E70" s="130">
        <v>17</v>
      </c>
      <c r="F70" s="117">
        <v>42</v>
      </c>
      <c r="G70" s="131">
        <v>0.59523809523809523</v>
      </c>
      <c r="H70" s="132">
        <v>0.40476190476190477</v>
      </c>
    </row>
    <row r="71" spans="1:8" ht="16.2">
      <c r="A71" s="135">
        <v>2015</v>
      </c>
      <c r="B71" s="12">
        <v>8</v>
      </c>
      <c r="C71" s="17" t="s">
        <v>23</v>
      </c>
      <c r="D71" s="130">
        <v>22</v>
      </c>
      <c r="E71" s="130">
        <v>19</v>
      </c>
      <c r="F71" s="117">
        <v>41</v>
      </c>
      <c r="G71" s="131">
        <v>0.53658536585365857</v>
      </c>
      <c r="H71" s="132">
        <v>0.46341463414634149</v>
      </c>
    </row>
    <row r="72" spans="1:8" ht="16.2">
      <c r="A72" s="135">
        <v>2016</v>
      </c>
      <c r="B72" s="12">
        <v>8</v>
      </c>
      <c r="C72" s="17" t="s">
        <v>23</v>
      </c>
      <c r="D72" s="130">
        <v>29</v>
      </c>
      <c r="E72" s="130">
        <v>15</v>
      </c>
      <c r="F72" s="117">
        <v>44</v>
      </c>
      <c r="G72" s="131">
        <v>0.65909090909090906</v>
      </c>
      <c r="H72" s="132">
        <v>0.34090909090909088</v>
      </c>
    </row>
    <row r="73" spans="1:8" ht="16.2">
      <c r="A73" s="135">
        <v>2017</v>
      </c>
      <c r="B73" s="12">
        <v>8</v>
      </c>
      <c r="C73" s="17" t="s">
        <v>23</v>
      </c>
      <c r="D73" s="130">
        <v>31</v>
      </c>
      <c r="E73" s="130">
        <v>11</v>
      </c>
      <c r="F73" s="117">
        <v>42</v>
      </c>
      <c r="G73" s="131">
        <v>0.73809523809523814</v>
      </c>
      <c r="H73" s="132">
        <v>0.26190476190476192</v>
      </c>
    </row>
    <row r="74" spans="1:8" ht="16.2">
      <c r="A74" s="135">
        <v>2018</v>
      </c>
      <c r="B74" s="12">
        <v>8</v>
      </c>
      <c r="C74" s="17" t="s">
        <v>23</v>
      </c>
      <c r="D74" s="166">
        <v>27</v>
      </c>
      <c r="E74" s="166">
        <v>13</v>
      </c>
      <c r="F74" s="172">
        <v>40</v>
      </c>
      <c r="G74" s="125">
        <v>0.67500000000000004</v>
      </c>
      <c r="H74" s="126">
        <v>0.32500000000000001</v>
      </c>
    </row>
    <row r="75" spans="1:8" ht="16.2">
      <c r="A75" s="144">
        <v>2009</v>
      </c>
      <c r="B75" s="12">
        <v>9</v>
      </c>
      <c r="C75" s="18" t="s">
        <v>24</v>
      </c>
      <c r="D75" s="146">
        <v>84</v>
      </c>
      <c r="E75" s="146">
        <v>66</v>
      </c>
      <c r="F75" s="117">
        <v>150</v>
      </c>
      <c r="G75" s="147">
        <v>0.56000000000000005</v>
      </c>
      <c r="H75" s="148">
        <v>0.44</v>
      </c>
    </row>
    <row r="76" spans="1:8" ht="16.2">
      <c r="A76" s="144">
        <v>2010</v>
      </c>
      <c r="B76" s="12">
        <v>9</v>
      </c>
      <c r="C76" s="18" t="s">
        <v>24</v>
      </c>
      <c r="D76" s="146">
        <v>85</v>
      </c>
      <c r="E76" s="146">
        <v>70</v>
      </c>
      <c r="F76" s="117">
        <v>155</v>
      </c>
      <c r="G76" s="147">
        <v>0.54838709677419351</v>
      </c>
      <c r="H76" s="148">
        <v>0.45161290322580644</v>
      </c>
    </row>
    <row r="77" spans="1:8" ht="16.8" thickBot="1">
      <c r="A77" s="144">
        <v>2011</v>
      </c>
      <c r="B77" s="159">
        <v>9</v>
      </c>
      <c r="C77" s="139" t="s">
        <v>24</v>
      </c>
      <c r="D77" s="146">
        <v>86</v>
      </c>
      <c r="E77" s="146">
        <v>69</v>
      </c>
      <c r="F77" s="117">
        <v>155</v>
      </c>
      <c r="G77" s="147">
        <v>0.55483870967741933</v>
      </c>
      <c r="H77" s="148">
        <v>0.44516129032258067</v>
      </c>
    </row>
    <row r="78" spans="1:8" ht="16.2">
      <c r="A78" s="152">
        <v>2013</v>
      </c>
      <c r="B78" s="120">
        <v>9</v>
      </c>
      <c r="C78" s="160" t="s">
        <v>24</v>
      </c>
      <c r="D78" s="163">
        <v>77</v>
      </c>
      <c r="E78" s="163">
        <v>77</v>
      </c>
      <c r="F78" s="122">
        <v>154</v>
      </c>
      <c r="G78" s="174">
        <v>0.5</v>
      </c>
      <c r="H78" s="176">
        <v>0.5</v>
      </c>
    </row>
    <row r="79" spans="1:8">
      <c r="A79" s="135">
        <v>2014</v>
      </c>
      <c r="B79" s="13">
        <v>9</v>
      </c>
      <c r="C79" s="22" t="s">
        <v>24</v>
      </c>
      <c r="D79" s="130">
        <v>86</v>
      </c>
      <c r="E79" s="130">
        <v>67</v>
      </c>
      <c r="F79" s="117">
        <v>153</v>
      </c>
      <c r="G79" s="131">
        <v>0.56209150326797386</v>
      </c>
      <c r="H79" s="132">
        <v>0.43790849673202614</v>
      </c>
    </row>
    <row r="80" spans="1:8">
      <c r="A80" s="135">
        <v>2015</v>
      </c>
      <c r="B80" s="13">
        <v>9</v>
      </c>
      <c r="C80" s="22" t="s">
        <v>24</v>
      </c>
      <c r="D80" s="130">
        <v>86</v>
      </c>
      <c r="E80" s="130">
        <v>67</v>
      </c>
      <c r="F80" s="117">
        <v>153</v>
      </c>
      <c r="G80" s="131">
        <v>0.56209150326797386</v>
      </c>
      <c r="H80" s="132">
        <v>0.43790849673202614</v>
      </c>
    </row>
    <row r="81" spans="1:8">
      <c r="A81" s="135">
        <v>2016</v>
      </c>
      <c r="B81" s="13">
        <v>9</v>
      </c>
      <c r="C81" s="22" t="s">
        <v>24</v>
      </c>
      <c r="D81" s="130">
        <v>85</v>
      </c>
      <c r="E81" s="130">
        <v>69</v>
      </c>
      <c r="F81" s="117">
        <v>154</v>
      </c>
      <c r="G81" s="131">
        <v>0.55194805194805197</v>
      </c>
      <c r="H81" s="132">
        <v>0.44805194805194803</v>
      </c>
    </row>
    <row r="82" spans="1:8">
      <c r="A82" s="135">
        <v>2017</v>
      </c>
      <c r="B82" s="13">
        <v>9</v>
      </c>
      <c r="C82" s="22" t="s">
        <v>24</v>
      </c>
      <c r="D82" s="130">
        <v>83</v>
      </c>
      <c r="E82" s="130">
        <v>68</v>
      </c>
      <c r="F82" s="117">
        <v>151</v>
      </c>
      <c r="G82" s="131">
        <v>0.54966887417218546</v>
      </c>
      <c r="H82" s="132">
        <v>0.45033112582781459</v>
      </c>
    </row>
    <row r="83" spans="1:8">
      <c r="A83" s="135">
        <v>2018</v>
      </c>
      <c r="B83" s="13">
        <v>9</v>
      </c>
      <c r="C83" s="22" t="s">
        <v>24</v>
      </c>
      <c r="D83" s="167">
        <v>93</v>
      </c>
      <c r="E83" s="167">
        <v>60</v>
      </c>
      <c r="F83" s="170">
        <v>153</v>
      </c>
      <c r="G83" s="125">
        <v>0.60784313725490191</v>
      </c>
      <c r="H83" s="126">
        <v>0.39215686274509803</v>
      </c>
    </row>
    <row r="84" spans="1:8" ht="16.2">
      <c r="A84" s="144">
        <v>2009</v>
      </c>
      <c r="B84" s="12">
        <v>10</v>
      </c>
      <c r="C84" s="18" t="s">
        <v>25</v>
      </c>
      <c r="D84" s="146">
        <v>31</v>
      </c>
      <c r="E84" s="146">
        <v>17</v>
      </c>
      <c r="F84" s="117">
        <v>48</v>
      </c>
      <c r="G84" s="147">
        <v>0.64583333333333337</v>
      </c>
      <c r="H84" s="148">
        <v>0.35416666666666669</v>
      </c>
    </row>
    <row r="85" spans="1:8" ht="16.2">
      <c r="A85" s="144">
        <v>2010</v>
      </c>
      <c r="B85" s="12">
        <v>10</v>
      </c>
      <c r="C85" s="18" t="s">
        <v>25</v>
      </c>
      <c r="D85" s="146">
        <v>39</v>
      </c>
      <c r="E85" s="146">
        <v>15</v>
      </c>
      <c r="F85" s="117">
        <v>54</v>
      </c>
      <c r="G85" s="147">
        <v>0.72222222222222221</v>
      </c>
      <c r="H85" s="148">
        <v>0.27777777777777779</v>
      </c>
    </row>
    <row r="86" spans="1:8" ht="16.2">
      <c r="A86" s="144">
        <v>2011</v>
      </c>
      <c r="B86" s="12">
        <v>10</v>
      </c>
      <c r="C86" s="18" t="s">
        <v>25</v>
      </c>
      <c r="D86" s="146">
        <v>42</v>
      </c>
      <c r="E86" s="146">
        <v>8</v>
      </c>
      <c r="F86" s="117">
        <v>50</v>
      </c>
      <c r="G86" s="147">
        <v>0.84</v>
      </c>
      <c r="H86" s="148">
        <v>0.16</v>
      </c>
    </row>
    <row r="87" spans="1:8" ht="16.2">
      <c r="A87" s="144">
        <v>2013</v>
      </c>
      <c r="B87" s="12">
        <v>10</v>
      </c>
      <c r="C87" s="18" t="s">
        <v>25</v>
      </c>
      <c r="D87" s="146">
        <v>38</v>
      </c>
      <c r="E87" s="146">
        <v>13</v>
      </c>
      <c r="F87" s="117">
        <v>51</v>
      </c>
      <c r="G87" s="147">
        <v>0.74509803921568629</v>
      </c>
      <c r="H87" s="148">
        <v>0.25490196078431371</v>
      </c>
    </row>
    <row r="88" spans="1:8">
      <c r="A88" s="135">
        <v>2014</v>
      </c>
      <c r="B88" s="13">
        <v>10</v>
      </c>
      <c r="C88" s="22" t="s">
        <v>25</v>
      </c>
      <c r="D88" s="130">
        <v>36</v>
      </c>
      <c r="E88" s="130">
        <v>14</v>
      </c>
      <c r="F88" s="117">
        <v>50</v>
      </c>
      <c r="G88" s="131">
        <v>0.72</v>
      </c>
      <c r="H88" s="132">
        <v>0.28000000000000003</v>
      </c>
    </row>
    <row r="89" spans="1:8">
      <c r="A89" s="135">
        <v>2015</v>
      </c>
      <c r="B89" s="13">
        <v>10</v>
      </c>
      <c r="C89" s="22" t="s">
        <v>25</v>
      </c>
      <c r="D89" s="130">
        <v>40</v>
      </c>
      <c r="E89" s="130">
        <v>15</v>
      </c>
      <c r="F89" s="117">
        <v>55</v>
      </c>
      <c r="G89" s="131">
        <v>0.72727272727272729</v>
      </c>
      <c r="H89" s="132">
        <v>0.27272727272727271</v>
      </c>
    </row>
    <row r="90" spans="1:8">
      <c r="A90" s="135">
        <v>2016</v>
      </c>
      <c r="B90" s="13">
        <v>10</v>
      </c>
      <c r="C90" s="22" t="s">
        <v>25</v>
      </c>
      <c r="D90" s="130">
        <v>38</v>
      </c>
      <c r="E90" s="130">
        <v>15</v>
      </c>
      <c r="F90" s="117">
        <v>53</v>
      </c>
      <c r="G90" s="131">
        <v>0.71698113207547165</v>
      </c>
      <c r="H90" s="132">
        <v>0.28301886792452829</v>
      </c>
    </row>
    <row r="91" spans="1:8">
      <c r="A91" s="135">
        <v>2017</v>
      </c>
      <c r="B91" s="13">
        <v>10</v>
      </c>
      <c r="C91" s="22" t="s">
        <v>25</v>
      </c>
      <c r="D91" s="130">
        <v>37</v>
      </c>
      <c r="E91" s="130">
        <v>17</v>
      </c>
      <c r="F91" s="117">
        <v>54</v>
      </c>
      <c r="G91" s="131">
        <v>0.68518518518518523</v>
      </c>
      <c r="H91" s="132">
        <v>0.31481481481481483</v>
      </c>
    </row>
    <row r="92" spans="1:8">
      <c r="A92" s="135">
        <v>2018</v>
      </c>
      <c r="B92" s="13">
        <v>10</v>
      </c>
      <c r="C92" s="22" t="s">
        <v>25</v>
      </c>
      <c r="D92" s="167">
        <v>37</v>
      </c>
      <c r="E92" s="167">
        <v>16</v>
      </c>
      <c r="F92" s="170">
        <v>53</v>
      </c>
      <c r="G92" s="125">
        <v>0.69811320754716977</v>
      </c>
      <c r="H92" s="126">
        <v>0.30188679245283018</v>
      </c>
    </row>
    <row r="93" spans="1:8" ht="16.2">
      <c r="A93" s="144">
        <v>2009</v>
      </c>
      <c r="B93" s="12">
        <v>11</v>
      </c>
      <c r="C93" s="18" t="s">
        <v>26</v>
      </c>
      <c r="D93" s="146">
        <v>77</v>
      </c>
      <c r="E93" s="146">
        <v>43</v>
      </c>
      <c r="F93" s="117">
        <v>120</v>
      </c>
      <c r="G93" s="147">
        <v>0.64166666666666672</v>
      </c>
      <c r="H93" s="148">
        <v>0.35833333333333334</v>
      </c>
    </row>
    <row r="94" spans="1:8" ht="16.2">
      <c r="A94" s="144">
        <v>2010</v>
      </c>
      <c r="B94" s="12">
        <v>11</v>
      </c>
      <c r="C94" s="18" t="s">
        <v>26</v>
      </c>
      <c r="D94" s="146">
        <v>84</v>
      </c>
      <c r="E94" s="146">
        <v>39</v>
      </c>
      <c r="F94" s="117">
        <v>123</v>
      </c>
      <c r="G94" s="147">
        <v>0.68292682926829273</v>
      </c>
      <c r="H94" s="148">
        <v>0.31707317073170732</v>
      </c>
    </row>
    <row r="95" spans="1:8" ht="16.2">
      <c r="A95" s="144">
        <v>2011</v>
      </c>
      <c r="B95" s="12">
        <v>11</v>
      </c>
      <c r="C95" s="18" t="s">
        <v>26</v>
      </c>
      <c r="D95" s="146">
        <v>71</v>
      </c>
      <c r="E95" s="146">
        <v>53</v>
      </c>
      <c r="F95" s="117">
        <v>124</v>
      </c>
      <c r="G95" s="147">
        <v>0.57258064516129037</v>
      </c>
      <c r="H95" s="148">
        <v>0.42741935483870969</v>
      </c>
    </row>
    <row r="96" spans="1:8" ht="16.2">
      <c r="A96" s="144">
        <v>2013</v>
      </c>
      <c r="B96" s="12">
        <v>11</v>
      </c>
      <c r="C96" s="18" t="s">
        <v>26</v>
      </c>
      <c r="D96" s="146">
        <v>74</v>
      </c>
      <c r="E96" s="146">
        <v>52</v>
      </c>
      <c r="F96" s="117">
        <v>126</v>
      </c>
      <c r="G96" s="147">
        <v>0.58730158730158732</v>
      </c>
      <c r="H96" s="148">
        <v>0.41269841269841268</v>
      </c>
    </row>
    <row r="97" spans="1:13">
      <c r="A97" s="135">
        <v>2014</v>
      </c>
      <c r="B97" s="13">
        <v>11</v>
      </c>
      <c r="C97" s="22" t="s">
        <v>26</v>
      </c>
      <c r="D97" s="130">
        <v>71</v>
      </c>
      <c r="E97" s="130">
        <v>54</v>
      </c>
      <c r="F97" s="117">
        <v>125</v>
      </c>
      <c r="G97" s="131">
        <v>0.56799999999999995</v>
      </c>
      <c r="H97" s="132">
        <v>0.432</v>
      </c>
    </row>
    <row r="98" spans="1:13">
      <c r="A98" s="135">
        <v>2015</v>
      </c>
      <c r="B98" s="13">
        <v>11</v>
      </c>
      <c r="C98" s="22" t="s">
        <v>26</v>
      </c>
      <c r="D98" s="130">
        <v>76</v>
      </c>
      <c r="E98" s="130">
        <v>50</v>
      </c>
      <c r="F98" s="117">
        <v>126</v>
      </c>
      <c r="G98" s="131">
        <v>0.60317460317460314</v>
      </c>
      <c r="H98" s="132">
        <v>0.3968253968253968</v>
      </c>
    </row>
    <row r="99" spans="1:13">
      <c r="A99" s="135">
        <v>2016</v>
      </c>
      <c r="B99" s="13">
        <v>11</v>
      </c>
      <c r="C99" s="22" t="s">
        <v>26</v>
      </c>
      <c r="D99" s="130">
        <v>85</v>
      </c>
      <c r="E99" s="130">
        <v>43</v>
      </c>
      <c r="F99" s="117">
        <v>128</v>
      </c>
      <c r="G99" s="131">
        <v>0.6640625</v>
      </c>
      <c r="H99" s="132">
        <v>0.3359375</v>
      </c>
    </row>
    <row r="100" spans="1:13">
      <c r="A100" s="135">
        <v>2017</v>
      </c>
      <c r="B100" s="13">
        <v>11</v>
      </c>
      <c r="C100" s="22" t="s">
        <v>26</v>
      </c>
      <c r="D100" s="130">
        <v>74</v>
      </c>
      <c r="E100" s="130">
        <v>52</v>
      </c>
      <c r="F100" s="117">
        <v>126</v>
      </c>
      <c r="G100" s="131">
        <v>0.58730158730158732</v>
      </c>
      <c r="H100" s="132">
        <v>0.41269841269841268</v>
      </c>
    </row>
    <row r="101" spans="1:13">
      <c r="A101" s="135">
        <v>2018</v>
      </c>
      <c r="B101" s="13">
        <v>11</v>
      </c>
      <c r="C101" s="22" t="s">
        <v>26</v>
      </c>
      <c r="D101" s="167">
        <v>78</v>
      </c>
      <c r="E101" s="167">
        <v>45</v>
      </c>
      <c r="F101" s="170">
        <v>123</v>
      </c>
      <c r="G101" s="125">
        <v>0.63414634146341464</v>
      </c>
      <c r="H101" s="126">
        <v>0.36585365853658536</v>
      </c>
    </row>
    <row r="102" spans="1:13" ht="16.8" thickBot="1">
      <c r="A102" s="154">
        <v>2009</v>
      </c>
      <c r="B102" s="158">
        <v>12</v>
      </c>
      <c r="C102" s="19" t="s">
        <v>27</v>
      </c>
      <c r="D102" s="182">
        <v>38</v>
      </c>
      <c r="E102" s="182">
        <v>12</v>
      </c>
      <c r="F102" s="124">
        <v>50</v>
      </c>
      <c r="G102" s="175">
        <v>0.76</v>
      </c>
      <c r="H102" s="177">
        <v>0.24</v>
      </c>
    </row>
    <row r="103" spans="1:13" ht="16.2">
      <c r="A103" s="144">
        <v>2010</v>
      </c>
      <c r="B103" s="118">
        <v>12</v>
      </c>
      <c r="C103" s="161" t="s">
        <v>27</v>
      </c>
      <c r="D103" s="146">
        <v>25</v>
      </c>
      <c r="E103" s="146">
        <v>29</v>
      </c>
      <c r="F103" s="117">
        <v>54</v>
      </c>
      <c r="G103" s="147">
        <v>0.46296296296296297</v>
      </c>
      <c r="H103" s="148">
        <v>0.53703703703703709</v>
      </c>
    </row>
    <row r="104" spans="1:13" ht="16.2">
      <c r="A104" s="144">
        <v>2011</v>
      </c>
      <c r="B104" s="12">
        <v>12</v>
      </c>
      <c r="C104" s="18" t="s">
        <v>27</v>
      </c>
      <c r="D104" s="146">
        <v>39</v>
      </c>
      <c r="E104" s="146">
        <v>16</v>
      </c>
      <c r="F104" s="117">
        <v>55</v>
      </c>
      <c r="G104" s="147">
        <v>0.70909090909090911</v>
      </c>
      <c r="H104" s="148">
        <v>0.29090909090909089</v>
      </c>
    </row>
    <row r="105" spans="1:13" ht="16.2">
      <c r="A105" s="144">
        <v>2013</v>
      </c>
      <c r="B105" s="12">
        <v>12</v>
      </c>
      <c r="C105" s="18" t="s">
        <v>27</v>
      </c>
      <c r="D105" s="146">
        <v>32</v>
      </c>
      <c r="E105" s="146">
        <v>21</v>
      </c>
      <c r="F105" s="117">
        <v>53</v>
      </c>
      <c r="G105" s="147">
        <v>0.60377358490566035</v>
      </c>
      <c r="H105" s="148">
        <v>0.39622641509433965</v>
      </c>
    </row>
    <row r="106" spans="1:13">
      <c r="A106" s="135">
        <v>2014</v>
      </c>
      <c r="B106" s="13">
        <v>12</v>
      </c>
      <c r="C106" s="22" t="s">
        <v>27</v>
      </c>
      <c r="D106" s="130">
        <v>33</v>
      </c>
      <c r="E106" s="130">
        <v>18</v>
      </c>
      <c r="F106" s="117">
        <v>51</v>
      </c>
      <c r="G106" s="131">
        <v>0.6470588235294118</v>
      </c>
      <c r="H106" s="132">
        <v>0.35294117647058826</v>
      </c>
    </row>
    <row r="107" spans="1:13">
      <c r="A107" s="135">
        <v>2015</v>
      </c>
      <c r="B107" s="13">
        <v>12</v>
      </c>
      <c r="C107" s="22" t="s">
        <v>27</v>
      </c>
      <c r="D107" s="130">
        <v>30</v>
      </c>
      <c r="E107" s="130">
        <v>21</v>
      </c>
      <c r="F107" s="117">
        <v>51</v>
      </c>
      <c r="G107" s="131">
        <v>0.58823529411764708</v>
      </c>
      <c r="H107" s="132">
        <v>0.41176470588235292</v>
      </c>
    </row>
    <row r="108" spans="1:13">
      <c r="A108" s="135">
        <v>2016</v>
      </c>
      <c r="B108" s="13">
        <v>12</v>
      </c>
      <c r="C108" s="22" t="s">
        <v>27</v>
      </c>
      <c r="D108" s="130">
        <v>33</v>
      </c>
      <c r="E108" s="130">
        <v>22</v>
      </c>
      <c r="F108" s="117">
        <v>55</v>
      </c>
      <c r="G108" s="131">
        <v>0.6</v>
      </c>
      <c r="H108" s="132">
        <v>0.4</v>
      </c>
    </row>
    <row r="109" spans="1:13">
      <c r="A109" s="135">
        <v>2017</v>
      </c>
      <c r="B109" s="13">
        <v>12</v>
      </c>
      <c r="C109" s="22" t="s">
        <v>27</v>
      </c>
      <c r="D109" s="130">
        <v>36</v>
      </c>
      <c r="E109" s="130">
        <v>19</v>
      </c>
      <c r="F109" s="117">
        <v>55</v>
      </c>
      <c r="G109" s="131">
        <v>0.65454545454545454</v>
      </c>
      <c r="H109" s="132">
        <v>0.34545454545454546</v>
      </c>
    </row>
    <row r="110" spans="1:13">
      <c r="A110" s="135">
        <v>2018</v>
      </c>
      <c r="B110" s="13">
        <v>12</v>
      </c>
      <c r="C110" s="22" t="s">
        <v>27</v>
      </c>
      <c r="D110" s="167">
        <v>23</v>
      </c>
      <c r="E110" s="167">
        <v>30</v>
      </c>
      <c r="F110" s="170">
        <v>53</v>
      </c>
      <c r="G110" s="125">
        <v>0.43396226415094341</v>
      </c>
      <c r="H110" s="126">
        <v>0.56603773584905659</v>
      </c>
    </row>
    <row r="111" spans="1:13" ht="17.399999999999999">
      <c r="A111" s="144">
        <v>2009</v>
      </c>
      <c r="B111" s="12">
        <v>13</v>
      </c>
      <c r="C111" s="18" t="s">
        <v>28</v>
      </c>
      <c r="D111" s="123"/>
      <c r="E111" s="123"/>
      <c r="F111" s="117">
        <v>0</v>
      </c>
      <c r="G111" s="147">
        <v>0.49200000000000005</v>
      </c>
      <c r="H111" s="148">
        <v>0.50800000000000001</v>
      </c>
      <c r="J111" s="200"/>
      <c r="K111" s="200"/>
      <c r="M111" s="205"/>
    </row>
    <row r="112" spans="1:13" ht="17.399999999999999">
      <c r="A112" s="144">
        <v>2010</v>
      </c>
      <c r="B112" s="12">
        <v>13</v>
      </c>
      <c r="C112" s="18" t="s">
        <v>28</v>
      </c>
      <c r="F112" s="117">
        <v>0</v>
      </c>
      <c r="G112" s="147">
        <v>0.46399999999999997</v>
      </c>
      <c r="H112" s="148">
        <v>0.53600000000000003</v>
      </c>
      <c r="J112" s="200"/>
      <c r="K112" s="200"/>
      <c r="L112" s="205"/>
      <c r="M112" s="205"/>
    </row>
    <row r="113" spans="1:13" ht="17.399999999999999">
      <c r="A113" s="144">
        <v>2011</v>
      </c>
      <c r="B113" s="12">
        <v>13</v>
      </c>
      <c r="C113" s="18" t="s">
        <v>28</v>
      </c>
      <c r="F113" s="117">
        <v>0</v>
      </c>
      <c r="G113" s="147">
        <v>0.54299999999999993</v>
      </c>
      <c r="H113" s="148">
        <v>0.45700000000000002</v>
      </c>
      <c r="J113" s="200"/>
      <c r="K113" s="200"/>
      <c r="L113" s="205"/>
      <c r="M113" s="205"/>
    </row>
    <row r="114" spans="1:13" ht="17.399999999999999">
      <c r="A114" s="144">
        <v>2013</v>
      </c>
      <c r="B114" s="12">
        <v>13</v>
      </c>
      <c r="C114" s="18" t="s">
        <v>28</v>
      </c>
      <c r="F114" s="117">
        <v>0</v>
      </c>
      <c r="G114" s="147">
        <v>0.55200000000000005</v>
      </c>
      <c r="H114" s="148">
        <v>0.44799999999999995</v>
      </c>
      <c r="J114" s="200"/>
      <c r="K114" s="200"/>
      <c r="L114" s="205"/>
      <c r="M114" s="205"/>
    </row>
    <row r="115" spans="1:13" ht="17.399999999999999">
      <c r="A115" s="135">
        <v>2014</v>
      </c>
      <c r="B115" s="13">
        <v>13</v>
      </c>
      <c r="C115" s="22" t="s">
        <v>28</v>
      </c>
      <c r="D115" s="130">
        <v>63</v>
      </c>
      <c r="E115" s="130">
        <v>62</v>
      </c>
      <c r="F115" s="117">
        <v>125</v>
      </c>
      <c r="G115" s="131">
        <v>0.504</v>
      </c>
      <c r="H115" s="132">
        <v>0.496</v>
      </c>
      <c r="J115" s="200"/>
      <c r="K115" s="200"/>
    </row>
    <row r="116" spans="1:13" ht="17.399999999999999">
      <c r="A116" s="135">
        <v>2015</v>
      </c>
      <c r="B116" s="13">
        <v>13</v>
      </c>
      <c r="C116" s="22" t="s">
        <v>28</v>
      </c>
      <c r="D116" s="130">
        <v>71</v>
      </c>
      <c r="E116" s="130">
        <v>56</v>
      </c>
      <c r="F116" s="117">
        <v>127</v>
      </c>
      <c r="G116" s="131">
        <v>0.55905511811023623</v>
      </c>
      <c r="H116" s="132">
        <v>0.44094488188976377</v>
      </c>
      <c r="J116" s="200"/>
      <c r="K116" s="200"/>
    </row>
    <row r="117" spans="1:13" ht="17.399999999999999">
      <c r="A117" s="135">
        <v>2016</v>
      </c>
      <c r="B117" s="13">
        <v>13</v>
      </c>
      <c r="C117" s="22" t="s">
        <v>28</v>
      </c>
      <c r="D117" s="130">
        <v>70</v>
      </c>
      <c r="E117" s="130">
        <v>59</v>
      </c>
      <c r="F117" s="117">
        <v>129</v>
      </c>
      <c r="G117" s="131">
        <v>0.54263565891472865</v>
      </c>
      <c r="H117" s="132">
        <v>0.4573643410852713</v>
      </c>
      <c r="J117" s="200"/>
      <c r="K117" s="200"/>
    </row>
    <row r="118" spans="1:13" ht="17.399999999999999">
      <c r="A118" s="135">
        <v>2017</v>
      </c>
      <c r="B118" s="13">
        <v>13</v>
      </c>
      <c r="C118" s="22" t="s">
        <v>28</v>
      </c>
      <c r="D118" s="130">
        <v>81</v>
      </c>
      <c r="E118" s="130">
        <v>51</v>
      </c>
      <c r="F118" s="117">
        <v>132</v>
      </c>
      <c r="G118" s="131">
        <v>0.61363636363636365</v>
      </c>
      <c r="H118" s="132">
        <v>0.38636363636363635</v>
      </c>
      <c r="J118" s="200"/>
      <c r="K118" s="200"/>
    </row>
    <row r="119" spans="1:13">
      <c r="A119" s="135">
        <v>2018</v>
      </c>
      <c r="B119" s="13">
        <v>13</v>
      </c>
      <c r="C119" s="22" t="s">
        <v>28</v>
      </c>
      <c r="D119" s="164">
        <v>81</v>
      </c>
      <c r="E119" s="164">
        <v>51</v>
      </c>
      <c r="F119" s="170">
        <v>132</v>
      </c>
      <c r="G119" s="125">
        <v>0.61363636363636365</v>
      </c>
      <c r="H119" s="126">
        <v>0.38636363636363635</v>
      </c>
    </row>
    <row r="120" spans="1:13" ht="17.399999999999999">
      <c r="A120" s="144">
        <v>2009</v>
      </c>
      <c r="B120" s="12">
        <v>14</v>
      </c>
      <c r="C120" s="18" t="s">
        <v>29</v>
      </c>
      <c r="D120" s="123"/>
      <c r="E120" s="123"/>
      <c r="F120" s="117">
        <v>0</v>
      </c>
      <c r="G120" s="147">
        <v>0.52900000000000003</v>
      </c>
      <c r="H120" s="148">
        <v>0.47100000000000003</v>
      </c>
      <c r="J120" s="198"/>
      <c r="K120" s="198"/>
      <c r="M120" s="205"/>
    </row>
    <row r="121" spans="1:13" ht="17.399999999999999">
      <c r="A121" s="144">
        <v>2010</v>
      </c>
      <c r="B121" s="12">
        <v>14</v>
      </c>
      <c r="C121" s="18" t="s">
        <v>29</v>
      </c>
      <c r="F121" s="117">
        <v>0</v>
      </c>
      <c r="G121" s="147">
        <v>0.90700000000000003</v>
      </c>
      <c r="H121" s="148">
        <v>9.2999999999999972E-2</v>
      </c>
      <c r="J121" s="198"/>
      <c r="K121" s="198"/>
      <c r="L121" s="205"/>
      <c r="M121" s="205"/>
    </row>
    <row r="122" spans="1:13" ht="17.399999999999999">
      <c r="A122" s="144">
        <v>2011</v>
      </c>
      <c r="B122" s="12">
        <v>14</v>
      </c>
      <c r="C122" s="18" t="s">
        <v>29</v>
      </c>
      <c r="F122" s="117">
        <v>0</v>
      </c>
      <c r="G122" s="147">
        <v>0.84</v>
      </c>
      <c r="H122" s="148">
        <v>0.16</v>
      </c>
      <c r="J122" s="198"/>
      <c r="K122" s="198"/>
      <c r="L122" s="205"/>
      <c r="M122" s="205"/>
    </row>
    <row r="123" spans="1:13" ht="17.399999999999999">
      <c r="A123" s="144">
        <v>2013</v>
      </c>
      <c r="B123" s="12">
        <v>14</v>
      </c>
      <c r="C123" s="18" t="s">
        <v>29</v>
      </c>
      <c r="F123" s="117">
        <v>0</v>
      </c>
      <c r="G123" s="147">
        <v>0.86299999999999999</v>
      </c>
      <c r="H123" s="148">
        <v>0.13700000000000004</v>
      </c>
      <c r="J123" s="198"/>
      <c r="K123" s="198"/>
      <c r="L123" s="205"/>
      <c r="M123" s="205"/>
    </row>
    <row r="124" spans="1:13" ht="17.399999999999999">
      <c r="A124" s="135">
        <v>2014</v>
      </c>
      <c r="B124" s="13">
        <v>14</v>
      </c>
      <c r="C124" s="22" t="s">
        <v>29</v>
      </c>
      <c r="D124" s="130">
        <v>56</v>
      </c>
      <c r="E124" s="130">
        <v>15</v>
      </c>
      <c r="F124" s="117">
        <v>71</v>
      </c>
      <c r="G124" s="131">
        <v>0.78873239436619713</v>
      </c>
      <c r="H124" s="132">
        <v>0.21126760563380281</v>
      </c>
      <c r="J124" s="198"/>
      <c r="K124" s="198"/>
    </row>
    <row r="125" spans="1:13" ht="17.399999999999999">
      <c r="A125" s="135">
        <v>2015</v>
      </c>
      <c r="B125" s="13">
        <v>14</v>
      </c>
      <c r="C125" s="22" t="s">
        <v>29</v>
      </c>
      <c r="D125" s="130">
        <v>52</v>
      </c>
      <c r="E125" s="130">
        <v>19</v>
      </c>
      <c r="F125" s="117">
        <v>71</v>
      </c>
      <c r="G125" s="131">
        <v>0.73239436619718312</v>
      </c>
      <c r="H125" s="132">
        <v>0.26760563380281688</v>
      </c>
      <c r="J125" s="198"/>
      <c r="K125" s="198"/>
    </row>
    <row r="126" spans="1:13" ht="17.399999999999999">
      <c r="A126" s="135">
        <v>2016</v>
      </c>
      <c r="B126" s="13">
        <v>14</v>
      </c>
      <c r="C126" s="22" t="s">
        <v>29</v>
      </c>
      <c r="D126" s="130">
        <v>57</v>
      </c>
      <c r="E126" s="130">
        <v>13</v>
      </c>
      <c r="F126" s="117">
        <v>70</v>
      </c>
      <c r="G126" s="131">
        <v>0.81428571428571428</v>
      </c>
      <c r="H126" s="132">
        <v>0.18571428571428572</v>
      </c>
      <c r="J126" s="198"/>
      <c r="K126" s="198"/>
    </row>
    <row r="127" spans="1:13" ht="18" thickBot="1">
      <c r="A127" s="136">
        <v>2017</v>
      </c>
      <c r="B127" s="178">
        <v>14</v>
      </c>
      <c r="C127" s="180" t="s">
        <v>29</v>
      </c>
      <c r="D127" s="25">
        <v>53</v>
      </c>
      <c r="E127" s="25">
        <v>18</v>
      </c>
      <c r="F127" s="124">
        <v>71</v>
      </c>
      <c r="G127" s="133">
        <v>0.74647887323943662</v>
      </c>
      <c r="H127" s="134">
        <v>0.25352112676056338</v>
      </c>
      <c r="J127" s="198"/>
      <c r="K127" s="198"/>
    </row>
    <row r="128" spans="1:13">
      <c r="A128" s="135">
        <v>2018</v>
      </c>
      <c r="B128" s="155">
        <v>14</v>
      </c>
      <c r="C128" s="22" t="s">
        <v>29</v>
      </c>
      <c r="D128" s="167">
        <v>55</v>
      </c>
      <c r="E128" s="167">
        <v>16</v>
      </c>
      <c r="F128" s="170">
        <v>71</v>
      </c>
      <c r="G128" s="125">
        <v>0.77464788732394363</v>
      </c>
      <c r="H128" s="126">
        <v>0.22535211267605634</v>
      </c>
    </row>
    <row r="129" spans="1:13" ht="17.399999999999999">
      <c r="A129" s="144">
        <v>2009</v>
      </c>
      <c r="B129" s="145">
        <v>15</v>
      </c>
      <c r="C129" s="18" t="s">
        <v>30</v>
      </c>
      <c r="D129" s="123"/>
      <c r="E129" s="123"/>
      <c r="F129" s="117">
        <v>0</v>
      </c>
      <c r="G129" s="147">
        <v>0.61699999999999999</v>
      </c>
      <c r="H129" s="148">
        <v>0.38299999999999995</v>
      </c>
      <c r="J129" s="199"/>
      <c r="K129" s="199"/>
      <c r="M129" s="205"/>
    </row>
    <row r="130" spans="1:13" ht="17.399999999999999">
      <c r="A130" s="144">
        <v>2010</v>
      </c>
      <c r="B130" s="145">
        <v>15</v>
      </c>
      <c r="C130" s="18" t="s">
        <v>30</v>
      </c>
      <c r="F130" s="117">
        <v>0</v>
      </c>
      <c r="G130" s="147">
        <v>0.53799999999999992</v>
      </c>
      <c r="H130" s="148">
        <v>0.46200000000000002</v>
      </c>
      <c r="J130" s="199"/>
      <c r="K130" s="199"/>
      <c r="L130" s="205"/>
      <c r="M130" s="205"/>
    </row>
    <row r="131" spans="1:13" ht="17.399999999999999">
      <c r="A131" s="144">
        <v>2011</v>
      </c>
      <c r="B131" s="145">
        <v>15</v>
      </c>
      <c r="C131" s="18" t="s">
        <v>30</v>
      </c>
      <c r="F131" s="117">
        <v>0</v>
      </c>
      <c r="G131" s="147">
        <v>0.61899999999999999</v>
      </c>
      <c r="H131" s="148">
        <v>0.38100000000000001</v>
      </c>
      <c r="J131" s="199"/>
      <c r="K131" s="199"/>
      <c r="L131" s="205"/>
      <c r="M131" s="205"/>
    </row>
    <row r="132" spans="1:13" ht="17.399999999999999">
      <c r="A132" s="144">
        <v>2013</v>
      </c>
      <c r="B132" s="145">
        <v>15</v>
      </c>
      <c r="C132" s="18" t="s">
        <v>30</v>
      </c>
      <c r="F132" s="117">
        <v>0</v>
      </c>
      <c r="G132" s="147">
        <v>0.73799999999999999</v>
      </c>
      <c r="H132" s="148">
        <v>0.26200000000000001</v>
      </c>
      <c r="J132" s="199"/>
      <c r="K132" s="199"/>
      <c r="L132" s="205"/>
      <c r="M132" s="205"/>
    </row>
    <row r="133" spans="1:13" ht="17.399999999999999">
      <c r="A133" s="135">
        <v>2014</v>
      </c>
      <c r="B133" s="155">
        <v>15</v>
      </c>
      <c r="C133" s="22" t="s">
        <v>30</v>
      </c>
      <c r="D133" s="130">
        <v>38</v>
      </c>
      <c r="E133" s="130">
        <v>24</v>
      </c>
      <c r="F133" s="117">
        <v>62</v>
      </c>
      <c r="G133" s="131">
        <v>0.61290322580645162</v>
      </c>
      <c r="H133" s="132">
        <v>0.38709677419354838</v>
      </c>
      <c r="J133" s="199"/>
      <c r="K133" s="199"/>
    </row>
    <row r="134" spans="1:13" ht="17.399999999999999">
      <c r="A134" s="135">
        <v>2015</v>
      </c>
      <c r="B134" s="155">
        <v>15</v>
      </c>
      <c r="C134" s="22" t="s">
        <v>30</v>
      </c>
      <c r="D134" s="130">
        <v>45</v>
      </c>
      <c r="E134" s="130">
        <v>19</v>
      </c>
      <c r="F134" s="117">
        <v>64</v>
      </c>
      <c r="G134" s="131">
        <v>0.703125</v>
      </c>
      <c r="H134" s="132">
        <v>0.296875</v>
      </c>
      <c r="J134" s="199"/>
      <c r="K134" s="199"/>
    </row>
    <row r="135" spans="1:13" ht="17.399999999999999">
      <c r="A135" s="135">
        <v>2016</v>
      </c>
      <c r="B135" s="155">
        <v>15</v>
      </c>
      <c r="C135" s="22" t="s">
        <v>30</v>
      </c>
      <c r="D135" s="130">
        <v>33</v>
      </c>
      <c r="E135" s="130">
        <v>29</v>
      </c>
      <c r="F135" s="117">
        <v>62</v>
      </c>
      <c r="G135" s="131">
        <v>0.532258064516129</v>
      </c>
      <c r="H135" s="132">
        <v>0.46774193548387094</v>
      </c>
      <c r="J135" s="199"/>
      <c r="K135" s="199"/>
    </row>
    <row r="136" spans="1:13" ht="17.399999999999999">
      <c r="A136" s="135">
        <v>2017</v>
      </c>
      <c r="B136" s="155">
        <v>15</v>
      </c>
      <c r="C136" s="22" t="s">
        <v>30</v>
      </c>
      <c r="D136" s="130">
        <v>43</v>
      </c>
      <c r="E136" s="130">
        <v>20</v>
      </c>
      <c r="F136" s="117">
        <v>63</v>
      </c>
      <c r="G136" s="131">
        <v>0.68253968253968256</v>
      </c>
      <c r="H136" s="132">
        <v>0.31746031746031744</v>
      </c>
      <c r="J136" s="199"/>
      <c r="K136" s="199"/>
    </row>
    <row r="137" spans="1:13">
      <c r="A137" s="135">
        <v>2018</v>
      </c>
      <c r="B137" s="155">
        <v>15</v>
      </c>
      <c r="C137" s="22" t="s">
        <v>30</v>
      </c>
      <c r="D137" s="164">
        <v>42</v>
      </c>
      <c r="E137" s="164">
        <v>22</v>
      </c>
      <c r="F137" s="170">
        <v>64</v>
      </c>
      <c r="G137" s="125">
        <v>0.65625</v>
      </c>
      <c r="H137" s="126">
        <v>0.34375</v>
      </c>
    </row>
    <row r="138" spans="1:13" ht="16.2">
      <c r="A138" s="144">
        <v>2009</v>
      </c>
      <c r="B138" s="145">
        <v>16</v>
      </c>
      <c r="C138" s="18" t="s">
        <v>31</v>
      </c>
      <c r="D138" s="146">
        <v>0</v>
      </c>
      <c r="E138" s="146">
        <v>100</v>
      </c>
      <c r="F138" s="117">
        <f>E138</f>
        <v>100</v>
      </c>
      <c r="G138" s="147">
        <v>0</v>
      </c>
      <c r="H138" s="148">
        <v>1</v>
      </c>
    </row>
    <row r="139" spans="1:13" ht="16.2">
      <c r="A139" s="144">
        <v>2010</v>
      </c>
      <c r="B139" s="145">
        <v>16</v>
      </c>
      <c r="C139" s="18" t="s">
        <v>31</v>
      </c>
      <c r="D139" s="146">
        <v>0</v>
      </c>
      <c r="E139" s="146">
        <v>103</v>
      </c>
      <c r="F139" s="117">
        <f t="shared" ref="F139:F141" si="0">E139</f>
        <v>103</v>
      </c>
      <c r="G139" s="147">
        <v>0</v>
      </c>
      <c r="H139" s="148">
        <v>1</v>
      </c>
    </row>
    <row r="140" spans="1:13" ht="16.2">
      <c r="A140" s="144">
        <v>2011</v>
      </c>
      <c r="B140" s="145">
        <v>16</v>
      </c>
      <c r="C140" s="18" t="s">
        <v>31</v>
      </c>
      <c r="D140" s="146">
        <v>0</v>
      </c>
      <c r="E140" s="146">
        <v>101</v>
      </c>
      <c r="F140" s="117">
        <f t="shared" si="0"/>
        <v>101</v>
      </c>
      <c r="G140" s="147">
        <v>0</v>
      </c>
      <c r="H140" s="148">
        <v>1</v>
      </c>
    </row>
    <row r="141" spans="1:13" ht="16.2">
      <c r="A141" s="144">
        <v>2013</v>
      </c>
      <c r="B141" s="145">
        <v>16</v>
      </c>
      <c r="C141" s="18" t="s">
        <v>31</v>
      </c>
      <c r="D141" s="146">
        <v>0</v>
      </c>
      <c r="E141" s="146">
        <v>104</v>
      </c>
      <c r="F141" s="117">
        <f t="shared" si="0"/>
        <v>104</v>
      </c>
      <c r="G141" s="147">
        <v>0</v>
      </c>
      <c r="H141" s="148">
        <v>1</v>
      </c>
    </row>
    <row r="142" spans="1:13">
      <c r="A142" s="135">
        <v>2014</v>
      </c>
      <c r="B142" s="155">
        <v>16</v>
      </c>
      <c r="C142" s="22" t="s">
        <v>31</v>
      </c>
      <c r="D142" s="130">
        <v>0</v>
      </c>
      <c r="E142" s="130">
        <v>103</v>
      </c>
      <c r="F142" s="117">
        <v>103</v>
      </c>
      <c r="G142" s="131">
        <v>0</v>
      </c>
      <c r="H142" s="132">
        <v>1</v>
      </c>
    </row>
    <row r="143" spans="1:13">
      <c r="A143" s="135">
        <v>2015</v>
      </c>
      <c r="B143" s="155">
        <v>16</v>
      </c>
      <c r="C143" s="22" t="s">
        <v>31</v>
      </c>
      <c r="D143" s="130">
        <v>0</v>
      </c>
      <c r="E143" s="130">
        <v>100</v>
      </c>
      <c r="F143" s="117">
        <v>100</v>
      </c>
      <c r="G143" s="131">
        <v>0</v>
      </c>
      <c r="H143" s="132">
        <v>1</v>
      </c>
    </row>
    <row r="144" spans="1:13">
      <c r="A144" s="135">
        <v>2016</v>
      </c>
      <c r="B144" s="155">
        <v>16</v>
      </c>
      <c r="C144" s="22" t="s">
        <v>31</v>
      </c>
      <c r="D144" s="130">
        <v>0</v>
      </c>
      <c r="E144" s="130">
        <v>103</v>
      </c>
      <c r="F144" s="117">
        <v>103</v>
      </c>
      <c r="G144" s="131">
        <v>0</v>
      </c>
      <c r="H144" s="132">
        <v>1</v>
      </c>
    </row>
    <row r="145" spans="1:8">
      <c r="A145" s="135">
        <v>2017</v>
      </c>
      <c r="B145" s="155">
        <v>16</v>
      </c>
      <c r="C145" s="22" t="s">
        <v>31</v>
      </c>
      <c r="D145" s="130">
        <v>0</v>
      </c>
      <c r="E145" s="130">
        <v>105</v>
      </c>
      <c r="F145" s="117">
        <v>105</v>
      </c>
      <c r="G145" s="131">
        <v>0</v>
      </c>
      <c r="H145" s="132">
        <v>1</v>
      </c>
    </row>
    <row r="146" spans="1:8">
      <c r="A146" s="135">
        <v>2018</v>
      </c>
      <c r="B146" s="155">
        <v>16</v>
      </c>
      <c r="C146" s="22" t="s">
        <v>31</v>
      </c>
      <c r="D146" s="164"/>
      <c r="E146" s="167">
        <v>104</v>
      </c>
      <c r="F146" s="170">
        <v>104</v>
      </c>
      <c r="G146" s="125">
        <v>0</v>
      </c>
      <c r="H146" s="126">
        <v>1</v>
      </c>
    </row>
    <row r="147" spans="1:8" ht="16.2">
      <c r="A147" s="144">
        <v>2009</v>
      </c>
      <c r="B147" s="145">
        <v>17</v>
      </c>
      <c r="C147" s="18" t="s">
        <v>32</v>
      </c>
      <c r="D147" s="123">
        <v>33</v>
      </c>
      <c r="E147" s="123">
        <v>17</v>
      </c>
      <c r="F147" s="117">
        <v>50</v>
      </c>
      <c r="G147" s="147">
        <v>0.66</v>
      </c>
      <c r="H147" s="148">
        <v>0.34</v>
      </c>
    </row>
    <row r="148" spans="1:8" ht="16.2">
      <c r="A148" s="144">
        <v>2010</v>
      </c>
      <c r="B148" s="145">
        <v>17</v>
      </c>
      <c r="C148" s="18" t="s">
        <v>32</v>
      </c>
      <c r="D148">
        <v>29</v>
      </c>
      <c r="E148">
        <v>25</v>
      </c>
      <c r="F148" s="117">
        <v>54</v>
      </c>
      <c r="G148" s="147">
        <v>0.53703703703703709</v>
      </c>
      <c r="H148" s="148">
        <v>0.46296296296296297</v>
      </c>
    </row>
    <row r="149" spans="1:8" ht="16.2">
      <c r="A149" s="144">
        <v>2011</v>
      </c>
      <c r="B149" s="145">
        <v>17</v>
      </c>
      <c r="C149" s="18" t="s">
        <v>32</v>
      </c>
      <c r="D149">
        <v>28</v>
      </c>
      <c r="E149">
        <v>22</v>
      </c>
      <c r="F149" s="117">
        <v>50</v>
      </c>
      <c r="G149" s="147">
        <v>0.56000000000000005</v>
      </c>
      <c r="H149" s="148">
        <v>0.44</v>
      </c>
    </row>
    <row r="150" spans="1:8" ht="16.2">
      <c r="A150" s="144">
        <v>2013</v>
      </c>
      <c r="B150" s="145">
        <v>17</v>
      </c>
      <c r="C150" s="18" t="s">
        <v>32</v>
      </c>
      <c r="D150">
        <v>32</v>
      </c>
      <c r="E150">
        <v>23</v>
      </c>
      <c r="F150" s="117">
        <v>55</v>
      </c>
      <c r="G150" s="147">
        <v>0.58181818181818179</v>
      </c>
      <c r="H150" s="148">
        <v>0.41818181818181815</v>
      </c>
    </row>
    <row r="151" spans="1:8">
      <c r="A151" s="135">
        <v>2014</v>
      </c>
      <c r="B151" s="157">
        <v>17</v>
      </c>
      <c r="C151" s="18" t="s">
        <v>32</v>
      </c>
      <c r="D151" s="130">
        <v>32</v>
      </c>
      <c r="E151" s="130">
        <v>21</v>
      </c>
      <c r="F151" s="117">
        <v>53</v>
      </c>
      <c r="G151" s="131">
        <v>0.60377358490566035</v>
      </c>
      <c r="H151" s="132">
        <v>0.39622641509433965</v>
      </c>
    </row>
    <row r="152" spans="1:8">
      <c r="A152" s="135">
        <v>2015</v>
      </c>
      <c r="B152" s="157">
        <v>17</v>
      </c>
      <c r="C152" s="18" t="s">
        <v>32</v>
      </c>
      <c r="D152" s="130">
        <v>30</v>
      </c>
      <c r="E152" s="130">
        <v>20</v>
      </c>
      <c r="F152" s="117">
        <v>50</v>
      </c>
      <c r="G152" s="131">
        <v>0.6</v>
      </c>
      <c r="H152" s="132">
        <v>0.4</v>
      </c>
    </row>
    <row r="153" spans="1:8">
      <c r="A153" s="135">
        <v>2016</v>
      </c>
      <c r="B153" s="157">
        <v>17</v>
      </c>
      <c r="C153" s="18" t="s">
        <v>32</v>
      </c>
      <c r="D153" s="130">
        <v>30</v>
      </c>
      <c r="E153" s="130">
        <v>23</v>
      </c>
      <c r="F153" s="117">
        <v>53</v>
      </c>
      <c r="G153" s="131">
        <v>0.56603773584905659</v>
      </c>
      <c r="H153" s="132">
        <v>0.43396226415094341</v>
      </c>
    </row>
    <row r="154" spans="1:8">
      <c r="A154" s="135">
        <v>2017</v>
      </c>
      <c r="B154" s="157">
        <v>17</v>
      </c>
      <c r="C154" s="18" t="s">
        <v>32</v>
      </c>
      <c r="D154" s="130">
        <v>30</v>
      </c>
      <c r="E154" s="130">
        <v>25</v>
      </c>
      <c r="F154" s="117">
        <v>55</v>
      </c>
      <c r="G154" s="131">
        <v>0.54545454545454541</v>
      </c>
      <c r="H154" s="132">
        <v>0.45454545454545453</v>
      </c>
    </row>
    <row r="155" spans="1:8">
      <c r="A155" s="135">
        <v>2018</v>
      </c>
      <c r="B155" s="157">
        <v>17</v>
      </c>
      <c r="C155" s="18" t="s">
        <v>32</v>
      </c>
      <c r="D155" s="165">
        <v>29</v>
      </c>
      <c r="E155" s="165">
        <v>22</v>
      </c>
      <c r="F155" s="171">
        <v>51</v>
      </c>
      <c r="G155" s="125">
        <v>0.56862745098039214</v>
      </c>
      <c r="H155" s="126">
        <v>0.43137254901960786</v>
      </c>
    </row>
    <row r="156" spans="1:8" ht="16.2">
      <c r="A156" s="144">
        <v>2009</v>
      </c>
      <c r="B156" s="145">
        <v>18</v>
      </c>
      <c r="C156" s="18" t="s">
        <v>33</v>
      </c>
      <c r="D156" s="123">
        <v>70</v>
      </c>
      <c r="E156" s="123">
        <v>49</v>
      </c>
      <c r="F156" s="117">
        <v>119</v>
      </c>
      <c r="G156" s="147">
        <v>0.58823529411764708</v>
      </c>
      <c r="H156" s="148">
        <v>0.41176470588235292</v>
      </c>
    </row>
    <row r="157" spans="1:8" ht="16.2">
      <c r="A157" s="144">
        <v>2010</v>
      </c>
      <c r="B157" s="145">
        <v>18</v>
      </c>
      <c r="C157" s="18" t="s">
        <v>33</v>
      </c>
      <c r="D157">
        <v>66</v>
      </c>
      <c r="E157">
        <v>62</v>
      </c>
      <c r="F157" s="117">
        <v>128</v>
      </c>
      <c r="G157" s="147">
        <v>0.515625</v>
      </c>
      <c r="H157" s="148">
        <v>0.484375</v>
      </c>
    </row>
    <row r="158" spans="1:8" ht="16.2">
      <c r="A158" s="144">
        <v>2011</v>
      </c>
      <c r="B158" s="145">
        <v>18</v>
      </c>
      <c r="C158" s="18" t="s">
        <v>33</v>
      </c>
      <c r="D158">
        <v>81</v>
      </c>
      <c r="E158">
        <v>50</v>
      </c>
      <c r="F158" s="117">
        <v>131</v>
      </c>
      <c r="G158" s="147">
        <v>0.61832061068702293</v>
      </c>
      <c r="H158" s="148">
        <v>0.38167938931297712</v>
      </c>
    </row>
    <row r="159" spans="1:8" ht="16.2">
      <c r="A159" s="144">
        <v>2013</v>
      </c>
      <c r="B159" s="145">
        <v>18</v>
      </c>
      <c r="C159" s="18" t="s">
        <v>33</v>
      </c>
      <c r="D159">
        <v>69</v>
      </c>
      <c r="E159">
        <v>55</v>
      </c>
      <c r="F159" s="117">
        <v>124</v>
      </c>
      <c r="G159" s="147">
        <v>0.55645161290322576</v>
      </c>
      <c r="H159" s="148">
        <v>0.44354838709677419</v>
      </c>
    </row>
    <row r="160" spans="1:8" ht="16.2">
      <c r="A160" s="135">
        <v>2014</v>
      </c>
      <c r="B160" s="156">
        <v>18</v>
      </c>
      <c r="C160" s="18" t="s">
        <v>33</v>
      </c>
      <c r="D160" s="130">
        <v>73</v>
      </c>
      <c r="E160" s="130">
        <v>55</v>
      </c>
      <c r="F160" s="117">
        <v>128</v>
      </c>
      <c r="G160" s="131">
        <v>0.5703125</v>
      </c>
      <c r="H160" s="132">
        <v>0.4296875</v>
      </c>
    </row>
    <row r="161" spans="1:8" ht="16.2">
      <c r="A161" s="135">
        <v>2015</v>
      </c>
      <c r="B161" s="156">
        <v>18</v>
      </c>
      <c r="C161" s="18" t="s">
        <v>33</v>
      </c>
      <c r="D161" s="130">
        <v>69</v>
      </c>
      <c r="E161" s="130">
        <v>56</v>
      </c>
      <c r="F161" s="117">
        <v>125</v>
      </c>
      <c r="G161" s="131">
        <v>0.55200000000000005</v>
      </c>
      <c r="H161" s="132">
        <v>0.44800000000000001</v>
      </c>
    </row>
    <row r="162" spans="1:8" ht="16.2">
      <c r="A162" s="135">
        <v>2016</v>
      </c>
      <c r="B162" s="156">
        <v>18</v>
      </c>
      <c r="C162" s="18" t="s">
        <v>33</v>
      </c>
      <c r="D162" s="130">
        <v>66</v>
      </c>
      <c r="E162" s="130">
        <v>65</v>
      </c>
      <c r="F162" s="117">
        <v>131</v>
      </c>
      <c r="G162" s="131">
        <v>0.50381679389312972</v>
      </c>
      <c r="H162" s="132">
        <v>0.49618320610687022</v>
      </c>
    </row>
    <row r="163" spans="1:8" ht="16.2">
      <c r="A163" s="135">
        <v>2017</v>
      </c>
      <c r="B163" s="156">
        <v>18</v>
      </c>
      <c r="C163" s="18" t="s">
        <v>33</v>
      </c>
      <c r="D163" s="130">
        <v>65</v>
      </c>
      <c r="E163" s="130">
        <v>62</v>
      </c>
      <c r="F163" s="117">
        <v>127</v>
      </c>
      <c r="G163" s="131">
        <v>0.51181102362204722</v>
      </c>
      <c r="H163" s="132">
        <v>0.48818897637795278</v>
      </c>
    </row>
    <row r="164" spans="1:8" ht="16.2">
      <c r="A164" s="135">
        <v>2018</v>
      </c>
      <c r="B164" s="156">
        <v>18</v>
      </c>
      <c r="C164" s="18" t="s">
        <v>33</v>
      </c>
      <c r="D164" s="165">
        <v>78</v>
      </c>
      <c r="E164" s="165">
        <v>50</v>
      </c>
      <c r="F164" s="171">
        <v>128</v>
      </c>
      <c r="G164" s="125">
        <v>0.609375</v>
      </c>
      <c r="H164" s="126">
        <v>0.390625</v>
      </c>
    </row>
    <row r="165" spans="1:8" ht="16.2">
      <c r="A165" s="144">
        <v>2009</v>
      </c>
      <c r="B165" s="145">
        <v>19</v>
      </c>
      <c r="C165" s="18" t="s">
        <v>34</v>
      </c>
      <c r="D165" s="123">
        <v>59</v>
      </c>
      <c r="E165" s="123">
        <v>20</v>
      </c>
      <c r="F165" s="117">
        <v>79</v>
      </c>
      <c r="G165" s="147">
        <v>0.74683544303797467</v>
      </c>
      <c r="H165" s="148">
        <v>0.25316455696202533</v>
      </c>
    </row>
    <row r="166" spans="1:8" ht="16.2">
      <c r="A166" s="144">
        <v>2010</v>
      </c>
      <c r="B166" s="145">
        <v>19</v>
      </c>
      <c r="C166" s="18" t="s">
        <v>34</v>
      </c>
      <c r="D166">
        <v>42</v>
      </c>
      <c r="E166">
        <v>40</v>
      </c>
      <c r="F166" s="117">
        <v>82</v>
      </c>
      <c r="G166" s="147">
        <v>0.51219512195121952</v>
      </c>
      <c r="H166" s="148">
        <v>0.48780487804878048</v>
      </c>
    </row>
    <row r="167" spans="1:8" ht="16.2">
      <c r="A167" s="144">
        <v>2011</v>
      </c>
      <c r="B167" s="145">
        <v>19</v>
      </c>
      <c r="C167" s="18" t="s">
        <v>34</v>
      </c>
      <c r="D167">
        <v>45</v>
      </c>
      <c r="E167">
        <v>35</v>
      </c>
      <c r="F167" s="117">
        <v>80</v>
      </c>
      <c r="G167" s="147">
        <v>0.5625</v>
      </c>
      <c r="H167" s="148">
        <v>0.4375</v>
      </c>
    </row>
    <row r="168" spans="1:8" ht="16.2">
      <c r="A168" s="144">
        <v>2013</v>
      </c>
      <c r="B168" s="145">
        <v>19</v>
      </c>
      <c r="C168" s="18" t="s">
        <v>34</v>
      </c>
      <c r="D168">
        <v>50</v>
      </c>
      <c r="E168">
        <v>33</v>
      </c>
      <c r="F168" s="117">
        <v>83</v>
      </c>
      <c r="G168" s="147">
        <v>0.60240963855421692</v>
      </c>
      <c r="H168" s="148">
        <v>0.39759036144578314</v>
      </c>
    </row>
    <row r="169" spans="1:8" ht="16.2">
      <c r="A169" s="135">
        <v>2014</v>
      </c>
      <c r="B169" s="156">
        <v>19</v>
      </c>
      <c r="C169" s="18" t="s">
        <v>34</v>
      </c>
      <c r="D169" s="130">
        <v>51</v>
      </c>
      <c r="E169" s="130">
        <v>33</v>
      </c>
      <c r="F169" s="117">
        <v>84</v>
      </c>
      <c r="G169" s="131">
        <v>0.6071428571428571</v>
      </c>
      <c r="H169" s="132">
        <v>0.39285714285714285</v>
      </c>
    </row>
    <row r="170" spans="1:8" ht="16.2">
      <c r="A170" s="135">
        <v>2015</v>
      </c>
      <c r="B170" s="156">
        <v>19</v>
      </c>
      <c r="C170" s="18" t="s">
        <v>34</v>
      </c>
      <c r="D170" s="130">
        <v>51</v>
      </c>
      <c r="E170" s="130">
        <v>32</v>
      </c>
      <c r="F170" s="117">
        <v>83</v>
      </c>
      <c r="G170" s="131">
        <v>0.61445783132530118</v>
      </c>
      <c r="H170" s="132">
        <v>0.38554216867469882</v>
      </c>
    </row>
    <row r="171" spans="1:8" ht="16.2">
      <c r="A171" s="135">
        <v>2016</v>
      </c>
      <c r="B171" s="156">
        <v>19</v>
      </c>
      <c r="C171" s="18" t="s">
        <v>34</v>
      </c>
      <c r="D171" s="130">
        <v>49</v>
      </c>
      <c r="E171" s="130">
        <v>33</v>
      </c>
      <c r="F171" s="117">
        <v>82</v>
      </c>
      <c r="G171" s="131">
        <v>0.59756097560975607</v>
      </c>
      <c r="H171" s="132">
        <v>0.40243902439024393</v>
      </c>
    </row>
    <row r="172" spans="1:8" ht="16.2">
      <c r="A172" s="135">
        <v>2017</v>
      </c>
      <c r="B172" s="156">
        <v>19</v>
      </c>
      <c r="C172" s="18" t="s">
        <v>34</v>
      </c>
      <c r="D172" s="130">
        <v>45</v>
      </c>
      <c r="E172" s="130">
        <v>35</v>
      </c>
      <c r="F172" s="117">
        <v>80</v>
      </c>
      <c r="G172" s="131">
        <v>0.5625</v>
      </c>
      <c r="H172" s="132">
        <v>0.4375</v>
      </c>
    </row>
    <row r="173" spans="1:8" ht="16.2">
      <c r="A173" s="135">
        <v>2018</v>
      </c>
      <c r="B173" s="156">
        <v>19</v>
      </c>
      <c r="C173" s="18" t="s">
        <v>34</v>
      </c>
      <c r="D173" s="165">
        <v>50</v>
      </c>
      <c r="E173" s="165">
        <v>31</v>
      </c>
      <c r="F173" s="171">
        <v>81</v>
      </c>
      <c r="G173" s="125">
        <v>0.61728395061728392</v>
      </c>
      <c r="H173" s="126">
        <v>0.38271604938271603</v>
      </c>
    </row>
    <row r="174" spans="1:8" ht="16.2">
      <c r="A174" s="144">
        <v>2009</v>
      </c>
      <c r="B174" s="145">
        <v>20</v>
      </c>
      <c r="C174" s="18" t="s">
        <v>35</v>
      </c>
      <c r="D174" s="123">
        <v>29</v>
      </c>
      <c r="E174" s="123">
        <v>10</v>
      </c>
      <c r="F174" s="117">
        <v>39</v>
      </c>
      <c r="G174" s="147">
        <v>0.74358974358974361</v>
      </c>
      <c r="H174" s="148">
        <v>0.25641025641025639</v>
      </c>
    </row>
    <row r="175" spans="1:8" ht="16.2">
      <c r="A175" s="144">
        <v>2010</v>
      </c>
      <c r="B175" s="145">
        <v>20</v>
      </c>
      <c r="C175" s="18" t="s">
        <v>35</v>
      </c>
      <c r="D175">
        <v>30</v>
      </c>
      <c r="E175">
        <v>13</v>
      </c>
      <c r="F175" s="117">
        <v>43</v>
      </c>
      <c r="G175" s="147">
        <v>0.69767441860465118</v>
      </c>
      <c r="H175" s="148">
        <v>0.30232558139534882</v>
      </c>
    </row>
    <row r="176" spans="1:8" ht="16.2">
      <c r="A176" s="144">
        <v>2011</v>
      </c>
      <c r="B176" s="145">
        <v>20</v>
      </c>
      <c r="C176" s="18" t="s">
        <v>35</v>
      </c>
      <c r="D176">
        <v>34</v>
      </c>
      <c r="E176">
        <v>9</v>
      </c>
      <c r="F176" s="117">
        <v>43</v>
      </c>
      <c r="G176" s="147">
        <v>0.79069767441860461</v>
      </c>
      <c r="H176" s="148">
        <v>0.20930232558139536</v>
      </c>
    </row>
    <row r="177" spans="1:8" ht="16.2">
      <c r="A177" s="144">
        <v>2013</v>
      </c>
      <c r="B177" s="145">
        <v>20</v>
      </c>
      <c r="C177" s="18" t="s">
        <v>35</v>
      </c>
      <c r="D177">
        <v>28</v>
      </c>
      <c r="E177">
        <v>12</v>
      </c>
      <c r="F177" s="117">
        <v>40</v>
      </c>
      <c r="G177" s="147">
        <v>0.7</v>
      </c>
      <c r="H177" s="148">
        <v>0.3</v>
      </c>
    </row>
    <row r="178" spans="1:8" ht="16.2">
      <c r="A178" s="135">
        <v>2014</v>
      </c>
      <c r="B178" s="156">
        <v>20</v>
      </c>
      <c r="C178" s="18" t="s">
        <v>35</v>
      </c>
      <c r="D178" s="130">
        <v>25</v>
      </c>
      <c r="E178" s="130">
        <v>15</v>
      </c>
      <c r="F178" s="117">
        <v>40</v>
      </c>
      <c r="G178" s="131">
        <v>0.625</v>
      </c>
      <c r="H178" s="132">
        <v>0.375</v>
      </c>
    </row>
    <row r="179" spans="1:8" ht="16.2">
      <c r="A179" s="135">
        <v>2015</v>
      </c>
      <c r="B179" s="156">
        <v>20</v>
      </c>
      <c r="C179" s="18" t="s">
        <v>35</v>
      </c>
      <c r="D179" s="130">
        <v>25</v>
      </c>
      <c r="E179" s="130">
        <v>19</v>
      </c>
      <c r="F179" s="117">
        <v>44</v>
      </c>
      <c r="G179" s="131">
        <v>0.56818181818181823</v>
      </c>
      <c r="H179" s="132">
        <v>0.43181818181818182</v>
      </c>
    </row>
    <row r="180" spans="1:8" ht="16.2">
      <c r="A180" s="135">
        <v>2016</v>
      </c>
      <c r="B180" s="156">
        <v>20</v>
      </c>
      <c r="C180" s="18" t="s">
        <v>35</v>
      </c>
      <c r="D180" s="130">
        <v>21</v>
      </c>
      <c r="E180" s="130">
        <v>23</v>
      </c>
      <c r="F180" s="117">
        <v>44</v>
      </c>
      <c r="G180" s="131">
        <v>0.47727272727272729</v>
      </c>
      <c r="H180" s="132">
        <v>0.52272727272727271</v>
      </c>
    </row>
    <row r="181" spans="1:8" ht="16.2">
      <c r="A181" s="135">
        <v>2017</v>
      </c>
      <c r="B181" s="156">
        <v>20</v>
      </c>
      <c r="C181" s="18" t="s">
        <v>35</v>
      </c>
      <c r="D181" s="130">
        <v>16</v>
      </c>
      <c r="E181" s="130">
        <v>24</v>
      </c>
      <c r="F181" s="117">
        <v>40</v>
      </c>
      <c r="G181" s="131">
        <v>0.4</v>
      </c>
      <c r="H181" s="132">
        <v>0.6</v>
      </c>
    </row>
    <row r="182" spans="1:8" ht="16.2">
      <c r="A182" s="135">
        <v>2018</v>
      </c>
      <c r="B182" s="156">
        <v>20</v>
      </c>
      <c r="C182" s="18" t="s">
        <v>35</v>
      </c>
      <c r="D182" s="165">
        <v>22</v>
      </c>
      <c r="E182" s="165">
        <v>21</v>
      </c>
      <c r="F182" s="171">
        <v>43</v>
      </c>
      <c r="G182" s="125">
        <v>0.51162790697674421</v>
      </c>
      <c r="H182" s="126">
        <v>0.48837209302325579</v>
      </c>
    </row>
    <row r="183" spans="1:8" ht="16.2">
      <c r="A183" s="144">
        <v>2009</v>
      </c>
      <c r="B183" s="145">
        <v>21</v>
      </c>
      <c r="C183" s="18" t="s">
        <v>52</v>
      </c>
      <c r="D183" s="123">
        <v>32</v>
      </c>
      <c r="E183" s="123">
        <v>18</v>
      </c>
      <c r="F183" s="117">
        <v>50</v>
      </c>
      <c r="G183" s="147">
        <v>0.64</v>
      </c>
      <c r="H183" s="148">
        <v>0.36</v>
      </c>
    </row>
    <row r="184" spans="1:8" ht="16.2">
      <c r="A184" s="144">
        <v>2010</v>
      </c>
      <c r="B184" s="145">
        <v>21</v>
      </c>
      <c r="C184" s="18" t="s">
        <v>52</v>
      </c>
      <c r="D184">
        <v>28</v>
      </c>
      <c r="E184">
        <v>25</v>
      </c>
      <c r="F184" s="117">
        <v>53</v>
      </c>
      <c r="G184" s="147">
        <v>0.52830188679245282</v>
      </c>
      <c r="H184" s="148">
        <v>0.47169811320754718</v>
      </c>
    </row>
    <row r="185" spans="1:8" ht="16.2">
      <c r="A185" s="144">
        <v>2011</v>
      </c>
      <c r="B185" s="145">
        <v>21</v>
      </c>
      <c r="C185" s="18" t="s">
        <v>52</v>
      </c>
      <c r="D185">
        <v>33</v>
      </c>
      <c r="E185">
        <v>19</v>
      </c>
      <c r="F185" s="117">
        <v>52</v>
      </c>
      <c r="G185" s="147">
        <v>0.63461538461538458</v>
      </c>
      <c r="H185" s="148">
        <v>0.36538461538461536</v>
      </c>
    </row>
    <row r="186" spans="1:8" ht="16.2">
      <c r="A186" s="144">
        <v>2013</v>
      </c>
      <c r="B186" s="145">
        <v>21</v>
      </c>
      <c r="C186" s="18" t="s">
        <v>52</v>
      </c>
      <c r="D186">
        <v>30</v>
      </c>
      <c r="E186">
        <v>24</v>
      </c>
      <c r="F186" s="117">
        <v>54</v>
      </c>
      <c r="G186" s="147">
        <v>0.55555555555555558</v>
      </c>
      <c r="H186" s="148">
        <v>0.44444444444444442</v>
      </c>
    </row>
    <row r="187" spans="1:8" ht="16.2">
      <c r="A187" s="135">
        <v>2014</v>
      </c>
      <c r="B187" s="156">
        <v>21</v>
      </c>
      <c r="C187" s="18" t="s">
        <v>52</v>
      </c>
      <c r="D187" s="130">
        <v>24</v>
      </c>
      <c r="E187" s="130">
        <v>30</v>
      </c>
      <c r="F187" s="117">
        <v>54</v>
      </c>
      <c r="G187" s="131">
        <v>0.44444444444444442</v>
      </c>
      <c r="H187" s="132">
        <v>0.55555555555555558</v>
      </c>
    </row>
    <row r="188" spans="1:8" ht="16.2">
      <c r="A188" s="135">
        <v>2015</v>
      </c>
      <c r="B188" s="156">
        <v>21</v>
      </c>
      <c r="C188" s="18" t="s">
        <v>52</v>
      </c>
      <c r="D188" s="130">
        <v>22</v>
      </c>
      <c r="E188" s="130">
        <v>30</v>
      </c>
      <c r="F188" s="117">
        <v>52</v>
      </c>
      <c r="G188" s="131">
        <v>0.42307692307692307</v>
      </c>
      <c r="H188" s="132">
        <v>0.57692307692307687</v>
      </c>
    </row>
    <row r="189" spans="1:8" ht="16.2">
      <c r="A189" s="135">
        <v>2016</v>
      </c>
      <c r="B189" s="156">
        <v>21</v>
      </c>
      <c r="C189" s="18" t="s">
        <v>52</v>
      </c>
      <c r="D189" s="130">
        <v>29</v>
      </c>
      <c r="E189" s="130">
        <v>24</v>
      </c>
      <c r="F189" s="117">
        <v>53</v>
      </c>
      <c r="G189" s="131">
        <v>0.54716981132075471</v>
      </c>
      <c r="H189" s="132">
        <v>0.45283018867924529</v>
      </c>
    </row>
    <row r="190" spans="1:8" ht="16.2">
      <c r="A190" s="135">
        <v>2017</v>
      </c>
      <c r="B190" s="156">
        <v>21</v>
      </c>
      <c r="C190" s="18" t="s">
        <v>52</v>
      </c>
      <c r="D190" s="130">
        <v>29</v>
      </c>
      <c r="E190" s="130">
        <v>26</v>
      </c>
      <c r="F190" s="117">
        <v>55</v>
      </c>
      <c r="G190" s="131">
        <v>0.52727272727272723</v>
      </c>
      <c r="H190" s="132">
        <v>0.47272727272727272</v>
      </c>
    </row>
    <row r="191" spans="1:8" ht="16.2">
      <c r="A191" s="135">
        <v>2018</v>
      </c>
      <c r="B191" s="156">
        <v>21</v>
      </c>
      <c r="C191" s="18" t="s">
        <v>52</v>
      </c>
      <c r="D191" s="165">
        <v>26</v>
      </c>
      <c r="E191" s="165">
        <v>28</v>
      </c>
      <c r="F191" s="171">
        <v>54</v>
      </c>
      <c r="G191" s="125">
        <v>0.48148148148148145</v>
      </c>
      <c r="H191" s="126">
        <v>0.51851851851851849</v>
      </c>
    </row>
    <row r="192" spans="1:8" ht="16.2">
      <c r="A192" s="144">
        <v>2009</v>
      </c>
      <c r="B192" s="145">
        <v>22</v>
      </c>
      <c r="C192" s="18" t="s">
        <v>37</v>
      </c>
      <c r="D192" s="123">
        <v>68</v>
      </c>
      <c r="E192" s="123">
        <v>32</v>
      </c>
      <c r="F192" s="117">
        <v>100</v>
      </c>
      <c r="G192" s="147">
        <v>0.68</v>
      </c>
      <c r="H192" s="148">
        <v>0.32</v>
      </c>
    </row>
    <row r="193" spans="1:8" ht="16.2">
      <c r="A193" s="144">
        <v>2010</v>
      </c>
      <c r="B193" s="145">
        <v>22</v>
      </c>
      <c r="C193" s="18" t="s">
        <v>37</v>
      </c>
      <c r="D193">
        <v>64</v>
      </c>
      <c r="E193">
        <v>41</v>
      </c>
      <c r="F193" s="117">
        <v>105</v>
      </c>
      <c r="G193" s="147">
        <v>0.60952380952380958</v>
      </c>
      <c r="H193" s="148">
        <v>0.39047619047619048</v>
      </c>
    </row>
    <row r="194" spans="1:8" ht="16.2">
      <c r="A194" s="144">
        <v>2011</v>
      </c>
      <c r="B194" s="145">
        <v>22</v>
      </c>
      <c r="C194" s="18" t="s">
        <v>37</v>
      </c>
      <c r="D194">
        <v>71</v>
      </c>
      <c r="E194">
        <v>35</v>
      </c>
      <c r="F194" s="117">
        <v>106</v>
      </c>
      <c r="G194" s="147">
        <v>0.66981132075471694</v>
      </c>
      <c r="H194" s="148">
        <v>0.330188679245283</v>
      </c>
    </row>
    <row r="195" spans="1:8" ht="16.2">
      <c r="A195" s="144">
        <v>2013</v>
      </c>
      <c r="B195" s="145">
        <v>22</v>
      </c>
      <c r="C195" s="18" t="s">
        <v>37</v>
      </c>
      <c r="D195">
        <v>63</v>
      </c>
      <c r="E195">
        <v>42</v>
      </c>
      <c r="F195" s="117">
        <v>105</v>
      </c>
      <c r="G195" s="147">
        <v>0.6</v>
      </c>
      <c r="H195" s="148">
        <v>0.4</v>
      </c>
    </row>
    <row r="196" spans="1:8" ht="16.2">
      <c r="A196" s="135">
        <v>2014</v>
      </c>
      <c r="B196" s="156">
        <v>22</v>
      </c>
      <c r="C196" s="18" t="s">
        <v>37</v>
      </c>
      <c r="D196" s="130">
        <v>65</v>
      </c>
      <c r="E196" s="130">
        <v>41</v>
      </c>
      <c r="F196" s="117">
        <v>106</v>
      </c>
      <c r="G196" s="131">
        <v>0.6132075471698113</v>
      </c>
      <c r="H196" s="132">
        <v>0.3867924528301887</v>
      </c>
    </row>
    <row r="197" spans="1:8" ht="16.2">
      <c r="A197" s="135">
        <v>2015</v>
      </c>
      <c r="B197" s="156">
        <v>22</v>
      </c>
      <c r="C197" s="18" t="s">
        <v>37</v>
      </c>
      <c r="D197" s="130">
        <v>69</v>
      </c>
      <c r="E197" s="130">
        <v>35</v>
      </c>
      <c r="F197" s="117">
        <v>104</v>
      </c>
      <c r="G197" s="131">
        <v>0.66346153846153844</v>
      </c>
      <c r="H197" s="132">
        <v>0.33653846153846156</v>
      </c>
    </row>
    <row r="198" spans="1:8" ht="16.2">
      <c r="A198" s="135">
        <v>2016</v>
      </c>
      <c r="B198" s="156">
        <v>22</v>
      </c>
      <c r="C198" s="18" t="s">
        <v>37</v>
      </c>
      <c r="D198" s="130">
        <v>63</v>
      </c>
      <c r="E198" s="130">
        <v>43</v>
      </c>
      <c r="F198" s="117">
        <v>106</v>
      </c>
      <c r="G198" s="131">
        <v>0.59433962264150941</v>
      </c>
      <c r="H198" s="132">
        <v>0.40566037735849059</v>
      </c>
    </row>
    <row r="199" spans="1:8" ht="16.2">
      <c r="A199" s="135">
        <v>2017</v>
      </c>
      <c r="B199" s="156">
        <v>22</v>
      </c>
      <c r="C199" s="18" t="s">
        <v>37</v>
      </c>
      <c r="D199" s="130">
        <v>58</v>
      </c>
      <c r="E199" s="130">
        <v>50</v>
      </c>
      <c r="F199" s="117">
        <v>108</v>
      </c>
      <c r="G199" s="131">
        <v>0.53703703703703709</v>
      </c>
      <c r="H199" s="132">
        <v>0.46296296296296297</v>
      </c>
    </row>
    <row r="200" spans="1:8" ht="16.2">
      <c r="A200" s="135">
        <v>2018</v>
      </c>
      <c r="B200" s="156">
        <v>22</v>
      </c>
      <c r="C200" s="18" t="s">
        <v>37</v>
      </c>
      <c r="D200" s="165">
        <v>62</v>
      </c>
      <c r="E200" s="165">
        <v>45</v>
      </c>
      <c r="F200" s="171">
        <v>107</v>
      </c>
      <c r="G200" s="125">
        <v>0.57943925233644855</v>
      </c>
      <c r="H200" s="126">
        <v>0.42056074766355139</v>
      </c>
    </row>
    <row r="201" spans="1:8" ht="16.2">
      <c r="A201" s="144">
        <v>2009</v>
      </c>
      <c r="B201" s="145">
        <v>23</v>
      </c>
      <c r="C201" s="18" t="s">
        <v>38</v>
      </c>
      <c r="D201" s="123">
        <v>45</v>
      </c>
      <c r="E201" s="123">
        <v>25</v>
      </c>
      <c r="F201" s="117">
        <v>70</v>
      </c>
      <c r="G201" s="147">
        <v>0.6428571428571429</v>
      </c>
      <c r="H201" s="148">
        <v>0.35714285714285715</v>
      </c>
    </row>
    <row r="202" spans="1:8" ht="16.2">
      <c r="A202" s="144">
        <v>2010</v>
      </c>
      <c r="B202" s="145">
        <v>23</v>
      </c>
      <c r="C202" s="18" t="s">
        <v>38</v>
      </c>
      <c r="D202">
        <v>43</v>
      </c>
      <c r="E202">
        <v>29</v>
      </c>
      <c r="F202" s="117">
        <v>72</v>
      </c>
      <c r="G202" s="147">
        <v>0.59722222222222221</v>
      </c>
      <c r="H202" s="148">
        <v>0.40277777777777779</v>
      </c>
    </row>
    <row r="203" spans="1:8" ht="16.2">
      <c r="A203" s="144">
        <v>2011</v>
      </c>
      <c r="B203" s="145">
        <v>23</v>
      </c>
      <c r="C203" s="18" t="s">
        <v>38</v>
      </c>
      <c r="D203">
        <v>42</v>
      </c>
      <c r="E203">
        <v>31</v>
      </c>
      <c r="F203" s="117">
        <v>73</v>
      </c>
      <c r="G203" s="147">
        <v>0.57534246575342463</v>
      </c>
      <c r="H203" s="148">
        <v>0.42465753424657532</v>
      </c>
    </row>
    <row r="204" spans="1:8" ht="16.2">
      <c r="A204" s="144">
        <v>2013</v>
      </c>
      <c r="B204" s="145">
        <v>23</v>
      </c>
      <c r="C204" s="18" t="s">
        <v>38</v>
      </c>
      <c r="D204">
        <v>41</v>
      </c>
      <c r="E204">
        <v>36</v>
      </c>
      <c r="F204" s="117">
        <v>77</v>
      </c>
      <c r="G204" s="147">
        <v>0.53246753246753242</v>
      </c>
      <c r="H204" s="148">
        <v>0.46753246753246752</v>
      </c>
    </row>
    <row r="205" spans="1:8" ht="16.2">
      <c r="A205" s="135">
        <v>2014</v>
      </c>
      <c r="B205" s="156">
        <v>23</v>
      </c>
      <c r="C205" s="18" t="s">
        <v>38</v>
      </c>
      <c r="D205" s="130">
        <v>36</v>
      </c>
      <c r="E205" s="130">
        <v>39</v>
      </c>
      <c r="F205" s="117">
        <v>75</v>
      </c>
      <c r="G205" s="131">
        <v>0.48</v>
      </c>
      <c r="H205" s="132">
        <v>0.52</v>
      </c>
    </row>
    <row r="206" spans="1:8" ht="16.2">
      <c r="A206" s="135">
        <v>2015</v>
      </c>
      <c r="B206" s="156">
        <v>23</v>
      </c>
      <c r="C206" s="18" t="s">
        <v>38</v>
      </c>
      <c r="D206" s="130">
        <v>35</v>
      </c>
      <c r="E206" s="130">
        <v>39</v>
      </c>
      <c r="F206" s="117">
        <v>74</v>
      </c>
      <c r="G206" s="131">
        <v>0.47297297297297297</v>
      </c>
      <c r="H206" s="132">
        <v>0.52702702702702697</v>
      </c>
    </row>
    <row r="207" spans="1:8" ht="16.2">
      <c r="A207" s="135">
        <v>2016</v>
      </c>
      <c r="B207" s="156">
        <v>23</v>
      </c>
      <c r="C207" s="18" t="s">
        <v>38</v>
      </c>
      <c r="D207" s="130">
        <v>34</v>
      </c>
      <c r="E207" s="130">
        <v>38</v>
      </c>
      <c r="F207" s="117">
        <v>72</v>
      </c>
      <c r="G207" s="131">
        <v>0.47222222222222221</v>
      </c>
      <c r="H207" s="132">
        <v>0.52777777777777779</v>
      </c>
    </row>
    <row r="208" spans="1:8" ht="16.2">
      <c r="A208" s="135">
        <v>2017</v>
      </c>
      <c r="B208" s="156">
        <v>23</v>
      </c>
      <c r="C208" s="18" t="s">
        <v>38</v>
      </c>
      <c r="D208" s="130">
        <v>27</v>
      </c>
      <c r="E208" s="130">
        <v>47</v>
      </c>
      <c r="F208" s="117">
        <v>74</v>
      </c>
      <c r="G208" s="131">
        <v>0.36486486486486486</v>
      </c>
      <c r="H208" s="132">
        <v>0.63513513513513509</v>
      </c>
    </row>
    <row r="209" spans="1:8" ht="16.2">
      <c r="A209" s="135">
        <v>2018</v>
      </c>
      <c r="B209" s="156">
        <v>23</v>
      </c>
      <c r="C209" s="18" t="s">
        <v>38</v>
      </c>
      <c r="D209" s="165">
        <v>26</v>
      </c>
      <c r="E209" s="165">
        <v>47</v>
      </c>
      <c r="F209" s="171">
        <v>73</v>
      </c>
      <c r="G209" s="125">
        <v>0.35616438356164382</v>
      </c>
      <c r="H209" s="126">
        <v>0.64383561643835618</v>
      </c>
    </row>
    <row r="210" spans="1:8" ht="16.2">
      <c r="A210" s="144">
        <v>2009</v>
      </c>
      <c r="B210" s="145">
        <v>24</v>
      </c>
      <c r="C210" s="18" t="s">
        <v>39</v>
      </c>
      <c r="D210" s="123">
        <v>22</v>
      </c>
      <c r="E210" s="123">
        <v>28</v>
      </c>
      <c r="F210" s="117">
        <v>50</v>
      </c>
      <c r="G210" s="147">
        <v>0.44</v>
      </c>
      <c r="H210" s="148">
        <v>0.56000000000000005</v>
      </c>
    </row>
    <row r="211" spans="1:8" ht="16.2">
      <c r="A211" s="144">
        <v>2010</v>
      </c>
      <c r="B211" s="145">
        <v>24</v>
      </c>
      <c r="C211" s="18" t="s">
        <v>39</v>
      </c>
      <c r="D211">
        <v>27</v>
      </c>
      <c r="E211">
        <v>26</v>
      </c>
      <c r="F211" s="117">
        <v>53</v>
      </c>
      <c r="G211" s="147">
        <v>0.50943396226415094</v>
      </c>
      <c r="H211" s="148">
        <v>0.49056603773584906</v>
      </c>
    </row>
    <row r="212" spans="1:8" ht="16.2">
      <c r="A212" s="144">
        <v>2011</v>
      </c>
      <c r="B212" s="145">
        <v>24</v>
      </c>
      <c r="C212" s="18" t="s">
        <v>39</v>
      </c>
      <c r="D212">
        <v>29</v>
      </c>
      <c r="E212">
        <v>26</v>
      </c>
      <c r="F212" s="117">
        <v>55</v>
      </c>
      <c r="G212" s="147">
        <v>0.52727272727272723</v>
      </c>
      <c r="H212" s="148">
        <v>0.47272727272727272</v>
      </c>
    </row>
    <row r="213" spans="1:8" ht="16.2">
      <c r="A213" s="144">
        <v>2013</v>
      </c>
      <c r="B213" s="145">
        <v>24</v>
      </c>
      <c r="C213" s="18" t="s">
        <v>39</v>
      </c>
      <c r="D213">
        <v>31</v>
      </c>
      <c r="E213">
        <v>20</v>
      </c>
      <c r="F213" s="117">
        <v>51</v>
      </c>
      <c r="G213" s="147">
        <v>0.60784313725490191</v>
      </c>
      <c r="H213" s="148">
        <v>0.39215686274509803</v>
      </c>
    </row>
    <row r="214" spans="1:8" ht="16.2">
      <c r="A214" s="135">
        <v>2014</v>
      </c>
      <c r="B214" s="156">
        <v>24</v>
      </c>
      <c r="C214" s="18" t="s">
        <v>39</v>
      </c>
      <c r="D214" s="130">
        <v>36</v>
      </c>
      <c r="E214" s="130">
        <v>14</v>
      </c>
      <c r="F214" s="117">
        <v>50</v>
      </c>
      <c r="G214" s="131">
        <v>0.72</v>
      </c>
      <c r="H214" s="132">
        <v>0.28000000000000003</v>
      </c>
    </row>
    <row r="215" spans="1:8" ht="16.2">
      <c r="A215" s="135">
        <v>2015</v>
      </c>
      <c r="B215" s="156">
        <v>24</v>
      </c>
      <c r="C215" s="18" t="s">
        <v>39</v>
      </c>
      <c r="D215" s="130">
        <v>39</v>
      </c>
      <c r="E215" s="130">
        <v>13</v>
      </c>
      <c r="F215" s="117">
        <v>52</v>
      </c>
      <c r="G215" s="131">
        <v>0.75</v>
      </c>
      <c r="H215" s="132">
        <v>0.25</v>
      </c>
    </row>
    <row r="216" spans="1:8" ht="16.2">
      <c r="A216" s="135">
        <v>2016</v>
      </c>
      <c r="B216" s="156">
        <v>24</v>
      </c>
      <c r="C216" s="18" t="s">
        <v>39</v>
      </c>
      <c r="D216" s="130">
        <v>39</v>
      </c>
      <c r="E216" s="130">
        <v>13</v>
      </c>
      <c r="F216" s="117">
        <v>52</v>
      </c>
      <c r="G216" s="131">
        <v>0.75</v>
      </c>
      <c r="H216" s="132">
        <v>0.25</v>
      </c>
    </row>
    <row r="217" spans="1:8" ht="16.2">
      <c r="A217" s="135">
        <v>2017</v>
      </c>
      <c r="B217" s="156">
        <v>24</v>
      </c>
      <c r="C217" s="18" t="s">
        <v>39</v>
      </c>
      <c r="D217" s="130">
        <v>38</v>
      </c>
      <c r="E217" s="130">
        <v>18</v>
      </c>
      <c r="F217" s="117">
        <v>56</v>
      </c>
      <c r="G217" s="131">
        <v>0.6785714285714286</v>
      </c>
      <c r="H217" s="132">
        <v>0.32142857142857145</v>
      </c>
    </row>
    <row r="218" spans="1:8" ht="16.2">
      <c r="A218" s="135">
        <v>2018</v>
      </c>
      <c r="B218" s="156">
        <v>24</v>
      </c>
      <c r="C218" s="18" t="s">
        <v>39</v>
      </c>
      <c r="D218" s="165">
        <v>36</v>
      </c>
      <c r="E218" s="165">
        <v>15</v>
      </c>
      <c r="F218" s="171">
        <v>51</v>
      </c>
      <c r="G218" s="125">
        <v>0.70588235294117652</v>
      </c>
      <c r="H218" s="126">
        <v>0.29411764705882354</v>
      </c>
    </row>
    <row r="219" spans="1:8" ht="16.2">
      <c r="A219" s="144">
        <v>2009</v>
      </c>
      <c r="B219" s="145">
        <v>25</v>
      </c>
      <c r="C219" s="18" t="s">
        <v>40</v>
      </c>
      <c r="D219" s="123">
        <v>77</v>
      </c>
      <c r="E219" s="123">
        <v>23</v>
      </c>
      <c r="F219" s="117">
        <v>100</v>
      </c>
      <c r="G219" s="147">
        <v>0.77</v>
      </c>
      <c r="H219" s="148">
        <v>0.23</v>
      </c>
    </row>
    <row r="220" spans="1:8" ht="16.2">
      <c r="A220" s="144">
        <v>2010</v>
      </c>
      <c r="B220" s="145">
        <v>25</v>
      </c>
      <c r="C220" s="18" t="s">
        <v>40</v>
      </c>
      <c r="D220" s="123">
        <v>64</v>
      </c>
      <c r="E220" s="123">
        <v>41</v>
      </c>
      <c r="F220" s="117">
        <v>105</v>
      </c>
      <c r="G220" s="147">
        <v>0.60952380952380958</v>
      </c>
      <c r="H220" s="148">
        <v>0.39047619047619048</v>
      </c>
    </row>
    <row r="221" spans="1:8" ht="16.2">
      <c r="A221" s="144">
        <v>2011</v>
      </c>
      <c r="B221" s="145">
        <v>25</v>
      </c>
      <c r="C221" s="18" t="s">
        <v>40</v>
      </c>
      <c r="D221">
        <v>83</v>
      </c>
      <c r="E221">
        <v>24</v>
      </c>
      <c r="F221" s="117">
        <v>107</v>
      </c>
      <c r="G221" s="147">
        <v>0.77570093457943923</v>
      </c>
      <c r="H221" s="148">
        <v>0.22429906542056074</v>
      </c>
    </row>
    <row r="222" spans="1:8" ht="16.2">
      <c r="A222" s="144">
        <v>2013</v>
      </c>
      <c r="B222" s="145">
        <v>25</v>
      </c>
      <c r="C222" s="18" t="s">
        <v>40</v>
      </c>
      <c r="D222" s="123">
        <v>68</v>
      </c>
      <c r="E222" s="123">
        <v>38</v>
      </c>
      <c r="F222" s="117">
        <v>106</v>
      </c>
      <c r="G222" s="147">
        <v>0.64150943396226412</v>
      </c>
      <c r="H222" s="148">
        <v>0.35849056603773582</v>
      </c>
    </row>
    <row r="223" spans="1:8" ht="16.2">
      <c r="A223" s="135">
        <v>2014</v>
      </c>
      <c r="B223" s="156">
        <v>25</v>
      </c>
      <c r="C223" s="18" t="s">
        <v>40</v>
      </c>
      <c r="D223" s="130">
        <v>59</v>
      </c>
      <c r="E223" s="130">
        <v>46</v>
      </c>
      <c r="F223" s="117">
        <v>105</v>
      </c>
      <c r="G223" s="131">
        <v>0.56190476190476191</v>
      </c>
      <c r="H223" s="132">
        <v>0.43809523809523809</v>
      </c>
    </row>
    <row r="224" spans="1:8" ht="16.2">
      <c r="A224" s="135">
        <v>2015</v>
      </c>
      <c r="B224" s="156">
        <v>25</v>
      </c>
      <c r="C224" s="18" t="s">
        <v>40</v>
      </c>
      <c r="D224" s="130">
        <v>35</v>
      </c>
      <c r="E224" s="130">
        <v>39</v>
      </c>
      <c r="F224" s="117">
        <v>74</v>
      </c>
      <c r="G224" s="131">
        <v>0.47297297297297297</v>
      </c>
      <c r="H224" s="132">
        <v>0.52702702702702697</v>
      </c>
    </row>
    <row r="225" spans="1:8" ht="16.2">
      <c r="A225" s="135">
        <v>2016</v>
      </c>
      <c r="B225" s="156">
        <v>25</v>
      </c>
      <c r="C225" s="18" t="s">
        <v>40</v>
      </c>
      <c r="D225" s="130">
        <v>53</v>
      </c>
      <c r="E225" s="130">
        <v>57</v>
      </c>
      <c r="F225" s="117">
        <v>110</v>
      </c>
      <c r="G225" s="131">
        <v>0.48181818181818181</v>
      </c>
      <c r="H225" s="132">
        <v>0.51818181818181819</v>
      </c>
    </row>
    <row r="226" spans="1:8" ht="16.2">
      <c r="A226" s="135">
        <v>2017</v>
      </c>
      <c r="B226" s="156">
        <v>25</v>
      </c>
      <c r="C226" s="18" t="s">
        <v>40</v>
      </c>
      <c r="D226" s="130">
        <v>59</v>
      </c>
      <c r="E226" s="130">
        <v>51</v>
      </c>
      <c r="F226" s="117">
        <v>110</v>
      </c>
      <c r="G226" s="131">
        <v>0.53636363636363638</v>
      </c>
      <c r="H226" s="132">
        <v>0.46363636363636362</v>
      </c>
    </row>
    <row r="227" spans="1:8" ht="16.2">
      <c r="A227" s="135">
        <v>2018</v>
      </c>
      <c r="B227" s="156">
        <v>25</v>
      </c>
      <c r="C227" s="18" t="s">
        <v>40</v>
      </c>
      <c r="D227" s="165">
        <v>49</v>
      </c>
      <c r="E227" s="165">
        <v>61</v>
      </c>
      <c r="F227" s="171">
        <v>110</v>
      </c>
      <c r="G227" s="125">
        <v>0.44545454545454544</v>
      </c>
      <c r="H227" s="126">
        <v>0.55454545454545456</v>
      </c>
    </row>
  </sheetData>
  <autoFilter ref="A2:H227" xr:uid="{CFECC125-A8AE-41C9-8BB9-5810A098F2F7}">
    <sortState ref="A3:H227">
      <sortCondition ref="C2:C227"/>
    </sortState>
  </autoFilter>
  <phoneticPr fontId="2" type="noConversion"/>
  <conditionalFormatting sqref="G3:G227">
    <cfRule type="colorScale" priority="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H3:H227">
    <cfRule type="colorScale" priority="1">
      <colorScale>
        <cfvo type="min"/>
        <cfvo type="percentile" val="50"/>
        <cfvo type="max"/>
        <color theme="0"/>
        <color rgb="FFFCFCFF"/>
        <color rgb="FFFF5050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AF6-B206-42C1-9B43-C4C48B20CED1}">
  <dimension ref="A1:F10"/>
  <sheetViews>
    <sheetView workbookViewId="0">
      <selection activeCell="F16" sqref="F16"/>
    </sheetView>
  </sheetViews>
  <sheetFormatPr defaultRowHeight="15"/>
  <cols>
    <col min="2" max="2" width="8.796875" style="205"/>
  </cols>
  <sheetData>
    <row r="1" spans="1:6" ht="16.2">
      <c r="A1" s="206" t="s">
        <v>62</v>
      </c>
      <c r="B1" s="206" t="s">
        <v>98</v>
      </c>
      <c r="C1" s="208" t="s">
        <v>5</v>
      </c>
      <c r="D1" s="5" t="s">
        <v>95</v>
      </c>
      <c r="E1" s="5" t="s">
        <v>96</v>
      </c>
      <c r="F1" s="5" t="s">
        <v>97</v>
      </c>
    </row>
    <row r="2" spans="1:6">
      <c r="A2" s="206">
        <v>2009</v>
      </c>
      <c r="B2" s="206">
        <v>1</v>
      </c>
      <c r="C2" s="6" t="str">
        <f>VLOOKUP(B2,학교인덱스,2,FALSE)</f>
        <v>강원대학교</v>
      </c>
      <c r="D2" s="206"/>
      <c r="E2" s="206"/>
      <c r="F2" s="209"/>
    </row>
    <row r="3" spans="1:6">
      <c r="A3" s="206">
        <v>2010</v>
      </c>
      <c r="B3" s="206">
        <v>2</v>
      </c>
      <c r="C3" s="6" t="str">
        <f>VLOOKUP(B3,학교인덱스,2,FALSE)</f>
        <v>건국대학교</v>
      </c>
      <c r="D3" s="206"/>
      <c r="E3" s="206"/>
      <c r="F3" s="209"/>
    </row>
    <row r="4" spans="1:6">
      <c r="A4" s="206">
        <v>2011</v>
      </c>
      <c r="B4" s="206">
        <v>3</v>
      </c>
      <c r="C4" s="6" t="str">
        <f>VLOOKUP(B4,학교인덱스,2,FALSE)</f>
        <v>경북대학교</v>
      </c>
      <c r="D4" s="206"/>
      <c r="E4" s="206"/>
      <c r="F4" s="209"/>
    </row>
    <row r="5" spans="1:6">
      <c r="A5" s="206">
        <v>2012</v>
      </c>
      <c r="B5" s="206">
        <v>4</v>
      </c>
      <c r="C5" s="6" t="str">
        <f>VLOOKUP(B5,학교인덱스,2,FALSE)</f>
        <v>경희대학교</v>
      </c>
      <c r="D5" s="206"/>
      <c r="E5" s="206"/>
      <c r="F5" s="209"/>
    </row>
    <row r="6" spans="1:6">
      <c r="A6" s="206">
        <v>2013</v>
      </c>
      <c r="B6" s="206">
        <v>5</v>
      </c>
      <c r="C6" s="6" t="str">
        <f>VLOOKUP(B6,학교인덱스,2,FALSE)</f>
        <v>고려대학교</v>
      </c>
      <c r="D6" s="206"/>
      <c r="E6" s="206"/>
      <c r="F6" s="209"/>
    </row>
    <row r="7" spans="1:6">
      <c r="A7" s="206">
        <v>2014</v>
      </c>
      <c r="B7" s="206">
        <v>6</v>
      </c>
      <c r="C7" s="6" t="str">
        <f>VLOOKUP(B7,학교인덱스,2,FALSE)</f>
        <v>동아대학교</v>
      </c>
      <c r="D7" s="206"/>
      <c r="E7" s="206"/>
      <c r="F7" s="209"/>
    </row>
    <row r="8" spans="1:6">
      <c r="A8" s="206">
        <v>2015</v>
      </c>
      <c r="B8" s="206">
        <v>7</v>
      </c>
      <c r="C8" s="6" t="str">
        <f>VLOOKUP(B8,학교인덱스,2,FALSE)</f>
        <v>부산대학교</v>
      </c>
      <c r="D8" s="206"/>
      <c r="E8" s="206"/>
      <c r="F8" s="209"/>
    </row>
    <row r="9" spans="1:6">
      <c r="A9" s="206">
        <v>2016</v>
      </c>
      <c r="B9" s="206"/>
      <c r="C9" s="6" t="e">
        <f>VLOOKUP(B9,학교인덱스,2,FALSE)</f>
        <v>#N/A</v>
      </c>
      <c r="D9" s="206">
        <v>25</v>
      </c>
      <c r="E9" s="206">
        <v>18</v>
      </c>
      <c r="F9" s="206">
        <v>2</v>
      </c>
    </row>
    <row r="10" spans="1:6">
      <c r="A10" s="206">
        <v>2017</v>
      </c>
      <c r="B10" s="206"/>
      <c r="C10" s="6" t="e">
        <f>VLOOKUP(B10,학교인덱스,2,FALSE)</f>
        <v>#N/A</v>
      </c>
      <c r="D10" s="6">
        <v>13</v>
      </c>
      <c r="E10" s="6">
        <v>23</v>
      </c>
      <c r="F10" s="6"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13-E7E8-49BF-9B6A-85B8F8F941B0}">
  <dimension ref="A1:K290"/>
  <sheetViews>
    <sheetView topLeftCell="A91" zoomScale="55" zoomScaleNormal="55" workbookViewId="0">
      <selection activeCell="D118" sqref="D118"/>
    </sheetView>
  </sheetViews>
  <sheetFormatPr defaultRowHeight="15"/>
  <sheetData>
    <row r="1" spans="1:11">
      <c r="A1" s="206"/>
      <c r="B1" s="206"/>
      <c r="C1" s="206"/>
      <c r="D1" s="206"/>
      <c r="E1" s="206"/>
      <c r="F1" s="206"/>
      <c r="G1" s="206"/>
      <c r="H1" s="206"/>
      <c r="I1" s="207" t="s">
        <v>49</v>
      </c>
      <c r="J1" s="207"/>
      <c r="K1" s="207"/>
    </row>
    <row r="2" spans="1:11" ht="16.2">
      <c r="A2" s="206" t="s">
        <v>62</v>
      </c>
      <c r="B2" s="208" t="s">
        <v>4</v>
      </c>
      <c r="C2" s="208" t="s">
        <v>5</v>
      </c>
      <c r="D2" s="5" t="s">
        <v>44</v>
      </c>
      <c r="E2" s="5" t="s">
        <v>45</v>
      </c>
      <c r="F2" s="5" t="s">
        <v>46</v>
      </c>
      <c r="G2" s="5" t="s">
        <v>91</v>
      </c>
      <c r="H2" s="5" t="s">
        <v>43</v>
      </c>
      <c r="I2" s="5" t="s">
        <v>44</v>
      </c>
      <c r="J2" s="5" t="s">
        <v>45</v>
      </c>
      <c r="K2" s="5" t="s">
        <v>46</v>
      </c>
    </row>
    <row r="3" spans="1:11">
      <c r="A3" s="206">
        <v>2009</v>
      </c>
      <c r="B3" s="206">
        <v>1</v>
      </c>
      <c r="C3" s="6" t="s">
        <v>12</v>
      </c>
      <c r="D3" s="206"/>
      <c r="E3" s="206"/>
      <c r="F3" s="209"/>
      <c r="G3" s="209"/>
      <c r="H3" s="206"/>
      <c r="I3" s="206">
        <v>30</v>
      </c>
      <c r="J3" s="210">
        <v>45</v>
      </c>
      <c r="K3" s="206">
        <v>25</v>
      </c>
    </row>
    <row r="4" spans="1:11">
      <c r="A4" s="206">
        <v>2010</v>
      </c>
      <c r="B4" s="206">
        <v>1</v>
      </c>
      <c r="C4" s="6" t="s">
        <v>12</v>
      </c>
      <c r="D4" s="206"/>
      <c r="E4" s="206"/>
      <c r="F4" s="209"/>
      <c r="G4" s="209"/>
      <c r="H4" s="206"/>
      <c r="I4" s="206">
        <v>29.3</v>
      </c>
      <c r="J4" s="210">
        <v>39</v>
      </c>
      <c r="K4" s="206">
        <v>31.7</v>
      </c>
    </row>
    <row r="5" spans="1:11">
      <c r="A5" s="206">
        <v>2011</v>
      </c>
      <c r="B5" s="206">
        <v>1</v>
      </c>
      <c r="C5" s="6" t="s">
        <v>12</v>
      </c>
      <c r="D5" s="206"/>
      <c r="E5" s="206"/>
      <c r="F5" s="209"/>
      <c r="G5" s="209"/>
      <c r="H5" s="206"/>
      <c r="I5" s="206">
        <v>41.5</v>
      </c>
      <c r="J5" s="210">
        <v>41.4</v>
      </c>
      <c r="K5" s="206">
        <v>17.100000000000001</v>
      </c>
    </row>
    <row r="6" spans="1:11">
      <c r="A6" s="206">
        <v>2013</v>
      </c>
      <c r="B6" s="206">
        <v>1</v>
      </c>
      <c r="C6" s="6" t="s">
        <v>12</v>
      </c>
      <c r="D6" s="206"/>
      <c r="E6" s="206"/>
      <c r="F6" s="209"/>
      <c r="G6" s="209"/>
      <c r="H6" s="206"/>
      <c r="I6" s="206">
        <v>54.8</v>
      </c>
      <c r="J6" s="210">
        <v>23.800000000000004</v>
      </c>
      <c r="K6" s="206">
        <v>21.4</v>
      </c>
    </row>
    <row r="7" spans="1:11">
      <c r="A7" s="206">
        <v>2014</v>
      </c>
      <c r="B7" s="206">
        <v>1</v>
      </c>
      <c r="C7" s="6" t="s">
        <v>12</v>
      </c>
      <c r="D7" s="206"/>
      <c r="E7" s="206"/>
      <c r="F7" s="209"/>
      <c r="G7" s="209"/>
      <c r="H7" s="206"/>
      <c r="I7" s="206">
        <v>47.5</v>
      </c>
      <c r="J7" s="210">
        <v>37.5</v>
      </c>
      <c r="K7" s="206">
        <v>15</v>
      </c>
    </row>
    <row r="8" spans="1:11">
      <c r="A8" s="206">
        <v>2015</v>
      </c>
      <c r="B8" s="206">
        <v>1</v>
      </c>
      <c r="C8" s="6" t="s">
        <v>12</v>
      </c>
      <c r="D8" s="206"/>
      <c r="E8" s="206"/>
      <c r="F8" s="209"/>
      <c r="G8" s="209"/>
      <c r="H8" s="206"/>
      <c r="I8" s="206">
        <v>60</v>
      </c>
      <c r="J8" s="210">
        <v>37.5</v>
      </c>
      <c r="K8" s="206">
        <v>2.5</v>
      </c>
    </row>
    <row r="9" spans="1:11">
      <c r="A9" s="206">
        <v>2016</v>
      </c>
      <c r="B9" s="206">
        <v>1</v>
      </c>
      <c r="C9" s="6" t="s">
        <v>12</v>
      </c>
      <c r="D9" s="206"/>
      <c r="E9" s="206"/>
      <c r="F9" s="209"/>
      <c r="G9" s="209"/>
      <c r="H9" s="206"/>
      <c r="I9" s="206">
        <v>51.2</v>
      </c>
      <c r="J9" s="210">
        <v>34.799999999999997</v>
      </c>
      <c r="K9" s="206">
        <v>14</v>
      </c>
    </row>
    <row r="10" spans="1:11">
      <c r="A10" s="206">
        <v>2017</v>
      </c>
      <c r="B10" s="206">
        <v>1</v>
      </c>
      <c r="C10" s="6" t="s">
        <v>12</v>
      </c>
      <c r="D10" s="206">
        <v>25</v>
      </c>
      <c r="E10" s="206">
        <v>18</v>
      </c>
      <c r="F10" s="206">
        <v>2</v>
      </c>
      <c r="G10" s="6">
        <v>20</v>
      </c>
      <c r="H10" s="206">
        <v>45</v>
      </c>
      <c r="I10" s="211">
        <v>0.55555555555555558</v>
      </c>
      <c r="J10" s="211">
        <v>0.4</v>
      </c>
      <c r="K10" s="211">
        <v>4.4444444444444446E-2</v>
      </c>
    </row>
    <row r="11" spans="1:11" ht="16.2">
      <c r="A11" s="206">
        <v>2018</v>
      </c>
      <c r="B11" s="212">
        <v>1</v>
      </c>
      <c r="C11" s="6" t="s">
        <v>12</v>
      </c>
      <c r="D11" s="6">
        <v>13</v>
      </c>
      <c r="E11" s="6">
        <v>23</v>
      </c>
      <c r="F11" s="6">
        <v>6</v>
      </c>
      <c r="G11" s="6">
        <v>29</v>
      </c>
      <c r="H11" s="6">
        <v>42</v>
      </c>
      <c r="I11" s="211">
        <v>0.30952380952380953</v>
      </c>
      <c r="J11" s="211">
        <v>0.54761904761904767</v>
      </c>
      <c r="K11" s="211">
        <v>0.14285714285714285</v>
      </c>
    </row>
    <row r="12" spans="1:11">
      <c r="A12" s="206">
        <v>2009</v>
      </c>
      <c r="B12" s="206">
        <v>2</v>
      </c>
      <c r="C12" s="6" t="s">
        <v>13</v>
      </c>
      <c r="D12" s="206"/>
      <c r="E12" s="206"/>
      <c r="F12" s="209"/>
      <c r="G12" s="209"/>
      <c r="H12" s="206"/>
      <c r="I12" s="206">
        <v>12.5</v>
      </c>
      <c r="J12" s="210">
        <v>77.5</v>
      </c>
      <c r="K12" s="206">
        <v>10</v>
      </c>
    </row>
    <row r="13" spans="1:11">
      <c r="A13" s="206">
        <v>2010</v>
      </c>
      <c r="B13" s="206">
        <v>2</v>
      </c>
      <c r="C13" s="6" t="s">
        <v>13</v>
      </c>
      <c r="D13" s="206"/>
      <c r="E13" s="206"/>
      <c r="F13" s="209"/>
      <c r="G13" s="209"/>
      <c r="H13" s="206"/>
      <c r="I13" s="206">
        <v>16.7</v>
      </c>
      <c r="J13" s="210">
        <v>52.4</v>
      </c>
      <c r="K13" s="206">
        <v>30.9</v>
      </c>
    </row>
    <row r="14" spans="1:11">
      <c r="A14" s="206">
        <v>2011</v>
      </c>
      <c r="B14" s="206">
        <v>2</v>
      </c>
      <c r="C14" s="6" t="s">
        <v>13</v>
      </c>
      <c r="D14" s="206"/>
      <c r="E14" s="206"/>
      <c r="F14" s="209"/>
      <c r="G14" s="209"/>
      <c r="H14" s="206"/>
      <c r="I14" s="206">
        <v>25.6</v>
      </c>
      <c r="J14" s="210">
        <v>58.100000000000009</v>
      </c>
      <c r="K14" s="206">
        <v>16.3</v>
      </c>
    </row>
    <row r="15" spans="1:11">
      <c r="A15" s="206">
        <v>2013</v>
      </c>
      <c r="B15" s="206">
        <v>2</v>
      </c>
      <c r="C15" s="6" t="s">
        <v>13</v>
      </c>
      <c r="D15" s="206"/>
      <c r="E15" s="206"/>
      <c r="F15" s="209"/>
      <c r="G15" s="209"/>
      <c r="H15" s="206"/>
      <c r="I15" s="206">
        <v>46.5</v>
      </c>
      <c r="J15" s="210">
        <v>48.8</v>
      </c>
      <c r="K15" s="206">
        <v>4.7</v>
      </c>
    </row>
    <row r="16" spans="1:11">
      <c r="A16" s="206">
        <v>2014</v>
      </c>
      <c r="B16" s="206">
        <v>2</v>
      </c>
      <c r="C16" s="6" t="s">
        <v>13</v>
      </c>
      <c r="D16" s="206"/>
      <c r="E16" s="206"/>
      <c r="F16" s="209"/>
      <c r="G16" s="209"/>
      <c r="H16" s="206"/>
      <c r="I16" s="206">
        <v>59</v>
      </c>
      <c r="J16" s="210">
        <v>25.5</v>
      </c>
      <c r="K16" s="206">
        <v>15.5</v>
      </c>
    </row>
    <row r="17" spans="1:11">
      <c r="A17" s="206">
        <v>2015</v>
      </c>
      <c r="B17" s="206">
        <v>2</v>
      </c>
      <c r="C17" s="6" t="s">
        <v>13</v>
      </c>
      <c r="D17" s="206"/>
      <c r="E17" s="206"/>
      <c r="F17" s="209"/>
      <c r="G17" s="209"/>
      <c r="H17" s="206"/>
      <c r="I17" s="206">
        <v>46.3</v>
      </c>
      <c r="J17" s="210">
        <v>36.6</v>
      </c>
      <c r="K17" s="206">
        <v>17.100000000000001</v>
      </c>
    </row>
    <row r="18" spans="1:11">
      <c r="A18" s="206">
        <v>2016</v>
      </c>
      <c r="B18" s="206">
        <v>2</v>
      </c>
      <c r="C18" s="6" t="s">
        <v>13</v>
      </c>
      <c r="D18" s="206"/>
      <c r="E18" s="206"/>
      <c r="F18" s="209"/>
      <c r="G18" s="209"/>
      <c r="H18" s="206"/>
      <c r="I18" s="206">
        <v>39.5</v>
      </c>
      <c r="J18" s="210">
        <v>46.5</v>
      </c>
      <c r="K18" s="206">
        <v>14</v>
      </c>
    </row>
    <row r="19" spans="1:11">
      <c r="A19" s="206">
        <v>2017</v>
      </c>
      <c r="B19" s="206">
        <v>2</v>
      </c>
      <c r="C19" s="6" t="s">
        <v>13</v>
      </c>
      <c r="D19" s="206">
        <v>27</v>
      </c>
      <c r="E19" s="206">
        <v>47</v>
      </c>
      <c r="F19" s="206">
        <v>7</v>
      </c>
      <c r="G19" s="6">
        <v>54</v>
      </c>
      <c r="H19" s="206">
        <v>81</v>
      </c>
      <c r="I19" s="211">
        <v>0.33333333333333331</v>
      </c>
      <c r="J19" s="211">
        <v>0.58024691358024694</v>
      </c>
      <c r="K19" s="211">
        <v>8.6419753086419748E-2</v>
      </c>
    </row>
    <row r="20" spans="1:11" ht="16.2">
      <c r="A20" s="206">
        <v>2018</v>
      </c>
      <c r="B20" s="212">
        <v>2</v>
      </c>
      <c r="C20" s="6" t="s">
        <v>13</v>
      </c>
      <c r="D20" s="6">
        <v>11</v>
      </c>
      <c r="E20" s="6">
        <v>28</v>
      </c>
      <c r="F20" s="6">
        <v>3</v>
      </c>
      <c r="G20" s="6">
        <v>31</v>
      </c>
      <c r="H20" s="6">
        <v>42</v>
      </c>
      <c r="I20" s="211">
        <v>0.26190476190476192</v>
      </c>
      <c r="J20" s="211">
        <v>0.66666666666666663</v>
      </c>
      <c r="K20" s="211">
        <v>7.1428571428571425E-2</v>
      </c>
    </row>
    <row r="21" spans="1:11">
      <c r="A21" s="206">
        <v>2009</v>
      </c>
      <c r="B21" s="206">
        <v>3</v>
      </c>
      <c r="C21" s="6" t="s">
        <v>14</v>
      </c>
      <c r="D21" s="206"/>
      <c r="E21" s="206"/>
      <c r="F21" s="209"/>
      <c r="G21" s="209"/>
      <c r="H21" s="206"/>
      <c r="I21" s="206">
        <v>22.5</v>
      </c>
      <c r="J21" s="210">
        <v>45</v>
      </c>
      <c r="K21" s="206">
        <v>32.5</v>
      </c>
    </row>
    <row r="22" spans="1:11">
      <c r="A22" s="206">
        <v>2010</v>
      </c>
      <c r="B22" s="206">
        <v>3</v>
      </c>
      <c r="C22" s="6" t="s">
        <v>14</v>
      </c>
      <c r="D22" s="206"/>
      <c r="E22" s="206"/>
      <c r="F22" s="206"/>
      <c r="G22" s="206"/>
      <c r="H22" s="206"/>
      <c r="I22" s="206">
        <v>38.5</v>
      </c>
      <c r="J22" s="210">
        <v>44.7</v>
      </c>
      <c r="K22" s="206">
        <v>16.8</v>
      </c>
    </row>
    <row r="23" spans="1:11">
      <c r="A23" s="206">
        <v>2011</v>
      </c>
      <c r="B23" s="206">
        <v>3</v>
      </c>
      <c r="C23" s="6" t="s">
        <v>14</v>
      </c>
      <c r="D23" s="206"/>
      <c r="E23" s="206"/>
      <c r="F23" s="206"/>
      <c r="G23" s="206"/>
      <c r="H23" s="206"/>
      <c r="I23" s="206">
        <v>57.9</v>
      </c>
      <c r="J23" s="210">
        <v>31.400000000000002</v>
      </c>
      <c r="K23" s="206">
        <v>10.7</v>
      </c>
    </row>
    <row r="24" spans="1:11">
      <c r="A24" s="206">
        <v>2013</v>
      </c>
      <c r="B24" s="206">
        <v>3</v>
      </c>
      <c r="C24" s="6" t="s">
        <v>14</v>
      </c>
      <c r="D24" s="206"/>
      <c r="E24" s="206"/>
      <c r="F24" s="206"/>
      <c r="G24" s="206"/>
      <c r="H24" s="206"/>
      <c r="I24" s="206">
        <v>67.2</v>
      </c>
      <c r="J24" s="210">
        <v>27.199999999999996</v>
      </c>
      <c r="K24" s="206">
        <v>5.6</v>
      </c>
    </row>
    <row r="25" spans="1:11">
      <c r="A25" s="206">
        <v>2014</v>
      </c>
      <c r="B25" s="206">
        <v>3</v>
      </c>
      <c r="C25" s="6" t="s">
        <v>14</v>
      </c>
      <c r="D25" s="206"/>
      <c r="E25" s="206"/>
      <c r="F25" s="206"/>
      <c r="G25" s="206"/>
      <c r="H25" s="206"/>
      <c r="I25" s="206">
        <v>65</v>
      </c>
      <c r="J25" s="210">
        <v>27.7</v>
      </c>
      <c r="K25" s="206">
        <v>7.3</v>
      </c>
    </row>
    <row r="26" spans="1:11">
      <c r="A26" s="206">
        <v>2015</v>
      </c>
      <c r="B26" s="206">
        <v>3</v>
      </c>
      <c r="C26" s="6" t="s">
        <v>14</v>
      </c>
      <c r="D26" s="206"/>
      <c r="E26" s="206"/>
      <c r="F26" s="206"/>
      <c r="G26" s="206"/>
      <c r="H26" s="206"/>
      <c r="I26" s="206">
        <v>52.4</v>
      </c>
      <c r="J26" s="210">
        <v>39.6</v>
      </c>
      <c r="K26" s="206">
        <v>8</v>
      </c>
    </row>
    <row r="27" spans="1:11">
      <c r="A27" s="206">
        <v>2016</v>
      </c>
      <c r="B27" s="206">
        <v>3</v>
      </c>
      <c r="C27" s="6" t="s">
        <v>14</v>
      </c>
      <c r="D27" s="206"/>
      <c r="E27" s="206"/>
      <c r="F27" s="206"/>
      <c r="G27" s="206"/>
      <c r="H27" s="206"/>
      <c r="I27" s="206">
        <v>47.7</v>
      </c>
      <c r="J27" s="210">
        <v>46.9</v>
      </c>
      <c r="K27" s="206">
        <v>5.4</v>
      </c>
    </row>
    <row r="28" spans="1:11">
      <c r="A28" s="206">
        <v>2017</v>
      </c>
      <c r="B28" s="206">
        <v>3</v>
      </c>
      <c r="C28" s="6" t="s">
        <v>14</v>
      </c>
      <c r="D28" s="206">
        <v>54</v>
      </c>
      <c r="E28" s="206">
        <v>67</v>
      </c>
      <c r="F28" s="206">
        <v>7</v>
      </c>
      <c r="G28" s="6">
        <v>74</v>
      </c>
      <c r="H28" s="206">
        <v>128</v>
      </c>
      <c r="I28" s="211">
        <v>0.421875</v>
      </c>
      <c r="J28" s="211">
        <v>0.5234375</v>
      </c>
      <c r="K28" s="211">
        <v>5.46875E-2</v>
      </c>
    </row>
    <row r="29" spans="1:11" ht="16.2">
      <c r="A29" s="206">
        <v>2018</v>
      </c>
      <c r="B29" s="212">
        <v>3</v>
      </c>
      <c r="C29" s="6" t="s">
        <v>14</v>
      </c>
      <c r="D29" s="6">
        <v>29</v>
      </c>
      <c r="E29" s="6">
        <v>92</v>
      </c>
      <c r="F29" s="6">
        <v>9</v>
      </c>
      <c r="G29" s="6">
        <v>101</v>
      </c>
      <c r="H29" s="6">
        <v>130</v>
      </c>
      <c r="I29" s="211">
        <v>0.22307692307692309</v>
      </c>
      <c r="J29" s="211">
        <v>0.70769230769230773</v>
      </c>
      <c r="K29" s="211">
        <v>6.9230769230769235E-2</v>
      </c>
    </row>
    <row r="30" spans="1:11">
      <c r="A30" s="206">
        <v>2009</v>
      </c>
      <c r="B30" s="206">
        <v>4</v>
      </c>
      <c r="C30" s="6" t="s">
        <v>15</v>
      </c>
      <c r="D30" s="206"/>
      <c r="E30" s="206"/>
      <c r="F30" s="206"/>
      <c r="G30" s="206"/>
      <c r="H30" s="206"/>
      <c r="I30" s="206">
        <v>51.7</v>
      </c>
      <c r="J30" s="210">
        <v>42.8</v>
      </c>
      <c r="K30" s="206">
        <v>5.5</v>
      </c>
    </row>
    <row r="31" spans="1:11">
      <c r="A31" s="206">
        <v>2010</v>
      </c>
      <c r="B31" s="206">
        <v>4</v>
      </c>
      <c r="C31" s="6" t="s">
        <v>15</v>
      </c>
      <c r="D31" s="206"/>
      <c r="E31" s="206"/>
      <c r="F31" s="206"/>
      <c r="G31" s="206"/>
      <c r="H31" s="206"/>
      <c r="I31" s="206">
        <v>37.700000000000003</v>
      </c>
      <c r="J31" s="210">
        <v>37.699999999999996</v>
      </c>
      <c r="K31" s="206">
        <v>24.6</v>
      </c>
    </row>
    <row r="32" spans="1:11">
      <c r="A32" s="206">
        <v>2011</v>
      </c>
      <c r="B32" s="206">
        <v>4</v>
      </c>
      <c r="C32" s="6" t="s">
        <v>15</v>
      </c>
      <c r="D32" s="206"/>
      <c r="E32" s="206"/>
      <c r="F32" s="206"/>
      <c r="G32" s="206"/>
      <c r="H32" s="206"/>
      <c r="I32" s="206">
        <v>51.6</v>
      </c>
      <c r="J32" s="210">
        <v>30.7</v>
      </c>
      <c r="K32" s="206">
        <v>17.7</v>
      </c>
    </row>
    <row r="33" spans="1:11">
      <c r="A33" s="206">
        <v>2013</v>
      </c>
      <c r="B33" s="206">
        <v>4</v>
      </c>
      <c r="C33" s="6" t="s">
        <v>15</v>
      </c>
      <c r="D33" s="206"/>
      <c r="E33" s="206"/>
      <c r="F33" s="206"/>
      <c r="G33" s="206"/>
      <c r="H33" s="206"/>
      <c r="I33" s="206">
        <v>63.5</v>
      </c>
      <c r="J33" s="210">
        <v>28.6</v>
      </c>
      <c r="K33" s="206">
        <v>7.9</v>
      </c>
    </row>
    <row r="34" spans="1:11">
      <c r="A34" s="206">
        <v>2014</v>
      </c>
      <c r="B34" s="206">
        <v>4</v>
      </c>
      <c r="C34" s="6" t="s">
        <v>15</v>
      </c>
      <c r="D34" s="206"/>
      <c r="E34" s="206"/>
      <c r="F34" s="206"/>
      <c r="G34" s="206"/>
      <c r="H34" s="206"/>
      <c r="I34" s="206">
        <v>52.4</v>
      </c>
      <c r="J34" s="210">
        <v>31.8</v>
      </c>
      <c r="K34" s="206">
        <v>15.8</v>
      </c>
    </row>
    <row r="35" spans="1:11">
      <c r="A35" s="206">
        <v>2015</v>
      </c>
      <c r="B35" s="206">
        <v>4</v>
      </c>
      <c r="C35" s="6" t="s">
        <v>15</v>
      </c>
      <c r="D35" s="206"/>
      <c r="E35" s="206"/>
      <c r="F35" s="206"/>
      <c r="G35" s="206"/>
      <c r="H35" s="206"/>
      <c r="I35" s="206">
        <v>53.2</v>
      </c>
      <c r="J35" s="210">
        <v>43.599999999999994</v>
      </c>
      <c r="K35" s="206">
        <v>3.2</v>
      </c>
    </row>
    <row r="36" spans="1:11">
      <c r="A36" s="206">
        <v>2016</v>
      </c>
      <c r="B36" s="206">
        <v>4</v>
      </c>
      <c r="C36" s="6" t="s">
        <v>15</v>
      </c>
      <c r="D36" s="206"/>
      <c r="E36" s="206"/>
      <c r="F36" s="206"/>
      <c r="G36" s="206"/>
      <c r="H36" s="206"/>
      <c r="I36" s="206">
        <v>47</v>
      </c>
      <c r="J36" s="210">
        <v>42.4</v>
      </c>
      <c r="K36" s="206">
        <v>10.6</v>
      </c>
    </row>
    <row r="37" spans="1:11">
      <c r="A37" s="206">
        <v>2017</v>
      </c>
      <c r="B37" s="206">
        <v>4</v>
      </c>
      <c r="C37" s="6" t="s">
        <v>15</v>
      </c>
      <c r="D37" s="206">
        <v>36</v>
      </c>
      <c r="E37" s="206">
        <v>25</v>
      </c>
      <c r="F37" s="206">
        <v>5</v>
      </c>
      <c r="G37" s="6">
        <v>30</v>
      </c>
      <c r="H37" s="206">
        <v>66</v>
      </c>
      <c r="I37" s="211">
        <v>0.54545454545454541</v>
      </c>
      <c r="J37" s="211">
        <v>0.37878787878787878</v>
      </c>
      <c r="K37" s="211">
        <v>7.575757575757576E-2</v>
      </c>
    </row>
    <row r="38" spans="1:11" ht="16.2">
      <c r="A38" s="206">
        <v>2018</v>
      </c>
      <c r="B38" s="212">
        <v>4</v>
      </c>
      <c r="C38" s="6" t="s">
        <v>15</v>
      </c>
      <c r="D38" s="6">
        <v>19</v>
      </c>
      <c r="E38" s="6">
        <v>43</v>
      </c>
      <c r="F38" s="6">
        <v>2</v>
      </c>
      <c r="G38" s="6">
        <v>45</v>
      </c>
      <c r="H38" s="6">
        <v>64</v>
      </c>
      <c r="I38" s="211">
        <v>0.296875</v>
      </c>
      <c r="J38" s="211">
        <v>0.671875</v>
      </c>
      <c r="K38" s="211">
        <v>3.125E-2</v>
      </c>
    </row>
    <row r="39" spans="1:11">
      <c r="A39" s="206">
        <v>2009</v>
      </c>
      <c r="B39" s="206">
        <v>5</v>
      </c>
      <c r="C39" s="6" t="s">
        <v>16</v>
      </c>
      <c r="D39" s="206"/>
      <c r="E39" s="206"/>
      <c r="F39" s="206"/>
      <c r="G39" s="206"/>
      <c r="H39" s="206"/>
      <c r="I39" s="206">
        <v>60</v>
      </c>
      <c r="J39" s="210">
        <v>30.8</v>
      </c>
      <c r="K39" s="206">
        <v>9.1999999999999993</v>
      </c>
    </row>
    <row r="40" spans="1:11">
      <c r="A40" s="206">
        <v>2010</v>
      </c>
      <c r="B40" s="206">
        <v>5</v>
      </c>
      <c r="C40" s="6" t="s">
        <v>16</v>
      </c>
      <c r="D40" s="206"/>
      <c r="E40" s="206"/>
      <c r="F40" s="206"/>
      <c r="G40" s="206"/>
      <c r="H40" s="206"/>
      <c r="I40" s="206">
        <v>47.6</v>
      </c>
      <c r="J40" s="210">
        <v>35.5</v>
      </c>
      <c r="K40" s="206">
        <v>16.899999999999999</v>
      </c>
    </row>
    <row r="41" spans="1:11">
      <c r="A41" s="206">
        <v>2011</v>
      </c>
      <c r="B41" s="206">
        <v>5</v>
      </c>
      <c r="C41" s="6" t="s">
        <v>16</v>
      </c>
      <c r="D41" s="206"/>
      <c r="E41" s="206"/>
      <c r="F41" s="206"/>
      <c r="G41" s="206"/>
      <c r="H41" s="206"/>
      <c r="I41" s="206">
        <v>50.4</v>
      </c>
      <c r="J41" s="210">
        <v>34.1</v>
      </c>
      <c r="K41" s="206">
        <v>15.5</v>
      </c>
    </row>
    <row r="42" spans="1:11">
      <c r="A42" s="206">
        <v>2013</v>
      </c>
      <c r="B42" s="206">
        <v>5</v>
      </c>
      <c r="C42" s="6" t="s">
        <v>16</v>
      </c>
      <c r="D42" s="206"/>
      <c r="E42" s="206"/>
      <c r="F42" s="206"/>
      <c r="G42" s="206"/>
      <c r="H42" s="206"/>
      <c r="I42" s="206">
        <v>53.6</v>
      </c>
      <c r="J42" s="210">
        <v>36</v>
      </c>
      <c r="K42" s="206">
        <v>10.4</v>
      </c>
    </row>
    <row r="43" spans="1:11">
      <c r="A43" s="206">
        <v>2014</v>
      </c>
      <c r="B43" s="206">
        <v>5</v>
      </c>
      <c r="C43" s="6" t="s">
        <v>16</v>
      </c>
      <c r="D43" s="206"/>
      <c r="E43" s="206"/>
      <c r="F43" s="206"/>
      <c r="G43" s="206"/>
      <c r="H43" s="206"/>
      <c r="I43" s="206">
        <v>25.2</v>
      </c>
      <c r="J43" s="210">
        <v>67.7</v>
      </c>
      <c r="K43" s="206">
        <v>7.1</v>
      </c>
    </row>
    <row r="44" spans="1:11">
      <c r="A44" s="206">
        <v>2015</v>
      </c>
      <c r="B44" s="206">
        <v>5</v>
      </c>
      <c r="C44" s="6" t="s">
        <v>16</v>
      </c>
      <c r="D44" s="206"/>
      <c r="E44" s="206"/>
      <c r="F44" s="206"/>
      <c r="G44" s="206"/>
      <c r="H44" s="206"/>
      <c r="I44" s="206">
        <v>23</v>
      </c>
      <c r="J44" s="210">
        <v>69.8</v>
      </c>
      <c r="K44" s="206">
        <v>7.2</v>
      </c>
    </row>
    <row r="45" spans="1:11">
      <c r="A45" s="206">
        <v>2016</v>
      </c>
      <c r="B45" s="206">
        <v>5</v>
      </c>
      <c r="C45" s="6" t="s">
        <v>16</v>
      </c>
      <c r="D45" s="206"/>
      <c r="E45" s="206"/>
      <c r="F45" s="206"/>
      <c r="G45" s="206"/>
      <c r="H45" s="206"/>
      <c r="I45" s="206">
        <v>9.4</v>
      </c>
      <c r="J45" s="210">
        <v>77.3</v>
      </c>
      <c r="K45" s="206">
        <v>13.3</v>
      </c>
    </row>
    <row r="46" spans="1:11">
      <c r="A46" s="206">
        <v>2017</v>
      </c>
      <c r="B46" s="206">
        <v>5</v>
      </c>
      <c r="C46" s="6" t="s">
        <v>16</v>
      </c>
      <c r="D46" s="206">
        <v>1</v>
      </c>
      <c r="E46" s="206">
        <v>114</v>
      </c>
      <c r="F46" s="206">
        <v>7</v>
      </c>
      <c r="G46" s="6">
        <v>121</v>
      </c>
      <c r="H46" s="206">
        <v>122</v>
      </c>
      <c r="I46" s="211">
        <v>8.1967213114754103E-3</v>
      </c>
      <c r="J46" s="211">
        <v>0.93442622950819676</v>
      </c>
      <c r="K46" s="211">
        <v>5.737704918032787E-2</v>
      </c>
    </row>
    <row r="47" spans="1:11" ht="16.2">
      <c r="A47" s="206">
        <v>2018</v>
      </c>
      <c r="B47" s="212">
        <v>5</v>
      </c>
      <c r="C47" s="6" t="s">
        <v>16</v>
      </c>
      <c r="D47" s="6">
        <v>3</v>
      </c>
      <c r="E47" s="6">
        <v>111</v>
      </c>
      <c r="F47" s="6">
        <v>13</v>
      </c>
      <c r="G47" s="6">
        <v>124</v>
      </c>
      <c r="H47" s="6">
        <v>127</v>
      </c>
      <c r="I47" s="211">
        <v>2.3622047244094488E-2</v>
      </c>
      <c r="J47" s="211">
        <v>0.87401574803149606</v>
      </c>
      <c r="K47" s="211">
        <v>0.10236220472440945</v>
      </c>
    </row>
    <row r="48" spans="1:11">
      <c r="A48" s="206">
        <v>2009</v>
      </c>
      <c r="B48" s="206">
        <v>6</v>
      </c>
      <c r="C48" s="6" t="s">
        <v>17</v>
      </c>
      <c r="D48" s="206"/>
      <c r="E48" s="206"/>
      <c r="F48" s="206"/>
      <c r="G48" s="206"/>
      <c r="H48" s="206"/>
      <c r="I48" s="206">
        <v>32.5</v>
      </c>
      <c r="J48" s="210">
        <v>47.4</v>
      </c>
      <c r="K48" s="206">
        <v>20.100000000000001</v>
      </c>
    </row>
    <row r="49" spans="1:11">
      <c r="A49" s="206">
        <v>2010</v>
      </c>
      <c r="B49" s="206">
        <v>6</v>
      </c>
      <c r="C49" s="6" t="s">
        <v>17</v>
      </c>
      <c r="D49" s="206"/>
      <c r="E49" s="206"/>
      <c r="F49" s="206"/>
      <c r="G49" s="206"/>
      <c r="H49" s="206"/>
      <c r="I49" s="206">
        <v>61.6</v>
      </c>
      <c r="J49" s="210">
        <v>23.299999999999997</v>
      </c>
      <c r="K49" s="206">
        <v>15.1</v>
      </c>
    </row>
    <row r="50" spans="1:11">
      <c r="A50" s="206">
        <v>2011</v>
      </c>
      <c r="B50" s="206">
        <v>6</v>
      </c>
      <c r="C50" s="6" t="s">
        <v>17</v>
      </c>
      <c r="D50" s="206"/>
      <c r="E50" s="206"/>
      <c r="F50" s="206"/>
      <c r="G50" s="206"/>
      <c r="H50" s="206"/>
      <c r="I50" s="206">
        <v>64.3</v>
      </c>
      <c r="J50" s="210">
        <v>27.300000000000004</v>
      </c>
      <c r="K50" s="206">
        <v>8.4</v>
      </c>
    </row>
    <row r="51" spans="1:11">
      <c r="A51" s="206">
        <v>2013</v>
      </c>
      <c r="B51" s="206">
        <v>6</v>
      </c>
      <c r="C51" s="6" t="s">
        <v>17</v>
      </c>
      <c r="D51" s="206"/>
      <c r="E51" s="206"/>
      <c r="F51" s="206"/>
      <c r="G51" s="206"/>
      <c r="H51" s="206"/>
      <c r="I51" s="206">
        <v>63.9</v>
      </c>
      <c r="J51" s="210">
        <v>32.5</v>
      </c>
      <c r="K51" s="206">
        <v>3.6</v>
      </c>
    </row>
    <row r="52" spans="1:11">
      <c r="A52" s="206">
        <v>2014</v>
      </c>
      <c r="B52" s="206">
        <v>6</v>
      </c>
      <c r="C52" s="6" t="s">
        <v>17</v>
      </c>
      <c r="D52" s="206"/>
      <c r="E52" s="206"/>
      <c r="F52" s="206"/>
      <c r="G52" s="206"/>
      <c r="H52" s="206"/>
      <c r="I52" s="206">
        <v>59.3</v>
      </c>
      <c r="J52" s="210">
        <v>33.400000000000006</v>
      </c>
      <c r="K52" s="206">
        <v>7.3</v>
      </c>
    </row>
    <row r="53" spans="1:11">
      <c r="A53" s="206">
        <v>2015</v>
      </c>
      <c r="B53" s="206">
        <v>6</v>
      </c>
      <c r="C53" s="6" t="s">
        <v>17</v>
      </c>
      <c r="D53" s="206"/>
      <c r="E53" s="206"/>
      <c r="F53" s="206"/>
      <c r="G53" s="206"/>
      <c r="H53" s="206"/>
      <c r="I53" s="206">
        <v>63.9</v>
      </c>
      <c r="J53" s="210">
        <v>33.700000000000003</v>
      </c>
      <c r="K53" s="206">
        <v>2.4</v>
      </c>
    </row>
    <row r="54" spans="1:11">
      <c r="A54" s="206">
        <v>2016</v>
      </c>
      <c r="B54" s="206">
        <v>6</v>
      </c>
      <c r="C54" s="6" t="s">
        <v>17</v>
      </c>
      <c r="D54" s="206"/>
      <c r="E54" s="206"/>
      <c r="F54" s="206"/>
      <c r="G54" s="206"/>
      <c r="H54" s="206"/>
      <c r="I54" s="206">
        <v>57.5</v>
      </c>
      <c r="J54" s="210">
        <v>39.9</v>
      </c>
      <c r="K54" s="206">
        <v>2.6</v>
      </c>
    </row>
    <row r="55" spans="1:11">
      <c r="A55" s="206">
        <v>2017</v>
      </c>
      <c r="B55" s="206">
        <v>6</v>
      </c>
      <c r="C55" s="6" t="s">
        <v>17</v>
      </c>
      <c r="D55" s="206">
        <v>27</v>
      </c>
      <c r="E55" s="206">
        <v>47</v>
      </c>
      <c r="F55" s="206">
        <v>7</v>
      </c>
      <c r="G55" s="6">
        <v>54</v>
      </c>
      <c r="H55" s="206">
        <v>81</v>
      </c>
      <c r="I55" s="211">
        <v>0.33333333333333331</v>
      </c>
      <c r="J55" s="211">
        <v>0.58024691358024694</v>
      </c>
      <c r="K55" s="211">
        <v>8.6419753086419748E-2</v>
      </c>
    </row>
    <row r="56" spans="1:11" ht="16.2">
      <c r="A56" s="206">
        <v>2018</v>
      </c>
      <c r="B56" s="212">
        <v>6</v>
      </c>
      <c r="C56" s="6" t="s">
        <v>17</v>
      </c>
      <c r="D56" s="6">
        <v>33</v>
      </c>
      <c r="E56" s="6">
        <v>35</v>
      </c>
      <c r="F56" s="6">
        <v>16</v>
      </c>
      <c r="G56" s="6">
        <v>51</v>
      </c>
      <c r="H56" s="6">
        <v>84</v>
      </c>
      <c r="I56" s="211">
        <v>0.39285714285714285</v>
      </c>
      <c r="J56" s="211">
        <v>0.41666666666666669</v>
      </c>
      <c r="K56" s="211">
        <v>0.19047619047619047</v>
      </c>
    </row>
    <row r="57" spans="1:11">
      <c r="A57" s="206">
        <v>2009</v>
      </c>
      <c r="B57" s="206">
        <v>7</v>
      </c>
      <c r="C57" s="6" t="s">
        <v>18</v>
      </c>
      <c r="D57" s="206"/>
      <c r="E57" s="206"/>
      <c r="F57" s="206"/>
      <c r="G57" s="206"/>
      <c r="H57" s="206"/>
      <c r="I57" s="206">
        <v>39.200000000000003</v>
      </c>
      <c r="J57" s="210">
        <v>56.699999999999996</v>
      </c>
      <c r="K57" s="206">
        <v>4.0999999999999996</v>
      </c>
    </row>
    <row r="58" spans="1:11">
      <c r="A58" s="206">
        <v>2010</v>
      </c>
      <c r="B58" s="206">
        <v>7</v>
      </c>
      <c r="C58" s="6" t="s">
        <v>18</v>
      </c>
      <c r="D58" s="206"/>
      <c r="E58" s="206"/>
      <c r="F58" s="206"/>
      <c r="G58" s="206"/>
      <c r="H58" s="206"/>
      <c r="I58" s="206">
        <v>43.8</v>
      </c>
      <c r="J58" s="210">
        <v>46.6</v>
      </c>
      <c r="K58" s="206">
        <v>9.6</v>
      </c>
    </row>
    <row r="59" spans="1:11">
      <c r="A59" s="206">
        <v>2011</v>
      </c>
      <c r="B59" s="206">
        <v>7</v>
      </c>
      <c r="C59" s="6" t="s">
        <v>18</v>
      </c>
      <c r="D59" s="206"/>
      <c r="E59" s="206"/>
      <c r="F59" s="206"/>
      <c r="G59" s="206"/>
      <c r="H59" s="206"/>
      <c r="I59" s="206">
        <v>57</v>
      </c>
      <c r="J59" s="210">
        <v>30.4</v>
      </c>
      <c r="K59" s="206">
        <v>12.6</v>
      </c>
    </row>
    <row r="60" spans="1:11">
      <c r="A60" s="206">
        <v>2013</v>
      </c>
      <c r="B60" s="206">
        <v>7</v>
      </c>
      <c r="C60" s="6" t="s">
        <v>18</v>
      </c>
      <c r="D60" s="206"/>
      <c r="E60" s="206"/>
      <c r="F60" s="206"/>
      <c r="G60" s="206"/>
      <c r="H60" s="206"/>
      <c r="I60" s="206">
        <v>56.3</v>
      </c>
      <c r="J60" s="210">
        <v>34.1</v>
      </c>
      <c r="K60" s="206">
        <v>9.6</v>
      </c>
    </row>
    <row r="61" spans="1:11">
      <c r="A61" s="206">
        <v>2014</v>
      </c>
      <c r="B61" s="206">
        <v>7</v>
      </c>
      <c r="C61" s="6" t="s">
        <v>18</v>
      </c>
      <c r="D61" s="206"/>
      <c r="E61" s="206"/>
      <c r="F61" s="206"/>
      <c r="G61" s="206"/>
      <c r="H61" s="206"/>
      <c r="I61" s="206">
        <v>56.6</v>
      </c>
      <c r="J61" s="210">
        <v>35.200000000000003</v>
      </c>
      <c r="K61" s="206">
        <v>8.1999999999999993</v>
      </c>
    </row>
    <row r="62" spans="1:11">
      <c r="A62" s="206">
        <v>2015</v>
      </c>
      <c r="B62" s="206">
        <v>7</v>
      </c>
      <c r="C62" s="6" t="s">
        <v>18</v>
      </c>
      <c r="D62" s="206"/>
      <c r="E62" s="206"/>
      <c r="F62" s="206"/>
      <c r="G62" s="206"/>
      <c r="H62" s="206"/>
      <c r="I62" s="206">
        <v>62.2</v>
      </c>
      <c r="J62" s="210">
        <v>37</v>
      </c>
      <c r="K62" s="206">
        <v>0.8</v>
      </c>
    </row>
    <row r="63" spans="1:11">
      <c r="A63" s="206">
        <v>2016</v>
      </c>
      <c r="B63" s="206">
        <v>7</v>
      </c>
      <c r="C63" s="6" t="s">
        <v>18</v>
      </c>
      <c r="D63" s="206"/>
      <c r="E63" s="206"/>
      <c r="F63" s="206"/>
      <c r="G63" s="206"/>
      <c r="H63" s="206"/>
      <c r="I63" s="206">
        <v>39.200000000000003</v>
      </c>
      <c r="J63" s="210">
        <v>51.199999999999996</v>
      </c>
      <c r="K63" s="206">
        <v>9.6</v>
      </c>
    </row>
    <row r="64" spans="1:11">
      <c r="A64" s="206">
        <v>2017</v>
      </c>
      <c r="B64" s="206">
        <v>7</v>
      </c>
      <c r="C64" s="6" t="s">
        <v>18</v>
      </c>
      <c r="D64" s="206">
        <v>40</v>
      </c>
      <c r="E64" s="206">
        <v>79</v>
      </c>
      <c r="F64" s="206">
        <v>12</v>
      </c>
      <c r="G64" s="6">
        <v>91</v>
      </c>
      <c r="H64" s="206">
        <v>131</v>
      </c>
      <c r="I64" s="211">
        <v>0.30534351145038169</v>
      </c>
      <c r="J64" s="211">
        <v>0.60305343511450382</v>
      </c>
      <c r="K64" s="211">
        <v>9.1603053435114504E-2</v>
      </c>
    </row>
    <row r="65" spans="1:11" ht="16.2">
      <c r="A65" s="206">
        <v>2018</v>
      </c>
      <c r="B65" s="212">
        <v>7</v>
      </c>
      <c r="C65" s="6" t="s">
        <v>18</v>
      </c>
      <c r="D65" s="6">
        <v>17</v>
      </c>
      <c r="E65" s="6">
        <v>99</v>
      </c>
      <c r="F65" s="6">
        <v>10</v>
      </c>
      <c r="G65" s="6">
        <v>109</v>
      </c>
      <c r="H65" s="6">
        <v>126</v>
      </c>
      <c r="I65" s="211">
        <v>0.13492063492063491</v>
      </c>
      <c r="J65" s="211">
        <v>0.7857142857142857</v>
      </c>
      <c r="K65" s="211">
        <v>7.9365079365079361E-2</v>
      </c>
    </row>
    <row r="66" spans="1:11">
      <c r="A66" s="206">
        <v>2009</v>
      </c>
      <c r="B66" s="206">
        <v>8</v>
      </c>
      <c r="C66" s="6" t="s">
        <v>23</v>
      </c>
      <c r="D66" s="206"/>
      <c r="E66" s="206"/>
      <c r="F66" s="206"/>
      <c r="G66" s="206"/>
      <c r="H66" s="206"/>
      <c r="I66" s="206">
        <v>45</v>
      </c>
      <c r="J66" s="210">
        <v>50</v>
      </c>
      <c r="K66" s="206">
        <v>5</v>
      </c>
    </row>
    <row r="67" spans="1:11">
      <c r="A67" s="206">
        <v>2010</v>
      </c>
      <c r="B67" s="206">
        <v>8</v>
      </c>
      <c r="C67" s="6" t="s">
        <v>23</v>
      </c>
      <c r="D67" s="206"/>
      <c r="E67" s="206"/>
      <c r="F67" s="206"/>
      <c r="G67" s="206"/>
      <c r="H67" s="206"/>
      <c r="I67" s="206">
        <v>39.5</v>
      </c>
      <c r="J67" s="210">
        <v>39.6</v>
      </c>
      <c r="K67" s="206">
        <v>20.9</v>
      </c>
    </row>
    <row r="68" spans="1:11">
      <c r="A68" s="206">
        <v>2011</v>
      </c>
      <c r="B68" s="206">
        <v>8</v>
      </c>
      <c r="C68" s="6" t="s">
        <v>23</v>
      </c>
      <c r="D68" s="206"/>
      <c r="E68" s="206"/>
      <c r="F68" s="206"/>
      <c r="G68" s="206"/>
      <c r="H68" s="206"/>
      <c r="I68" s="206">
        <v>41.9</v>
      </c>
      <c r="J68" s="210">
        <v>55.800000000000004</v>
      </c>
      <c r="K68" s="206">
        <v>2.2999999999999998</v>
      </c>
    </row>
    <row r="69" spans="1:11">
      <c r="A69" s="206">
        <v>2013</v>
      </c>
      <c r="B69" s="206">
        <v>8</v>
      </c>
      <c r="C69" s="6" t="s">
        <v>23</v>
      </c>
      <c r="D69" s="206"/>
      <c r="E69" s="206"/>
      <c r="F69" s="206"/>
      <c r="G69" s="206"/>
      <c r="H69" s="206"/>
      <c r="I69" s="206">
        <v>40.9</v>
      </c>
      <c r="J69" s="210">
        <v>52.300000000000004</v>
      </c>
      <c r="K69" s="206">
        <v>6.8</v>
      </c>
    </row>
    <row r="70" spans="1:11">
      <c r="A70" s="206">
        <v>2014</v>
      </c>
      <c r="B70" s="206">
        <v>8</v>
      </c>
      <c r="C70" s="6" t="s">
        <v>23</v>
      </c>
      <c r="D70" s="206"/>
      <c r="E70" s="206"/>
      <c r="F70" s="206"/>
      <c r="G70" s="206"/>
      <c r="H70" s="206"/>
      <c r="I70" s="206">
        <v>40.5</v>
      </c>
      <c r="J70" s="210">
        <v>52.3</v>
      </c>
      <c r="K70" s="206">
        <v>7.2</v>
      </c>
    </row>
    <row r="71" spans="1:11">
      <c r="A71" s="206">
        <v>2015</v>
      </c>
      <c r="B71" s="206">
        <v>8</v>
      </c>
      <c r="C71" s="6" t="s">
        <v>23</v>
      </c>
      <c r="D71" s="206"/>
      <c r="E71" s="206"/>
      <c r="F71" s="206"/>
      <c r="G71" s="206"/>
      <c r="H71" s="206"/>
      <c r="I71" s="206">
        <v>46.3</v>
      </c>
      <c r="J71" s="210">
        <v>41.5</v>
      </c>
      <c r="K71" s="206">
        <v>12.2</v>
      </c>
    </row>
    <row r="72" spans="1:11">
      <c r="A72" s="206">
        <v>2016</v>
      </c>
      <c r="B72" s="206">
        <v>8</v>
      </c>
      <c r="C72" s="6" t="s">
        <v>23</v>
      </c>
      <c r="D72" s="206"/>
      <c r="E72" s="206"/>
      <c r="F72" s="206"/>
      <c r="G72" s="206"/>
      <c r="H72" s="206"/>
      <c r="I72" s="206">
        <v>34.1</v>
      </c>
      <c r="J72" s="210">
        <v>52.300000000000004</v>
      </c>
      <c r="K72" s="206">
        <v>13.6</v>
      </c>
    </row>
    <row r="73" spans="1:11">
      <c r="A73" s="206">
        <v>2017</v>
      </c>
      <c r="B73" s="206">
        <v>8</v>
      </c>
      <c r="C73" s="6" t="s">
        <v>23</v>
      </c>
      <c r="D73" s="206">
        <v>11</v>
      </c>
      <c r="E73" s="206">
        <v>24</v>
      </c>
      <c r="F73" s="206">
        <v>7</v>
      </c>
      <c r="G73" s="6">
        <v>31</v>
      </c>
      <c r="H73" s="206">
        <v>42</v>
      </c>
      <c r="I73" s="211">
        <v>0.26190476190476192</v>
      </c>
      <c r="J73" s="211">
        <v>0.5714285714285714</v>
      </c>
      <c r="K73" s="211">
        <v>0.16666666666666666</v>
      </c>
    </row>
    <row r="74" spans="1:11" ht="16.2">
      <c r="A74" s="206">
        <v>2018</v>
      </c>
      <c r="B74" s="212">
        <v>8</v>
      </c>
      <c r="C74" s="6" t="s">
        <v>23</v>
      </c>
      <c r="D74" s="6">
        <v>7</v>
      </c>
      <c r="E74" s="6">
        <v>88</v>
      </c>
      <c r="F74" s="6">
        <v>5</v>
      </c>
      <c r="G74" s="6">
        <v>93</v>
      </c>
      <c r="H74" s="6">
        <v>100</v>
      </c>
      <c r="I74" s="211">
        <v>7.0000000000000007E-2</v>
      </c>
      <c r="J74" s="211">
        <v>0.88</v>
      </c>
      <c r="K74" s="211">
        <v>0.05</v>
      </c>
    </row>
    <row r="75" spans="1:11">
      <c r="A75" s="206">
        <v>2009</v>
      </c>
      <c r="B75" s="206">
        <v>9</v>
      </c>
      <c r="C75" s="6" t="s">
        <v>24</v>
      </c>
      <c r="D75" s="206"/>
      <c r="E75" s="206"/>
      <c r="F75" s="206"/>
      <c r="G75" s="206"/>
      <c r="H75" s="206"/>
      <c r="I75" s="206">
        <v>33.299999999999997</v>
      </c>
      <c r="J75" s="210">
        <v>44</v>
      </c>
      <c r="K75" s="206">
        <v>22.7</v>
      </c>
    </row>
    <row r="76" spans="1:11">
      <c r="A76" s="206">
        <v>2010</v>
      </c>
      <c r="B76" s="206">
        <v>9</v>
      </c>
      <c r="C76" s="6" t="s">
        <v>24</v>
      </c>
      <c r="D76" s="206"/>
      <c r="E76" s="206"/>
      <c r="F76" s="206"/>
      <c r="G76" s="206"/>
      <c r="H76" s="206"/>
      <c r="I76" s="206">
        <v>28.4</v>
      </c>
      <c r="J76" s="210">
        <v>48.399999999999991</v>
      </c>
      <c r="K76" s="206">
        <v>23.2</v>
      </c>
    </row>
    <row r="77" spans="1:11">
      <c r="A77" s="206">
        <v>2011</v>
      </c>
      <c r="B77" s="206">
        <v>9</v>
      </c>
      <c r="C77" s="6" t="s">
        <v>24</v>
      </c>
      <c r="D77" s="206"/>
      <c r="E77" s="206"/>
      <c r="F77" s="206"/>
      <c r="G77" s="206"/>
      <c r="H77" s="206"/>
      <c r="I77" s="206">
        <v>39.4</v>
      </c>
      <c r="J77" s="210">
        <v>46.400000000000006</v>
      </c>
      <c r="K77" s="206">
        <v>14.2</v>
      </c>
    </row>
    <row r="78" spans="1:11">
      <c r="A78" s="206">
        <v>2013</v>
      </c>
      <c r="B78" s="206">
        <v>9</v>
      </c>
      <c r="C78" s="6" t="s">
        <v>24</v>
      </c>
      <c r="D78" s="206"/>
      <c r="E78" s="206"/>
      <c r="F78" s="206"/>
      <c r="G78" s="206"/>
      <c r="H78" s="206"/>
      <c r="I78" s="206">
        <v>34.4</v>
      </c>
      <c r="J78" s="210">
        <v>56.599999999999994</v>
      </c>
      <c r="K78" s="206">
        <v>9</v>
      </c>
    </row>
    <row r="79" spans="1:11">
      <c r="A79" s="206">
        <v>2014</v>
      </c>
      <c r="B79" s="206">
        <v>9</v>
      </c>
      <c r="C79" s="6" t="s">
        <v>24</v>
      </c>
      <c r="D79" s="206"/>
      <c r="E79" s="206"/>
      <c r="F79" s="206"/>
      <c r="G79" s="206"/>
      <c r="H79" s="206"/>
      <c r="I79" s="206">
        <v>22.9</v>
      </c>
      <c r="J79" s="210">
        <v>62.699999999999996</v>
      </c>
      <c r="K79" s="206">
        <v>14.4</v>
      </c>
    </row>
    <row r="80" spans="1:11">
      <c r="A80" s="206">
        <v>2015</v>
      </c>
      <c r="B80" s="206">
        <v>9</v>
      </c>
      <c r="C80" s="6" t="s">
        <v>24</v>
      </c>
      <c r="D80" s="206"/>
      <c r="E80" s="206"/>
      <c r="F80" s="206"/>
      <c r="G80" s="206"/>
      <c r="H80" s="206"/>
      <c r="I80" s="206">
        <v>12.4</v>
      </c>
      <c r="J80" s="210">
        <v>69.899999999999991</v>
      </c>
      <c r="K80" s="206">
        <v>17.7</v>
      </c>
    </row>
    <row r="81" spans="1:11">
      <c r="A81" s="206">
        <v>2016</v>
      </c>
      <c r="B81" s="206">
        <v>9</v>
      </c>
      <c r="C81" s="6" t="s">
        <v>24</v>
      </c>
      <c r="D81" s="206"/>
      <c r="E81" s="206"/>
      <c r="F81" s="206"/>
      <c r="G81" s="206"/>
      <c r="H81" s="206"/>
      <c r="I81" s="206">
        <v>8.4</v>
      </c>
      <c r="J81" s="210">
        <v>84.8</v>
      </c>
      <c r="K81" s="206">
        <v>6.8</v>
      </c>
    </row>
    <row r="82" spans="1:11">
      <c r="A82" s="206">
        <v>2017</v>
      </c>
      <c r="B82" s="206">
        <v>9</v>
      </c>
      <c r="C82" s="6" t="s">
        <v>24</v>
      </c>
      <c r="D82" s="206">
        <v>4</v>
      </c>
      <c r="E82" s="206">
        <v>139</v>
      </c>
      <c r="F82" s="206">
        <v>8</v>
      </c>
      <c r="G82" s="6">
        <v>147</v>
      </c>
      <c r="H82" s="206">
        <v>151</v>
      </c>
      <c r="I82" s="211">
        <v>2.6490066225165563E-2</v>
      </c>
      <c r="J82" s="211">
        <v>0.92052980132450335</v>
      </c>
      <c r="K82" s="211">
        <v>5.2980132450331126E-2</v>
      </c>
    </row>
    <row r="83" spans="1:11">
      <c r="A83" s="206">
        <v>2018</v>
      </c>
      <c r="B83" s="7">
        <v>9</v>
      </c>
      <c r="C83" s="6" t="s">
        <v>24</v>
      </c>
      <c r="D83" s="7">
        <v>4</v>
      </c>
      <c r="E83" s="7">
        <v>140</v>
      </c>
      <c r="F83" s="7">
        <v>9</v>
      </c>
      <c r="G83" s="6">
        <v>149</v>
      </c>
      <c r="H83" s="23">
        <v>153</v>
      </c>
      <c r="I83" s="211">
        <v>2.6143790849673203E-2</v>
      </c>
      <c r="J83" s="211">
        <v>0.91503267973856206</v>
      </c>
      <c r="K83" s="211">
        <v>5.8823529411764705E-2</v>
      </c>
    </row>
    <row r="84" spans="1:11">
      <c r="A84" s="206">
        <v>2009</v>
      </c>
      <c r="B84" s="206">
        <v>10</v>
      </c>
      <c r="C84" s="6" t="s">
        <v>25</v>
      </c>
      <c r="D84" s="206"/>
      <c r="E84" s="206"/>
      <c r="F84" s="206"/>
      <c r="G84" s="206"/>
      <c r="H84" s="206"/>
      <c r="I84" s="206">
        <v>27.1</v>
      </c>
      <c r="J84" s="210">
        <v>54.100000000000009</v>
      </c>
      <c r="K84" s="206">
        <v>18.8</v>
      </c>
    </row>
    <row r="85" spans="1:11">
      <c r="A85" s="206">
        <v>2010</v>
      </c>
      <c r="B85" s="206">
        <v>10</v>
      </c>
      <c r="C85" s="6" t="s">
        <v>25</v>
      </c>
      <c r="D85" s="206"/>
      <c r="E85" s="206"/>
      <c r="F85" s="206"/>
      <c r="G85" s="206"/>
      <c r="H85" s="206"/>
      <c r="I85" s="206">
        <v>40.700000000000003</v>
      </c>
      <c r="J85" s="210">
        <v>48.099999999999994</v>
      </c>
      <c r="K85" s="206">
        <v>11.2</v>
      </c>
    </row>
    <row r="86" spans="1:11">
      <c r="A86" s="206">
        <v>2011</v>
      </c>
      <c r="B86" s="206">
        <v>10</v>
      </c>
      <c r="C86" s="6" t="s">
        <v>25</v>
      </c>
      <c r="D86" s="206"/>
      <c r="E86" s="206"/>
      <c r="F86" s="206"/>
      <c r="G86" s="206"/>
      <c r="H86" s="206"/>
      <c r="I86" s="206">
        <v>50</v>
      </c>
      <c r="J86" s="210">
        <v>44</v>
      </c>
      <c r="K86" s="206">
        <v>6</v>
      </c>
    </row>
    <row r="87" spans="1:11">
      <c r="A87" s="206">
        <v>2013</v>
      </c>
      <c r="B87" s="206">
        <v>10</v>
      </c>
      <c r="C87" s="6" t="s">
        <v>25</v>
      </c>
      <c r="D87" s="206"/>
      <c r="E87" s="206"/>
      <c r="F87" s="206"/>
      <c r="G87" s="206"/>
      <c r="H87" s="206"/>
      <c r="I87" s="206">
        <v>49</v>
      </c>
      <c r="J87" s="210">
        <v>45.1</v>
      </c>
      <c r="K87" s="206">
        <v>5.9</v>
      </c>
    </row>
    <row r="88" spans="1:11">
      <c r="A88" s="206">
        <v>2014</v>
      </c>
      <c r="B88" s="206">
        <v>10</v>
      </c>
      <c r="C88" s="6" t="s">
        <v>25</v>
      </c>
      <c r="D88" s="206"/>
      <c r="E88" s="206"/>
      <c r="F88" s="206"/>
      <c r="G88" s="206"/>
      <c r="H88" s="206"/>
      <c r="I88" s="206">
        <v>50</v>
      </c>
      <c r="J88" s="210">
        <v>48</v>
      </c>
      <c r="K88" s="206">
        <v>2</v>
      </c>
    </row>
    <row r="89" spans="1:11">
      <c r="A89" s="206">
        <v>2015</v>
      </c>
      <c r="B89" s="206">
        <v>10</v>
      </c>
      <c r="C89" s="6" t="s">
        <v>25</v>
      </c>
      <c r="D89" s="206"/>
      <c r="E89" s="206"/>
      <c r="F89" s="206"/>
      <c r="G89" s="206"/>
      <c r="H89" s="206"/>
      <c r="I89" s="206">
        <v>47.3</v>
      </c>
      <c r="J89" s="210">
        <v>43.6</v>
      </c>
      <c r="K89" s="206">
        <v>9.1</v>
      </c>
    </row>
    <row r="90" spans="1:11">
      <c r="A90" s="206">
        <v>2016</v>
      </c>
      <c r="B90" s="206">
        <v>10</v>
      </c>
      <c r="C90" s="6" t="s">
        <v>25</v>
      </c>
      <c r="D90" s="206"/>
      <c r="E90" s="206"/>
      <c r="F90" s="206"/>
      <c r="G90" s="206"/>
      <c r="H90" s="206"/>
      <c r="I90" s="206">
        <v>49.1</v>
      </c>
      <c r="J90" s="210">
        <v>43.3</v>
      </c>
      <c r="K90" s="206">
        <v>7.6</v>
      </c>
    </row>
    <row r="91" spans="1:11">
      <c r="A91" s="206">
        <v>2017</v>
      </c>
      <c r="B91" s="206">
        <v>10</v>
      </c>
      <c r="C91" s="6" t="s">
        <v>25</v>
      </c>
      <c r="D91" s="206">
        <v>14</v>
      </c>
      <c r="E91" s="206">
        <v>35</v>
      </c>
      <c r="F91" s="206">
        <v>5</v>
      </c>
      <c r="G91" s="6">
        <v>40</v>
      </c>
      <c r="H91" s="206">
        <v>54</v>
      </c>
      <c r="I91" s="211">
        <v>0.25925925925925924</v>
      </c>
      <c r="J91" s="211">
        <v>0.64814814814814814</v>
      </c>
      <c r="K91" s="211">
        <v>9.2592592592592587E-2</v>
      </c>
    </row>
    <row r="92" spans="1:11">
      <c r="A92" s="206">
        <v>2018</v>
      </c>
      <c r="B92" s="7">
        <v>10</v>
      </c>
      <c r="C92" s="6" t="s">
        <v>25</v>
      </c>
      <c r="D92" s="7">
        <v>4</v>
      </c>
      <c r="E92" s="7">
        <v>42</v>
      </c>
      <c r="F92" s="7">
        <v>7</v>
      </c>
      <c r="G92" s="6">
        <v>49</v>
      </c>
      <c r="H92" s="23">
        <v>53</v>
      </c>
      <c r="I92" s="211">
        <v>7.5471698113207544E-2</v>
      </c>
      <c r="J92" s="211">
        <v>0.79245283018867929</v>
      </c>
      <c r="K92" s="211">
        <v>0.13207547169811321</v>
      </c>
    </row>
    <row r="93" spans="1:11">
      <c r="A93" s="206">
        <v>2009</v>
      </c>
      <c r="B93" s="206">
        <v>11</v>
      </c>
      <c r="C93" s="6" t="s">
        <v>26</v>
      </c>
      <c r="D93" s="206"/>
      <c r="E93" s="206"/>
      <c r="F93" s="206"/>
      <c r="G93" s="206"/>
      <c r="H93" s="206"/>
      <c r="I93" s="206">
        <v>19.2</v>
      </c>
      <c r="J93" s="210">
        <v>71.5</v>
      </c>
      <c r="K93" s="206">
        <v>9.3000000000000007</v>
      </c>
    </row>
    <row r="94" spans="1:11">
      <c r="A94" s="206">
        <v>2010</v>
      </c>
      <c r="B94" s="206">
        <v>11</v>
      </c>
      <c r="C94" s="6" t="s">
        <v>26</v>
      </c>
      <c r="D94" s="206"/>
      <c r="E94" s="206"/>
      <c r="F94" s="206"/>
      <c r="G94" s="206"/>
      <c r="H94" s="206"/>
      <c r="I94" s="206">
        <v>29.3</v>
      </c>
      <c r="J94" s="210">
        <v>49.6</v>
      </c>
      <c r="K94" s="206">
        <v>21.1</v>
      </c>
    </row>
    <row r="95" spans="1:11">
      <c r="A95" s="206">
        <v>2011</v>
      </c>
      <c r="B95" s="206">
        <v>11</v>
      </c>
      <c r="C95" s="6" t="s">
        <v>26</v>
      </c>
      <c r="D95" s="206"/>
      <c r="E95" s="206"/>
      <c r="F95" s="206"/>
      <c r="G95" s="206"/>
      <c r="H95" s="206"/>
      <c r="I95" s="206">
        <v>36.6</v>
      </c>
      <c r="J95" s="210">
        <v>40</v>
      </c>
      <c r="K95" s="206">
        <v>23.4</v>
      </c>
    </row>
    <row r="96" spans="1:11">
      <c r="A96" s="206">
        <v>2013</v>
      </c>
      <c r="B96" s="206">
        <v>11</v>
      </c>
      <c r="C96" s="6" t="s">
        <v>26</v>
      </c>
      <c r="D96" s="206"/>
      <c r="E96" s="206"/>
      <c r="F96" s="206"/>
      <c r="G96" s="206"/>
      <c r="H96" s="206"/>
      <c r="I96" s="206">
        <v>66.7</v>
      </c>
      <c r="J96" s="210">
        <v>27.699999999999996</v>
      </c>
      <c r="K96" s="206">
        <v>5.6</v>
      </c>
    </row>
    <row r="97" spans="1:11">
      <c r="A97" s="206">
        <v>2014</v>
      </c>
      <c r="B97" s="206">
        <v>11</v>
      </c>
      <c r="C97" s="6" t="s">
        <v>26</v>
      </c>
      <c r="D97" s="206"/>
      <c r="E97" s="206"/>
      <c r="F97" s="206"/>
      <c r="G97" s="206"/>
      <c r="H97" s="206"/>
      <c r="I97" s="206">
        <v>59.2</v>
      </c>
      <c r="J97" s="210">
        <v>35.199999999999996</v>
      </c>
      <c r="K97" s="206">
        <v>5.6</v>
      </c>
    </row>
    <row r="98" spans="1:11">
      <c r="A98" s="206">
        <v>2015</v>
      </c>
      <c r="B98" s="206">
        <v>11</v>
      </c>
      <c r="C98" s="6" t="s">
        <v>26</v>
      </c>
      <c r="D98" s="206"/>
      <c r="E98" s="206"/>
      <c r="F98" s="206"/>
      <c r="G98" s="206"/>
      <c r="H98" s="206"/>
      <c r="I98" s="206">
        <v>50.8</v>
      </c>
      <c r="J98" s="210">
        <v>40.400000000000006</v>
      </c>
      <c r="K98" s="206">
        <v>8.8000000000000007</v>
      </c>
    </row>
    <row r="99" spans="1:11">
      <c r="A99" s="206">
        <v>2016</v>
      </c>
      <c r="B99" s="206">
        <v>11</v>
      </c>
      <c r="C99" s="6" t="s">
        <v>26</v>
      </c>
      <c r="D99" s="206"/>
      <c r="E99" s="206"/>
      <c r="F99" s="206"/>
      <c r="G99" s="206"/>
      <c r="H99" s="206"/>
      <c r="I99" s="206">
        <v>28.9</v>
      </c>
      <c r="J99" s="210">
        <v>60.999999999999993</v>
      </c>
      <c r="K99" s="206">
        <v>10.1</v>
      </c>
    </row>
    <row r="100" spans="1:11">
      <c r="A100" s="206">
        <v>2017</v>
      </c>
      <c r="B100" s="206">
        <v>11</v>
      </c>
      <c r="C100" s="6" t="s">
        <v>26</v>
      </c>
      <c r="D100" s="206">
        <v>28</v>
      </c>
      <c r="E100" s="206">
        <v>90</v>
      </c>
      <c r="F100" s="206">
        <v>8</v>
      </c>
      <c r="G100" s="6">
        <v>98</v>
      </c>
      <c r="H100" s="206">
        <v>126</v>
      </c>
      <c r="I100" s="211">
        <v>0.22222222222222221</v>
      </c>
      <c r="J100" s="211">
        <v>0.7142857142857143</v>
      </c>
      <c r="K100" s="211">
        <v>6.3492063492063489E-2</v>
      </c>
    </row>
    <row r="101" spans="1:11">
      <c r="A101" s="206">
        <v>2018</v>
      </c>
      <c r="B101" s="7">
        <v>11</v>
      </c>
      <c r="C101" s="6" t="s">
        <v>26</v>
      </c>
      <c r="D101" s="7">
        <v>13</v>
      </c>
      <c r="E101" s="7">
        <v>96</v>
      </c>
      <c r="F101" s="7">
        <v>14</v>
      </c>
      <c r="G101" s="6">
        <v>110</v>
      </c>
      <c r="H101" s="23">
        <v>123</v>
      </c>
      <c r="I101" s="211">
        <v>0.10569105691056911</v>
      </c>
      <c r="J101" s="211">
        <v>0.78048780487804881</v>
      </c>
      <c r="K101" s="211">
        <v>0.11382113821138211</v>
      </c>
    </row>
    <row r="102" spans="1:11">
      <c r="A102" s="206">
        <v>2009</v>
      </c>
      <c r="B102" s="206">
        <v>12</v>
      </c>
      <c r="C102" s="6" t="s">
        <v>27</v>
      </c>
      <c r="D102" s="206"/>
      <c r="E102" s="206"/>
      <c r="F102" s="206"/>
      <c r="G102" s="206"/>
      <c r="H102" s="206"/>
      <c r="I102" s="206">
        <v>20</v>
      </c>
      <c r="J102" s="210">
        <v>48</v>
      </c>
      <c r="K102" s="206">
        <v>32</v>
      </c>
    </row>
    <row r="103" spans="1:11">
      <c r="A103" s="206">
        <v>2010</v>
      </c>
      <c r="B103" s="206">
        <v>12</v>
      </c>
      <c r="C103" s="6" t="s">
        <v>27</v>
      </c>
      <c r="D103" s="206"/>
      <c r="E103" s="206"/>
      <c r="F103" s="206"/>
      <c r="G103" s="206"/>
      <c r="H103" s="206"/>
      <c r="I103" s="206">
        <v>25.9</v>
      </c>
      <c r="J103" s="210">
        <v>46.199999999999996</v>
      </c>
      <c r="K103" s="206">
        <v>27.9</v>
      </c>
    </row>
    <row r="104" spans="1:11">
      <c r="A104" s="206">
        <v>2011</v>
      </c>
      <c r="B104" s="206">
        <v>12</v>
      </c>
      <c r="C104" s="6" t="s">
        <v>27</v>
      </c>
      <c r="D104" s="206"/>
      <c r="E104" s="206"/>
      <c r="F104" s="206"/>
      <c r="G104" s="206"/>
      <c r="H104" s="206"/>
      <c r="I104" s="206">
        <v>41.8</v>
      </c>
      <c r="J104" s="210">
        <v>34.6</v>
      </c>
      <c r="K104" s="206">
        <v>23.6</v>
      </c>
    </row>
    <row r="105" spans="1:11">
      <c r="A105" s="206">
        <v>2013</v>
      </c>
      <c r="B105" s="206">
        <v>12</v>
      </c>
      <c r="C105" s="6" t="s">
        <v>27</v>
      </c>
      <c r="D105" s="206"/>
      <c r="E105" s="206"/>
      <c r="F105" s="206"/>
      <c r="G105" s="206"/>
      <c r="H105" s="206"/>
      <c r="I105" s="206">
        <v>64.2</v>
      </c>
      <c r="J105" s="210">
        <v>24.499999999999996</v>
      </c>
      <c r="K105" s="206">
        <v>11.3</v>
      </c>
    </row>
    <row r="106" spans="1:11">
      <c r="A106" s="206">
        <v>2014</v>
      </c>
      <c r="B106" s="206">
        <v>12</v>
      </c>
      <c r="C106" s="6" t="s">
        <v>27</v>
      </c>
      <c r="D106" s="206"/>
      <c r="E106" s="206"/>
      <c r="F106" s="206"/>
      <c r="G106" s="206"/>
      <c r="H106" s="206"/>
      <c r="I106" s="206">
        <v>52.9</v>
      </c>
      <c r="J106" s="210">
        <v>33.400000000000006</v>
      </c>
      <c r="K106" s="206">
        <v>13.7</v>
      </c>
    </row>
    <row r="107" spans="1:11">
      <c r="A107" s="206">
        <v>2015</v>
      </c>
      <c r="B107" s="206">
        <v>12</v>
      </c>
      <c r="C107" s="6" t="s">
        <v>27</v>
      </c>
      <c r="D107" s="206"/>
      <c r="E107" s="206"/>
      <c r="F107" s="206"/>
      <c r="G107" s="206"/>
      <c r="H107" s="206"/>
      <c r="I107" s="206">
        <v>43.1</v>
      </c>
      <c r="J107" s="210">
        <v>37.299999999999997</v>
      </c>
      <c r="K107" s="206">
        <v>19.600000000000001</v>
      </c>
    </row>
    <row r="108" spans="1:11">
      <c r="A108" s="206">
        <v>2016</v>
      </c>
      <c r="B108" s="206">
        <v>12</v>
      </c>
      <c r="C108" s="6" t="s">
        <v>27</v>
      </c>
      <c r="D108" s="206"/>
      <c r="E108" s="206"/>
      <c r="F108" s="206"/>
      <c r="G108" s="206"/>
      <c r="H108" s="206"/>
      <c r="I108" s="206">
        <v>54.5</v>
      </c>
      <c r="J108" s="210">
        <v>40.1</v>
      </c>
      <c r="K108" s="206">
        <v>5.4</v>
      </c>
    </row>
    <row r="109" spans="1:11">
      <c r="A109" s="206">
        <v>2017</v>
      </c>
      <c r="B109" s="206">
        <v>12</v>
      </c>
      <c r="C109" s="6" t="s">
        <v>27</v>
      </c>
      <c r="D109" s="206">
        <v>24</v>
      </c>
      <c r="E109" s="206">
        <v>26</v>
      </c>
      <c r="F109" s="206">
        <v>5</v>
      </c>
      <c r="G109" s="6">
        <v>31</v>
      </c>
      <c r="H109" s="206">
        <v>55</v>
      </c>
      <c r="I109" s="211">
        <v>0.43636363636363634</v>
      </c>
      <c r="J109" s="211">
        <v>0.47272727272727272</v>
      </c>
      <c r="K109" s="211">
        <v>9.0909090909090912E-2</v>
      </c>
    </row>
    <row r="110" spans="1:11">
      <c r="A110" s="206">
        <v>2018</v>
      </c>
      <c r="B110" s="7">
        <v>12</v>
      </c>
      <c r="C110" s="6" t="s">
        <v>27</v>
      </c>
      <c r="D110" s="7">
        <v>16</v>
      </c>
      <c r="E110" s="7">
        <v>27</v>
      </c>
      <c r="F110" s="7">
        <v>10</v>
      </c>
      <c r="G110" s="6">
        <v>37</v>
      </c>
      <c r="H110" s="23">
        <v>53</v>
      </c>
      <c r="I110" s="211">
        <v>0.30188679245283018</v>
      </c>
      <c r="J110" s="211">
        <v>0.50943396226415094</v>
      </c>
      <c r="K110" s="211">
        <v>0.18867924528301888</v>
      </c>
    </row>
    <row r="111" spans="1:11">
      <c r="A111" s="206">
        <v>2009</v>
      </c>
      <c r="B111" s="206">
        <v>13</v>
      </c>
      <c r="C111" s="6" t="s">
        <v>28</v>
      </c>
      <c r="D111" s="206"/>
      <c r="E111" s="206"/>
      <c r="F111" s="206"/>
      <c r="G111" s="206"/>
      <c r="H111" s="206"/>
      <c r="I111" s="206">
        <v>34.200000000000003</v>
      </c>
      <c r="J111" s="210">
        <v>39.199999999999996</v>
      </c>
      <c r="K111" s="206">
        <v>26.6</v>
      </c>
    </row>
    <row r="112" spans="1:11">
      <c r="A112" s="206">
        <v>2010</v>
      </c>
      <c r="B112" s="206">
        <v>13</v>
      </c>
      <c r="C112" s="6" t="s">
        <v>28</v>
      </c>
      <c r="D112" s="206"/>
      <c r="E112" s="206"/>
      <c r="F112" s="206"/>
      <c r="G112" s="206"/>
      <c r="H112" s="206"/>
      <c r="I112" s="206">
        <v>32.799999999999997</v>
      </c>
      <c r="J112" s="210">
        <v>47.2</v>
      </c>
      <c r="K112" s="206">
        <v>20</v>
      </c>
    </row>
    <row r="113" spans="1:11">
      <c r="A113" s="206">
        <v>2011</v>
      </c>
      <c r="B113" s="206">
        <v>13</v>
      </c>
      <c r="C113" s="6" t="s">
        <v>28</v>
      </c>
      <c r="D113" s="206"/>
      <c r="E113" s="206"/>
      <c r="F113" s="206"/>
      <c r="G113" s="206"/>
      <c r="H113" s="206"/>
      <c r="I113" s="206">
        <v>52</v>
      </c>
      <c r="J113" s="210">
        <v>30.7</v>
      </c>
      <c r="K113" s="206">
        <v>17.3</v>
      </c>
    </row>
    <row r="114" spans="1:11">
      <c r="A114" s="206">
        <v>2013</v>
      </c>
      <c r="B114" s="206">
        <v>13</v>
      </c>
      <c r="C114" s="6" t="s">
        <v>28</v>
      </c>
      <c r="D114" s="206"/>
      <c r="E114" s="206"/>
      <c r="F114" s="206"/>
      <c r="G114" s="206"/>
      <c r="H114" s="206"/>
      <c r="I114" s="206">
        <v>50.4</v>
      </c>
      <c r="J114" s="210">
        <v>40</v>
      </c>
      <c r="K114" s="206">
        <v>9.6</v>
      </c>
    </row>
    <row r="115" spans="1:11">
      <c r="A115" s="206">
        <v>2014</v>
      </c>
      <c r="B115" s="206">
        <v>13</v>
      </c>
      <c r="C115" s="6" t="s">
        <v>28</v>
      </c>
      <c r="D115" s="206"/>
      <c r="E115" s="206"/>
      <c r="F115" s="206"/>
      <c r="G115" s="206"/>
      <c r="H115" s="206"/>
      <c r="I115" s="206">
        <v>36.799999999999997</v>
      </c>
      <c r="J115" s="210">
        <v>56</v>
      </c>
      <c r="K115" s="206">
        <v>7.2</v>
      </c>
    </row>
    <row r="116" spans="1:11">
      <c r="A116" s="206">
        <v>2015</v>
      </c>
      <c r="B116" s="206">
        <v>13</v>
      </c>
      <c r="C116" s="6" t="s">
        <v>28</v>
      </c>
      <c r="D116" s="206"/>
      <c r="E116" s="206"/>
      <c r="F116" s="206"/>
      <c r="G116" s="206"/>
      <c r="H116" s="206"/>
      <c r="I116" s="206">
        <v>18.100000000000001</v>
      </c>
      <c r="J116" s="210">
        <v>76.400000000000006</v>
      </c>
      <c r="K116" s="206">
        <v>5.5</v>
      </c>
    </row>
    <row r="117" spans="1:11">
      <c r="A117" s="206">
        <v>2016</v>
      </c>
      <c r="B117" s="206">
        <v>13</v>
      </c>
      <c r="C117" s="6" t="s">
        <v>28</v>
      </c>
      <c r="D117" s="206"/>
      <c r="E117" s="206"/>
      <c r="F117" s="206"/>
      <c r="G117" s="206"/>
      <c r="H117" s="206"/>
      <c r="I117" s="206">
        <v>9.3000000000000007</v>
      </c>
      <c r="J117" s="210">
        <v>79.8</v>
      </c>
      <c r="K117" s="206">
        <v>10.9</v>
      </c>
    </row>
    <row r="118" spans="1:11">
      <c r="A118" s="206">
        <v>2017</v>
      </c>
      <c r="B118" s="206">
        <v>13</v>
      </c>
      <c r="C118" s="6" t="s">
        <v>28</v>
      </c>
      <c r="D118" s="206">
        <v>14</v>
      </c>
      <c r="E118" s="206">
        <v>4</v>
      </c>
      <c r="F118" s="206">
        <v>114</v>
      </c>
      <c r="G118" s="6">
        <v>118</v>
      </c>
      <c r="H118" s="206">
        <v>132</v>
      </c>
      <c r="I118" s="211">
        <v>0.10606060606060606</v>
      </c>
      <c r="J118" s="211">
        <v>3.0303030303030304E-2</v>
      </c>
      <c r="K118" s="211">
        <v>0.86363636363636365</v>
      </c>
    </row>
    <row r="119" spans="1:11">
      <c r="A119" s="206">
        <v>2018</v>
      </c>
      <c r="B119" s="7">
        <v>13</v>
      </c>
      <c r="C119" s="6" t="s">
        <v>28</v>
      </c>
      <c r="D119" s="7">
        <v>1</v>
      </c>
      <c r="E119" s="7">
        <v>122</v>
      </c>
      <c r="F119" s="7">
        <v>9</v>
      </c>
      <c r="G119" s="6">
        <v>131</v>
      </c>
      <c r="H119" s="23">
        <v>132</v>
      </c>
      <c r="I119" s="211">
        <v>7.575757575757576E-3</v>
      </c>
      <c r="J119" s="211">
        <v>0.9242424242424242</v>
      </c>
      <c r="K119" s="211">
        <v>6.8181818181818177E-2</v>
      </c>
    </row>
    <row r="120" spans="1:11">
      <c r="A120" s="206">
        <v>2009</v>
      </c>
      <c r="B120" s="206">
        <v>14</v>
      </c>
      <c r="C120" s="6" t="s">
        <v>29</v>
      </c>
      <c r="D120" s="206"/>
      <c r="E120" s="206"/>
      <c r="F120" s="206"/>
      <c r="G120" s="206"/>
      <c r="H120" s="206"/>
      <c r="I120" s="206">
        <v>45.7</v>
      </c>
      <c r="J120" s="210">
        <v>44.4</v>
      </c>
      <c r="K120" s="206">
        <v>9.9</v>
      </c>
    </row>
    <row r="121" spans="1:11">
      <c r="A121" s="206">
        <v>2010</v>
      </c>
      <c r="B121" s="206">
        <v>14</v>
      </c>
      <c r="C121" s="6" t="s">
        <v>29</v>
      </c>
      <c r="D121" s="206"/>
      <c r="E121" s="206"/>
      <c r="F121" s="206"/>
      <c r="G121" s="206"/>
      <c r="H121" s="206"/>
      <c r="I121" s="206">
        <v>61.3</v>
      </c>
      <c r="J121" s="210">
        <v>20.000000000000004</v>
      </c>
      <c r="K121" s="206">
        <v>18.7</v>
      </c>
    </row>
    <row r="122" spans="1:11">
      <c r="A122" s="206">
        <v>2011</v>
      </c>
      <c r="B122" s="206">
        <v>14</v>
      </c>
      <c r="C122" s="6" t="s">
        <v>29</v>
      </c>
      <c r="D122" s="206"/>
      <c r="E122" s="206"/>
      <c r="F122" s="206"/>
      <c r="G122" s="206"/>
      <c r="H122" s="206"/>
      <c r="I122" s="206">
        <v>60</v>
      </c>
      <c r="J122" s="210">
        <v>32</v>
      </c>
      <c r="K122" s="206">
        <v>8</v>
      </c>
    </row>
    <row r="123" spans="1:11">
      <c r="A123" s="206">
        <v>2013</v>
      </c>
      <c r="B123" s="206">
        <v>14</v>
      </c>
      <c r="C123" s="6" t="s">
        <v>29</v>
      </c>
      <c r="D123" s="206"/>
      <c r="E123" s="206"/>
      <c r="F123" s="206"/>
      <c r="G123" s="206"/>
      <c r="H123" s="206"/>
      <c r="I123" s="206">
        <v>54.8</v>
      </c>
      <c r="J123" s="210">
        <v>34.900000000000006</v>
      </c>
      <c r="K123" s="206">
        <v>10.3</v>
      </c>
    </row>
    <row r="124" spans="1:11">
      <c r="A124" s="206">
        <v>2014</v>
      </c>
      <c r="B124" s="206">
        <v>14</v>
      </c>
      <c r="C124" s="6" t="s">
        <v>29</v>
      </c>
      <c r="D124" s="206"/>
      <c r="E124" s="206"/>
      <c r="F124" s="206"/>
      <c r="G124" s="206"/>
      <c r="H124" s="206"/>
      <c r="I124" s="206">
        <v>50.7</v>
      </c>
      <c r="J124" s="210">
        <v>39.5</v>
      </c>
      <c r="K124" s="206">
        <v>9.8000000000000007</v>
      </c>
    </row>
    <row r="125" spans="1:11">
      <c r="A125" s="206">
        <v>2015</v>
      </c>
      <c r="B125" s="206">
        <v>14</v>
      </c>
      <c r="C125" s="6" t="s">
        <v>29</v>
      </c>
      <c r="D125" s="206"/>
      <c r="E125" s="206"/>
      <c r="F125" s="206"/>
      <c r="G125" s="206"/>
      <c r="H125" s="206"/>
      <c r="I125" s="206">
        <v>66.2</v>
      </c>
      <c r="J125" s="210">
        <v>23.9</v>
      </c>
      <c r="K125" s="206">
        <v>9.9</v>
      </c>
    </row>
    <row r="126" spans="1:11">
      <c r="A126" s="206">
        <v>2016</v>
      </c>
      <c r="B126" s="206">
        <v>14</v>
      </c>
      <c r="C126" s="6" t="s">
        <v>29</v>
      </c>
      <c r="D126" s="206"/>
      <c r="E126" s="206"/>
      <c r="F126" s="206"/>
      <c r="G126" s="206"/>
      <c r="H126" s="206"/>
      <c r="I126" s="206">
        <v>65.7</v>
      </c>
      <c r="J126" s="210">
        <v>22.9</v>
      </c>
      <c r="K126" s="206">
        <v>11.4</v>
      </c>
    </row>
    <row r="127" spans="1:11">
      <c r="A127" s="206">
        <v>2017</v>
      </c>
      <c r="B127" s="206">
        <v>14</v>
      </c>
      <c r="C127" s="6" t="s">
        <v>29</v>
      </c>
      <c r="D127" s="206">
        <v>47</v>
      </c>
      <c r="E127" s="206">
        <v>18</v>
      </c>
      <c r="F127" s="206">
        <v>6</v>
      </c>
      <c r="G127" s="6">
        <v>24</v>
      </c>
      <c r="H127" s="206">
        <v>71</v>
      </c>
      <c r="I127" s="211">
        <v>0.6619718309859155</v>
      </c>
      <c r="J127" s="211">
        <v>0.25352112676056338</v>
      </c>
      <c r="K127" s="211">
        <v>8.4507042253521125E-2</v>
      </c>
    </row>
    <row r="128" spans="1:11">
      <c r="A128" s="206">
        <v>2018</v>
      </c>
      <c r="B128" s="7">
        <v>14</v>
      </c>
      <c r="C128" s="6" t="s">
        <v>29</v>
      </c>
      <c r="D128" s="7">
        <v>47</v>
      </c>
      <c r="E128" s="7">
        <v>19</v>
      </c>
      <c r="F128" s="7">
        <v>5</v>
      </c>
      <c r="G128" s="6">
        <v>24</v>
      </c>
      <c r="H128" s="23">
        <v>71</v>
      </c>
      <c r="I128" s="211">
        <v>0.6619718309859155</v>
      </c>
      <c r="J128" s="211">
        <v>0.26760563380281688</v>
      </c>
      <c r="K128" s="211">
        <v>7.0422535211267609E-2</v>
      </c>
    </row>
    <row r="129" spans="1:11">
      <c r="A129" s="206">
        <v>2009</v>
      </c>
      <c r="B129" s="206">
        <v>15</v>
      </c>
      <c r="C129" s="6" t="s">
        <v>30</v>
      </c>
      <c r="D129" s="206"/>
      <c r="E129" s="206"/>
      <c r="F129" s="206"/>
      <c r="G129" s="206"/>
      <c r="H129" s="206"/>
      <c r="I129" s="206">
        <v>33.299999999999997</v>
      </c>
      <c r="J129" s="210">
        <v>53.300000000000004</v>
      </c>
      <c r="K129" s="206">
        <v>13.4</v>
      </c>
    </row>
    <row r="130" spans="1:11">
      <c r="A130" s="206">
        <v>2010</v>
      </c>
      <c r="B130" s="206">
        <v>15</v>
      </c>
      <c r="C130" s="6" t="s">
        <v>30</v>
      </c>
      <c r="D130" s="206"/>
      <c r="E130" s="206"/>
      <c r="F130" s="206"/>
      <c r="G130" s="206"/>
      <c r="H130" s="206"/>
      <c r="I130" s="206">
        <v>43.1</v>
      </c>
      <c r="J130" s="210">
        <v>43</v>
      </c>
      <c r="K130" s="206">
        <v>13.9</v>
      </c>
    </row>
    <row r="131" spans="1:11">
      <c r="A131" s="206">
        <v>2011</v>
      </c>
      <c r="B131" s="206">
        <v>15</v>
      </c>
      <c r="C131" s="6" t="s">
        <v>30</v>
      </c>
      <c r="D131" s="206"/>
      <c r="E131" s="206"/>
      <c r="F131" s="206"/>
      <c r="G131" s="206"/>
      <c r="H131" s="206"/>
      <c r="I131" s="206">
        <v>55.6</v>
      </c>
      <c r="J131" s="210">
        <v>31.7</v>
      </c>
      <c r="K131" s="206">
        <v>12.7</v>
      </c>
    </row>
    <row r="132" spans="1:11">
      <c r="A132" s="206">
        <v>2013</v>
      </c>
      <c r="B132" s="206">
        <v>15</v>
      </c>
      <c r="C132" s="6" t="s">
        <v>30</v>
      </c>
      <c r="D132" s="206"/>
      <c r="E132" s="206"/>
      <c r="F132" s="206"/>
      <c r="G132" s="206"/>
      <c r="H132" s="206"/>
      <c r="I132" s="206">
        <v>56.9</v>
      </c>
      <c r="J132" s="210">
        <v>30.8</v>
      </c>
      <c r="K132" s="206">
        <v>12.3</v>
      </c>
    </row>
    <row r="133" spans="1:11">
      <c r="A133" s="206">
        <v>2014</v>
      </c>
      <c r="B133" s="206">
        <v>15</v>
      </c>
      <c r="C133" s="6" t="s">
        <v>30</v>
      </c>
      <c r="D133" s="206"/>
      <c r="E133" s="206"/>
      <c r="F133" s="206"/>
      <c r="G133" s="206"/>
      <c r="H133" s="206"/>
      <c r="I133" s="206">
        <v>51.6</v>
      </c>
      <c r="J133" s="210">
        <v>35.5</v>
      </c>
      <c r="K133" s="206">
        <v>12.9</v>
      </c>
    </row>
    <row r="134" spans="1:11">
      <c r="A134" s="206">
        <v>2015</v>
      </c>
      <c r="B134" s="206">
        <v>15</v>
      </c>
      <c r="C134" s="6" t="s">
        <v>30</v>
      </c>
      <c r="D134" s="206"/>
      <c r="E134" s="206"/>
      <c r="F134" s="206"/>
      <c r="G134" s="206"/>
      <c r="H134" s="206"/>
      <c r="I134" s="206">
        <v>57.8</v>
      </c>
      <c r="J134" s="210">
        <v>33.800000000000004</v>
      </c>
      <c r="K134" s="206">
        <v>8.4</v>
      </c>
    </row>
    <row r="135" spans="1:11">
      <c r="A135" s="206">
        <v>2016</v>
      </c>
      <c r="B135" s="206">
        <v>15</v>
      </c>
      <c r="C135" s="6" t="s">
        <v>30</v>
      </c>
      <c r="D135" s="206"/>
      <c r="E135" s="206"/>
      <c r="F135" s="206"/>
      <c r="G135" s="206"/>
      <c r="H135" s="206"/>
      <c r="I135" s="206">
        <v>58.1</v>
      </c>
      <c r="J135" s="210">
        <v>40.299999999999997</v>
      </c>
      <c r="K135" s="206">
        <v>1.6</v>
      </c>
    </row>
    <row r="136" spans="1:11">
      <c r="A136" s="206">
        <v>2017</v>
      </c>
      <c r="B136" s="206">
        <v>15</v>
      </c>
      <c r="C136" s="6" t="s">
        <v>30</v>
      </c>
      <c r="D136" s="206">
        <v>31</v>
      </c>
      <c r="E136" s="206">
        <v>22</v>
      </c>
      <c r="F136" s="206">
        <v>10</v>
      </c>
      <c r="G136" s="6">
        <v>32</v>
      </c>
      <c r="H136" s="206">
        <v>63</v>
      </c>
      <c r="I136" s="211">
        <v>0.49206349206349204</v>
      </c>
      <c r="J136" s="211">
        <v>0.34920634920634919</v>
      </c>
      <c r="K136" s="211">
        <v>0.15873015873015872</v>
      </c>
    </row>
    <row r="137" spans="1:11">
      <c r="A137" s="206">
        <v>2018</v>
      </c>
      <c r="B137" s="7">
        <v>15</v>
      </c>
      <c r="C137" s="6" t="s">
        <v>30</v>
      </c>
      <c r="D137" s="23">
        <v>21</v>
      </c>
      <c r="E137" s="23">
        <v>34</v>
      </c>
      <c r="F137" s="23">
        <v>9</v>
      </c>
      <c r="G137" s="6">
        <v>43</v>
      </c>
      <c r="H137" s="23">
        <v>64</v>
      </c>
      <c r="I137" s="211">
        <v>0.328125</v>
      </c>
      <c r="J137" s="211">
        <v>0.53125</v>
      </c>
      <c r="K137" s="211">
        <v>0.140625</v>
      </c>
    </row>
    <row r="138" spans="1:11">
      <c r="A138" s="206">
        <v>2009</v>
      </c>
      <c r="B138" s="206">
        <v>16</v>
      </c>
      <c r="C138" s="6" t="s">
        <v>31</v>
      </c>
      <c r="D138" s="206"/>
      <c r="E138" s="206"/>
      <c r="F138" s="206"/>
      <c r="G138" s="206"/>
      <c r="H138" s="206"/>
      <c r="I138" s="206">
        <v>48</v>
      </c>
      <c r="J138" s="210">
        <v>37</v>
      </c>
      <c r="K138" s="206">
        <v>15</v>
      </c>
    </row>
    <row r="139" spans="1:11">
      <c r="A139" s="206">
        <v>2010</v>
      </c>
      <c r="B139" s="206">
        <v>16</v>
      </c>
      <c r="C139" s="6" t="s">
        <v>31</v>
      </c>
      <c r="D139" s="206"/>
      <c r="E139" s="206"/>
      <c r="F139" s="206"/>
      <c r="G139" s="206"/>
      <c r="H139" s="206"/>
      <c r="I139" s="206">
        <v>37.9</v>
      </c>
      <c r="J139" s="210">
        <v>54.300000000000004</v>
      </c>
      <c r="K139" s="206">
        <v>7.8</v>
      </c>
    </row>
    <row r="140" spans="1:11">
      <c r="A140" s="206">
        <v>2011</v>
      </c>
      <c r="B140" s="206">
        <v>16</v>
      </c>
      <c r="C140" s="6" t="s">
        <v>31</v>
      </c>
      <c r="D140" s="206"/>
      <c r="E140" s="206"/>
      <c r="F140" s="206"/>
      <c r="G140" s="206"/>
      <c r="H140" s="206"/>
      <c r="I140" s="206">
        <v>55.4</v>
      </c>
      <c r="J140" s="210">
        <v>36.6</v>
      </c>
      <c r="K140" s="206">
        <v>8</v>
      </c>
    </row>
    <row r="141" spans="1:11">
      <c r="A141" s="206">
        <v>2013</v>
      </c>
      <c r="B141" s="206">
        <v>16</v>
      </c>
      <c r="C141" s="6" t="s">
        <v>31</v>
      </c>
      <c r="D141" s="206"/>
      <c r="E141" s="206"/>
      <c r="F141" s="206"/>
      <c r="G141" s="206"/>
      <c r="H141" s="206"/>
      <c r="I141" s="206">
        <v>51</v>
      </c>
      <c r="J141" s="210">
        <v>41.3</v>
      </c>
      <c r="K141" s="206">
        <v>7.7</v>
      </c>
    </row>
    <row r="142" spans="1:11">
      <c r="A142" s="206">
        <v>2014</v>
      </c>
      <c r="B142" s="206">
        <v>16</v>
      </c>
      <c r="C142" s="6" t="s">
        <v>31</v>
      </c>
      <c r="D142" s="206"/>
      <c r="E142" s="206"/>
      <c r="F142" s="206"/>
      <c r="G142" s="206"/>
      <c r="H142" s="206"/>
      <c r="I142" s="206">
        <v>43.7</v>
      </c>
      <c r="J142" s="210">
        <v>55.3</v>
      </c>
      <c r="K142" s="206">
        <v>1</v>
      </c>
    </row>
    <row r="143" spans="1:11">
      <c r="A143" s="206">
        <v>2015</v>
      </c>
      <c r="B143" s="206">
        <v>16</v>
      </c>
      <c r="C143" s="6" t="s">
        <v>31</v>
      </c>
      <c r="D143" s="206"/>
      <c r="E143" s="206"/>
      <c r="F143" s="206"/>
      <c r="G143" s="206"/>
      <c r="H143" s="206"/>
      <c r="I143" s="206">
        <v>33</v>
      </c>
      <c r="J143" s="210">
        <v>64</v>
      </c>
      <c r="K143" s="206">
        <v>3</v>
      </c>
    </row>
    <row r="144" spans="1:11">
      <c r="A144" s="206">
        <v>2016</v>
      </c>
      <c r="B144" s="206">
        <v>16</v>
      </c>
      <c r="C144" s="6" t="s">
        <v>31</v>
      </c>
      <c r="D144" s="206"/>
      <c r="E144" s="206"/>
      <c r="F144" s="206"/>
      <c r="G144" s="206"/>
      <c r="H144" s="206"/>
      <c r="I144" s="206">
        <v>19.399999999999999</v>
      </c>
      <c r="J144" s="210">
        <v>79.599999999999994</v>
      </c>
      <c r="K144" s="206">
        <v>1</v>
      </c>
    </row>
    <row r="145" spans="1:11">
      <c r="A145" s="206">
        <v>2017</v>
      </c>
      <c r="B145" s="206">
        <v>16</v>
      </c>
      <c r="C145" s="6" t="s">
        <v>31</v>
      </c>
      <c r="D145" s="206">
        <v>13</v>
      </c>
      <c r="E145" s="206">
        <v>83</v>
      </c>
      <c r="F145" s="206">
        <v>2</v>
      </c>
      <c r="G145" s="6">
        <v>85</v>
      </c>
      <c r="H145" s="206">
        <v>98</v>
      </c>
      <c r="I145" s="211">
        <v>0.1326530612244898</v>
      </c>
      <c r="J145" s="211">
        <v>0.84693877551020413</v>
      </c>
      <c r="K145" s="211">
        <v>2.0408163265306121E-2</v>
      </c>
    </row>
    <row r="146" spans="1:11">
      <c r="A146" s="206">
        <v>2018</v>
      </c>
      <c r="B146" s="7">
        <v>16</v>
      </c>
      <c r="C146" s="6" t="s">
        <v>31</v>
      </c>
      <c r="D146" s="7">
        <v>5</v>
      </c>
      <c r="E146" s="7">
        <v>96</v>
      </c>
      <c r="F146" s="7">
        <v>3</v>
      </c>
      <c r="G146" s="6">
        <v>99</v>
      </c>
      <c r="H146" s="23">
        <v>104</v>
      </c>
      <c r="I146" s="211">
        <v>4.807692307692308E-2</v>
      </c>
      <c r="J146" s="211">
        <v>0.92307692307692313</v>
      </c>
      <c r="K146" s="211">
        <v>2.8846153846153848E-2</v>
      </c>
    </row>
    <row r="147" spans="1:11">
      <c r="A147" s="206">
        <v>2009</v>
      </c>
      <c r="B147" s="206">
        <v>17</v>
      </c>
      <c r="C147" s="6" t="s">
        <v>32</v>
      </c>
      <c r="D147" s="206"/>
      <c r="E147" s="206"/>
      <c r="F147" s="206"/>
      <c r="G147" s="206"/>
      <c r="H147" s="206"/>
      <c r="I147" s="206">
        <v>38</v>
      </c>
      <c r="J147" s="210">
        <v>42</v>
      </c>
      <c r="K147" s="206">
        <v>20</v>
      </c>
    </row>
    <row r="148" spans="1:11">
      <c r="A148" s="206">
        <v>2010</v>
      </c>
      <c r="B148" s="206">
        <v>17</v>
      </c>
      <c r="C148" s="6" t="s">
        <v>32</v>
      </c>
      <c r="D148" s="206"/>
      <c r="E148" s="206"/>
      <c r="F148" s="206"/>
      <c r="G148" s="206"/>
      <c r="H148" s="206"/>
      <c r="I148" s="206">
        <v>50</v>
      </c>
      <c r="J148" s="210">
        <v>22.2</v>
      </c>
      <c r="K148" s="206">
        <v>27.8</v>
      </c>
    </row>
    <row r="149" spans="1:11">
      <c r="A149" s="206">
        <v>2011</v>
      </c>
      <c r="B149" s="206">
        <v>17</v>
      </c>
      <c r="C149" s="6" t="s">
        <v>32</v>
      </c>
      <c r="D149" s="206"/>
      <c r="E149" s="206"/>
      <c r="F149" s="206"/>
      <c r="G149" s="206"/>
      <c r="H149" s="206"/>
      <c r="I149" s="206">
        <v>52</v>
      </c>
      <c r="J149" s="210">
        <v>36</v>
      </c>
      <c r="K149" s="206">
        <v>12</v>
      </c>
    </row>
    <row r="150" spans="1:11">
      <c r="A150" s="206">
        <v>2013</v>
      </c>
      <c r="B150" s="206">
        <v>17</v>
      </c>
      <c r="C150" s="6" t="s">
        <v>32</v>
      </c>
      <c r="D150" s="206"/>
      <c r="E150" s="206"/>
      <c r="F150" s="206"/>
      <c r="G150" s="206"/>
      <c r="H150" s="206"/>
      <c r="I150" s="206">
        <v>60</v>
      </c>
      <c r="J150" s="210">
        <v>30.9</v>
      </c>
      <c r="K150" s="206">
        <v>9.1</v>
      </c>
    </row>
    <row r="151" spans="1:11">
      <c r="A151" s="206">
        <v>2014</v>
      </c>
      <c r="B151" s="206">
        <v>17</v>
      </c>
      <c r="C151" s="6" t="s">
        <v>32</v>
      </c>
      <c r="D151" s="206"/>
      <c r="E151" s="206"/>
      <c r="F151" s="206"/>
      <c r="G151" s="206"/>
      <c r="H151" s="206"/>
      <c r="I151" s="206">
        <v>52.8</v>
      </c>
      <c r="J151" s="210">
        <v>37.700000000000003</v>
      </c>
      <c r="K151" s="206">
        <v>9.5</v>
      </c>
    </row>
    <row r="152" spans="1:11">
      <c r="A152" s="206">
        <v>2015</v>
      </c>
      <c r="B152" s="206">
        <v>17</v>
      </c>
      <c r="C152" s="6" t="s">
        <v>32</v>
      </c>
      <c r="D152" s="206"/>
      <c r="E152" s="206"/>
      <c r="F152" s="206"/>
      <c r="G152" s="206"/>
      <c r="H152" s="206"/>
      <c r="I152" s="206">
        <v>62</v>
      </c>
      <c r="J152" s="210">
        <v>34</v>
      </c>
      <c r="K152" s="206">
        <v>4</v>
      </c>
    </row>
    <row r="153" spans="1:11">
      <c r="A153" s="206">
        <v>2016</v>
      </c>
      <c r="B153" s="206">
        <v>17</v>
      </c>
      <c r="C153" s="6" t="s">
        <v>32</v>
      </c>
      <c r="D153" s="206"/>
      <c r="E153" s="206"/>
      <c r="F153" s="206"/>
      <c r="G153" s="206"/>
      <c r="H153" s="206"/>
      <c r="I153" s="206">
        <v>32.1</v>
      </c>
      <c r="J153" s="210">
        <v>53.7</v>
      </c>
      <c r="K153" s="206">
        <v>14.2</v>
      </c>
    </row>
    <row r="154" spans="1:11">
      <c r="A154" s="206">
        <v>2017</v>
      </c>
      <c r="B154" s="206">
        <v>17</v>
      </c>
      <c r="C154" s="6" t="s">
        <v>32</v>
      </c>
      <c r="D154" s="206">
        <v>17</v>
      </c>
      <c r="E154" s="206">
        <v>36</v>
      </c>
      <c r="F154" s="206">
        <v>2</v>
      </c>
      <c r="G154" s="6">
        <v>38</v>
      </c>
      <c r="H154" s="206">
        <v>55</v>
      </c>
      <c r="I154" s="211">
        <v>0.30909090909090908</v>
      </c>
      <c r="J154" s="211">
        <v>0.65454545454545454</v>
      </c>
      <c r="K154" s="211">
        <v>3.6363636363636362E-2</v>
      </c>
    </row>
    <row r="155" spans="1:11">
      <c r="A155" s="206">
        <v>2018</v>
      </c>
      <c r="B155" s="5">
        <v>17</v>
      </c>
      <c r="C155" s="6" t="s">
        <v>32</v>
      </c>
      <c r="D155" s="5">
        <v>16</v>
      </c>
      <c r="E155" s="5">
        <v>31</v>
      </c>
      <c r="F155" s="5">
        <v>4</v>
      </c>
      <c r="G155" s="6">
        <v>35</v>
      </c>
      <c r="H155" s="5">
        <v>51</v>
      </c>
      <c r="I155" s="211">
        <v>0.31372549019607843</v>
      </c>
      <c r="J155" s="211">
        <v>0.60784313725490191</v>
      </c>
      <c r="K155" s="211">
        <v>7.8431372549019607E-2</v>
      </c>
    </row>
    <row r="156" spans="1:11">
      <c r="A156" s="206">
        <v>2009</v>
      </c>
      <c r="B156" s="206">
        <v>18</v>
      </c>
      <c r="C156" s="6" t="s">
        <v>33</v>
      </c>
      <c r="D156" s="206"/>
      <c r="E156" s="206"/>
      <c r="F156" s="206"/>
      <c r="G156" s="206"/>
      <c r="H156" s="206"/>
      <c r="I156" s="206">
        <v>38.700000000000003</v>
      </c>
      <c r="J156" s="210">
        <v>49.5</v>
      </c>
      <c r="K156" s="206">
        <v>11.8</v>
      </c>
    </row>
    <row r="157" spans="1:11">
      <c r="A157" s="206">
        <v>2010</v>
      </c>
      <c r="B157" s="206">
        <v>18</v>
      </c>
      <c r="C157" s="6" t="s">
        <v>33</v>
      </c>
      <c r="D157" s="206"/>
      <c r="E157" s="206"/>
      <c r="F157" s="206"/>
      <c r="G157" s="206"/>
      <c r="H157" s="206"/>
      <c r="I157" s="206">
        <v>42.2</v>
      </c>
      <c r="J157" s="210">
        <v>49.199999999999996</v>
      </c>
      <c r="K157" s="206">
        <v>8.6</v>
      </c>
    </row>
    <row r="158" spans="1:11">
      <c r="A158" s="206">
        <v>2011</v>
      </c>
      <c r="B158" s="206">
        <v>18</v>
      </c>
      <c r="C158" s="6" t="s">
        <v>33</v>
      </c>
      <c r="D158" s="206"/>
      <c r="E158" s="206"/>
      <c r="F158" s="206"/>
      <c r="G158" s="206"/>
      <c r="H158" s="206"/>
      <c r="I158" s="206">
        <v>54.2</v>
      </c>
      <c r="J158" s="210">
        <v>38</v>
      </c>
      <c r="K158" s="206">
        <v>7.8</v>
      </c>
    </row>
    <row r="159" spans="1:11">
      <c r="A159" s="206">
        <v>2013</v>
      </c>
      <c r="B159" s="206">
        <v>18</v>
      </c>
      <c r="C159" s="6" t="s">
        <v>33</v>
      </c>
      <c r="D159" s="206"/>
      <c r="E159" s="206"/>
      <c r="F159" s="206"/>
      <c r="G159" s="206"/>
      <c r="H159" s="206"/>
      <c r="I159" s="206">
        <v>66.099999999999994</v>
      </c>
      <c r="J159" s="210">
        <v>25.900000000000006</v>
      </c>
      <c r="K159" s="206">
        <v>8</v>
      </c>
    </row>
    <row r="160" spans="1:11">
      <c r="A160" s="206">
        <v>2014</v>
      </c>
      <c r="B160" s="206">
        <v>18</v>
      </c>
      <c r="C160" s="6" t="s">
        <v>33</v>
      </c>
      <c r="D160" s="206"/>
      <c r="E160" s="206"/>
      <c r="F160" s="206"/>
      <c r="G160" s="206"/>
      <c r="H160" s="206"/>
      <c r="I160" s="206">
        <v>66.400000000000006</v>
      </c>
      <c r="J160" s="210">
        <v>26.599999999999994</v>
      </c>
      <c r="K160" s="206">
        <v>7</v>
      </c>
    </row>
    <row r="161" spans="1:11">
      <c r="A161" s="206">
        <v>2015</v>
      </c>
      <c r="B161" s="206">
        <v>18</v>
      </c>
      <c r="C161" s="6" t="s">
        <v>33</v>
      </c>
      <c r="D161" s="206"/>
      <c r="E161" s="206"/>
      <c r="F161" s="206"/>
      <c r="G161" s="206"/>
      <c r="H161" s="206"/>
      <c r="I161" s="206">
        <v>56.8</v>
      </c>
      <c r="J161" s="210">
        <v>37.6</v>
      </c>
      <c r="K161" s="206">
        <v>5.6</v>
      </c>
    </row>
    <row r="162" spans="1:11">
      <c r="A162" s="206">
        <v>2016</v>
      </c>
      <c r="B162" s="206">
        <v>18</v>
      </c>
      <c r="C162" s="6" t="s">
        <v>33</v>
      </c>
      <c r="D162" s="206"/>
      <c r="E162" s="206"/>
      <c r="F162" s="206"/>
      <c r="G162" s="206"/>
      <c r="H162" s="206"/>
      <c r="I162" s="206">
        <v>53.4</v>
      </c>
      <c r="J162" s="210">
        <v>42.800000000000004</v>
      </c>
      <c r="K162" s="206">
        <v>3.8</v>
      </c>
    </row>
    <row r="163" spans="1:11">
      <c r="A163" s="206">
        <v>2017</v>
      </c>
      <c r="B163" s="206">
        <v>18</v>
      </c>
      <c r="C163" s="6" t="s">
        <v>33</v>
      </c>
      <c r="D163" s="206">
        <v>53</v>
      </c>
      <c r="E163" s="206">
        <v>67</v>
      </c>
      <c r="F163" s="206">
        <v>7</v>
      </c>
      <c r="G163" s="6">
        <v>74</v>
      </c>
      <c r="H163" s="206">
        <v>127</v>
      </c>
      <c r="I163" s="211">
        <v>0.41732283464566927</v>
      </c>
      <c r="J163" s="211">
        <v>0.52755905511811019</v>
      </c>
      <c r="K163" s="211">
        <v>5.5118110236220472E-2</v>
      </c>
    </row>
    <row r="164" spans="1:11" ht="16.2">
      <c r="A164" s="206">
        <v>2018</v>
      </c>
      <c r="B164" s="213">
        <v>18</v>
      </c>
      <c r="C164" s="6" t="s">
        <v>33</v>
      </c>
      <c r="D164" s="5">
        <v>49</v>
      </c>
      <c r="E164" s="5">
        <v>68</v>
      </c>
      <c r="F164" s="5">
        <v>11</v>
      </c>
      <c r="G164" s="6">
        <v>79</v>
      </c>
      <c r="H164" s="5">
        <v>128</v>
      </c>
      <c r="I164" s="211">
        <v>0.3828125</v>
      </c>
      <c r="J164" s="211">
        <v>0.53125</v>
      </c>
      <c r="K164" s="211">
        <v>8.59375E-2</v>
      </c>
    </row>
    <row r="165" spans="1:11">
      <c r="A165" s="206">
        <v>2009</v>
      </c>
      <c r="B165" s="206">
        <v>19</v>
      </c>
      <c r="C165" s="6" t="s">
        <v>34</v>
      </c>
      <c r="D165" s="206"/>
      <c r="E165" s="206"/>
      <c r="F165" s="206"/>
      <c r="G165" s="206"/>
      <c r="H165" s="206"/>
      <c r="I165" s="206">
        <v>38</v>
      </c>
      <c r="J165" s="210">
        <v>51.9</v>
      </c>
      <c r="K165" s="206">
        <v>10.1</v>
      </c>
    </row>
    <row r="166" spans="1:11">
      <c r="A166" s="206">
        <v>2010</v>
      </c>
      <c r="B166" s="206">
        <v>19</v>
      </c>
      <c r="C166" s="6" t="s">
        <v>34</v>
      </c>
      <c r="D166" s="206"/>
      <c r="E166" s="206"/>
      <c r="F166" s="206"/>
      <c r="G166" s="206"/>
      <c r="H166" s="206"/>
      <c r="I166" s="206">
        <v>36.6</v>
      </c>
      <c r="J166" s="210">
        <v>58.5</v>
      </c>
      <c r="K166" s="206">
        <v>4.9000000000000004</v>
      </c>
    </row>
    <row r="167" spans="1:11">
      <c r="A167" s="206">
        <v>2011</v>
      </c>
      <c r="B167" s="206">
        <v>19</v>
      </c>
      <c r="C167" s="6" t="s">
        <v>34</v>
      </c>
      <c r="D167" s="206"/>
      <c r="E167" s="206"/>
      <c r="F167" s="206"/>
      <c r="G167" s="206"/>
      <c r="H167" s="206"/>
      <c r="I167" s="206">
        <v>45</v>
      </c>
      <c r="J167" s="210">
        <v>42.5</v>
      </c>
      <c r="K167" s="206">
        <v>12.5</v>
      </c>
    </row>
    <row r="168" spans="1:11">
      <c r="A168" s="206">
        <v>2013</v>
      </c>
      <c r="B168" s="206">
        <v>19</v>
      </c>
      <c r="C168" s="6" t="s">
        <v>34</v>
      </c>
      <c r="D168" s="206"/>
      <c r="E168" s="206"/>
      <c r="F168" s="206"/>
      <c r="G168" s="206"/>
      <c r="H168" s="206"/>
      <c r="I168" s="206">
        <v>54.2</v>
      </c>
      <c r="J168" s="210">
        <v>43.4</v>
      </c>
      <c r="K168" s="206">
        <v>2.4</v>
      </c>
    </row>
    <row r="169" spans="1:11">
      <c r="A169" s="206">
        <v>2014</v>
      </c>
      <c r="B169" s="206">
        <v>19</v>
      </c>
      <c r="C169" s="6" t="s">
        <v>34</v>
      </c>
      <c r="D169" s="206"/>
      <c r="E169" s="206"/>
      <c r="F169" s="206"/>
      <c r="G169" s="206"/>
      <c r="H169" s="206"/>
      <c r="I169" s="206">
        <v>52.4</v>
      </c>
      <c r="J169" s="210">
        <v>38</v>
      </c>
      <c r="K169" s="206">
        <v>9.6</v>
      </c>
    </row>
    <row r="170" spans="1:11">
      <c r="A170" s="206">
        <v>2015</v>
      </c>
      <c r="B170" s="206">
        <v>19</v>
      </c>
      <c r="C170" s="6" t="s">
        <v>34</v>
      </c>
      <c r="D170" s="206"/>
      <c r="E170" s="206"/>
      <c r="F170" s="206"/>
      <c r="G170" s="206"/>
      <c r="H170" s="206"/>
      <c r="I170" s="206">
        <v>61.4</v>
      </c>
      <c r="J170" s="210">
        <v>31.400000000000002</v>
      </c>
      <c r="K170" s="206">
        <v>7.2</v>
      </c>
    </row>
    <row r="171" spans="1:11">
      <c r="A171" s="206">
        <v>2016</v>
      </c>
      <c r="B171" s="206">
        <v>19</v>
      </c>
      <c r="C171" s="6" t="s">
        <v>34</v>
      </c>
      <c r="D171" s="206"/>
      <c r="E171" s="206"/>
      <c r="F171" s="206"/>
      <c r="G171" s="206"/>
      <c r="H171" s="206"/>
      <c r="I171" s="206">
        <v>59.8</v>
      </c>
      <c r="J171" s="210">
        <v>31.700000000000003</v>
      </c>
      <c r="K171" s="206">
        <v>8.5</v>
      </c>
    </row>
    <row r="172" spans="1:11">
      <c r="A172" s="206">
        <v>2017</v>
      </c>
      <c r="B172" s="206">
        <v>19</v>
      </c>
      <c r="C172" s="6" t="s">
        <v>34</v>
      </c>
      <c r="D172" s="206">
        <v>34</v>
      </c>
      <c r="E172" s="206">
        <v>41</v>
      </c>
      <c r="F172" s="206">
        <v>5</v>
      </c>
      <c r="G172" s="6">
        <v>46</v>
      </c>
      <c r="H172" s="206">
        <v>80</v>
      </c>
      <c r="I172" s="211">
        <v>0.42499999999999999</v>
      </c>
      <c r="J172" s="211">
        <v>0.51249999999999996</v>
      </c>
      <c r="K172" s="211">
        <v>6.25E-2</v>
      </c>
    </row>
    <row r="173" spans="1:11" ht="16.2">
      <c r="A173" s="206">
        <v>2018</v>
      </c>
      <c r="B173" s="213">
        <v>19</v>
      </c>
      <c r="C173" s="6" t="s">
        <v>34</v>
      </c>
      <c r="D173" s="5">
        <v>32</v>
      </c>
      <c r="E173" s="5">
        <v>44</v>
      </c>
      <c r="F173" s="5">
        <v>5</v>
      </c>
      <c r="G173" s="6">
        <v>49</v>
      </c>
      <c r="H173" s="5">
        <v>81</v>
      </c>
      <c r="I173" s="211">
        <v>0.39506172839506171</v>
      </c>
      <c r="J173" s="211">
        <v>0.54320987654320985</v>
      </c>
      <c r="K173" s="211">
        <v>6.1728395061728392E-2</v>
      </c>
    </row>
    <row r="174" spans="1:11">
      <c r="A174" s="206">
        <v>2009</v>
      </c>
      <c r="B174" s="206">
        <v>20</v>
      </c>
      <c r="C174" s="6" t="s">
        <v>35</v>
      </c>
      <c r="D174" s="206"/>
      <c r="E174" s="206"/>
      <c r="F174" s="206"/>
      <c r="G174" s="206"/>
      <c r="H174" s="206"/>
      <c r="I174" s="206">
        <v>41</v>
      </c>
      <c r="J174" s="210">
        <v>40.9</v>
      </c>
      <c r="K174" s="206">
        <v>18.100000000000001</v>
      </c>
    </row>
    <row r="175" spans="1:11">
      <c r="A175" s="206">
        <v>2010</v>
      </c>
      <c r="B175" s="206">
        <v>20</v>
      </c>
      <c r="C175" s="6" t="s">
        <v>35</v>
      </c>
      <c r="D175" s="206"/>
      <c r="E175" s="206"/>
      <c r="F175" s="206"/>
      <c r="G175" s="206"/>
      <c r="H175" s="206"/>
      <c r="I175" s="206">
        <v>39.5</v>
      </c>
      <c r="J175" s="210">
        <v>39.5</v>
      </c>
      <c r="K175" s="206">
        <v>21</v>
      </c>
    </row>
    <row r="176" spans="1:11">
      <c r="A176" s="206">
        <v>2011</v>
      </c>
      <c r="B176" s="206">
        <v>20</v>
      </c>
      <c r="C176" s="6" t="s">
        <v>35</v>
      </c>
      <c r="D176" s="206"/>
      <c r="E176" s="206"/>
      <c r="F176" s="206"/>
      <c r="G176" s="206"/>
      <c r="H176" s="206"/>
      <c r="I176" s="206">
        <v>55.8</v>
      </c>
      <c r="J176" s="210">
        <v>25.6</v>
      </c>
      <c r="K176" s="206">
        <v>18.600000000000001</v>
      </c>
    </row>
    <row r="177" spans="1:11">
      <c r="A177" s="206">
        <v>2013</v>
      </c>
      <c r="B177" s="206">
        <v>20</v>
      </c>
      <c r="C177" s="6" t="s">
        <v>35</v>
      </c>
      <c r="D177" s="206"/>
      <c r="E177" s="206"/>
      <c r="F177" s="206"/>
      <c r="G177" s="206"/>
      <c r="H177" s="206"/>
      <c r="I177" s="206">
        <v>42.5</v>
      </c>
      <c r="J177" s="210">
        <v>47.5</v>
      </c>
      <c r="K177" s="206">
        <v>10</v>
      </c>
    </row>
    <row r="178" spans="1:11">
      <c r="A178" s="206">
        <v>2014</v>
      </c>
      <c r="B178" s="206">
        <v>20</v>
      </c>
      <c r="C178" s="6" t="s">
        <v>35</v>
      </c>
      <c r="D178" s="206"/>
      <c r="E178" s="206"/>
      <c r="F178" s="206"/>
      <c r="G178" s="206"/>
      <c r="H178" s="206"/>
      <c r="I178" s="206">
        <v>50</v>
      </c>
      <c r="J178" s="210">
        <v>40</v>
      </c>
      <c r="K178" s="206">
        <v>10</v>
      </c>
    </row>
    <row r="179" spans="1:11">
      <c r="A179" s="206">
        <v>2015</v>
      </c>
      <c r="B179" s="206">
        <v>20</v>
      </c>
      <c r="C179" s="6" t="s">
        <v>35</v>
      </c>
      <c r="D179" s="206"/>
      <c r="E179" s="206"/>
      <c r="F179" s="206"/>
      <c r="G179" s="206"/>
      <c r="H179" s="206"/>
      <c r="I179" s="206">
        <v>52.3</v>
      </c>
      <c r="J179" s="210">
        <v>45.400000000000006</v>
      </c>
      <c r="K179" s="206">
        <v>2.2999999999999998</v>
      </c>
    </row>
    <row r="180" spans="1:11">
      <c r="A180" s="206">
        <v>2016</v>
      </c>
      <c r="B180" s="206">
        <v>20</v>
      </c>
      <c r="C180" s="6" t="s">
        <v>35</v>
      </c>
      <c r="D180" s="206"/>
      <c r="E180" s="206"/>
      <c r="F180" s="206"/>
      <c r="G180" s="206"/>
      <c r="H180" s="206"/>
      <c r="I180" s="206">
        <v>40.9</v>
      </c>
      <c r="J180" s="210">
        <v>50.1</v>
      </c>
      <c r="K180" s="206">
        <v>9</v>
      </c>
    </row>
    <row r="181" spans="1:11">
      <c r="A181" s="206">
        <v>2017</v>
      </c>
      <c r="B181" s="206">
        <v>20</v>
      </c>
      <c r="C181" s="6" t="s">
        <v>35</v>
      </c>
      <c r="D181" s="206">
        <v>16</v>
      </c>
      <c r="E181" s="206">
        <v>20</v>
      </c>
      <c r="F181" s="206">
        <v>4</v>
      </c>
      <c r="G181" s="6">
        <v>24</v>
      </c>
      <c r="H181" s="206">
        <v>40</v>
      </c>
      <c r="I181" s="211">
        <v>0.4</v>
      </c>
      <c r="J181" s="211">
        <v>0.5</v>
      </c>
      <c r="K181" s="211">
        <v>0.1</v>
      </c>
    </row>
    <row r="182" spans="1:11" ht="16.2">
      <c r="A182" s="206">
        <v>2018</v>
      </c>
      <c r="B182" s="213">
        <v>20</v>
      </c>
      <c r="C182" s="6" t="s">
        <v>35</v>
      </c>
      <c r="D182" s="5">
        <v>23</v>
      </c>
      <c r="E182" s="5">
        <v>18</v>
      </c>
      <c r="F182" s="5">
        <v>2</v>
      </c>
      <c r="G182" s="6">
        <v>20</v>
      </c>
      <c r="H182" s="5">
        <v>43</v>
      </c>
      <c r="I182" s="211">
        <v>0.53488372093023251</v>
      </c>
      <c r="J182" s="211">
        <v>0.41860465116279072</v>
      </c>
      <c r="K182" s="211">
        <v>4.6511627906976744E-2</v>
      </c>
    </row>
    <row r="183" spans="1:11">
      <c r="A183" s="206">
        <v>2009</v>
      </c>
      <c r="B183" s="206">
        <v>21</v>
      </c>
      <c r="C183" s="6" t="s">
        <v>52</v>
      </c>
      <c r="D183" s="206"/>
      <c r="E183" s="206"/>
      <c r="F183" s="206"/>
      <c r="G183" s="206"/>
      <c r="H183" s="206"/>
      <c r="I183" s="206">
        <v>32</v>
      </c>
      <c r="J183" s="210">
        <v>52</v>
      </c>
      <c r="K183" s="206">
        <v>16</v>
      </c>
    </row>
    <row r="184" spans="1:11">
      <c r="A184" s="206">
        <v>2010</v>
      </c>
      <c r="B184" s="206">
        <v>21</v>
      </c>
      <c r="C184" s="6" t="s">
        <v>52</v>
      </c>
      <c r="D184" s="206"/>
      <c r="E184" s="206"/>
      <c r="F184" s="206"/>
      <c r="G184" s="206"/>
      <c r="H184" s="206"/>
      <c r="I184" s="206">
        <v>28.3</v>
      </c>
      <c r="J184" s="210">
        <v>49</v>
      </c>
      <c r="K184" s="206">
        <v>22.7</v>
      </c>
    </row>
    <row r="185" spans="1:11">
      <c r="A185" s="206">
        <v>2011</v>
      </c>
      <c r="B185" s="206">
        <v>21</v>
      </c>
      <c r="C185" s="6" t="s">
        <v>52</v>
      </c>
      <c r="D185" s="206"/>
      <c r="E185" s="206"/>
      <c r="F185" s="206"/>
      <c r="G185" s="206"/>
      <c r="H185" s="206"/>
      <c r="I185" s="206">
        <v>50</v>
      </c>
      <c r="J185" s="210">
        <v>40.5</v>
      </c>
      <c r="K185" s="206">
        <v>9.5</v>
      </c>
    </row>
    <row r="186" spans="1:11">
      <c r="A186" s="206">
        <v>2013</v>
      </c>
      <c r="B186" s="206">
        <v>21</v>
      </c>
      <c r="C186" s="6" t="s">
        <v>52</v>
      </c>
      <c r="D186" s="206"/>
      <c r="E186" s="206"/>
      <c r="F186" s="206"/>
      <c r="G186" s="206"/>
      <c r="H186" s="206"/>
      <c r="I186" s="206">
        <v>50</v>
      </c>
      <c r="J186" s="210">
        <v>31.4</v>
      </c>
      <c r="K186" s="206">
        <v>18.600000000000001</v>
      </c>
    </row>
    <row r="187" spans="1:11">
      <c r="A187" s="206">
        <v>2014</v>
      </c>
      <c r="B187" s="206">
        <v>21</v>
      </c>
      <c r="C187" s="6" t="s">
        <v>52</v>
      </c>
      <c r="D187" s="206"/>
      <c r="E187" s="206"/>
      <c r="F187" s="206"/>
      <c r="G187" s="206"/>
      <c r="H187" s="206"/>
      <c r="I187" s="206">
        <v>48.1</v>
      </c>
      <c r="J187" s="210">
        <v>42.599999999999994</v>
      </c>
      <c r="K187" s="206">
        <v>9.3000000000000007</v>
      </c>
    </row>
    <row r="188" spans="1:11">
      <c r="A188" s="206">
        <v>2015</v>
      </c>
      <c r="B188" s="206">
        <v>21</v>
      </c>
      <c r="C188" s="6" t="s">
        <v>52</v>
      </c>
      <c r="D188" s="206"/>
      <c r="E188" s="206"/>
      <c r="F188" s="206"/>
      <c r="G188" s="206"/>
      <c r="H188" s="206"/>
      <c r="I188" s="206">
        <v>17.3</v>
      </c>
      <c r="J188" s="210">
        <v>71.2</v>
      </c>
      <c r="K188" s="206">
        <v>11.5</v>
      </c>
    </row>
    <row r="189" spans="1:11">
      <c r="A189" s="206">
        <v>2016</v>
      </c>
      <c r="B189" s="206">
        <v>21</v>
      </c>
      <c r="C189" s="6" t="s">
        <v>52</v>
      </c>
      <c r="D189" s="206"/>
      <c r="E189" s="206"/>
      <c r="F189" s="206"/>
      <c r="G189" s="206"/>
      <c r="H189" s="206"/>
      <c r="I189" s="206">
        <v>26.4</v>
      </c>
      <c r="J189" s="210">
        <v>67.899999999999991</v>
      </c>
      <c r="K189" s="206">
        <v>5.7</v>
      </c>
    </row>
    <row r="190" spans="1:11">
      <c r="A190" s="206">
        <v>2017</v>
      </c>
      <c r="B190" s="206">
        <v>21</v>
      </c>
      <c r="C190" s="6" t="s">
        <v>52</v>
      </c>
      <c r="D190" s="206">
        <v>8</v>
      </c>
      <c r="E190" s="206">
        <v>45</v>
      </c>
      <c r="F190" s="206">
        <v>2</v>
      </c>
      <c r="G190" s="6">
        <v>47</v>
      </c>
      <c r="H190" s="206">
        <v>55</v>
      </c>
      <c r="I190" s="211">
        <v>0.14545454545454545</v>
      </c>
      <c r="J190" s="211">
        <v>0.81818181818181823</v>
      </c>
      <c r="K190" s="211">
        <v>3.6363636363636362E-2</v>
      </c>
    </row>
    <row r="191" spans="1:11" ht="16.2">
      <c r="A191" s="206">
        <v>2018</v>
      </c>
      <c r="B191" s="213">
        <v>21</v>
      </c>
      <c r="C191" s="6" t="s">
        <v>52</v>
      </c>
      <c r="D191" s="5"/>
      <c r="E191" s="5">
        <v>54</v>
      </c>
      <c r="F191" s="5"/>
      <c r="G191" s="6">
        <v>54</v>
      </c>
      <c r="H191" s="5">
        <v>54</v>
      </c>
      <c r="I191" s="211">
        <v>0</v>
      </c>
      <c r="J191" s="211">
        <v>1</v>
      </c>
      <c r="K191" s="211">
        <v>0</v>
      </c>
    </row>
    <row r="192" spans="1:11">
      <c r="A192" s="206">
        <v>2009</v>
      </c>
      <c r="B192" s="206">
        <v>22</v>
      </c>
      <c r="C192" s="6" t="s">
        <v>37</v>
      </c>
      <c r="D192" s="206"/>
      <c r="E192" s="206"/>
      <c r="F192" s="206"/>
      <c r="G192" s="206"/>
      <c r="H192" s="206"/>
      <c r="I192" s="206">
        <v>17</v>
      </c>
      <c r="J192" s="210">
        <v>40</v>
      </c>
      <c r="K192" s="206">
        <v>43</v>
      </c>
    </row>
    <row r="193" spans="1:11">
      <c r="A193" s="206">
        <v>2010</v>
      </c>
      <c r="B193" s="206">
        <v>22</v>
      </c>
      <c r="C193" s="6" t="s">
        <v>37</v>
      </c>
      <c r="D193" s="206"/>
      <c r="E193" s="206"/>
      <c r="F193" s="206"/>
      <c r="G193" s="206"/>
      <c r="H193" s="206"/>
      <c r="I193" s="206">
        <v>27.6</v>
      </c>
      <c r="J193" s="210">
        <v>44.800000000000004</v>
      </c>
      <c r="K193" s="206">
        <v>27.6</v>
      </c>
    </row>
    <row r="194" spans="1:11">
      <c r="A194" s="206">
        <v>2011</v>
      </c>
      <c r="B194" s="206">
        <v>22</v>
      </c>
      <c r="C194" s="6" t="s">
        <v>37</v>
      </c>
      <c r="D194" s="206"/>
      <c r="E194" s="206"/>
      <c r="F194" s="206"/>
      <c r="G194" s="206"/>
      <c r="H194" s="206"/>
      <c r="I194" s="206">
        <v>43.4</v>
      </c>
      <c r="J194" s="210">
        <v>35.900000000000006</v>
      </c>
      <c r="K194" s="206">
        <v>20.699999999999996</v>
      </c>
    </row>
    <row r="195" spans="1:11">
      <c r="A195" s="206">
        <v>2013</v>
      </c>
      <c r="B195" s="206">
        <v>22</v>
      </c>
      <c r="C195" s="6" t="s">
        <v>37</v>
      </c>
      <c r="D195" s="206"/>
      <c r="E195" s="206"/>
      <c r="F195" s="206"/>
      <c r="G195" s="206"/>
      <c r="H195" s="206"/>
      <c r="I195" s="206">
        <v>56.2</v>
      </c>
      <c r="J195" s="210">
        <v>29.499999999999996</v>
      </c>
      <c r="K195" s="206">
        <v>14.3</v>
      </c>
    </row>
    <row r="196" spans="1:11">
      <c r="A196" s="206">
        <v>2014</v>
      </c>
      <c r="B196" s="206">
        <v>22</v>
      </c>
      <c r="C196" s="6" t="s">
        <v>37</v>
      </c>
      <c r="D196" s="206"/>
      <c r="E196" s="206"/>
      <c r="F196" s="206"/>
      <c r="G196" s="206"/>
      <c r="H196" s="206"/>
      <c r="I196" s="206">
        <v>56.6</v>
      </c>
      <c r="J196" s="210">
        <v>29.299999999999997</v>
      </c>
      <c r="K196" s="206">
        <v>14.1</v>
      </c>
    </row>
    <row r="197" spans="1:11">
      <c r="A197" s="206">
        <v>2015</v>
      </c>
      <c r="B197" s="206">
        <v>22</v>
      </c>
      <c r="C197" s="6" t="s">
        <v>37</v>
      </c>
      <c r="D197" s="206"/>
      <c r="E197" s="206"/>
      <c r="F197" s="206"/>
      <c r="G197" s="206"/>
      <c r="H197" s="206"/>
      <c r="I197" s="206">
        <v>47.1</v>
      </c>
      <c r="J197" s="210">
        <v>42.3</v>
      </c>
      <c r="K197" s="206">
        <v>10.6</v>
      </c>
    </row>
    <row r="198" spans="1:11">
      <c r="A198" s="206">
        <v>2016</v>
      </c>
      <c r="B198" s="206">
        <v>22</v>
      </c>
      <c r="C198" s="6" t="s">
        <v>37</v>
      </c>
      <c r="D198" s="206"/>
      <c r="E198" s="206"/>
      <c r="F198" s="206"/>
      <c r="G198" s="206"/>
      <c r="H198" s="206"/>
      <c r="I198" s="206">
        <v>50</v>
      </c>
      <c r="J198" s="210">
        <v>44.3</v>
      </c>
      <c r="K198" s="206">
        <v>5.7</v>
      </c>
    </row>
    <row r="199" spans="1:11">
      <c r="A199" s="206">
        <v>2017</v>
      </c>
      <c r="B199" s="206">
        <v>22</v>
      </c>
      <c r="C199" s="6" t="s">
        <v>37</v>
      </c>
      <c r="D199" s="206">
        <v>44</v>
      </c>
      <c r="E199" s="206">
        <v>55</v>
      </c>
      <c r="F199" s="206">
        <v>9</v>
      </c>
      <c r="G199" s="6">
        <v>64</v>
      </c>
      <c r="H199" s="206">
        <v>108</v>
      </c>
      <c r="I199" s="211">
        <v>0.40740740740740738</v>
      </c>
      <c r="J199" s="211">
        <v>0.5092592592592593</v>
      </c>
      <c r="K199" s="211">
        <v>8.3333333333333329E-2</v>
      </c>
    </row>
    <row r="200" spans="1:11" ht="16.2">
      <c r="A200" s="206">
        <v>2018</v>
      </c>
      <c r="B200" s="213">
        <v>22</v>
      </c>
      <c r="C200" s="6" t="s">
        <v>37</v>
      </c>
      <c r="D200" s="5">
        <v>45</v>
      </c>
      <c r="E200" s="5"/>
      <c r="F200" s="5"/>
      <c r="G200" s="6">
        <v>62</v>
      </c>
      <c r="H200" s="5">
        <v>107</v>
      </c>
      <c r="I200" s="211">
        <v>0.42056074766355139</v>
      </c>
      <c r="J200" s="211">
        <v>0</v>
      </c>
      <c r="K200" s="211">
        <v>0</v>
      </c>
    </row>
    <row r="201" spans="1:11">
      <c r="A201" s="206">
        <v>2009</v>
      </c>
      <c r="B201" s="206">
        <v>23</v>
      </c>
      <c r="C201" s="6" t="s">
        <v>38</v>
      </c>
      <c r="D201" s="206"/>
      <c r="E201" s="206"/>
      <c r="F201" s="206"/>
      <c r="G201" s="206"/>
      <c r="H201" s="206"/>
      <c r="I201" s="206">
        <v>28.6</v>
      </c>
      <c r="J201" s="210">
        <v>41.300000000000004</v>
      </c>
      <c r="K201" s="206">
        <v>30.1</v>
      </c>
    </row>
    <row r="202" spans="1:11">
      <c r="A202" s="206">
        <v>2010</v>
      </c>
      <c r="B202" s="206">
        <v>23</v>
      </c>
      <c r="C202" s="6" t="s">
        <v>38</v>
      </c>
      <c r="D202" s="206"/>
      <c r="E202" s="206"/>
      <c r="F202" s="206"/>
      <c r="G202" s="206"/>
      <c r="H202" s="206"/>
      <c r="I202" s="206">
        <v>30.6</v>
      </c>
      <c r="J202" s="210">
        <v>44.300000000000004</v>
      </c>
      <c r="K202" s="206">
        <v>25.1</v>
      </c>
    </row>
    <row r="203" spans="1:11">
      <c r="A203" s="206">
        <v>2011</v>
      </c>
      <c r="B203" s="206">
        <v>23</v>
      </c>
      <c r="C203" s="6" t="s">
        <v>38</v>
      </c>
      <c r="D203" s="206"/>
      <c r="E203" s="206"/>
      <c r="F203" s="206"/>
      <c r="G203" s="206"/>
      <c r="H203" s="206"/>
      <c r="I203" s="206">
        <v>50.7</v>
      </c>
      <c r="J203" s="210">
        <v>41</v>
      </c>
      <c r="K203" s="206">
        <v>8.3000000000000007</v>
      </c>
    </row>
    <row r="204" spans="1:11">
      <c r="A204" s="206">
        <v>2013</v>
      </c>
      <c r="B204" s="206">
        <v>23</v>
      </c>
      <c r="C204" s="6" t="s">
        <v>38</v>
      </c>
      <c r="D204" s="206"/>
      <c r="E204" s="206"/>
      <c r="F204" s="206"/>
      <c r="G204" s="206"/>
      <c r="H204" s="206"/>
      <c r="I204" s="206">
        <v>59.7</v>
      </c>
      <c r="J204" s="210">
        <v>33.799999999999997</v>
      </c>
      <c r="K204" s="206">
        <v>6.5</v>
      </c>
    </row>
    <row r="205" spans="1:11">
      <c r="A205" s="206">
        <v>2014</v>
      </c>
      <c r="B205" s="206">
        <v>23</v>
      </c>
      <c r="C205" s="6" t="s">
        <v>38</v>
      </c>
      <c r="D205" s="206"/>
      <c r="E205" s="206"/>
      <c r="F205" s="206"/>
      <c r="G205" s="206"/>
      <c r="H205" s="206"/>
      <c r="I205" s="206">
        <v>58.7</v>
      </c>
      <c r="J205" s="210">
        <v>37.299999999999997</v>
      </c>
      <c r="K205" s="206">
        <v>4</v>
      </c>
    </row>
    <row r="206" spans="1:11">
      <c r="A206" s="206">
        <v>2015</v>
      </c>
      <c r="B206" s="206">
        <v>23</v>
      </c>
      <c r="C206" s="6" t="s">
        <v>38</v>
      </c>
      <c r="D206" s="206"/>
      <c r="E206" s="206"/>
      <c r="F206" s="206"/>
      <c r="G206" s="206"/>
      <c r="H206" s="206"/>
      <c r="I206" s="206">
        <v>52.7</v>
      </c>
      <c r="J206" s="210">
        <v>40.5</v>
      </c>
      <c r="K206" s="206">
        <v>6.8</v>
      </c>
    </row>
    <row r="207" spans="1:11">
      <c r="A207" s="206">
        <v>2016</v>
      </c>
      <c r="B207" s="206">
        <v>23</v>
      </c>
      <c r="C207" s="6" t="s">
        <v>38</v>
      </c>
      <c r="D207" s="206"/>
      <c r="E207" s="206"/>
      <c r="F207" s="206"/>
      <c r="G207" s="206"/>
      <c r="H207" s="206"/>
      <c r="I207" s="206">
        <v>48.6</v>
      </c>
      <c r="J207" s="210">
        <v>47.199999999999996</v>
      </c>
      <c r="K207" s="206">
        <v>4.2</v>
      </c>
    </row>
    <row r="208" spans="1:11">
      <c r="A208" s="206">
        <v>2017</v>
      </c>
      <c r="B208" s="206">
        <v>23</v>
      </c>
      <c r="C208" s="6" t="s">
        <v>38</v>
      </c>
      <c r="D208" s="206">
        <v>20</v>
      </c>
      <c r="E208" s="206">
        <v>50</v>
      </c>
      <c r="F208" s="206">
        <v>4</v>
      </c>
      <c r="G208" s="6">
        <v>54</v>
      </c>
      <c r="H208" s="206">
        <v>74</v>
      </c>
      <c r="I208" s="211">
        <v>0.27027027027027029</v>
      </c>
      <c r="J208" s="211">
        <v>0.67567567567567566</v>
      </c>
      <c r="K208" s="211">
        <v>5.4054054054054057E-2</v>
      </c>
    </row>
    <row r="209" spans="1:11" ht="16.2">
      <c r="A209" s="206">
        <v>2018</v>
      </c>
      <c r="B209" s="213">
        <v>23</v>
      </c>
      <c r="C209" s="6" t="s">
        <v>38</v>
      </c>
      <c r="D209" s="5">
        <v>17</v>
      </c>
      <c r="E209" s="5">
        <v>54</v>
      </c>
      <c r="F209" s="5">
        <v>2</v>
      </c>
      <c r="G209" s="6">
        <v>56</v>
      </c>
      <c r="H209" s="5">
        <v>73</v>
      </c>
      <c r="I209" s="211">
        <v>0.23287671232876711</v>
      </c>
      <c r="J209" s="211">
        <v>0.73972602739726023</v>
      </c>
      <c r="K209" s="211">
        <v>2.7397260273972601E-2</v>
      </c>
    </row>
    <row r="210" spans="1:11">
      <c r="A210" s="206">
        <v>2009</v>
      </c>
      <c r="B210" s="206">
        <v>24</v>
      </c>
      <c r="C210" s="6" t="s">
        <v>39</v>
      </c>
      <c r="D210" s="206"/>
      <c r="E210" s="206"/>
      <c r="F210" s="206"/>
      <c r="G210" s="206"/>
      <c r="H210" s="206"/>
      <c r="I210" s="206">
        <v>22.5</v>
      </c>
      <c r="J210" s="210">
        <v>45</v>
      </c>
      <c r="K210" s="206">
        <v>32.5</v>
      </c>
    </row>
    <row r="211" spans="1:11">
      <c r="A211" s="206">
        <v>2010</v>
      </c>
      <c r="B211" s="206">
        <v>24</v>
      </c>
      <c r="C211" s="6" t="s">
        <v>39</v>
      </c>
      <c r="D211" s="206"/>
      <c r="E211" s="206"/>
      <c r="F211" s="206"/>
      <c r="G211" s="206"/>
      <c r="H211" s="206"/>
      <c r="I211" s="206">
        <v>38.5</v>
      </c>
      <c r="J211" s="210">
        <v>43.7</v>
      </c>
      <c r="K211" s="206">
        <v>17.8</v>
      </c>
    </row>
    <row r="212" spans="1:11">
      <c r="A212" s="206">
        <v>2011</v>
      </c>
      <c r="B212" s="206">
        <v>24</v>
      </c>
      <c r="C212" s="6" t="s">
        <v>39</v>
      </c>
      <c r="D212" s="206"/>
      <c r="E212" s="206"/>
      <c r="F212" s="206"/>
      <c r="G212" s="206"/>
      <c r="H212" s="206"/>
      <c r="I212" s="206">
        <v>57.9</v>
      </c>
      <c r="J212" s="210">
        <v>31.400000000000002</v>
      </c>
      <c r="K212" s="206">
        <v>10.7</v>
      </c>
    </row>
    <row r="213" spans="1:11">
      <c r="A213" s="206">
        <v>2013</v>
      </c>
      <c r="B213" s="206">
        <v>24</v>
      </c>
      <c r="C213" s="6" t="s">
        <v>39</v>
      </c>
      <c r="D213" s="206"/>
      <c r="E213" s="206"/>
      <c r="F213" s="206"/>
      <c r="G213" s="206"/>
      <c r="H213" s="206"/>
      <c r="I213" s="206">
        <v>67.2</v>
      </c>
      <c r="J213" s="210">
        <v>27.199999999999996</v>
      </c>
      <c r="K213" s="206">
        <v>5.6</v>
      </c>
    </row>
    <row r="214" spans="1:11">
      <c r="A214" s="206">
        <v>2014</v>
      </c>
      <c r="B214" s="206">
        <v>24</v>
      </c>
      <c r="C214" s="6" t="s">
        <v>39</v>
      </c>
      <c r="D214" s="206"/>
      <c r="E214" s="206"/>
      <c r="F214" s="206"/>
      <c r="G214" s="206"/>
      <c r="H214" s="206"/>
      <c r="I214" s="206">
        <v>65</v>
      </c>
      <c r="J214" s="210">
        <v>27.7</v>
      </c>
      <c r="K214" s="206">
        <v>7.3</v>
      </c>
    </row>
    <row r="215" spans="1:11">
      <c r="A215" s="206">
        <v>2015</v>
      </c>
      <c r="B215" s="206">
        <v>24</v>
      </c>
      <c r="C215" s="6" t="s">
        <v>39</v>
      </c>
      <c r="D215" s="206"/>
      <c r="E215" s="206"/>
      <c r="F215" s="206"/>
      <c r="G215" s="206"/>
      <c r="H215" s="206"/>
      <c r="I215" s="206">
        <v>52.4</v>
      </c>
      <c r="J215" s="210">
        <v>39.6</v>
      </c>
      <c r="K215" s="206">
        <v>8</v>
      </c>
    </row>
    <row r="216" spans="1:11">
      <c r="A216" s="206">
        <v>2016</v>
      </c>
      <c r="B216" s="206">
        <v>24</v>
      </c>
      <c r="C216" s="6" t="s">
        <v>39</v>
      </c>
      <c r="D216" s="206"/>
      <c r="E216" s="206"/>
      <c r="F216" s="206"/>
      <c r="G216" s="206"/>
      <c r="H216" s="206"/>
      <c r="I216" s="206">
        <v>47.7</v>
      </c>
      <c r="J216" s="210">
        <v>46.9</v>
      </c>
      <c r="K216" s="206">
        <v>5.4</v>
      </c>
    </row>
    <row r="217" spans="1:11">
      <c r="A217" s="206">
        <v>2017</v>
      </c>
      <c r="B217" s="206">
        <v>24</v>
      </c>
      <c r="C217" s="6" t="s">
        <v>39</v>
      </c>
      <c r="D217" s="206">
        <v>13</v>
      </c>
      <c r="E217" s="206">
        <v>40</v>
      </c>
      <c r="F217" s="206">
        <v>2</v>
      </c>
      <c r="G217" s="6">
        <v>42</v>
      </c>
      <c r="H217" s="206">
        <v>55</v>
      </c>
      <c r="I217" s="211">
        <v>0.23636363636363636</v>
      </c>
      <c r="J217" s="211">
        <v>0.72727272727272729</v>
      </c>
      <c r="K217" s="211">
        <v>3.6363636363636362E-2</v>
      </c>
    </row>
    <row r="218" spans="1:11" ht="16.2">
      <c r="A218" s="206">
        <v>2018</v>
      </c>
      <c r="B218" s="213">
        <v>24</v>
      </c>
      <c r="C218" s="6" t="s">
        <v>39</v>
      </c>
      <c r="D218" s="5">
        <v>6</v>
      </c>
      <c r="E218" s="5">
        <v>44</v>
      </c>
      <c r="F218" s="5">
        <v>1</v>
      </c>
      <c r="G218" s="6">
        <v>45</v>
      </c>
      <c r="H218" s="5">
        <v>51</v>
      </c>
      <c r="I218" s="211">
        <v>0.11764705882352941</v>
      </c>
      <c r="J218" s="211">
        <v>0.86274509803921573</v>
      </c>
      <c r="K218" s="211">
        <v>1.9607843137254902E-2</v>
      </c>
    </row>
    <row r="219" spans="1:11">
      <c r="A219" s="206">
        <v>2009</v>
      </c>
      <c r="B219" s="206">
        <v>25</v>
      </c>
      <c r="C219" s="6" t="s">
        <v>40</v>
      </c>
      <c r="D219" s="206"/>
      <c r="E219" s="206"/>
      <c r="F219" s="209"/>
      <c r="G219" s="209"/>
      <c r="H219" s="206"/>
      <c r="I219" s="206">
        <v>36</v>
      </c>
      <c r="J219" s="210">
        <v>42</v>
      </c>
      <c r="K219" s="206">
        <v>22</v>
      </c>
    </row>
    <row r="220" spans="1:11">
      <c r="A220" s="206">
        <v>2010</v>
      </c>
      <c r="B220" s="206">
        <v>25</v>
      </c>
      <c r="C220" s="6" t="s">
        <v>40</v>
      </c>
      <c r="D220" s="206"/>
      <c r="E220" s="206"/>
      <c r="F220" s="209"/>
      <c r="G220" s="209"/>
      <c r="H220" s="206"/>
      <c r="I220" s="206">
        <v>36</v>
      </c>
      <c r="J220" s="210">
        <v>42.9</v>
      </c>
      <c r="K220" s="206">
        <v>21.1</v>
      </c>
    </row>
    <row r="221" spans="1:11">
      <c r="A221" s="206">
        <v>2011</v>
      </c>
      <c r="B221" s="206">
        <v>25</v>
      </c>
      <c r="C221" s="6" t="s">
        <v>40</v>
      </c>
      <c r="D221" s="206"/>
      <c r="E221" s="206"/>
      <c r="F221" s="209"/>
      <c r="G221" s="209"/>
      <c r="H221" s="206"/>
      <c r="I221" s="206">
        <v>44.9</v>
      </c>
      <c r="J221" s="210">
        <v>43</v>
      </c>
      <c r="K221" s="206">
        <v>12.1</v>
      </c>
    </row>
    <row r="222" spans="1:11">
      <c r="A222" s="206">
        <v>2013</v>
      </c>
      <c r="B222" s="206">
        <v>25</v>
      </c>
      <c r="C222" s="6" t="s">
        <v>40</v>
      </c>
      <c r="D222" s="206"/>
      <c r="E222" s="206"/>
      <c r="F222" s="209"/>
      <c r="G222" s="209"/>
      <c r="H222" s="206"/>
      <c r="I222" s="206">
        <v>58.5</v>
      </c>
      <c r="J222" s="210">
        <v>31.1</v>
      </c>
      <c r="K222" s="206">
        <v>10.4</v>
      </c>
    </row>
    <row r="223" spans="1:11">
      <c r="A223" s="206">
        <v>2014</v>
      </c>
      <c r="B223" s="206">
        <v>25</v>
      </c>
      <c r="C223" s="6" t="s">
        <v>40</v>
      </c>
      <c r="D223" s="206"/>
      <c r="E223" s="206"/>
      <c r="F223" s="209"/>
      <c r="G223" s="209"/>
      <c r="H223" s="206"/>
      <c r="I223" s="206">
        <v>44.8</v>
      </c>
      <c r="J223" s="210">
        <v>45.6</v>
      </c>
      <c r="K223" s="206">
        <v>9.6</v>
      </c>
    </row>
    <row r="224" spans="1:11">
      <c r="A224" s="206">
        <v>2015</v>
      </c>
      <c r="B224" s="206">
        <v>25</v>
      </c>
      <c r="C224" s="6" t="s">
        <v>40</v>
      </c>
      <c r="D224" s="206"/>
      <c r="E224" s="206"/>
      <c r="F224" s="209"/>
      <c r="G224" s="209"/>
      <c r="H224" s="206"/>
      <c r="I224" s="206">
        <v>23.4</v>
      </c>
      <c r="J224" s="210">
        <v>69.199999999999989</v>
      </c>
      <c r="K224" s="206">
        <v>7.4</v>
      </c>
    </row>
    <row r="225" spans="1:11">
      <c r="A225" s="206">
        <v>2016</v>
      </c>
      <c r="B225" s="206">
        <v>25</v>
      </c>
      <c r="C225" s="6" t="s">
        <v>40</v>
      </c>
      <c r="D225" s="206"/>
      <c r="E225" s="206"/>
      <c r="F225" s="209"/>
      <c r="G225" s="209"/>
      <c r="H225" s="206"/>
      <c r="I225" s="206">
        <v>17.3</v>
      </c>
      <c r="J225" s="210">
        <v>74.5</v>
      </c>
      <c r="K225" s="206">
        <v>8.1999999999999993</v>
      </c>
    </row>
    <row r="226" spans="1:11">
      <c r="A226" s="206">
        <v>2017</v>
      </c>
      <c r="B226" s="206">
        <v>25</v>
      </c>
      <c r="C226" s="6" t="s">
        <v>40</v>
      </c>
      <c r="D226" s="206">
        <v>11</v>
      </c>
      <c r="E226" s="206">
        <v>95</v>
      </c>
      <c r="F226" s="206">
        <v>4</v>
      </c>
      <c r="G226" s="6">
        <v>99</v>
      </c>
      <c r="H226" s="206">
        <v>110</v>
      </c>
      <c r="I226" s="211">
        <v>0.1</v>
      </c>
      <c r="J226" s="211">
        <v>0.86363636363636365</v>
      </c>
      <c r="K226" s="211">
        <v>3.6363636363636362E-2</v>
      </c>
    </row>
    <row r="227" spans="1:11" ht="16.2">
      <c r="A227" s="206">
        <v>2018</v>
      </c>
      <c r="B227" s="213">
        <v>25</v>
      </c>
      <c r="C227" s="6" t="s">
        <v>40</v>
      </c>
      <c r="D227" s="5">
        <v>9</v>
      </c>
      <c r="E227" s="5">
        <v>96</v>
      </c>
      <c r="F227" s="5">
        <v>5</v>
      </c>
      <c r="G227" s="6">
        <v>101</v>
      </c>
      <c r="H227" s="5">
        <v>110</v>
      </c>
      <c r="I227" s="211">
        <v>8.1818181818181818E-2</v>
      </c>
      <c r="J227" s="211">
        <v>0.87272727272727268</v>
      </c>
      <c r="K227" s="211">
        <v>4.5454545454545456E-2</v>
      </c>
    </row>
    <row r="228" spans="1:11">
      <c r="A228" s="205"/>
      <c r="B228" s="205"/>
    </row>
    <row r="229" spans="1:11">
      <c r="A229" s="205"/>
      <c r="B229" s="205"/>
    </row>
    <row r="230" spans="1:11">
      <c r="A230" s="205"/>
      <c r="B230" s="205"/>
    </row>
    <row r="231" spans="1:11">
      <c r="A231" s="205"/>
      <c r="B231" s="205"/>
    </row>
    <row r="232" spans="1:11">
      <c r="A232" s="205"/>
      <c r="B232" s="205"/>
    </row>
    <row r="233" spans="1:11">
      <c r="A233" s="205"/>
      <c r="B233" s="205"/>
    </row>
    <row r="234" spans="1:11">
      <c r="A234" s="205"/>
      <c r="B234" s="205"/>
    </row>
    <row r="235" spans="1:11">
      <c r="A235" s="205"/>
      <c r="B235" s="205"/>
    </row>
    <row r="236" spans="1:11">
      <c r="A236" s="205"/>
      <c r="B236" s="205"/>
    </row>
    <row r="237" spans="1:11">
      <c r="A237" s="205"/>
      <c r="B237" s="205"/>
    </row>
    <row r="238" spans="1:11">
      <c r="A238" s="205"/>
      <c r="B238" s="205"/>
    </row>
    <row r="239" spans="1:11">
      <c r="A239" s="205"/>
      <c r="B239" s="205"/>
    </row>
    <row r="240" spans="1:11">
      <c r="A240" s="205"/>
      <c r="B240" s="205"/>
    </row>
    <row r="241" spans="1:2">
      <c r="A241" s="205"/>
      <c r="B241" s="205"/>
    </row>
    <row r="242" spans="1:2">
      <c r="A242" s="205"/>
      <c r="B242" s="205"/>
    </row>
    <row r="243" spans="1:2">
      <c r="A243" s="205"/>
      <c r="B243" s="205"/>
    </row>
    <row r="244" spans="1:2">
      <c r="A244" s="205"/>
      <c r="B244" s="205"/>
    </row>
    <row r="245" spans="1:2">
      <c r="A245" s="205"/>
      <c r="B245" s="205"/>
    </row>
    <row r="246" spans="1:2">
      <c r="A246" s="205"/>
      <c r="B246" s="205"/>
    </row>
    <row r="247" spans="1:2">
      <c r="A247" s="205"/>
      <c r="B247" s="205"/>
    </row>
    <row r="248" spans="1:2">
      <c r="A248" s="205"/>
      <c r="B248" s="205"/>
    </row>
    <row r="249" spans="1:2">
      <c r="A249" s="205"/>
      <c r="B249" s="205"/>
    </row>
    <row r="250" spans="1:2">
      <c r="A250" s="205"/>
      <c r="B250" s="205"/>
    </row>
    <row r="251" spans="1:2">
      <c r="A251" s="205"/>
      <c r="B251" s="205"/>
    </row>
    <row r="252" spans="1:2">
      <c r="A252" s="205"/>
      <c r="B252" s="205"/>
    </row>
    <row r="253" spans="1:2">
      <c r="A253" s="205"/>
      <c r="B253" s="205"/>
    </row>
    <row r="254" spans="1:2">
      <c r="A254" s="205"/>
      <c r="B254" s="205"/>
    </row>
    <row r="255" spans="1:2">
      <c r="A255" s="205"/>
      <c r="B255" s="205"/>
    </row>
    <row r="256" spans="1:2">
      <c r="A256" s="205"/>
      <c r="B256" s="205"/>
    </row>
    <row r="257" spans="1:2">
      <c r="A257" s="205"/>
      <c r="B257" s="205"/>
    </row>
    <row r="258" spans="1:2">
      <c r="A258" s="205"/>
      <c r="B258" s="205"/>
    </row>
    <row r="259" spans="1:2">
      <c r="A259" s="205"/>
      <c r="B259" s="205"/>
    </row>
    <row r="260" spans="1:2">
      <c r="A260" s="205"/>
      <c r="B260" s="205"/>
    </row>
    <row r="261" spans="1:2">
      <c r="A261" s="205"/>
      <c r="B261" s="205"/>
    </row>
    <row r="262" spans="1:2">
      <c r="A262" s="205"/>
      <c r="B262" s="205"/>
    </row>
    <row r="263" spans="1:2">
      <c r="A263" s="205"/>
      <c r="B263" s="205"/>
    </row>
    <row r="264" spans="1:2">
      <c r="A264" s="205"/>
      <c r="B264" s="205"/>
    </row>
    <row r="265" spans="1:2">
      <c r="A265" s="205"/>
      <c r="B265" s="205"/>
    </row>
    <row r="266" spans="1:2">
      <c r="A266" s="205"/>
      <c r="B266" s="205"/>
    </row>
    <row r="267" spans="1:2">
      <c r="A267" s="205"/>
      <c r="B267" s="205"/>
    </row>
    <row r="268" spans="1:2">
      <c r="A268" s="205"/>
      <c r="B268" s="205"/>
    </row>
    <row r="269" spans="1:2">
      <c r="A269" s="205"/>
      <c r="B269" s="205"/>
    </row>
    <row r="270" spans="1:2">
      <c r="A270" s="205"/>
      <c r="B270" s="205"/>
    </row>
    <row r="271" spans="1:2">
      <c r="A271" s="205"/>
      <c r="B271" s="205"/>
    </row>
    <row r="272" spans="1:2">
      <c r="A272" s="205"/>
      <c r="B272" s="205"/>
    </row>
    <row r="273" spans="1:2">
      <c r="A273" s="205"/>
      <c r="B273" s="205"/>
    </row>
    <row r="274" spans="1:2">
      <c r="A274" s="205"/>
      <c r="B274" s="205"/>
    </row>
    <row r="275" spans="1:2">
      <c r="A275" s="205"/>
      <c r="B275" s="205"/>
    </row>
    <row r="276" spans="1:2">
      <c r="A276" s="205"/>
      <c r="B276" s="205"/>
    </row>
    <row r="277" spans="1:2">
      <c r="A277" s="205"/>
      <c r="B277" s="205"/>
    </row>
    <row r="278" spans="1:2">
      <c r="A278" s="205"/>
      <c r="B278" s="205"/>
    </row>
    <row r="279" spans="1:2">
      <c r="A279" s="205"/>
      <c r="B279" s="205"/>
    </row>
    <row r="280" spans="1:2">
      <c r="A280" s="205"/>
      <c r="B280" s="205"/>
    </row>
    <row r="281" spans="1:2">
      <c r="A281" s="205"/>
      <c r="B281" s="205"/>
    </row>
    <row r="282" spans="1:2">
      <c r="A282" s="205"/>
      <c r="B282" s="205"/>
    </row>
    <row r="283" spans="1:2">
      <c r="A283" s="205"/>
      <c r="B283" s="205"/>
    </row>
    <row r="284" spans="1:2">
      <c r="A284" s="205"/>
      <c r="B284" s="205"/>
    </row>
    <row r="285" spans="1:2">
      <c r="A285" s="205"/>
      <c r="B285" s="205"/>
    </row>
    <row r="286" spans="1:2">
      <c r="A286" s="205"/>
      <c r="B286" s="205"/>
    </row>
    <row r="287" spans="1:2">
      <c r="A287" s="205"/>
      <c r="B287" s="205"/>
    </row>
    <row r="288" spans="1:2">
      <c r="A288" s="205"/>
      <c r="B288" s="205"/>
    </row>
    <row r="289" spans="1:2">
      <c r="A289" s="205"/>
      <c r="B289" s="205"/>
    </row>
    <row r="290" spans="1:2">
      <c r="A290" s="205"/>
      <c r="B290" s="205"/>
    </row>
  </sheetData>
  <autoFilter ref="A2:K227" xr:uid="{CB2516F6-B973-410A-9EFB-BCA11FB64908}">
    <sortState ref="A3:K227">
      <sortCondition ref="B2:B227"/>
    </sortState>
  </autoFilter>
  <mergeCells count="1">
    <mergeCell ref="I1:K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3A6F-0C77-4394-9133-645D9848E0B5}">
  <dimension ref="A1:Y27"/>
  <sheetViews>
    <sheetView zoomScale="70" zoomScaleNormal="70" workbookViewId="0">
      <selection activeCell="I40" sqref="I40"/>
    </sheetView>
  </sheetViews>
  <sheetFormatPr defaultRowHeight="15"/>
  <sheetData>
    <row r="1" spans="1:25">
      <c r="A1" t="s">
        <v>72</v>
      </c>
      <c r="B1" t="s">
        <v>73</v>
      </c>
      <c r="C1" s="150" t="s">
        <v>93</v>
      </c>
      <c r="D1" s="150" t="s">
        <v>92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64</v>
      </c>
      <c r="P1" t="s">
        <v>84</v>
      </c>
      <c r="Q1" t="s">
        <v>85</v>
      </c>
      <c r="R1" t="s">
        <v>65</v>
      </c>
      <c r="S1" t="s">
        <v>86</v>
      </c>
      <c r="T1" t="s">
        <v>87</v>
      </c>
      <c r="U1" t="s">
        <v>66</v>
      </c>
      <c r="V1" t="s">
        <v>88</v>
      </c>
      <c r="W1" t="s">
        <v>89</v>
      </c>
      <c r="X1" t="s">
        <v>67</v>
      </c>
      <c r="Y1" t="s">
        <v>90</v>
      </c>
    </row>
    <row r="2" spans="1:25">
      <c r="A2">
        <v>1</v>
      </c>
      <c r="B2" s="151">
        <v>57.499999999999993</v>
      </c>
      <c r="C2" s="151">
        <v>35</v>
      </c>
      <c r="D2" s="151">
        <v>7.5</v>
      </c>
      <c r="E2" s="151">
        <v>58.536585365853654</v>
      </c>
      <c r="F2" s="151">
        <v>24.390243902439025</v>
      </c>
      <c r="G2" s="151">
        <v>17.073170731707318</v>
      </c>
      <c r="H2" s="151">
        <v>56.09756097560976</v>
      </c>
      <c r="I2" s="151">
        <v>31.707317073170731</v>
      </c>
      <c r="J2" s="151">
        <v>12.195121951219512</v>
      </c>
      <c r="K2" s="151">
        <v>77.5</v>
      </c>
      <c r="L2" s="151">
        <v>17.5</v>
      </c>
      <c r="M2" s="151">
        <v>5</v>
      </c>
      <c r="N2">
        <v>77.5</v>
      </c>
      <c r="O2">
        <v>17.5</v>
      </c>
      <c r="P2">
        <v>5</v>
      </c>
      <c r="Q2">
        <v>62.5</v>
      </c>
      <c r="R2">
        <v>22.5</v>
      </c>
      <c r="S2">
        <v>15</v>
      </c>
      <c r="T2">
        <v>53.5</v>
      </c>
      <c r="U2">
        <v>37.200000000000003</v>
      </c>
      <c r="V2">
        <v>9.3000000000000007</v>
      </c>
      <c r="W2">
        <v>64.400000000000006</v>
      </c>
      <c r="X2">
        <v>26.7</v>
      </c>
      <c r="Y2">
        <v>8.9</v>
      </c>
    </row>
    <row r="3" spans="1:25">
      <c r="A3">
        <v>2</v>
      </c>
      <c r="B3" s="151">
        <v>77.5</v>
      </c>
      <c r="C3" s="151">
        <v>17.5</v>
      </c>
      <c r="D3" s="151">
        <v>5</v>
      </c>
      <c r="E3" s="151">
        <v>69.047619047619051</v>
      </c>
      <c r="F3" s="151">
        <v>21.428571428571427</v>
      </c>
      <c r="G3" s="151">
        <v>9.5238095238095237</v>
      </c>
      <c r="H3" s="151">
        <v>60.465116279069761</v>
      </c>
      <c r="I3" s="151">
        <v>27.906976744186046</v>
      </c>
      <c r="J3" s="151">
        <v>11.627906976744185</v>
      </c>
      <c r="K3" s="151">
        <v>66.666666666666657</v>
      </c>
      <c r="L3" s="151">
        <v>28.205128205128204</v>
      </c>
      <c r="M3" s="151">
        <v>5.1282051282051277</v>
      </c>
      <c r="N3">
        <v>66.7</v>
      </c>
      <c r="O3">
        <v>28.2</v>
      </c>
      <c r="P3">
        <v>5.0999999999999996</v>
      </c>
      <c r="Q3">
        <v>48.8</v>
      </c>
      <c r="R3">
        <v>31.7</v>
      </c>
      <c r="S3">
        <v>19.5</v>
      </c>
      <c r="T3">
        <v>32.6</v>
      </c>
      <c r="U3">
        <v>37.200000000000003</v>
      </c>
      <c r="V3">
        <v>30.2</v>
      </c>
      <c r="W3">
        <v>27.5</v>
      </c>
      <c r="X3">
        <v>42.5</v>
      </c>
      <c r="Y3">
        <v>30</v>
      </c>
    </row>
    <row r="4" spans="1:25">
      <c r="A4">
        <v>3</v>
      </c>
      <c r="B4" s="151">
        <v>65</v>
      </c>
      <c r="C4" s="151">
        <v>29.166666666666668</v>
      </c>
      <c r="D4" s="151">
        <v>5.833333333333333</v>
      </c>
      <c r="E4" s="151">
        <v>49.230769230769234</v>
      </c>
      <c r="F4" s="151">
        <v>33.076923076923073</v>
      </c>
      <c r="G4" s="151">
        <v>17.692307692307693</v>
      </c>
      <c r="H4" s="151">
        <v>66.11570247933885</v>
      </c>
      <c r="I4" s="151">
        <v>32.231404958677686</v>
      </c>
      <c r="J4" s="151">
        <v>1.6528925619834711</v>
      </c>
      <c r="K4" s="151">
        <v>49.6</v>
      </c>
      <c r="L4" s="151">
        <v>26.400000000000002</v>
      </c>
      <c r="M4" s="151">
        <v>24</v>
      </c>
      <c r="N4">
        <v>43.9</v>
      </c>
      <c r="O4">
        <v>35.799999999999997</v>
      </c>
      <c r="P4">
        <v>20.3</v>
      </c>
      <c r="Q4">
        <v>51.6</v>
      </c>
      <c r="R4">
        <v>31</v>
      </c>
      <c r="S4">
        <v>17.5</v>
      </c>
      <c r="T4">
        <v>35.6</v>
      </c>
      <c r="U4">
        <v>46.2</v>
      </c>
      <c r="V4">
        <v>18.2</v>
      </c>
      <c r="W4">
        <v>45.3</v>
      </c>
      <c r="X4">
        <v>29.7</v>
      </c>
      <c r="Y4">
        <v>25</v>
      </c>
    </row>
    <row r="5" spans="1:25">
      <c r="A5">
        <v>4</v>
      </c>
      <c r="B5" s="151">
        <v>48.333333333333336</v>
      </c>
      <c r="C5" s="151">
        <v>23.333333333333332</v>
      </c>
      <c r="D5" s="151">
        <v>28.333333333333332</v>
      </c>
      <c r="E5" s="151">
        <v>40.983606557377051</v>
      </c>
      <c r="F5" s="151">
        <v>42.622950819672127</v>
      </c>
      <c r="G5" s="151">
        <v>16.393442622950818</v>
      </c>
      <c r="H5" s="151">
        <v>46.774193548387096</v>
      </c>
      <c r="I5" s="151">
        <v>35.483870967741936</v>
      </c>
      <c r="J5" s="151">
        <v>17.741935483870968</v>
      </c>
      <c r="K5" s="151">
        <v>25.396825396825395</v>
      </c>
      <c r="L5" s="151">
        <v>42.857142857142854</v>
      </c>
      <c r="M5" s="151">
        <v>31.746031746031743</v>
      </c>
      <c r="N5">
        <v>23.8</v>
      </c>
      <c r="O5">
        <v>41.3</v>
      </c>
      <c r="P5">
        <v>34.9</v>
      </c>
      <c r="Q5">
        <v>24.2</v>
      </c>
      <c r="R5">
        <v>50</v>
      </c>
      <c r="S5">
        <v>25.8</v>
      </c>
      <c r="T5">
        <v>28.8</v>
      </c>
      <c r="U5">
        <v>45.5</v>
      </c>
      <c r="V5">
        <v>25.8</v>
      </c>
      <c r="W5">
        <v>54.5</v>
      </c>
      <c r="X5">
        <v>30.3</v>
      </c>
      <c r="Y5">
        <v>15.2</v>
      </c>
    </row>
    <row r="6" spans="1:25">
      <c r="A6">
        <v>5</v>
      </c>
      <c r="B6" s="151">
        <v>25</v>
      </c>
      <c r="C6" s="151">
        <v>37.5</v>
      </c>
      <c r="D6" s="151">
        <v>37.5</v>
      </c>
      <c r="E6" s="151">
        <v>25.806451612903224</v>
      </c>
      <c r="F6" s="151">
        <v>31.451612903225808</v>
      </c>
      <c r="G6" s="151">
        <v>42.741935483870968</v>
      </c>
      <c r="H6" s="151">
        <v>18.699186991869919</v>
      </c>
      <c r="I6" s="151">
        <v>31.707317073170731</v>
      </c>
      <c r="J6" s="151">
        <v>49.59349593495935</v>
      </c>
      <c r="K6" s="151">
        <v>15.2</v>
      </c>
      <c r="L6" s="151">
        <v>52</v>
      </c>
      <c r="M6" s="151">
        <v>32.800000000000004</v>
      </c>
      <c r="N6">
        <v>3.9</v>
      </c>
      <c r="O6">
        <v>29.9</v>
      </c>
      <c r="P6">
        <v>66.099999999999994</v>
      </c>
      <c r="Q6">
        <v>4.8</v>
      </c>
      <c r="R6">
        <v>39.700000000000003</v>
      </c>
      <c r="S6">
        <v>55.6</v>
      </c>
      <c r="T6">
        <v>5.5</v>
      </c>
      <c r="U6">
        <v>31.5</v>
      </c>
      <c r="V6">
        <v>63</v>
      </c>
      <c r="W6">
        <v>9.8000000000000007</v>
      </c>
      <c r="X6">
        <v>59.8</v>
      </c>
      <c r="Y6">
        <v>30.3</v>
      </c>
    </row>
    <row r="7" spans="1:25">
      <c r="A7">
        <v>6</v>
      </c>
      <c r="B7" s="151">
        <v>65</v>
      </c>
      <c r="C7" s="151">
        <v>32.5</v>
      </c>
      <c r="D7" s="151">
        <v>2.5</v>
      </c>
      <c r="E7" s="151">
        <v>44.186046511627907</v>
      </c>
      <c r="F7" s="151">
        <v>36.046511627906973</v>
      </c>
      <c r="G7" s="151">
        <v>19.767441860465116</v>
      </c>
      <c r="H7" s="151">
        <v>36.904761904761905</v>
      </c>
      <c r="I7" s="151">
        <v>34.523809523809526</v>
      </c>
      <c r="J7" s="151">
        <v>28.571428571428569</v>
      </c>
      <c r="K7" s="151">
        <v>43.373493975903614</v>
      </c>
      <c r="L7" s="151">
        <v>40.963855421686745</v>
      </c>
      <c r="M7" s="151">
        <v>15.66265060240964</v>
      </c>
      <c r="N7">
        <v>70.400000000000006</v>
      </c>
      <c r="O7">
        <v>14.8</v>
      </c>
      <c r="P7">
        <v>14.8</v>
      </c>
      <c r="Q7">
        <v>61.4</v>
      </c>
      <c r="R7">
        <v>27.7</v>
      </c>
      <c r="S7">
        <v>10.8</v>
      </c>
      <c r="T7">
        <v>55</v>
      </c>
      <c r="U7">
        <v>25</v>
      </c>
      <c r="V7">
        <v>20</v>
      </c>
      <c r="W7">
        <v>45.7</v>
      </c>
      <c r="X7">
        <v>25.9</v>
      </c>
      <c r="Y7">
        <v>28.4</v>
      </c>
    </row>
    <row r="8" spans="1:25">
      <c r="A8">
        <v>7</v>
      </c>
      <c r="B8" s="151">
        <v>61.666666666666671</v>
      </c>
      <c r="C8" s="151">
        <v>33.333333333333329</v>
      </c>
      <c r="D8" s="151">
        <v>5</v>
      </c>
      <c r="E8" s="151">
        <v>58.59375</v>
      </c>
      <c r="F8" s="151">
        <v>32.03125</v>
      </c>
      <c r="G8" s="151">
        <v>9.375</v>
      </c>
      <c r="H8" s="151">
        <v>37.5</v>
      </c>
      <c r="I8" s="151">
        <v>39.84375</v>
      </c>
      <c r="J8" s="151">
        <v>22.65625</v>
      </c>
      <c r="K8" s="151">
        <v>38.28125</v>
      </c>
      <c r="L8" s="151">
        <v>27.34375</v>
      </c>
      <c r="M8" s="151">
        <v>34.375</v>
      </c>
      <c r="N8">
        <v>53.3</v>
      </c>
      <c r="O8">
        <v>24.6</v>
      </c>
      <c r="P8">
        <v>22.1</v>
      </c>
      <c r="Q8">
        <v>37.799999999999997</v>
      </c>
      <c r="R8">
        <v>43.3</v>
      </c>
      <c r="S8">
        <v>18.899999999999999</v>
      </c>
      <c r="T8">
        <v>38.4</v>
      </c>
      <c r="U8">
        <v>39.200000000000003</v>
      </c>
      <c r="V8">
        <v>22.4</v>
      </c>
      <c r="W8">
        <v>35.9</v>
      </c>
      <c r="X8">
        <v>40.5</v>
      </c>
      <c r="Y8">
        <v>23.7</v>
      </c>
    </row>
    <row r="9" spans="1:25">
      <c r="A9">
        <v>8</v>
      </c>
      <c r="B9" s="151">
        <v>52.5</v>
      </c>
      <c r="C9" s="151">
        <v>30</v>
      </c>
      <c r="D9" s="151">
        <v>17.5</v>
      </c>
      <c r="E9" s="151">
        <v>65.116279069767444</v>
      </c>
      <c r="F9" s="151">
        <v>23.255813953488371</v>
      </c>
      <c r="G9" s="151">
        <v>11.627906976744185</v>
      </c>
      <c r="H9" s="151">
        <v>30.232558139534881</v>
      </c>
      <c r="I9" s="151">
        <v>53.488372093023251</v>
      </c>
      <c r="J9" s="151">
        <v>16.279069767441861</v>
      </c>
      <c r="K9" s="151">
        <v>34.090909090909086</v>
      </c>
      <c r="L9" s="151">
        <v>27.27272727272727</v>
      </c>
      <c r="M9" s="151">
        <v>38.636363636363633</v>
      </c>
      <c r="N9">
        <v>33.299999999999997</v>
      </c>
      <c r="O9">
        <v>42.9</v>
      </c>
      <c r="P9">
        <v>23.8</v>
      </c>
      <c r="Q9">
        <v>53.7</v>
      </c>
      <c r="R9">
        <v>39</v>
      </c>
      <c r="S9">
        <v>7.3</v>
      </c>
      <c r="T9">
        <v>59.1</v>
      </c>
      <c r="U9">
        <v>29.5</v>
      </c>
      <c r="V9">
        <v>11.4</v>
      </c>
      <c r="W9">
        <v>47.6</v>
      </c>
      <c r="X9">
        <v>42.9</v>
      </c>
      <c r="Y9">
        <v>9.5</v>
      </c>
    </row>
    <row r="10" spans="1:25">
      <c r="A10">
        <v>9</v>
      </c>
      <c r="B10" s="151">
        <v>48</v>
      </c>
      <c r="C10" s="151">
        <v>43.333333333333336</v>
      </c>
      <c r="D10" s="151">
        <v>8.6666666666666679</v>
      </c>
      <c r="E10" s="151">
        <v>30.967741935483872</v>
      </c>
      <c r="F10" s="151">
        <v>38.70967741935484</v>
      </c>
      <c r="G10" s="151">
        <v>30.322580645161288</v>
      </c>
      <c r="H10" s="151">
        <v>15.483870967741936</v>
      </c>
      <c r="I10" s="151">
        <v>38.064516129032256</v>
      </c>
      <c r="J10" s="151">
        <v>46.451612903225808</v>
      </c>
      <c r="K10" s="151">
        <v>3.8961038961038961</v>
      </c>
      <c r="L10" s="151">
        <v>15.584415584415584</v>
      </c>
      <c r="M10" s="151">
        <v>80.519480519480524</v>
      </c>
      <c r="N10">
        <v>15</v>
      </c>
      <c r="O10">
        <v>20.3</v>
      </c>
      <c r="P10">
        <v>64.7</v>
      </c>
      <c r="Q10">
        <v>3.9</v>
      </c>
      <c r="R10">
        <v>30.7</v>
      </c>
      <c r="S10">
        <v>65.400000000000006</v>
      </c>
      <c r="T10">
        <v>3.9</v>
      </c>
      <c r="U10">
        <v>28.6</v>
      </c>
      <c r="V10">
        <v>67.5</v>
      </c>
      <c r="W10">
        <v>4.5999999999999996</v>
      </c>
      <c r="X10">
        <v>27.8</v>
      </c>
      <c r="Y10">
        <v>67.5</v>
      </c>
    </row>
    <row r="11" spans="1:25">
      <c r="A11">
        <v>10</v>
      </c>
      <c r="B11" s="151">
        <v>66.666666666666657</v>
      </c>
      <c r="C11" s="151">
        <v>27.083333333333332</v>
      </c>
      <c r="D11" s="151">
        <v>6.25</v>
      </c>
      <c r="E11" s="151">
        <v>57.407407407407405</v>
      </c>
      <c r="F11" s="151">
        <v>29.629629629629626</v>
      </c>
      <c r="G11" s="151">
        <v>12.962962962962962</v>
      </c>
      <c r="H11" s="151">
        <v>52</v>
      </c>
      <c r="I11" s="151">
        <v>40</v>
      </c>
      <c r="J11" s="151">
        <v>8</v>
      </c>
      <c r="K11" s="151">
        <v>29.411764705882355</v>
      </c>
      <c r="L11" s="151">
        <v>43.137254901960787</v>
      </c>
      <c r="M11" s="151">
        <v>27.450980392156865</v>
      </c>
      <c r="N11">
        <v>22</v>
      </c>
      <c r="O11">
        <v>58</v>
      </c>
      <c r="P11">
        <v>20</v>
      </c>
      <c r="Q11">
        <v>27.3</v>
      </c>
      <c r="R11">
        <v>36.4</v>
      </c>
      <c r="S11">
        <v>36.4</v>
      </c>
      <c r="T11">
        <v>52.8</v>
      </c>
      <c r="U11">
        <v>37.700000000000003</v>
      </c>
      <c r="V11">
        <v>9.4</v>
      </c>
      <c r="W11">
        <v>37</v>
      </c>
      <c r="X11">
        <v>29.6</v>
      </c>
      <c r="Y11">
        <v>33.299999999999997</v>
      </c>
    </row>
    <row r="12" spans="1:25">
      <c r="A12">
        <v>11</v>
      </c>
      <c r="B12" s="151">
        <v>39.166666666666664</v>
      </c>
      <c r="C12" s="151">
        <v>33.333333333333329</v>
      </c>
      <c r="D12" s="151">
        <v>27.500000000000004</v>
      </c>
      <c r="E12" s="151">
        <v>39.024390243902438</v>
      </c>
      <c r="F12" s="151">
        <v>40.650406504065039</v>
      </c>
      <c r="G12" s="151">
        <v>20.325203252032519</v>
      </c>
      <c r="H12" s="151">
        <v>34.677419354838712</v>
      </c>
      <c r="I12" s="151">
        <v>38.70967741935484</v>
      </c>
      <c r="J12" s="151">
        <v>26.612903225806448</v>
      </c>
      <c r="K12" s="151">
        <v>16.666666666666664</v>
      </c>
      <c r="L12" s="151">
        <v>26.190476190476193</v>
      </c>
      <c r="M12" s="151">
        <v>57.142857142857139</v>
      </c>
      <c r="N12">
        <v>24.8</v>
      </c>
      <c r="O12">
        <v>37.6</v>
      </c>
      <c r="P12">
        <v>37.6</v>
      </c>
      <c r="Q12">
        <v>19</v>
      </c>
      <c r="R12">
        <v>27.8</v>
      </c>
      <c r="S12">
        <v>53.2</v>
      </c>
      <c r="T12">
        <v>19.5</v>
      </c>
      <c r="U12">
        <v>44.5</v>
      </c>
      <c r="V12">
        <v>35.9</v>
      </c>
      <c r="W12">
        <v>14.3</v>
      </c>
      <c r="X12">
        <v>34.1</v>
      </c>
      <c r="Y12">
        <v>51.6</v>
      </c>
    </row>
    <row r="13" spans="1:25">
      <c r="A13">
        <v>12</v>
      </c>
      <c r="B13" s="151">
        <v>80</v>
      </c>
      <c r="C13" s="151">
        <v>20</v>
      </c>
      <c r="D13" s="151">
        <v>0</v>
      </c>
      <c r="E13" s="151">
        <v>38.888888888888893</v>
      </c>
      <c r="F13" s="151">
        <v>48.148148148148145</v>
      </c>
      <c r="G13" s="151">
        <v>12.962962962962962</v>
      </c>
      <c r="H13" s="151">
        <v>52.72727272727272</v>
      </c>
      <c r="I13" s="151">
        <v>32.727272727272727</v>
      </c>
      <c r="J13" s="151">
        <v>14.545454545454545</v>
      </c>
      <c r="K13" s="151">
        <v>62.264150943396224</v>
      </c>
      <c r="L13" s="151">
        <v>32.075471698113205</v>
      </c>
      <c r="M13" s="151">
        <v>5.6603773584905666</v>
      </c>
      <c r="N13">
        <v>43.1</v>
      </c>
      <c r="O13">
        <v>39.200000000000003</v>
      </c>
      <c r="P13">
        <v>17.600000000000001</v>
      </c>
      <c r="Q13">
        <v>41.2</v>
      </c>
      <c r="R13">
        <v>41.2</v>
      </c>
      <c r="S13">
        <v>17.600000000000001</v>
      </c>
      <c r="T13">
        <v>58.2</v>
      </c>
      <c r="U13">
        <v>30.9</v>
      </c>
      <c r="V13">
        <v>10.9</v>
      </c>
      <c r="W13">
        <v>50.9</v>
      </c>
      <c r="X13">
        <v>40</v>
      </c>
      <c r="Y13">
        <v>9.1</v>
      </c>
    </row>
    <row r="14" spans="1:25">
      <c r="A14">
        <v>13</v>
      </c>
      <c r="B14" s="151">
        <v>23.4</v>
      </c>
      <c r="C14" s="151">
        <v>50.8</v>
      </c>
      <c r="D14" s="151">
        <v>25.8</v>
      </c>
      <c r="E14" s="151">
        <v>28</v>
      </c>
      <c r="F14" s="151">
        <v>42.4</v>
      </c>
      <c r="G14" s="151">
        <v>29.6</v>
      </c>
      <c r="H14" s="151">
        <v>22</v>
      </c>
      <c r="I14" s="151">
        <v>44.9</v>
      </c>
      <c r="J14" s="151">
        <v>33.1</v>
      </c>
      <c r="K14" s="151">
        <v>14.4</v>
      </c>
      <c r="L14" s="151">
        <v>35.200000000000003</v>
      </c>
      <c r="M14" s="151">
        <v>50.4</v>
      </c>
      <c r="N14">
        <v>6.4</v>
      </c>
      <c r="O14">
        <v>36</v>
      </c>
      <c r="P14">
        <v>57.6</v>
      </c>
      <c r="Q14">
        <v>9.4</v>
      </c>
      <c r="R14">
        <v>37</v>
      </c>
      <c r="S14">
        <v>53.5</v>
      </c>
      <c r="T14">
        <v>12.4</v>
      </c>
      <c r="U14">
        <v>32.6</v>
      </c>
      <c r="V14">
        <v>55</v>
      </c>
      <c r="W14">
        <v>9.8000000000000007</v>
      </c>
      <c r="X14">
        <v>29.5</v>
      </c>
      <c r="Y14">
        <v>60.6</v>
      </c>
    </row>
    <row r="15" spans="1:25" ht="17.399999999999999">
      <c r="A15">
        <v>14</v>
      </c>
      <c r="B15" s="203">
        <v>28.599999999999994</v>
      </c>
      <c r="C15" s="203">
        <v>30</v>
      </c>
      <c r="D15" s="203">
        <v>41.4</v>
      </c>
      <c r="E15" s="203">
        <v>70.7</v>
      </c>
      <c r="F15" s="203">
        <v>18.7</v>
      </c>
      <c r="G15" s="203">
        <v>10.6</v>
      </c>
      <c r="H15" s="203">
        <v>74.599999999999994</v>
      </c>
      <c r="I15" s="203">
        <v>14.7</v>
      </c>
      <c r="J15" s="203">
        <v>10.7</v>
      </c>
      <c r="K15" s="203">
        <v>87.7</v>
      </c>
      <c r="L15" s="203">
        <v>9.6</v>
      </c>
      <c r="M15" s="203">
        <v>2.7</v>
      </c>
      <c r="N15">
        <v>74.599999999999994</v>
      </c>
      <c r="O15">
        <v>14.1</v>
      </c>
      <c r="P15">
        <v>11.3</v>
      </c>
      <c r="Q15">
        <v>81.7</v>
      </c>
      <c r="R15">
        <v>11.3</v>
      </c>
      <c r="S15">
        <v>7</v>
      </c>
      <c r="T15">
        <v>80</v>
      </c>
      <c r="U15">
        <v>17.100000000000001</v>
      </c>
      <c r="V15">
        <v>2.9</v>
      </c>
      <c r="W15">
        <v>88.7</v>
      </c>
      <c r="X15">
        <v>8.5</v>
      </c>
      <c r="Y15">
        <v>2.8</v>
      </c>
    </row>
    <row r="16" spans="1:25" ht="17.399999999999999">
      <c r="A16">
        <v>15</v>
      </c>
      <c r="B16" s="204">
        <v>51.7</v>
      </c>
      <c r="C16" s="204">
        <v>36.700000000000003</v>
      </c>
      <c r="D16" s="204">
        <v>15</v>
      </c>
      <c r="E16" s="204">
        <v>58.5</v>
      </c>
      <c r="F16" s="204">
        <v>46.2</v>
      </c>
      <c r="G16" s="204">
        <v>12.3</v>
      </c>
      <c r="H16" s="204">
        <v>47.6</v>
      </c>
      <c r="I16" s="204">
        <v>36.5</v>
      </c>
      <c r="J16" s="204">
        <v>11.1</v>
      </c>
      <c r="K16" s="204">
        <v>52.3</v>
      </c>
      <c r="L16" s="204">
        <v>23.1</v>
      </c>
      <c r="M16" s="202">
        <v>29.2</v>
      </c>
      <c r="N16">
        <v>58.1</v>
      </c>
      <c r="O16">
        <v>21</v>
      </c>
      <c r="P16">
        <v>21</v>
      </c>
      <c r="Q16">
        <v>60.9</v>
      </c>
      <c r="R16">
        <v>32.799999999999997</v>
      </c>
      <c r="S16">
        <v>6.3</v>
      </c>
      <c r="T16">
        <v>37.1</v>
      </c>
      <c r="U16">
        <v>48.4</v>
      </c>
      <c r="V16">
        <v>14.5</v>
      </c>
      <c r="W16">
        <v>63.5</v>
      </c>
      <c r="X16">
        <v>27</v>
      </c>
      <c r="Y16">
        <v>9.5</v>
      </c>
    </row>
    <row r="17" spans="1:25" ht="17.399999999999999">
      <c r="A17">
        <v>16</v>
      </c>
      <c r="B17" s="201">
        <v>13</v>
      </c>
      <c r="C17" s="201">
        <v>32</v>
      </c>
      <c r="D17" s="201">
        <v>55</v>
      </c>
      <c r="E17" s="201">
        <v>17.5</v>
      </c>
      <c r="F17" s="201">
        <v>33</v>
      </c>
      <c r="G17" s="201">
        <v>49.5</v>
      </c>
      <c r="H17" s="201">
        <v>17.799999999999997</v>
      </c>
      <c r="I17" s="201">
        <v>32.700000000000003</v>
      </c>
      <c r="J17" s="201">
        <v>49.5</v>
      </c>
      <c r="K17" s="201">
        <v>26</v>
      </c>
      <c r="L17" s="201">
        <v>27.9</v>
      </c>
      <c r="M17" s="201">
        <v>46.1</v>
      </c>
      <c r="N17">
        <v>17.5</v>
      </c>
      <c r="O17">
        <v>28.2</v>
      </c>
      <c r="P17">
        <v>54.4</v>
      </c>
      <c r="Q17">
        <v>16</v>
      </c>
      <c r="R17">
        <v>36</v>
      </c>
      <c r="S17">
        <v>48</v>
      </c>
      <c r="T17">
        <v>11.7</v>
      </c>
      <c r="U17">
        <v>33</v>
      </c>
      <c r="V17">
        <v>55.3</v>
      </c>
      <c r="W17">
        <v>12.4</v>
      </c>
      <c r="X17">
        <v>39</v>
      </c>
      <c r="Y17">
        <v>48.6</v>
      </c>
    </row>
    <row r="18" spans="1:25">
      <c r="A18">
        <v>17</v>
      </c>
      <c r="B18" s="151">
        <v>80</v>
      </c>
      <c r="C18" s="151">
        <v>20</v>
      </c>
      <c r="D18" s="151">
        <v>0</v>
      </c>
      <c r="E18" s="151">
        <v>62.962962962962962</v>
      </c>
      <c r="F18" s="151">
        <v>37.037037037037038</v>
      </c>
      <c r="G18" s="151">
        <v>0</v>
      </c>
      <c r="H18" s="151">
        <v>46</v>
      </c>
      <c r="I18" s="151">
        <v>42</v>
      </c>
      <c r="J18" s="151">
        <v>12</v>
      </c>
      <c r="K18" s="151">
        <v>38.181818181818187</v>
      </c>
      <c r="L18" s="151">
        <v>27.27272727272727</v>
      </c>
      <c r="M18" s="151">
        <v>34.545454545454547</v>
      </c>
      <c r="N18">
        <v>52.8</v>
      </c>
      <c r="O18">
        <v>28.3</v>
      </c>
      <c r="P18">
        <v>18.899999999999999</v>
      </c>
      <c r="Q18">
        <v>38</v>
      </c>
      <c r="R18">
        <v>24</v>
      </c>
      <c r="S18">
        <v>38</v>
      </c>
      <c r="T18">
        <v>45.3</v>
      </c>
      <c r="U18">
        <v>37.700000000000003</v>
      </c>
      <c r="V18">
        <v>17</v>
      </c>
      <c r="W18">
        <v>23.6</v>
      </c>
      <c r="X18">
        <v>18.2</v>
      </c>
      <c r="Y18">
        <v>58.2</v>
      </c>
    </row>
    <row r="19" spans="1:25">
      <c r="A19">
        <v>18</v>
      </c>
      <c r="B19" s="151">
        <v>31.092436974789916</v>
      </c>
      <c r="C19" s="151">
        <v>36.134453781512605</v>
      </c>
      <c r="D19" s="151">
        <v>32.773109243697476</v>
      </c>
      <c r="E19" s="151">
        <v>32.8125</v>
      </c>
      <c r="F19" s="151">
        <v>41.40625</v>
      </c>
      <c r="G19" s="151">
        <v>25.78125</v>
      </c>
      <c r="H19" s="151">
        <v>43.511450381679388</v>
      </c>
      <c r="I19" s="151">
        <v>24.427480916030532</v>
      </c>
      <c r="J19" s="151">
        <v>32.061068702290072</v>
      </c>
      <c r="K19" s="151">
        <v>45.161290322580641</v>
      </c>
      <c r="L19" s="151">
        <v>31.451612903225808</v>
      </c>
      <c r="M19" s="151">
        <v>23.387096774193548</v>
      </c>
      <c r="N19">
        <v>43</v>
      </c>
      <c r="O19">
        <v>38.299999999999997</v>
      </c>
      <c r="P19">
        <v>18.8</v>
      </c>
      <c r="Q19">
        <v>35.200000000000003</v>
      </c>
      <c r="R19">
        <v>44.8</v>
      </c>
      <c r="S19">
        <v>20</v>
      </c>
      <c r="T19">
        <v>28.2</v>
      </c>
      <c r="U19">
        <v>38.200000000000003</v>
      </c>
      <c r="V19">
        <v>33.6</v>
      </c>
      <c r="W19">
        <v>28.3</v>
      </c>
      <c r="X19">
        <v>35.4</v>
      </c>
      <c r="Y19">
        <v>36.200000000000003</v>
      </c>
    </row>
    <row r="20" spans="1:25">
      <c r="A20">
        <v>19</v>
      </c>
      <c r="B20" s="151">
        <v>49.367088607594937</v>
      </c>
      <c r="C20" s="151">
        <v>29.11392405063291</v>
      </c>
      <c r="D20" s="151">
        <v>21.518987341772153</v>
      </c>
      <c r="E20" s="151">
        <v>46.341463414634148</v>
      </c>
      <c r="F20" s="151">
        <v>30.487804878048781</v>
      </c>
      <c r="G20" s="151">
        <v>23.170731707317074</v>
      </c>
      <c r="H20" s="151">
        <v>40</v>
      </c>
      <c r="I20" s="151">
        <v>38.75</v>
      </c>
      <c r="J20" s="151">
        <v>21.25</v>
      </c>
      <c r="K20" s="151">
        <v>43.373493975903614</v>
      </c>
      <c r="L20" s="151">
        <v>31.325301204819279</v>
      </c>
      <c r="M20" s="151">
        <v>25.301204819277107</v>
      </c>
      <c r="N20">
        <v>47.6</v>
      </c>
      <c r="O20">
        <v>35.700000000000003</v>
      </c>
      <c r="P20">
        <v>16.7</v>
      </c>
      <c r="Q20">
        <v>45.8</v>
      </c>
      <c r="R20">
        <v>38.6</v>
      </c>
      <c r="S20">
        <v>15.7</v>
      </c>
      <c r="T20">
        <v>50</v>
      </c>
      <c r="U20">
        <v>30.5</v>
      </c>
      <c r="V20">
        <v>19.5</v>
      </c>
      <c r="W20">
        <v>42.5</v>
      </c>
      <c r="X20">
        <v>33.799999999999997</v>
      </c>
      <c r="Y20">
        <v>23.8</v>
      </c>
    </row>
    <row r="21" spans="1:25">
      <c r="A21">
        <v>20</v>
      </c>
      <c r="B21" s="151">
        <v>82.051282051282044</v>
      </c>
      <c r="C21" s="151">
        <v>15.384615384615385</v>
      </c>
      <c r="D21" s="151">
        <v>2.5641025641025639</v>
      </c>
      <c r="E21" s="151">
        <v>83.720930232558146</v>
      </c>
      <c r="F21" s="151">
        <v>16.279069767441861</v>
      </c>
      <c r="G21" s="151">
        <v>0</v>
      </c>
      <c r="H21" s="151">
        <v>69.767441860465112</v>
      </c>
      <c r="I21" s="151">
        <v>23.255813953488371</v>
      </c>
      <c r="J21" s="151">
        <v>6.9767441860465116</v>
      </c>
      <c r="K21" s="151">
        <v>55.000000000000007</v>
      </c>
      <c r="L21" s="151">
        <v>22.5</v>
      </c>
      <c r="M21" s="151">
        <v>22.5</v>
      </c>
      <c r="N21">
        <v>70</v>
      </c>
      <c r="O21">
        <v>17.5</v>
      </c>
      <c r="P21">
        <v>12.5</v>
      </c>
      <c r="Q21">
        <v>45.5</v>
      </c>
      <c r="R21">
        <v>45.5</v>
      </c>
      <c r="S21">
        <v>9.1</v>
      </c>
      <c r="T21">
        <v>43.2</v>
      </c>
      <c r="U21">
        <v>36.4</v>
      </c>
      <c r="V21">
        <v>20.5</v>
      </c>
      <c r="W21">
        <v>22.5</v>
      </c>
      <c r="X21">
        <v>50</v>
      </c>
      <c r="Y21">
        <v>27.5</v>
      </c>
    </row>
    <row r="22" spans="1:25">
      <c r="A22">
        <v>21</v>
      </c>
      <c r="B22" s="151">
        <v>57.999999999999993</v>
      </c>
      <c r="C22" s="151">
        <v>40</v>
      </c>
      <c r="D22" s="151">
        <v>2</v>
      </c>
      <c r="E22" s="151">
        <v>100</v>
      </c>
      <c r="F22" s="151">
        <v>0</v>
      </c>
      <c r="G22" s="151">
        <v>0</v>
      </c>
      <c r="H22" s="151">
        <v>25</v>
      </c>
      <c r="I22" s="151">
        <v>38.461538461538467</v>
      </c>
      <c r="J22" s="151">
        <v>36.538461538461533</v>
      </c>
      <c r="K22" s="151">
        <v>7.4074074074074066</v>
      </c>
      <c r="L22" s="151">
        <v>50</v>
      </c>
      <c r="M22" s="151">
        <v>42.592592592592595</v>
      </c>
      <c r="N22">
        <v>11.1</v>
      </c>
      <c r="O22">
        <v>44.4</v>
      </c>
      <c r="P22">
        <v>44.4</v>
      </c>
      <c r="Q22">
        <v>5.8</v>
      </c>
      <c r="R22">
        <v>36.5</v>
      </c>
      <c r="S22">
        <v>57.7</v>
      </c>
      <c r="T22">
        <v>20.8</v>
      </c>
      <c r="U22">
        <v>32.1</v>
      </c>
      <c r="V22">
        <v>47.2</v>
      </c>
      <c r="W22">
        <v>3.6</v>
      </c>
      <c r="X22">
        <v>58.2</v>
      </c>
      <c r="Y22">
        <v>38.200000000000003</v>
      </c>
    </row>
    <row r="23" spans="1:25">
      <c r="A23">
        <v>22</v>
      </c>
      <c r="B23" s="151">
        <v>42</v>
      </c>
      <c r="C23" s="151">
        <v>42</v>
      </c>
      <c r="D23" s="151">
        <v>16</v>
      </c>
      <c r="E23" s="151">
        <v>36.19047619047619</v>
      </c>
      <c r="F23" s="151">
        <v>41.904761904761905</v>
      </c>
      <c r="G23" s="151">
        <v>21.904761904761905</v>
      </c>
      <c r="H23" s="151">
        <v>51.886792452830186</v>
      </c>
      <c r="I23" s="151">
        <v>30.188679245283019</v>
      </c>
      <c r="J23" s="151">
        <v>17.924528301886792</v>
      </c>
      <c r="K23" s="151">
        <v>43.80952380952381</v>
      </c>
      <c r="L23" s="151">
        <v>36.19047619047619</v>
      </c>
      <c r="M23" s="151">
        <v>20</v>
      </c>
      <c r="N23">
        <v>32.1</v>
      </c>
      <c r="O23">
        <v>36.799999999999997</v>
      </c>
      <c r="P23">
        <v>31.1</v>
      </c>
      <c r="Q23">
        <v>39.4</v>
      </c>
      <c r="R23">
        <v>42.3</v>
      </c>
      <c r="S23">
        <v>18.3</v>
      </c>
      <c r="T23">
        <v>47.2</v>
      </c>
      <c r="U23">
        <v>32.1</v>
      </c>
      <c r="V23">
        <v>20.8</v>
      </c>
      <c r="W23">
        <v>39.799999999999997</v>
      </c>
      <c r="X23">
        <v>33.299999999999997</v>
      </c>
      <c r="Y23">
        <v>26.9</v>
      </c>
    </row>
    <row r="24" spans="1:25">
      <c r="A24">
        <v>23</v>
      </c>
      <c r="B24" s="151">
        <v>41.428571428571431</v>
      </c>
      <c r="C24" s="151">
        <v>35.714285714285715</v>
      </c>
      <c r="D24" s="151">
        <v>22.857142857142858</v>
      </c>
      <c r="E24" s="151">
        <v>47.222222222222221</v>
      </c>
      <c r="F24" s="151">
        <v>29.166666666666668</v>
      </c>
      <c r="G24" s="151">
        <v>23.611111111111111</v>
      </c>
      <c r="H24" s="151">
        <v>49.315068493150683</v>
      </c>
      <c r="I24" s="151">
        <v>30.136986301369863</v>
      </c>
      <c r="J24" s="151">
        <v>20.547945205479451</v>
      </c>
      <c r="K24" s="151">
        <v>37.662337662337663</v>
      </c>
      <c r="L24" s="151">
        <v>25.97402597402597</v>
      </c>
      <c r="M24" s="151">
        <v>36.363636363636367</v>
      </c>
      <c r="N24">
        <v>33.299999999999997</v>
      </c>
      <c r="O24">
        <v>33.299999999999997</v>
      </c>
      <c r="P24">
        <v>33.299999999999997</v>
      </c>
      <c r="Q24">
        <v>39.200000000000003</v>
      </c>
      <c r="R24">
        <v>44.6</v>
      </c>
      <c r="S24">
        <v>16.2</v>
      </c>
      <c r="T24">
        <v>25</v>
      </c>
      <c r="U24">
        <v>43.1</v>
      </c>
      <c r="V24">
        <v>31.9</v>
      </c>
      <c r="W24">
        <v>14.9</v>
      </c>
      <c r="X24">
        <v>37.799999999999997</v>
      </c>
      <c r="Y24">
        <v>47.3</v>
      </c>
    </row>
    <row r="25" spans="1:25">
      <c r="A25">
        <v>24</v>
      </c>
      <c r="B25" s="151">
        <v>52</v>
      </c>
      <c r="C25" s="151">
        <v>34</v>
      </c>
      <c r="D25" s="151">
        <v>14.000000000000002</v>
      </c>
      <c r="E25" s="151">
        <v>56.60377358490566</v>
      </c>
      <c r="F25" s="151">
        <v>30.188679245283019</v>
      </c>
      <c r="G25" s="151">
        <v>13.20754716981132</v>
      </c>
      <c r="H25" s="151">
        <v>10.909090909090908</v>
      </c>
      <c r="I25" s="151">
        <v>0</v>
      </c>
      <c r="J25" s="151">
        <v>41.818181818181813</v>
      </c>
      <c r="K25" s="151">
        <v>50.980392156862742</v>
      </c>
      <c r="L25" s="151">
        <v>29.411764705882355</v>
      </c>
      <c r="M25" s="151">
        <v>19.607843137254903</v>
      </c>
      <c r="N25">
        <v>54</v>
      </c>
      <c r="O25">
        <v>28</v>
      </c>
      <c r="P25">
        <v>18</v>
      </c>
      <c r="Q25">
        <v>30.8</v>
      </c>
      <c r="R25">
        <v>51.9</v>
      </c>
      <c r="S25">
        <v>17.3</v>
      </c>
      <c r="T25">
        <v>34.6</v>
      </c>
      <c r="U25">
        <v>38.5</v>
      </c>
      <c r="V25">
        <v>26.9</v>
      </c>
      <c r="W25">
        <v>27.3</v>
      </c>
      <c r="X25">
        <v>38.200000000000003</v>
      </c>
      <c r="Y25">
        <v>34.5</v>
      </c>
    </row>
    <row r="26" spans="1:25">
      <c r="A26">
        <v>25</v>
      </c>
      <c r="B26" s="151">
        <v>57.999999999999993</v>
      </c>
      <c r="C26" s="151">
        <v>27</v>
      </c>
      <c r="D26" s="151">
        <v>15</v>
      </c>
      <c r="E26" s="151">
        <v>36.19047619047619</v>
      </c>
      <c r="F26" s="151">
        <v>45.714285714285715</v>
      </c>
      <c r="G26" s="151">
        <v>18.095238095238095</v>
      </c>
      <c r="H26" s="151">
        <v>45.794392523364486</v>
      </c>
      <c r="I26" s="151">
        <v>34.579439252336449</v>
      </c>
      <c r="J26" s="151">
        <v>19.626168224299064</v>
      </c>
      <c r="K26" s="151">
        <v>18.867924528301888</v>
      </c>
      <c r="L26" s="151">
        <v>33.018867924528301</v>
      </c>
      <c r="M26" s="151">
        <v>48.113207547169814</v>
      </c>
      <c r="N26">
        <v>16.2</v>
      </c>
      <c r="O26">
        <v>41</v>
      </c>
      <c r="P26">
        <v>42.9</v>
      </c>
      <c r="Q26">
        <v>12.1</v>
      </c>
      <c r="R26">
        <v>40.200000000000003</v>
      </c>
      <c r="S26">
        <v>47.7</v>
      </c>
      <c r="T26">
        <v>9.1</v>
      </c>
      <c r="U26">
        <v>49.1</v>
      </c>
      <c r="V26">
        <v>41.8</v>
      </c>
      <c r="W26">
        <v>16.399999999999999</v>
      </c>
      <c r="X26">
        <v>55.5</v>
      </c>
      <c r="Y26">
        <v>28.2</v>
      </c>
    </row>
    <row r="27" spans="1:25">
      <c r="A27" t="s">
        <v>94</v>
      </c>
      <c r="B27" s="151" t="e">
        <v>#DIV/0!</v>
      </c>
      <c r="C27" s="151" t="e">
        <v>#DIV/0!</v>
      </c>
      <c r="D27" s="151" t="e">
        <v>#DIV/0!</v>
      </c>
      <c r="E27" s="151" t="e">
        <v>#DIV/0!</v>
      </c>
      <c r="F27" s="151" t="e">
        <v>#DIV/0!</v>
      </c>
      <c r="G27" s="151" t="e">
        <v>#DIV/0!</v>
      </c>
      <c r="H27" s="151" t="e">
        <v>#DIV/0!</v>
      </c>
      <c r="I27" s="151" t="e">
        <v>#DIV/0!</v>
      </c>
      <c r="J27" s="151" t="e">
        <v>#DIV/0!</v>
      </c>
      <c r="K27" s="151" t="e">
        <v>#DIV/0!</v>
      </c>
      <c r="L27" s="151" t="e">
        <v>#DIV/0!</v>
      </c>
      <c r="M27" s="151" t="e">
        <v>#DIV/0!</v>
      </c>
      <c r="N27">
        <v>35.200000000000003</v>
      </c>
      <c r="O27">
        <v>31.7</v>
      </c>
      <c r="P27">
        <v>33.200000000000003</v>
      </c>
      <c r="Q27">
        <v>32</v>
      </c>
      <c r="R27">
        <v>36.299999999999997</v>
      </c>
      <c r="S27">
        <v>31.7</v>
      </c>
      <c r="T27">
        <v>30.9</v>
      </c>
      <c r="U27">
        <v>35.799999999999997</v>
      </c>
      <c r="V27">
        <v>34.299999999999997</v>
      </c>
      <c r="W27">
        <v>35</v>
      </c>
      <c r="X27">
        <v>38</v>
      </c>
      <c r="Y27"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E5B2-FCFD-4D39-85C5-5D67FEEF495C}">
  <dimension ref="A1:AD27"/>
  <sheetViews>
    <sheetView zoomScale="70" zoomScaleNormal="70" workbookViewId="0">
      <selection activeCell="D10" sqref="D10"/>
    </sheetView>
  </sheetViews>
  <sheetFormatPr defaultRowHeight="15"/>
  <sheetData>
    <row r="1" spans="1:30">
      <c r="A1" t="s">
        <v>72</v>
      </c>
      <c r="S1" t="s">
        <v>83</v>
      </c>
      <c r="T1" t="s">
        <v>64</v>
      </c>
      <c r="U1" t="s">
        <v>84</v>
      </c>
      <c r="V1" t="s">
        <v>85</v>
      </c>
      <c r="W1" t="s">
        <v>65</v>
      </c>
      <c r="X1" t="s">
        <v>86</v>
      </c>
      <c r="Y1" t="s">
        <v>87</v>
      </c>
      <c r="Z1" t="s">
        <v>66</v>
      </c>
      <c r="AA1" t="s">
        <v>88</v>
      </c>
      <c r="AB1" t="s">
        <v>89</v>
      </c>
      <c r="AC1" t="s">
        <v>67</v>
      </c>
      <c r="AD1" t="s">
        <v>90</v>
      </c>
    </row>
    <row r="2" spans="1:30">
      <c r="A2">
        <v>1</v>
      </c>
      <c r="B2">
        <v>40</v>
      </c>
      <c r="C2">
        <f>B2-E2-D2</f>
        <v>23</v>
      </c>
      <c r="D2">
        <v>14</v>
      </c>
      <c r="E2">
        <v>3</v>
      </c>
      <c r="F2">
        <v>41</v>
      </c>
      <c r="G2">
        <f>F2-I2-H2</f>
        <v>24</v>
      </c>
      <c r="H2">
        <v>10</v>
      </c>
      <c r="I2">
        <v>7</v>
      </c>
      <c r="J2">
        <v>41</v>
      </c>
      <c r="K2">
        <f>J2-M2-L2</f>
        <v>23</v>
      </c>
      <c r="L2">
        <v>13</v>
      </c>
      <c r="M2">
        <v>5</v>
      </c>
      <c r="N2">
        <v>40</v>
      </c>
      <c r="O2">
        <f>N2-Q2-P2</f>
        <v>31</v>
      </c>
      <c r="P2">
        <v>7</v>
      </c>
      <c r="Q2">
        <v>2</v>
      </c>
      <c r="S2">
        <v>77.5</v>
      </c>
      <c r="T2">
        <v>17.5</v>
      </c>
      <c r="U2">
        <v>5</v>
      </c>
      <c r="V2">
        <v>62.5</v>
      </c>
      <c r="W2">
        <v>22.5</v>
      </c>
      <c r="X2">
        <v>15</v>
      </c>
      <c r="Y2">
        <v>53.5</v>
      </c>
      <c r="Z2">
        <v>37.200000000000003</v>
      </c>
      <c r="AA2">
        <v>9.3000000000000007</v>
      </c>
      <c r="AB2">
        <v>64.400000000000006</v>
      </c>
      <c r="AC2">
        <v>26.7</v>
      </c>
      <c r="AD2">
        <v>8.9</v>
      </c>
    </row>
    <row r="3" spans="1:30">
      <c r="A3">
        <v>2</v>
      </c>
      <c r="B3">
        <v>40</v>
      </c>
      <c r="C3">
        <f>B3-E3-D3</f>
        <v>31</v>
      </c>
      <c r="D3">
        <v>7</v>
      </c>
      <c r="E3">
        <v>2</v>
      </c>
      <c r="F3">
        <v>42</v>
      </c>
      <c r="G3">
        <f>F3-I3-H3</f>
        <v>29</v>
      </c>
      <c r="H3">
        <v>9</v>
      </c>
      <c r="I3">
        <v>4</v>
      </c>
      <c r="J3">
        <v>43</v>
      </c>
      <c r="K3">
        <f>J3-M3-L3</f>
        <v>26</v>
      </c>
      <c r="L3">
        <v>12</v>
      </c>
      <c r="M3">
        <v>5</v>
      </c>
      <c r="N3">
        <v>39</v>
      </c>
      <c r="O3">
        <f>N3-Q3-P3</f>
        <v>26</v>
      </c>
      <c r="P3">
        <v>11</v>
      </c>
      <c r="Q3">
        <v>2</v>
      </c>
      <c r="S3">
        <v>66.7</v>
      </c>
      <c r="T3">
        <v>28.2</v>
      </c>
      <c r="U3">
        <v>5.0999999999999996</v>
      </c>
      <c r="V3">
        <v>48.8</v>
      </c>
      <c r="W3">
        <v>31.7</v>
      </c>
      <c r="X3">
        <v>19.5</v>
      </c>
      <c r="Y3">
        <v>32.6</v>
      </c>
      <c r="Z3">
        <v>37.200000000000003</v>
      </c>
      <c r="AA3">
        <v>30.2</v>
      </c>
      <c r="AB3">
        <v>27.5</v>
      </c>
      <c r="AC3">
        <v>42.5</v>
      </c>
      <c r="AD3">
        <v>30</v>
      </c>
    </row>
    <row r="4" spans="1:30">
      <c r="A4">
        <v>3</v>
      </c>
      <c r="B4">
        <v>120</v>
      </c>
      <c r="C4">
        <f>B4-E4-D4</f>
        <v>78</v>
      </c>
      <c r="D4">
        <v>35</v>
      </c>
      <c r="E4">
        <v>7</v>
      </c>
      <c r="F4">
        <v>130</v>
      </c>
      <c r="G4">
        <f>F4-I4-H4</f>
        <v>64</v>
      </c>
      <c r="H4">
        <v>43</v>
      </c>
      <c r="I4">
        <v>23</v>
      </c>
      <c r="J4">
        <v>121</v>
      </c>
      <c r="K4">
        <f>J4-M4-L4</f>
        <v>80</v>
      </c>
      <c r="L4">
        <v>39</v>
      </c>
      <c r="M4">
        <v>2</v>
      </c>
      <c r="N4">
        <v>125</v>
      </c>
      <c r="O4">
        <f>N4-Q4-P4</f>
        <v>62</v>
      </c>
      <c r="P4">
        <v>33</v>
      </c>
      <c r="Q4">
        <v>30</v>
      </c>
      <c r="S4">
        <v>43.9</v>
      </c>
      <c r="T4">
        <v>35.799999999999997</v>
      </c>
      <c r="U4">
        <v>20.3</v>
      </c>
      <c r="V4">
        <v>51.6</v>
      </c>
      <c r="W4">
        <v>31</v>
      </c>
      <c r="X4">
        <v>17.5</v>
      </c>
      <c r="Y4">
        <v>35.6</v>
      </c>
      <c r="Z4">
        <v>46.2</v>
      </c>
      <c r="AA4">
        <v>18.2</v>
      </c>
      <c r="AB4">
        <v>45.3</v>
      </c>
      <c r="AC4">
        <v>29.7</v>
      </c>
      <c r="AD4">
        <v>25</v>
      </c>
    </row>
    <row r="5" spans="1:30">
      <c r="A5">
        <v>4</v>
      </c>
      <c r="B5">
        <v>60</v>
      </c>
      <c r="C5">
        <f>B5-E5-D5</f>
        <v>29</v>
      </c>
      <c r="D5">
        <v>14</v>
      </c>
      <c r="E5">
        <v>17</v>
      </c>
      <c r="F5">
        <v>61</v>
      </c>
      <c r="G5">
        <f>F5-I5-H5</f>
        <v>25</v>
      </c>
      <c r="H5">
        <v>26</v>
      </c>
      <c r="I5">
        <v>10</v>
      </c>
      <c r="J5">
        <v>62</v>
      </c>
      <c r="K5">
        <f>J5-M5-L5</f>
        <v>29</v>
      </c>
      <c r="L5">
        <v>22</v>
      </c>
      <c r="M5">
        <v>11</v>
      </c>
      <c r="N5">
        <v>63</v>
      </c>
      <c r="O5">
        <f>N5-Q5-P5</f>
        <v>16</v>
      </c>
      <c r="P5">
        <v>27</v>
      </c>
      <c r="Q5">
        <v>20</v>
      </c>
      <c r="S5">
        <v>23.8</v>
      </c>
      <c r="T5">
        <v>41.3</v>
      </c>
      <c r="U5">
        <v>34.9</v>
      </c>
      <c r="V5">
        <v>24.2</v>
      </c>
      <c r="W5">
        <v>50</v>
      </c>
      <c r="X5">
        <v>25.8</v>
      </c>
      <c r="Y5">
        <v>28.8</v>
      </c>
      <c r="Z5">
        <v>45.5</v>
      </c>
      <c r="AA5">
        <v>25.8</v>
      </c>
      <c r="AB5">
        <v>54.5</v>
      </c>
      <c r="AC5">
        <v>30.3</v>
      </c>
      <c r="AD5">
        <v>15.2</v>
      </c>
    </row>
    <row r="6" spans="1:30">
      <c r="A6">
        <v>5</v>
      </c>
      <c r="B6">
        <v>120</v>
      </c>
      <c r="C6">
        <f>B6-E6-D6</f>
        <v>30</v>
      </c>
      <c r="D6">
        <v>45</v>
      </c>
      <c r="E6">
        <v>45</v>
      </c>
      <c r="F6">
        <v>124</v>
      </c>
      <c r="G6">
        <f>F6-I6-H6</f>
        <v>32</v>
      </c>
      <c r="H6">
        <v>39</v>
      </c>
      <c r="I6">
        <v>53</v>
      </c>
      <c r="J6">
        <v>123</v>
      </c>
      <c r="K6">
        <f>J6-M6-L6</f>
        <v>23</v>
      </c>
      <c r="L6">
        <v>39</v>
      </c>
      <c r="M6">
        <v>61</v>
      </c>
      <c r="N6">
        <v>125</v>
      </c>
      <c r="O6">
        <f>N6-Q6-P6</f>
        <v>19</v>
      </c>
      <c r="P6">
        <v>65</v>
      </c>
      <c r="Q6">
        <v>41</v>
      </c>
      <c r="S6">
        <v>3.9</v>
      </c>
      <c r="T6">
        <v>29.9</v>
      </c>
      <c r="U6">
        <v>66.099999999999994</v>
      </c>
      <c r="V6">
        <v>4.8</v>
      </c>
      <c r="W6">
        <v>39.700000000000003</v>
      </c>
      <c r="X6">
        <v>55.6</v>
      </c>
      <c r="Y6">
        <v>5.5</v>
      </c>
      <c r="Z6">
        <v>31.5</v>
      </c>
      <c r="AA6">
        <v>63</v>
      </c>
      <c r="AB6">
        <v>9.8000000000000007</v>
      </c>
      <c r="AC6">
        <v>59.8</v>
      </c>
      <c r="AD6">
        <v>30.3</v>
      </c>
    </row>
    <row r="7" spans="1:30">
      <c r="A7">
        <v>6</v>
      </c>
      <c r="B7">
        <v>80</v>
      </c>
      <c r="C7">
        <f>B7-E7-D7</f>
        <v>52</v>
      </c>
      <c r="D7">
        <v>26</v>
      </c>
      <c r="E7">
        <v>2</v>
      </c>
      <c r="F7">
        <v>86</v>
      </c>
      <c r="G7">
        <f>F7-I7-H7</f>
        <v>38</v>
      </c>
      <c r="H7">
        <v>31</v>
      </c>
      <c r="I7">
        <v>17</v>
      </c>
      <c r="J7">
        <v>84</v>
      </c>
      <c r="K7">
        <f>J7-M7-L7</f>
        <v>31</v>
      </c>
      <c r="L7">
        <v>29</v>
      </c>
      <c r="M7">
        <v>24</v>
      </c>
      <c r="N7">
        <v>83</v>
      </c>
      <c r="O7">
        <f>N7-Q7-P7</f>
        <v>36</v>
      </c>
      <c r="P7">
        <v>34</v>
      </c>
      <c r="Q7">
        <v>13</v>
      </c>
      <c r="S7">
        <v>70.400000000000006</v>
      </c>
      <c r="T7">
        <v>14.8</v>
      </c>
      <c r="U7">
        <v>14.8</v>
      </c>
      <c r="V7">
        <v>61.4</v>
      </c>
      <c r="W7">
        <v>27.7</v>
      </c>
      <c r="X7">
        <v>10.8</v>
      </c>
      <c r="Y7">
        <v>55</v>
      </c>
      <c r="Z7">
        <v>25</v>
      </c>
      <c r="AA7">
        <v>20</v>
      </c>
      <c r="AB7">
        <v>45.7</v>
      </c>
      <c r="AC7">
        <v>25.9</v>
      </c>
      <c r="AD7">
        <v>28.4</v>
      </c>
    </row>
    <row r="8" spans="1:30">
      <c r="A8">
        <v>7</v>
      </c>
      <c r="B8">
        <v>120</v>
      </c>
      <c r="C8">
        <f>B8-E8-D8</f>
        <v>74</v>
      </c>
      <c r="D8">
        <v>40</v>
      </c>
      <c r="E8">
        <v>6</v>
      </c>
      <c r="F8">
        <v>128</v>
      </c>
      <c r="G8">
        <f>F8-I8-H8</f>
        <v>75</v>
      </c>
      <c r="H8">
        <v>41</v>
      </c>
      <c r="I8">
        <v>12</v>
      </c>
      <c r="J8">
        <v>128</v>
      </c>
      <c r="K8">
        <f>J8-M8-L8</f>
        <v>48</v>
      </c>
      <c r="L8">
        <v>51</v>
      </c>
      <c r="M8">
        <v>29</v>
      </c>
      <c r="N8">
        <v>128</v>
      </c>
      <c r="O8">
        <f>N8-Q8-P8</f>
        <v>49</v>
      </c>
      <c r="P8">
        <v>35</v>
      </c>
      <c r="Q8">
        <v>44</v>
      </c>
      <c r="S8">
        <v>53.3</v>
      </c>
      <c r="T8">
        <v>24.6</v>
      </c>
      <c r="U8">
        <v>22.1</v>
      </c>
      <c r="V8">
        <v>37.799999999999997</v>
      </c>
      <c r="W8">
        <v>43.3</v>
      </c>
      <c r="X8">
        <v>18.899999999999999</v>
      </c>
      <c r="Y8">
        <v>38.4</v>
      </c>
      <c r="Z8">
        <v>39.200000000000003</v>
      </c>
      <c r="AA8">
        <v>22.4</v>
      </c>
      <c r="AB8">
        <v>35.9</v>
      </c>
      <c r="AC8">
        <v>40.5</v>
      </c>
      <c r="AD8">
        <v>23.7</v>
      </c>
    </row>
    <row r="9" spans="1:30">
      <c r="A9">
        <v>8</v>
      </c>
      <c r="B9">
        <v>40</v>
      </c>
      <c r="C9">
        <f>B9-E9-D9</f>
        <v>21</v>
      </c>
      <c r="D9">
        <v>12</v>
      </c>
      <c r="E9">
        <v>7</v>
      </c>
      <c r="F9">
        <v>43</v>
      </c>
      <c r="G9">
        <f>F9-I9-H9</f>
        <v>28</v>
      </c>
      <c r="H9">
        <v>10</v>
      </c>
      <c r="I9">
        <v>5</v>
      </c>
      <c r="J9">
        <v>43</v>
      </c>
      <c r="K9">
        <f>J9-M9-L9</f>
        <v>13</v>
      </c>
      <c r="L9">
        <v>23</v>
      </c>
      <c r="M9">
        <v>7</v>
      </c>
      <c r="N9">
        <v>44</v>
      </c>
      <c r="O9">
        <f>N9-Q9-P9</f>
        <v>15</v>
      </c>
      <c r="P9">
        <v>12</v>
      </c>
      <c r="Q9">
        <v>17</v>
      </c>
      <c r="S9">
        <v>33.299999999999997</v>
      </c>
      <c r="T9">
        <v>42.9</v>
      </c>
      <c r="U9">
        <v>23.8</v>
      </c>
      <c r="V9">
        <v>53.7</v>
      </c>
      <c r="W9">
        <v>39</v>
      </c>
      <c r="X9">
        <v>7.3</v>
      </c>
      <c r="Y9">
        <v>59.1</v>
      </c>
      <c r="Z9">
        <v>29.5</v>
      </c>
      <c r="AA9">
        <v>11.4</v>
      </c>
      <c r="AB9">
        <v>47.6</v>
      </c>
      <c r="AC9">
        <v>42.9</v>
      </c>
      <c r="AD9">
        <v>9.5</v>
      </c>
    </row>
    <row r="10" spans="1:30">
      <c r="A10">
        <v>9</v>
      </c>
      <c r="B10">
        <v>150</v>
      </c>
      <c r="C10">
        <f>B10-E10-D10</f>
        <v>72</v>
      </c>
      <c r="D10">
        <v>65</v>
      </c>
      <c r="E10">
        <v>13</v>
      </c>
      <c r="F10">
        <v>155</v>
      </c>
      <c r="G10">
        <f>F10-I10-H10</f>
        <v>48</v>
      </c>
      <c r="H10">
        <v>60</v>
      </c>
      <c r="I10">
        <v>47</v>
      </c>
      <c r="J10">
        <v>155</v>
      </c>
      <c r="K10">
        <f>J10-M10-L10</f>
        <v>24</v>
      </c>
      <c r="L10">
        <v>59</v>
      </c>
      <c r="M10">
        <v>72</v>
      </c>
      <c r="N10">
        <v>154</v>
      </c>
      <c r="O10">
        <f>N10-Q10-P10</f>
        <v>6</v>
      </c>
      <c r="P10">
        <v>24</v>
      </c>
      <c r="Q10">
        <v>124</v>
      </c>
      <c r="S10">
        <v>15</v>
      </c>
      <c r="T10">
        <v>20.3</v>
      </c>
      <c r="U10">
        <v>64.7</v>
      </c>
      <c r="V10">
        <v>3.9</v>
      </c>
      <c r="W10">
        <v>30.7</v>
      </c>
      <c r="X10">
        <v>65.400000000000006</v>
      </c>
      <c r="Y10">
        <v>3.9</v>
      </c>
      <c r="Z10">
        <v>28.6</v>
      </c>
      <c r="AA10">
        <v>67.5</v>
      </c>
      <c r="AB10">
        <v>4.5999999999999996</v>
      </c>
      <c r="AC10">
        <v>27.8</v>
      </c>
      <c r="AD10">
        <v>67.5</v>
      </c>
    </row>
    <row r="11" spans="1:30">
      <c r="A11">
        <v>10</v>
      </c>
      <c r="B11">
        <v>48</v>
      </c>
      <c r="C11">
        <f>B11-E11-D11</f>
        <v>32</v>
      </c>
      <c r="D11">
        <v>13</v>
      </c>
      <c r="E11">
        <v>3</v>
      </c>
      <c r="F11">
        <v>54</v>
      </c>
      <c r="G11">
        <f>F11-I11-H11</f>
        <v>31</v>
      </c>
      <c r="H11">
        <v>16</v>
      </c>
      <c r="I11">
        <v>7</v>
      </c>
      <c r="J11">
        <v>50</v>
      </c>
      <c r="K11">
        <f>J11-M11-L11</f>
        <v>26</v>
      </c>
      <c r="L11">
        <v>20</v>
      </c>
      <c r="M11">
        <v>4</v>
      </c>
      <c r="N11">
        <v>51</v>
      </c>
      <c r="O11">
        <f>N11-Q11-P11</f>
        <v>15</v>
      </c>
      <c r="P11">
        <v>22</v>
      </c>
      <c r="Q11">
        <v>14</v>
      </c>
      <c r="S11">
        <v>22</v>
      </c>
      <c r="T11">
        <v>58</v>
      </c>
      <c r="U11">
        <v>20</v>
      </c>
      <c r="V11">
        <v>27.3</v>
      </c>
      <c r="W11">
        <v>36.4</v>
      </c>
      <c r="X11">
        <v>36.4</v>
      </c>
      <c r="Y11">
        <v>52.8</v>
      </c>
      <c r="Z11">
        <v>37.700000000000003</v>
      </c>
      <c r="AA11">
        <v>9.4</v>
      </c>
      <c r="AB11">
        <v>37</v>
      </c>
      <c r="AC11">
        <v>29.6</v>
      </c>
      <c r="AD11">
        <v>33.299999999999997</v>
      </c>
    </row>
    <row r="12" spans="1:30">
      <c r="A12">
        <v>11</v>
      </c>
      <c r="B12">
        <v>120</v>
      </c>
      <c r="C12">
        <f>B12-E12-D12</f>
        <v>47</v>
      </c>
      <c r="D12">
        <v>40</v>
      </c>
      <c r="E12">
        <v>33</v>
      </c>
      <c r="F12">
        <v>123</v>
      </c>
      <c r="G12">
        <f>F12-I12-H12</f>
        <v>48</v>
      </c>
      <c r="H12">
        <v>50</v>
      </c>
      <c r="I12">
        <v>25</v>
      </c>
      <c r="J12">
        <v>124</v>
      </c>
      <c r="K12">
        <f>J12-M12-L12</f>
        <v>43</v>
      </c>
      <c r="L12">
        <v>48</v>
      </c>
      <c r="M12">
        <v>33</v>
      </c>
      <c r="N12">
        <v>126</v>
      </c>
      <c r="O12">
        <f>N12-Q12-P12</f>
        <v>21</v>
      </c>
      <c r="P12">
        <v>33</v>
      </c>
      <c r="Q12">
        <v>72</v>
      </c>
      <c r="S12">
        <v>24.8</v>
      </c>
      <c r="T12">
        <v>37.6</v>
      </c>
      <c r="U12">
        <v>37.6</v>
      </c>
      <c r="V12">
        <v>19</v>
      </c>
      <c r="W12">
        <v>27.8</v>
      </c>
      <c r="X12">
        <v>53.2</v>
      </c>
      <c r="Y12">
        <v>19.5</v>
      </c>
      <c r="Z12">
        <v>44.5</v>
      </c>
      <c r="AA12">
        <v>35.9</v>
      </c>
      <c r="AB12">
        <v>14.3</v>
      </c>
      <c r="AC12">
        <v>34.1</v>
      </c>
      <c r="AD12">
        <v>51.6</v>
      </c>
    </row>
    <row r="13" spans="1:30">
      <c r="A13">
        <v>12</v>
      </c>
      <c r="B13">
        <v>50</v>
      </c>
      <c r="C13">
        <f>B13-E13-D13</f>
        <v>40</v>
      </c>
      <c r="D13">
        <v>10</v>
      </c>
      <c r="E13">
        <v>0</v>
      </c>
      <c r="F13">
        <v>54</v>
      </c>
      <c r="G13">
        <f>F13-I13-H13</f>
        <v>21</v>
      </c>
      <c r="H13">
        <v>26</v>
      </c>
      <c r="I13">
        <v>7</v>
      </c>
      <c r="J13">
        <v>55</v>
      </c>
      <c r="K13">
        <f>J13-M13-L13</f>
        <v>29</v>
      </c>
      <c r="L13">
        <v>18</v>
      </c>
      <c r="M13">
        <v>8</v>
      </c>
      <c r="N13">
        <v>53</v>
      </c>
      <c r="O13">
        <f>N13-Q13-P13</f>
        <v>33</v>
      </c>
      <c r="P13">
        <v>17</v>
      </c>
      <c r="Q13">
        <v>3</v>
      </c>
      <c r="S13">
        <v>43.1</v>
      </c>
      <c r="T13">
        <v>39.200000000000003</v>
      </c>
      <c r="U13">
        <v>17.600000000000001</v>
      </c>
      <c r="V13">
        <v>41.2</v>
      </c>
      <c r="W13">
        <v>41.2</v>
      </c>
      <c r="X13">
        <v>17.600000000000001</v>
      </c>
      <c r="Y13">
        <v>58.2</v>
      </c>
      <c r="Z13">
        <v>30.9</v>
      </c>
      <c r="AA13">
        <v>10.9</v>
      </c>
      <c r="AB13">
        <v>50.9</v>
      </c>
      <c r="AC13">
        <v>40</v>
      </c>
      <c r="AD13">
        <v>9.1</v>
      </c>
    </row>
    <row r="14" spans="1:30">
      <c r="A14">
        <v>13</v>
      </c>
      <c r="C14">
        <f>B14-E14-D14</f>
        <v>0</v>
      </c>
      <c r="D14">
        <v>0</v>
      </c>
      <c r="E14">
        <v>0</v>
      </c>
      <c r="G14">
        <f>F14-I14-H14</f>
        <v>0</v>
      </c>
      <c r="H14">
        <v>0</v>
      </c>
      <c r="I14">
        <v>0</v>
      </c>
      <c r="K14">
        <f>J14-M14-L14</f>
        <v>0</v>
      </c>
      <c r="L14">
        <v>0</v>
      </c>
      <c r="M14">
        <v>0</v>
      </c>
      <c r="O14">
        <f>N14-Q14-P14</f>
        <v>0</v>
      </c>
      <c r="P14">
        <v>0</v>
      </c>
      <c r="Q14">
        <v>0</v>
      </c>
      <c r="S14">
        <v>6.4</v>
      </c>
      <c r="T14">
        <v>36</v>
      </c>
      <c r="U14">
        <v>57.6</v>
      </c>
      <c r="V14">
        <v>9.4</v>
      </c>
      <c r="W14">
        <v>37</v>
      </c>
      <c r="X14">
        <v>53.5</v>
      </c>
      <c r="Y14">
        <v>12.4</v>
      </c>
      <c r="Z14">
        <v>32.6</v>
      </c>
      <c r="AA14">
        <v>55</v>
      </c>
      <c r="AB14">
        <v>9.8000000000000007</v>
      </c>
      <c r="AC14">
        <v>29.5</v>
      </c>
      <c r="AD14">
        <v>60.6</v>
      </c>
    </row>
    <row r="15" spans="1:30">
      <c r="A15">
        <v>14</v>
      </c>
      <c r="C15">
        <f>B15-E15-D15</f>
        <v>0</v>
      </c>
      <c r="D15">
        <v>0</v>
      </c>
      <c r="E15">
        <v>0</v>
      </c>
      <c r="G15">
        <f>F15-I15-H15</f>
        <v>0</v>
      </c>
      <c r="H15">
        <v>0</v>
      </c>
      <c r="I15">
        <v>0</v>
      </c>
      <c r="K15">
        <f>J15-M15-L15</f>
        <v>0</v>
      </c>
      <c r="L15">
        <v>0</v>
      </c>
      <c r="M15">
        <v>0</v>
      </c>
      <c r="O15">
        <f>N15-Q15-P15</f>
        <v>0</v>
      </c>
      <c r="P15">
        <v>0</v>
      </c>
      <c r="Q15">
        <v>0</v>
      </c>
      <c r="S15">
        <v>74.599999999999994</v>
      </c>
      <c r="T15">
        <v>14.1</v>
      </c>
      <c r="U15">
        <v>11.3</v>
      </c>
      <c r="V15">
        <v>81.7</v>
      </c>
      <c r="W15">
        <v>11.3</v>
      </c>
      <c r="X15">
        <v>7</v>
      </c>
      <c r="Y15">
        <v>80</v>
      </c>
      <c r="Z15">
        <v>17.100000000000001</v>
      </c>
      <c r="AA15">
        <v>2.9</v>
      </c>
      <c r="AB15">
        <v>88.7</v>
      </c>
      <c r="AC15">
        <v>8.5</v>
      </c>
      <c r="AD15">
        <v>2.8</v>
      </c>
    </row>
    <row r="16" spans="1:30">
      <c r="A16">
        <v>15</v>
      </c>
      <c r="C16">
        <f>B16-E16-D16</f>
        <v>0</v>
      </c>
      <c r="D16">
        <v>0</v>
      </c>
      <c r="E16">
        <v>0</v>
      </c>
      <c r="G16">
        <f>F16-I16-H16</f>
        <v>0</v>
      </c>
      <c r="H16">
        <v>0</v>
      </c>
      <c r="I16">
        <v>0</v>
      </c>
      <c r="K16">
        <f>J16-M16-L16</f>
        <v>0</v>
      </c>
      <c r="L16">
        <v>0</v>
      </c>
      <c r="M16">
        <v>0</v>
      </c>
      <c r="O16">
        <f>N16-Q16-P16</f>
        <v>0</v>
      </c>
      <c r="P16">
        <v>0</v>
      </c>
      <c r="Q16">
        <v>0</v>
      </c>
      <c r="S16">
        <v>58.1</v>
      </c>
      <c r="T16">
        <v>21</v>
      </c>
      <c r="U16">
        <v>21</v>
      </c>
      <c r="V16">
        <v>60.9</v>
      </c>
      <c r="W16">
        <v>32.799999999999997</v>
      </c>
      <c r="X16">
        <v>6.3</v>
      </c>
      <c r="Y16">
        <v>37.1</v>
      </c>
      <c r="Z16">
        <v>48.4</v>
      </c>
      <c r="AA16">
        <v>14.5</v>
      </c>
      <c r="AB16">
        <v>63.5</v>
      </c>
      <c r="AC16">
        <v>27</v>
      </c>
      <c r="AD16">
        <v>9.5</v>
      </c>
    </row>
    <row r="17" spans="1:30">
      <c r="A17">
        <v>16</v>
      </c>
      <c r="C17">
        <f>B17-E17-D17</f>
        <v>0</v>
      </c>
      <c r="D17">
        <v>0</v>
      </c>
      <c r="E17">
        <v>0</v>
      </c>
      <c r="G17">
        <f>F17-I17-H17</f>
        <v>0</v>
      </c>
      <c r="H17">
        <v>0</v>
      </c>
      <c r="I17">
        <v>0</v>
      </c>
      <c r="K17">
        <f>J17-M17-L17</f>
        <v>0</v>
      </c>
      <c r="L17">
        <v>0</v>
      </c>
      <c r="M17">
        <v>0</v>
      </c>
      <c r="O17">
        <f>N17-Q17-P17</f>
        <v>0</v>
      </c>
      <c r="P17">
        <v>0</v>
      </c>
      <c r="Q17">
        <v>0</v>
      </c>
      <c r="S17">
        <v>17.5</v>
      </c>
      <c r="T17">
        <v>28.2</v>
      </c>
      <c r="U17">
        <v>54.4</v>
      </c>
      <c r="V17">
        <v>16</v>
      </c>
      <c r="W17">
        <v>36</v>
      </c>
      <c r="X17">
        <v>48</v>
      </c>
      <c r="Y17">
        <v>11.7</v>
      </c>
      <c r="Z17">
        <v>33</v>
      </c>
      <c r="AA17">
        <v>55.3</v>
      </c>
      <c r="AB17">
        <v>12.4</v>
      </c>
      <c r="AC17">
        <v>39</v>
      </c>
      <c r="AD17">
        <v>48.6</v>
      </c>
    </row>
    <row r="18" spans="1:30">
      <c r="A18">
        <v>17</v>
      </c>
      <c r="B18">
        <v>50</v>
      </c>
      <c r="C18">
        <f>B18-E18-D18</f>
        <v>40</v>
      </c>
      <c r="D18">
        <v>10</v>
      </c>
      <c r="E18">
        <v>0</v>
      </c>
      <c r="F18">
        <v>54</v>
      </c>
      <c r="G18">
        <f>F18-I18-H18</f>
        <v>34</v>
      </c>
      <c r="H18">
        <v>20</v>
      </c>
      <c r="I18">
        <v>0</v>
      </c>
      <c r="J18">
        <v>50</v>
      </c>
      <c r="K18">
        <f>J18-M18-L18</f>
        <v>23</v>
      </c>
      <c r="L18">
        <v>21</v>
      </c>
      <c r="M18">
        <v>6</v>
      </c>
      <c r="N18">
        <v>55</v>
      </c>
      <c r="O18">
        <f>N18-Q18-P18</f>
        <v>21</v>
      </c>
      <c r="P18">
        <v>15</v>
      </c>
      <c r="Q18">
        <v>19</v>
      </c>
      <c r="S18">
        <v>52.8</v>
      </c>
      <c r="T18">
        <v>28.3</v>
      </c>
      <c r="U18">
        <v>18.899999999999999</v>
      </c>
      <c r="V18">
        <v>38</v>
      </c>
      <c r="W18">
        <v>24</v>
      </c>
      <c r="X18">
        <v>38</v>
      </c>
      <c r="Y18">
        <v>45.3</v>
      </c>
      <c r="Z18">
        <v>37.700000000000003</v>
      </c>
      <c r="AA18">
        <v>17</v>
      </c>
      <c r="AB18">
        <v>23.6</v>
      </c>
      <c r="AC18">
        <v>18.2</v>
      </c>
      <c r="AD18">
        <v>58.2</v>
      </c>
    </row>
    <row r="19" spans="1:30">
      <c r="A19">
        <v>18</v>
      </c>
      <c r="B19">
        <v>119</v>
      </c>
      <c r="C19">
        <f>B19-E19-D19</f>
        <v>37</v>
      </c>
      <c r="D19">
        <v>43</v>
      </c>
      <c r="E19">
        <v>39</v>
      </c>
      <c r="F19">
        <v>128</v>
      </c>
      <c r="G19">
        <f>F19-I19-H19</f>
        <v>42</v>
      </c>
      <c r="H19">
        <v>53</v>
      </c>
      <c r="I19">
        <v>33</v>
      </c>
      <c r="J19">
        <v>131</v>
      </c>
      <c r="K19">
        <f>J19-M19-L19</f>
        <v>57</v>
      </c>
      <c r="L19">
        <v>32</v>
      </c>
      <c r="M19">
        <v>42</v>
      </c>
      <c r="N19">
        <v>124</v>
      </c>
      <c r="O19">
        <f>N19-Q19-P19</f>
        <v>56</v>
      </c>
      <c r="P19">
        <v>39</v>
      </c>
      <c r="Q19">
        <v>29</v>
      </c>
      <c r="S19">
        <v>43</v>
      </c>
      <c r="T19">
        <v>38.299999999999997</v>
      </c>
      <c r="U19">
        <v>18.8</v>
      </c>
      <c r="V19">
        <v>35.200000000000003</v>
      </c>
      <c r="W19">
        <v>44.8</v>
      </c>
      <c r="X19">
        <v>20</v>
      </c>
      <c r="Y19">
        <v>28.2</v>
      </c>
      <c r="Z19">
        <v>38.200000000000003</v>
      </c>
      <c r="AA19">
        <v>33.6</v>
      </c>
      <c r="AB19">
        <v>28.3</v>
      </c>
      <c r="AC19">
        <v>35.4</v>
      </c>
      <c r="AD19">
        <v>36.200000000000003</v>
      </c>
    </row>
    <row r="20" spans="1:30">
      <c r="A20">
        <v>19</v>
      </c>
      <c r="B20">
        <v>79</v>
      </c>
      <c r="C20">
        <f>B20-E20-D20</f>
        <v>39</v>
      </c>
      <c r="D20">
        <v>23</v>
      </c>
      <c r="E20">
        <v>17</v>
      </c>
      <c r="F20">
        <v>82</v>
      </c>
      <c r="G20">
        <f>F20-I20-H20</f>
        <v>38</v>
      </c>
      <c r="H20">
        <v>25</v>
      </c>
      <c r="I20">
        <v>19</v>
      </c>
      <c r="J20">
        <v>80</v>
      </c>
      <c r="K20">
        <f>J20-M20-L20</f>
        <v>32</v>
      </c>
      <c r="L20">
        <v>31</v>
      </c>
      <c r="M20">
        <v>17</v>
      </c>
      <c r="N20">
        <v>83</v>
      </c>
      <c r="O20">
        <f>N20-Q20-P20</f>
        <v>36</v>
      </c>
      <c r="P20">
        <v>26</v>
      </c>
      <c r="Q20">
        <v>21</v>
      </c>
      <c r="S20">
        <v>47.6</v>
      </c>
      <c r="T20">
        <v>35.700000000000003</v>
      </c>
      <c r="U20">
        <v>16.7</v>
      </c>
      <c r="V20">
        <v>45.8</v>
      </c>
      <c r="W20">
        <v>38.6</v>
      </c>
      <c r="X20">
        <v>15.7</v>
      </c>
      <c r="Y20">
        <v>50</v>
      </c>
      <c r="Z20">
        <v>30.5</v>
      </c>
      <c r="AA20">
        <v>19.5</v>
      </c>
      <c r="AB20">
        <v>42.5</v>
      </c>
      <c r="AC20">
        <v>33.799999999999997</v>
      </c>
      <c r="AD20">
        <v>23.8</v>
      </c>
    </row>
    <row r="21" spans="1:30">
      <c r="A21">
        <v>20</v>
      </c>
      <c r="B21">
        <v>39</v>
      </c>
      <c r="C21">
        <f>B21-E21-D21</f>
        <v>32</v>
      </c>
      <c r="D21">
        <v>6</v>
      </c>
      <c r="E21">
        <v>1</v>
      </c>
      <c r="F21">
        <v>43</v>
      </c>
      <c r="G21">
        <f>F21-I21-H21</f>
        <v>36</v>
      </c>
      <c r="H21">
        <v>7</v>
      </c>
      <c r="I21">
        <v>0</v>
      </c>
      <c r="J21">
        <v>43</v>
      </c>
      <c r="K21">
        <f>J21-M21-L21</f>
        <v>30</v>
      </c>
      <c r="L21">
        <v>10</v>
      </c>
      <c r="M21">
        <v>3</v>
      </c>
      <c r="N21">
        <v>40</v>
      </c>
      <c r="O21">
        <f>N21-Q21-P21</f>
        <v>22</v>
      </c>
      <c r="P21">
        <v>9</v>
      </c>
      <c r="Q21">
        <v>9</v>
      </c>
      <c r="S21">
        <v>70</v>
      </c>
      <c r="T21">
        <v>17.5</v>
      </c>
      <c r="U21">
        <v>12.5</v>
      </c>
      <c r="V21">
        <v>45.5</v>
      </c>
      <c r="W21">
        <v>45.5</v>
      </c>
      <c r="X21">
        <v>9.1</v>
      </c>
      <c r="Y21">
        <v>43.2</v>
      </c>
      <c r="Z21">
        <v>36.4</v>
      </c>
      <c r="AA21">
        <v>20.5</v>
      </c>
      <c r="AB21">
        <v>22.5</v>
      </c>
      <c r="AC21">
        <v>50</v>
      </c>
      <c r="AD21">
        <v>27.5</v>
      </c>
    </row>
    <row r="22" spans="1:30">
      <c r="A22">
        <v>21</v>
      </c>
      <c r="B22">
        <v>50</v>
      </c>
      <c r="C22">
        <f>B22-E22-D22</f>
        <v>29</v>
      </c>
      <c r="D22">
        <v>20</v>
      </c>
      <c r="E22">
        <v>1</v>
      </c>
      <c r="F22">
        <v>53</v>
      </c>
      <c r="G22">
        <f>F22-I22-H22</f>
        <v>53</v>
      </c>
      <c r="H22">
        <v>0</v>
      </c>
      <c r="I22">
        <v>0</v>
      </c>
      <c r="J22">
        <v>52</v>
      </c>
      <c r="K22">
        <f>J22-M22-L22</f>
        <v>13</v>
      </c>
      <c r="L22">
        <v>20</v>
      </c>
      <c r="M22">
        <v>19</v>
      </c>
      <c r="N22">
        <v>54</v>
      </c>
      <c r="O22">
        <f>N22-Q22-P22</f>
        <v>4</v>
      </c>
      <c r="P22">
        <v>27</v>
      </c>
      <c r="Q22">
        <v>23</v>
      </c>
      <c r="S22">
        <v>11.1</v>
      </c>
      <c r="T22">
        <v>44.4</v>
      </c>
      <c r="U22">
        <v>44.4</v>
      </c>
      <c r="V22">
        <v>5.8</v>
      </c>
      <c r="W22">
        <v>36.5</v>
      </c>
      <c r="X22">
        <v>57.7</v>
      </c>
      <c r="Y22">
        <v>20.8</v>
      </c>
      <c r="Z22">
        <v>32.1</v>
      </c>
      <c r="AA22">
        <v>47.2</v>
      </c>
      <c r="AB22">
        <v>3.6</v>
      </c>
      <c r="AC22">
        <v>58.2</v>
      </c>
      <c r="AD22">
        <v>38.200000000000003</v>
      </c>
    </row>
    <row r="23" spans="1:30">
      <c r="A23">
        <v>22</v>
      </c>
      <c r="B23">
        <v>100</v>
      </c>
      <c r="C23">
        <f>B23-E23-D23</f>
        <v>42</v>
      </c>
      <c r="D23">
        <v>42</v>
      </c>
      <c r="E23">
        <v>16</v>
      </c>
      <c r="F23">
        <v>105</v>
      </c>
      <c r="G23">
        <f>F23-I23-H23</f>
        <v>38</v>
      </c>
      <c r="H23">
        <v>44</v>
      </c>
      <c r="I23">
        <v>23</v>
      </c>
      <c r="J23">
        <v>106</v>
      </c>
      <c r="K23">
        <f>J23-M23-L23</f>
        <v>55</v>
      </c>
      <c r="L23">
        <v>32</v>
      </c>
      <c r="M23">
        <v>19</v>
      </c>
      <c r="N23">
        <v>105</v>
      </c>
      <c r="O23">
        <f>N23-Q23-P23</f>
        <v>46</v>
      </c>
      <c r="P23">
        <v>38</v>
      </c>
      <c r="Q23">
        <v>21</v>
      </c>
      <c r="S23">
        <v>32.1</v>
      </c>
      <c r="T23">
        <v>36.799999999999997</v>
      </c>
      <c r="U23">
        <v>31.1</v>
      </c>
      <c r="V23">
        <v>39.4</v>
      </c>
      <c r="W23">
        <v>42.3</v>
      </c>
      <c r="X23">
        <v>18.3</v>
      </c>
      <c r="Y23">
        <v>47.2</v>
      </c>
      <c r="Z23">
        <v>32.1</v>
      </c>
      <c r="AA23">
        <v>20.8</v>
      </c>
      <c r="AB23">
        <v>39.799999999999997</v>
      </c>
      <c r="AC23">
        <v>33.299999999999997</v>
      </c>
      <c r="AD23">
        <v>26.9</v>
      </c>
    </row>
    <row r="24" spans="1:30">
      <c r="A24">
        <v>23</v>
      </c>
      <c r="B24">
        <v>70</v>
      </c>
      <c r="C24">
        <f>B24-E24-D24</f>
        <v>29</v>
      </c>
      <c r="D24">
        <v>25</v>
      </c>
      <c r="E24">
        <v>16</v>
      </c>
      <c r="F24">
        <v>72</v>
      </c>
      <c r="G24">
        <f>F24-I24-H24</f>
        <v>34</v>
      </c>
      <c r="H24">
        <v>21</v>
      </c>
      <c r="I24">
        <v>17</v>
      </c>
      <c r="J24">
        <v>73</v>
      </c>
      <c r="K24">
        <f>J24-M24-L24</f>
        <v>36</v>
      </c>
      <c r="L24">
        <v>22</v>
      </c>
      <c r="M24">
        <v>15</v>
      </c>
      <c r="N24">
        <v>77</v>
      </c>
      <c r="O24">
        <f>N24-Q24-P24</f>
        <v>29</v>
      </c>
      <c r="P24">
        <v>20</v>
      </c>
      <c r="Q24">
        <v>28</v>
      </c>
      <c r="S24">
        <v>33.299999999999997</v>
      </c>
      <c r="T24">
        <v>33.299999999999997</v>
      </c>
      <c r="U24">
        <v>33.299999999999997</v>
      </c>
      <c r="V24">
        <v>39.200000000000003</v>
      </c>
      <c r="W24">
        <v>44.6</v>
      </c>
      <c r="X24">
        <v>16.2</v>
      </c>
      <c r="Y24">
        <v>25</v>
      </c>
      <c r="Z24">
        <v>43.1</v>
      </c>
      <c r="AA24">
        <v>31.9</v>
      </c>
      <c r="AB24">
        <v>14.9</v>
      </c>
      <c r="AC24">
        <v>37.799999999999997</v>
      </c>
      <c r="AD24">
        <v>47.3</v>
      </c>
    </row>
    <row r="25" spans="1:30">
      <c r="A25">
        <v>24</v>
      </c>
      <c r="B25">
        <v>50</v>
      </c>
      <c r="C25">
        <f>B25-E25-D25</f>
        <v>26</v>
      </c>
      <c r="D25">
        <v>17</v>
      </c>
      <c r="E25">
        <v>7</v>
      </c>
      <c r="F25">
        <v>53</v>
      </c>
      <c r="G25">
        <f>F25-I25-H25</f>
        <v>30</v>
      </c>
      <c r="H25">
        <v>16</v>
      </c>
      <c r="I25">
        <v>7</v>
      </c>
      <c r="J25">
        <v>55</v>
      </c>
      <c r="K25">
        <v>6</v>
      </c>
      <c r="L25">
        <v>0</v>
      </c>
      <c r="M25">
        <v>23</v>
      </c>
      <c r="N25">
        <v>51</v>
      </c>
      <c r="O25">
        <f>N25-Q25-P25</f>
        <v>26</v>
      </c>
      <c r="P25">
        <v>15</v>
      </c>
      <c r="Q25">
        <v>10</v>
      </c>
      <c r="S25">
        <v>54</v>
      </c>
      <c r="T25">
        <v>28</v>
      </c>
      <c r="U25">
        <v>18</v>
      </c>
      <c r="V25">
        <v>30.8</v>
      </c>
      <c r="W25">
        <v>51.9</v>
      </c>
      <c r="X25">
        <v>17.3</v>
      </c>
      <c r="Y25">
        <v>34.6</v>
      </c>
      <c r="Z25">
        <v>38.5</v>
      </c>
      <c r="AA25">
        <v>26.9</v>
      </c>
      <c r="AB25">
        <v>27.3</v>
      </c>
      <c r="AC25">
        <v>38.200000000000003</v>
      </c>
      <c r="AD25">
        <v>34.5</v>
      </c>
    </row>
    <row r="26" spans="1:30">
      <c r="A26">
        <v>25</v>
      </c>
      <c r="B26">
        <v>100</v>
      </c>
      <c r="C26">
        <f>B26-E26-D26</f>
        <v>58</v>
      </c>
      <c r="D26">
        <v>27</v>
      </c>
      <c r="E26">
        <v>15</v>
      </c>
      <c r="F26">
        <v>105</v>
      </c>
      <c r="G26">
        <f>F26-I26-H26</f>
        <v>38</v>
      </c>
      <c r="H26">
        <v>48</v>
      </c>
      <c r="I26">
        <v>19</v>
      </c>
      <c r="J26">
        <v>107</v>
      </c>
      <c r="K26">
        <f>J26-M26-L26</f>
        <v>49</v>
      </c>
      <c r="L26">
        <v>37</v>
      </c>
      <c r="M26">
        <v>21</v>
      </c>
      <c r="N26">
        <v>106</v>
      </c>
      <c r="O26">
        <f>N26-Q26-P26</f>
        <v>20</v>
      </c>
      <c r="P26">
        <v>35</v>
      </c>
      <c r="Q26">
        <v>51</v>
      </c>
      <c r="S26">
        <v>16.2</v>
      </c>
      <c r="T26">
        <v>41</v>
      </c>
      <c r="U26">
        <v>42.9</v>
      </c>
      <c r="V26">
        <v>12.1</v>
      </c>
      <c r="W26">
        <v>40.200000000000003</v>
      </c>
      <c r="X26">
        <v>47.7</v>
      </c>
      <c r="Y26">
        <v>9.1</v>
      </c>
      <c r="Z26">
        <v>49.1</v>
      </c>
      <c r="AA26">
        <v>41.8</v>
      </c>
      <c r="AB26">
        <v>16.399999999999999</v>
      </c>
      <c r="AC26">
        <v>55.5</v>
      </c>
      <c r="AD26">
        <v>28.2</v>
      </c>
    </row>
    <row r="27" spans="1:30">
      <c r="A27" t="s">
        <v>94</v>
      </c>
      <c r="C27">
        <f>B27-E27-D27</f>
        <v>0</v>
      </c>
      <c r="D27">
        <v>0</v>
      </c>
      <c r="E27">
        <v>0</v>
      </c>
      <c r="G27">
        <f>F27-I27-H27</f>
        <v>0</v>
      </c>
      <c r="H27">
        <v>0</v>
      </c>
      <c r="I27">
        <v>0</v>
      </c>
      <c r="K27">
        <f>J27-M27-L27</f>
        <v>0</v>
      </c>
      <c r="L27">
        <v>0</v>
      </c>
      <c r="M27">
        <v>0</v>
      </c>
      <c r="O27">
        <f>N27-Q27-P27</f>
        <v>0</v>
      </c>
      <c r="P27">
        <v>0</v>
      </c>
      <c r="Q27">
        <v>0</v>
      </c>
      <c r="S27">
        <v>35.200000000000003</v>
      </c>
      <c r="T27">
        <v>31.7</v>
      </c>
      <c r="U27">
        <v>33.200000000000003</v>
      </c>
      <c r="V27">
        <v>32</v>
      </c>
      <c r="W27">
        <v>36.299999999999997</v>
      </c>
      <c r="X27">
        <v>31.7</v>
      </c>
      <c r="Y27">
        <v>30.9</v>
      </c>
      <c r="Z27">
        <v>35.799999999999997</v>
      </c>
      <c r="AA27">
        <v>34.299999999999997</v>
      </c>
      <c r="AB27">
        <v>35</v>
      </c>
      <c r="AC27">
        <v>38</v>
      </c>
      <c r="AD27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종합점수</vt:lpstr>
      <vt:lpstr>정량</vt:lpstr>
      <vt:lpstr>성별</vt:lpstr>
      <vt:lpstr>연령_비율_다른포맷</vt:lpstr>
      <vt:lpstr>학과</vt:lpstr>
      <vt:lpstr>연령_비율</vt:lpstr>
      <vt:lpstr>연령_절대값</vt:lpstr>
      <vt:lpstr>converted_score</vt:lpstr>
      <vt:lpstr>학교인덱스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GomGuard</dc:creator>
  <cp:lastModifiedBy>GomGuard</cp:lastModifiedBy>
  <dcterms:created xsi:type="dcterms:W3CDTF">2018-04-14T06:42:20Z</dcterms:created>
  <dcterms:modified xsi:type="dcterms:W3CDTF">2018-05-02T08:54:58Z</dcterms:modified>
</cp:coreProperties>
</file>