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Payne\Desktop\"/>
    </mc:Choice>
  </mc:AlternateContent>
  <xr:revisionPtr revIDLastSave="0" documentId="13_ncr:1_{093F2FAA-BF7A-4F42-B40E-5D723BC83C6C}" xr6:coauthVersionLast="45" xr6:coauthVersionMax="45" xr10:uidLastSave="{00000000-0000-0000-0000-000000000000}"/>
  <bookViews>
    <workbookView xWindow="-108" yWindow="-108" windowWidth="23256" windowHeight="12576" activeTab="3" xr2:uid="{D60BC58A-0B46-40DD-808F-F56BA266E1A8}"/>
  </bookViews>
  <sheets>
    <sheet name="Sheet2" sheetId="2" r:id="rId1"/>
    <sheet name="Sheet5" sheetId="5" r:id="rId2"/>
    <sheet name="Sheet6" sheetId="6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0" i="1" l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39" i="1"/>
  <c r="F41" i="1"/>
  <c r="J41" i="1" s="1"/>
  <c r="F42" i="1"/>
  <c r="J42" i="1" s="1"/>
  <c r="F48" i="1"/>
  <c r="F49" i="1"/>
  <c r="F50" i="1"/>
  <c r="E21" i="1"/>
  <c r="I40" i="1" s="1"/>
  <c r="E22" i="1"/>
  <c r="I41" i="1" s="1"/>
  <c r="E23" i="1"/>
  <c r="I42" i="1" s="1"/>
  <c r="E24" i="1"/>
  <c r="I43" i="1" s="1"/>
  <c r="E25" i="1"/>
  <c r="I44" i="1" s="1"/>
  <c r="E26" i="1"/>
  <c r="I45" i="1" s="1"/>
  <c r="E27" i="1"/>
  <c r="I46" i="1" s="1"/>
  <c r="E28" i="1"/>
  <c r="I47" i="1" s="1"/>
  <c r="E29" i="1"/>
  <c r="I48" i="1" s="1"/>
  <c r="E30" i="1"/>
  <c r="I49" i="1" s="1"/>
  <c r="E31" i="1"/>
  <c r="I50" i="1" s="1"/>
  <c r="E32" i="1"/>
  <c r="I51" i="1" s="1"/>
  <c r="E33" i="1"/>
  <c r="I52" i="1" s="1"/>
  <c r="E34" i="1"/>
  <c r="I53" i="1" s="1"/>
  <c r="E35" i="1"/>
  <c r="I54" i="1" s="1"/>
  <c r="E20" i="1"/>
  <c r="I39" i="1" s="1"/>
  <c r="F20" i="1"/>
  <c r="F39" i="1" s="1"/>
  <c r="F21" i="1"/>
  <c r="F40" i="1" s="1"/>
  <c r="J40" i="1" s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39" i="1"/>
  <c r="E40" i="1"/>
  <c r="E41" i="1"/>
  <c r="E42" i="1"/>
  <c r="E43" i="1"/>
  <c r="E44" i="1"/>
  <c r="E45" i="1"/>
  <c r="E46" i="1"/>
  <c r="J46" i="1" s="1"/>
  <c r="E47" i="1"/>
  <c r="E48" i="1"/>
  <c r="E49" i="1"/>
  <c r="E50" i="1"/>
  <c r="E51" i="1"/>
  <c r="E52" i="1"/>
  <c r="E53" i="1"/>
  <c r="E54" i="1"/>
  <c r="J54" i="1" s="1"/>
  <c r="E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39" i="1"/>
  <c r="L35" i="1"/>
  <c r="P54" i="1" s="1"/>
  <c r="Q35" i="1"/>
  <c r="N54" i="1" s="1"/>
  <c r="Q21" i="1"/>
  <c r="N40" i="1" s="1"/>
  <c r="Q22" i="1"/>
  <c r="N41" i="1" s="1"/>
  <c r="Q23" i="1"/>
  <c r="N42" i="1" s="1"/>
  <c r="Q24" i="1"/>
  <c r="N43" i="1" s="1"/>
  <c r="Q25" i="1"/>
  <c r="N44" i="1" s="1"/>
  <c r="Q26" i="1"/>
  <c r="N45" i="1" s="1"/>
  <c r="Q27" i="1"/>
  <c r="N46" i="1" s="1"/>
  <c r="Q28" i="1"/>
  <c r="N47" i="1" s="1"/>
  <c r="Q29" i="1"/>
  <c r="N48" i="1" s="1"/>
  <c r="Q30" i="1"/>
  <c r="N49" i="1" s="1"/>
  <c r="Q31" i="1"/>
  <c r="N50" i="1" s="1"/>
  <c r="Q32" i="1"/>
  <c r="N51" i="1" s="1"/>
  <c r="Q33" i="1"/>
  <c r="N52" i="1" s="1"/>
  <c r="Q34" i="1"/>
  <c r="N53" i="1" s="1"/>
  <c r="Q20" i="1"/>
  <c r="N39" i="1" s="1"/>
  <c r="P21" i="1"/>
  <c r="M40" i="1" s="1"/>
  <c r="P22" i="1"/>
  <c r="M41" i="1" s="1"/>
  <c r="P23" i="1"/>
  <c r="M42" i="1" s="1"/>
  <c r="P24" i="1"/>
  <c r="M43" i="1" s="1"/>
  <c r="P25" i="1"/>
  <c r="M44" i="1" s="1"/>
  <c r="P26" i="1"/>
  <c r="M45" i="1" s="1"/>
  <c r="P27" i="1"/>
  <c r="M46" i="1" s="1"/>
  <c r="P28" i="1"/>
  <c r="M47" i="1" s="1"/>
  <c r="P29" i="1"/>
  <c r="M48" i="1" s="1"/>
  <c r="P30" i="1"/>
  <c r="M49" i="1" s="1"/>
  <c r="P31" i="1"/>
  <c r="M50" i="1" s="1"/>
  <c r="P32" i="1"/>
  <c r="M51" i="1" s="1"/>
  <c r="P33" i="1"/>
  <c r="M52" i="1" s="1"/>
  <c r="P34" i="1"/>
  <c r="M53" i="1" s="1"/>
  <c r="P35" i="1"/>
  <c r="M54" i="1" s="1"/>
  <c r="P20" i="1"/>
  <c r="M39" i="1" s="1"/>
  <c r="O21" i="1"/>
  <c r="L40" i="1" s="1"/>
  <c r="O22" i="1"/>
  <c r="L41" i="1" s="1"/>
  <c r="O23" i="1"/>
  <c r="L42" i="1" s="1"/>
  <c r="O24" i="1"/>
  <c r="L43" i="1" s="1"/>
  <c r="O25" i="1"/>
  <c r="L44" i="1" s="1"/>
  <c r="O26" i="1"/>
  <c r="L45" i="1" s="1"/>
  <c r="O27" i="1"/>
  <c r="L46" i="1" s="1"/>
  <c r="O28" i="1"/>
  <c r="L47" i="1" s="1"/>
  <c r="O29" i="1"/>
  <c r="L48" i="1" s="1"/>
  <c r="O30" i="1"/>
  <c r="L49" i="1" s="1"/>
  <c r="O31" i="1"/>
  <c r="L50" i="1" s="1"/>
  <c r="O32" i="1"/>
  <c r="L51" i="1" s="1"/>
  <c r="O33" i="1"/>
  <c r="L52" i="1" s="1"/>
  <c r="O34" i="1"/>
  <c r="L53" i="1" s="1"/>
  <c r="O35" i="1"/>
  <c r="L54" i="1" s="1"/>
  <c r="O20" i="1"/>
  <c r="L39" i="1" s="1"/>
  <c r="L21" i="1"/>
  <c r="P40" i="1" s="1"/>
  <c r="L22" i="1"/>
  <c r="P41" i="1" s="1"/>
  <c r="L23" i="1"/>
  <c r="P42" i="1" s="1"/>
  <c r="L24" i="1"/>
  <c r="P43" i="1" s="1"/>
  <c r="L25" i="1"/>
  <c r="P44" i="1" s="1"/>
  <c r="L26" i="1"/>
  <c r="P45" i="1" s="1"/>
  <c r="L27" i="1"/>
  <c r="P46" i="1" s="1"/>
  <c r="L28" i="1"/>
  <c r="P47" i="1" s="1"/>
  <c r="L29" i="1"/>
  <c r="P48" i="1" s="1"/>
  <c r="L30" i="1"/>
  <c r="P49" i="1" s="1"/>
  <c r="L31" i="1"/>
  <c r="P50" i="1" s="1"/>
  <c r="L32" i="1"/>
  <c r="P51" i="1" s="1"/>
  <c r="L33" i="1"/>
  <c r="P52" i="1" s="1"/>
  <c r="L34" i="1"/>
  <c r="P53" i="1" s="1"/>
  <c r="L20" i="1"/>
  <c r="P39" i="1" s="1"/>
  <c r="F22" i="1"/>
  <c r="F23" i="1"/>
  <c r="F24" i="1"/>
  <c r="F43" i="1" s="1"/>
  <c r="F25" i="1"/>
  <c r="F44" i="1" s="1"/>
  <c r="F26" i="1"/>
  <c r="F45" i="1" s="1"/>
  <c r="F27" i="1"/>
  <c r="F46" i="1" s="1"/>
  <c r="F28" i="1"/>
  <c r="F47" i="1" s="1"/>
  <c r="J47" i="1" s="1"/>
  <c r="F29" i="1"/>
  <c r="F30" i="1"/>
  <c r="F31" i="1"/>
  <c r="F32" i="1"/>
  <c r="F51" i="1" s="1"/>
  <c r="F33" i="1"/>
  <c r="F52" i="1" s="1"/>
  <c r="F34" i="1"/>
  <c r="F53" i="1" s="1"/>
  <c r="F35" i="1"/>
  <c r="F54" i="1" s="1"/>
  <c r="B21" i="1"/>
  <c r="B40" i="1" s="1"/>
  <c r="B22" i="1"/>
  <c r="B41" i="1" s="1"/>
  <c r="B23" i="1"/>
  <c r="B42" i="1" s="1"/>
  <c r="B24" i="1"/>
  <c r="B43" i="1" s="1"/>
  <c r="B25" i="1"/>
  <c r="B44" i="1" s="1"/>
  <c r="B26" i="1"/>
  <c r="B45" i="1" s="1"/>
  <c r="B27" i="1"/>
  <c r="B46" i="1" s="1"/>
  <c r="B28" i="1"/>
  <c r="B47" i="1" s="1"/>
  <c r="B29" i="1"/>
  <c r="B48" i="1" s="1"/>
  <c r="B30" i="1"/>
  <c r="B49" i="1" s="1"/>
  <c r="B31" i="1"/>
  <c r="B50" i="1" s="1"/>
  <c r="B32" i="1"/>
  <c r="B51" i="1" s="1"/>
  <c r="B33" i="1"/>
  <c r="B52" i="1" s="1"/>
  <c r="B34" i="1"/>
  <c r="B53" i="1" s="1"/>
  <c r="B35" i="1"/>
  <c r="B54" i="1" s="1"/>
  <c r="B20" i="1"/>
  <c r="B39" i="1" s="1"/>
  <c r="J22" i="1"/>
  <c r="T41" i="1" s="1"/>
  <c r="J23" i="1"/>
  <c r="T42" i="1" s="1"/>
  <c r="J24" i="1"/>
  <c r="T43" i="1" s="1"/>
  <c r="J25" i="1"/>
  <c r="T44" i="1" s="1"/>
  <c r="J26" i="1"/>
  <c r="T45" i="1" s="1"/>
  <c r="J27" i="1"/>
  <c r="T46" i="1" s="1"/>
  <c r="J28" i="1"/>
  <c r="T47" i="1" s="1"/>
  <c r="J29" i="1"/>
  <c r="T48" i="1" s="1"/>
  <c r="J30" i="1"/>
  <c r="T49" i="1" s="1"/>
  <c r="J31" i="1"/>
  <c r="T50" i="1" s="1"/>
  <c r="J32" i="1"/>
  <c r="T51" i="1" s="1"/>
  <c r="J33" i="1"/>
  <c r="T52" i="1" s="1"/>
  <c r="J34" i="1"/>
  <c r="T53" i="1" s="1"/>
  <c r="J35" i="1"/>
  <c r="T54" i="1" s="1"/>
  <c r="J20" i="1"/>
  <c r="T39" i="1" s="1"/>
  <c r="I20" i="1"/>
  <c r="S39" i="1" s="1"/>
  <c r="I22" i="1"/>
  <c r="S41" i="1" s="1"/>
  <c r="U41" i="1" s="1"/>
  <c r="I23" i="1"/>
  <c r="S42" i="1" s="1"/>
  <c r="U42" i="1" s="1"/>
  <c r="I24" i="1"/>
  <c r="S43" i="1" s="1"/>
  <c r="U43" i="1" s="1"/>
  <c r="I25" i="1"/>
  <c r="S44" i="1" s="1"/>
  <c r="U44" i="1" s="1"/>
  <c r="I26" i="1"/>
  <c r="S45" i="1" s="1"/>
  <c r="I27" i="1"/>
  <c r="S46" i="1" s="1"/>
  <c r="I28" i="1"/>
  <c r="S47" i="1" s="1"/>
  <c r="U47" i="1" s="1"/>
  <c r="I29" i="1"/>
  <c r="S48" i="1" s="1"/>
  <c r="U48" i="1" s="1"/>
  <c r="I30" i="1"/>
  <c r="S49" i="1" s="1"/>
  <c r="I31" i="1"/>
  <c r="S50" i="1" s="1"/>
  <c r="U50" i="1" s="1"/>
  <c r="I32" i="1"/>
  <c r="S51" i="1" s="1"/>
  <c r="U51" i="1" s="1"/>
  <c r="I33" i="1"/>
  <c r="S52" i="1" s="1"/>
  <c r="U52" i="1" s="1"/>
  <c r="I34" i="1"/>
  <c r="S53" i="1" s="1"/>
  <c r="U53" i="1" s="1"/>
  <c r="I35" i="1"/>
  <c r="S54" i="1" s="1"/>
  <c r="H20" i="1"/>
  <c r="H39" i="1" s="1"/>
  <c r="G21" i="1"/>
  <c r="G40" i="1" s="1"/>
  <c r="G22" i="1"/>
  <c r="G41" i="1" s="1"/>
  <c r="G23" i="1"/>
  <c r="G42" i="1" s="1"/>
  <c r="G24" i="1"/>
  <c r="G43" i="1" s="1"/>
  <c r="G25" i="1"/>
  <c r="G44" i="1" s="1"/>
  <c r="G26" i="1"/>
  <c r="G45" i="1" s="1"/>
  <c r="G27" i="1"/>
  <c r="G46" i="1" s="1"/>
  <c r="G28" i="1"/>
  <c r="G47" i="1" s="1"/>
  <c r="G29" i="1"/>
  <c r="G48" i="1" s="1"/>
  <c r="J48" i="1" s="1"/>
  <c r="G30" i="1"/>
  <c r="G49" i="1" s="1"/>
  <c r="G31" i="1"/>
  <c r="G50" i="1" s="1"/>
  <c r="G32" i="1"/>
  <c r="G51" i="1" s="1"/>
  <c r="G33" i="1"/>
  <c r="G52" i="1" s="1"/>
  <c r="G34" i="1"/>
  <c r="G53" i="1" s="1"/>
  <c r="G35" i="1"/>
  <c r="G54" i="1" s="1"/>
  <c r="G20" i="1"/>
  <c r="G39" i="1" s="1"/>
  <c r="H21" i="1"/>
  <c r="H40" i="1" s="1"/>
  <c r="H22" i="1"/>
  <c r="H41" i="1" s="1"/>
  <c r="H23" i="1"/>
  <c r="H42" i="1" s="1"/>
  <c r="H24" i="1"/>
  <c r="H43" i="1" s="1"/>
  <c r="H25" i="1"/>
  <c r="H44" i="1" s="1"/>
  <c r="H26" i="1"/>
  <c r="H45" i="1" s="1"/>
  <c r="H27" i="1"/>
  <c r="H46" i="1" s="1"/>
  <c r="H28" i="1"/>
  <c r="H47" i="1" s="1"/>
  <c r="H29" i="1"/>
  <c r="H48" i="1" s="1"/>
  <c r="H30" i="1"/>
  <c r="H49" i="1" s="1"/>
  <c r="H31" i="1"/>
  <c r="H50" i="1" s="1"/>
  <c r="H32" i="1"/>
  <c r="H51" i="1" s="1"/>
  <c r="H33" i="1"/>
  <c r="H52" i="1" s="1"/>
  <c r="H34" i="1"/>
  <c r="H53" i="1" s="1"/>
  <c r="H35" i="1"/>
  <c r="H54" i="1" s="1"/>
  <c r="N21" i="1"/>
  <c r="Q40" i="1" s="1"/>
  <c r="N22" i="1"/>
  <c r="Q41" i="1" s="1"/>
  <c r="N23" i="1"/>
  <c r="Q42" i="1" s="1"/>
  <c r="N24" i="1"/>
  <c r="Q43" i="1" s="1"/>
  <c r="N25" i="1"/>
  <c r="Q44" i="1" s="1"/>
  <c r="N26" i="1"/>
  <c r="Q45" i="1" s="1"/>
  <c r="N27" i="1"/>
  <c r="Q46" i="1" s="1"/>
  <c r="N28" i="1"/>
  <c r="Q47" i="1" s="1"/>
  <c r="N29" i="1"/>
  <c r="Q48" i="1" s="1"/>
  <c r="N30" i="1"/>
  <c r="Q49" i="1" s="1"/>
  <c r="N31" i="1"/>
  <c r="Q50" i="1" s="1"/>
  <c r="N32" i="1"/>
  <c r="Q51" i="1" s="1"/>
  <c r="N33" i="1"/>
  <c r="Q52" i="1" s="1"/>
  <c r="N34" i="1"/>
  <c r="Q53" i="1" s="1"/>
  <c r="N35" i="1"/>
  <c r="Q54" i="1" s="1"/>
  <c r="N20" i="1"/>
  <c r="Q39" i="1" s="1"/>
  <c r="J53" i="1" l="1"/>
  <c r="J45" i="1"/>
  <c r="J39" i="1"/>
  <c r="J52" i="1"/>
  <c r="J51" i="1"/>
  <c r="J43" i="1"/>
  <c r="J49" i="1"/>
  <c r="J44" i="1"/>
  <c r="J50" i="1"/>
  <c r="U45" i="1"/>
  <c r="R46" i="1"/>
  <c r="R54" i="1"/>
  <c r="R50" i="1"/>
  <c r="U46" i="1"/>
  <c r="R53" i="1"/>
  <c r="O50" i="1"/>
  <c r="R52" i="1"/>
  <c r="R44" i="1"/>
  <c r="O49" i="1"/>
  <c r="O41" i="1"/>
  <c r="U49" i="1"/>
  <c r="R45" i="1"/>
  <c r="O42" i="1"/>
  <c r="R51" i="1"/>
  <c r="R43" i="1"/>
  <c r="O48" i="1"/>
  <c r="O40" i="1"/>
  <c r="O39" i="1"/>
  <c r="O47" i="1"/>
  <c r="U54" i="1"/>
  <c r="O54" i="1"/>
  <c r="O46" i="1"/>
  <c r="R42" i="1"/>
  <c r="R41" i="1"/>
  <c r="R47" i="1"/>
  <c r="R49" i="1"/>
  <c r="R48" i="1"/>
  <c r="R40" i="1"/>
  <c r="O53" i="1"/>
  <c r="O45" i="1"/>
  <c r="O52" i="1"/>
  <c r="O44" i="1"/>
  <c r="U39" i="1"/>
  <c r="R39" i="1"/>
  <c r="O51" i="1"/>
  <c r="O43" i="1"/>
  <c r="J3" i="1" l="1"/>
  <c r="J21" i="1" s="1"/>
  <c r="T40" i="1" s="1"/>
  <c r="I3" i="1"/>
  <c r="I21" i="1" s="1"/>
  <c r="S40" i="1" s="1"/>
  <c r="U40" i="1" l="1"/>
</calcChain>
</file>

<file path=xl/sharedStrings.xml><?xml version="1.0" encoding="utf-8"?>
<sst xmlns="http://schemas.openxmlformats.org/spreadsheetml/2006/main" count="125" uniqueCount="90">
  <si>
    <t>视频数</t>
    <phoneticPr fontId="1" type="noConversion"/>
  </si>
  <si>
    <t>浏览量</t>
    <phoneticPr fontId="1" type="noConversion"/>
  </si>
  <si>
    <t>赞</t>
    <phoneticPr fontId="1" type="noConversion"/>
  </si>
  <si>
    <t>不喜欢</t>
    <phoneticPr fontId="1" type="noConversion"/>
  </si>
  <si>
    <t>评论</t>
    <phoneticPr fontId="1" type="noConversion"/>
  </si>
  <si>
    <t>点赞比</t>
    <phoneticPr fontId="1" type="noConversion"/>
  </si>
  <si>
    <t>评论比</t>
    <phoneticPr fontId="1" type="noConversion"/>
  </si>
  <si>
    <t>可评论比</t>
    <phoneticPr fontId="1" type="noConversion"/>
  </si>
  <si>
    <t>可打分比</t>
    <phoneticPr fontId="1" type="noConversion"/>
  </si>
  <si>
    <t>总在榜天数</t>
    <phoneticPr fontId="1" type="noConversion"/>
  </si>
  <si>
    <t>总标签数</t>
    <phoneticPr fontId="1" type="noConversion"/>
  </si>
  <si>
    <t>均上榜所需时间</t>
    <phoneticPr fontId="1" type="noConversion"/>
  </si>
  <si>
    <t>频道数</t>
    <phoneticPr fontId="1" type="noConversion"/>
  </si>
  <si>
    <t>在榜天数标准化</t>
    <phoneticPr fontId="1" type="noConversion"/>
  </si>
  <si>
    <t>频道数标准化</t>
    <phoneticPr fontId="1" type="noConversion"/>
  </si>
  <si>
    <t>日均浏览增加量</t>
    <phoneticPr fontId="1" type="noConversion"/>
  </si>
  <si>
    <t>日均点赞增加量</t>
    <phoneticPr fontId="1" type="noConversion"/>
  </si>
  <si>
    <t>日均评论增加量</t>
    <phoneticPr fontId="1" type="noConversion"/>
  </si>
  <si>
    <t>评论比标准化</t>
    <phoneticPr fontId="1" type="noConversion"/>
  </si>
  <si>
    <t>点赞比标准化</t>
    <phoneticPr fontId="1" type="noConversion"/>
  </si>
  <si>
    <t>可评论比标准化</t>
    <phoneticPr fontId="1" type="noConversion"/>
  </si>
  <si>
    <t>可打分比标准化</t>
    <phoneticPr fontId="1" type="noConversion"/>
  </si>
  <si>
    <t>视频数标准化</t>
    <phoneticPr fontId="1" type="noConversion"/>
  </si>
  <si>
    <t>浏览量标准化</t>
  </si>
  <si>
    <t>赞标准化</t>
  </si>
  <si>
    <t>评论标准化</t>
    <phoneticPr fontId="1" type="noConversion"/>
  </si>
  <si>
    <t>标签化标准化</t>
    <phoneticPr fontId="1" type="noConversion"/>
  </si>
  <si>
    <t>上榜时间标准化</t>
    <phoneticPr fontId="1" type="noConversion"/>
  </si>
  <si>
    <t>日均浏览增加量标准化</t>
    <phoneticPr fontId="1" type="noConversion"/>
  </si>
  <si>
    <t>日均点赞增加量标准化</t>
    <phoneticPr fontId="1" type="noConversion"/>
  </si>
  <si>
    <t>日均评论增加量标准化</t>
    <phoneticPr fontId="1" type="noConversion"/>
  </si>
  <si>
    <t>生产力</t>
    <phoneticPr fontId="1" type="noConversion"/>
  </si>
  <si>
    <t>传播力</t>
    <phoneticPr fontId="1" type="noConversion"/>
  </si>
  <si>
    <t>持久度</t>
    <phoneticPr fontId="1" type="noConversion"/>
  </si>
  <si>
    <t>互动力</t>
    <phoneticPr fontId="1" type="noConversion"/>
  </si>
  <si>
    <t>上榜视频数</t>
    <phoneticPr fontId="1" type="noConversion"/>
  </si>
  <si>
    <t>总上榜时间</t>
    <phoneticPr fontId="1" type="noConversion"/>
  </si>
  <si>
    <t>点赞数</t>
    <phoneticPr fontId="1" type="noConversion"/>
  </si>
  <si>
    <t>评论数</t>
    <phoneticPr fontId="1" type="noConversion"/>
  </si>
  <si>
    <t>不喜爱数</t>
    <phoneticPr fontId="1" type="noConversion"/>
  </si>
  <si>
    <t>总（加权后）</t>
    <phoneticPr fontId="1" type="noConversion"/>
  </si>
  <si>
    <t>上榜所需时间</t>
    <phoneticPr fontId="1" type="noConversion"/>
  </si>
  <si>
    <t>热度</t>
    <phoneticPr fontId="1" type="noConversion"/>
  </si>
  <si>
    <t>覆盖度</t>
    <phoneticPr fontId="1" type="noConversion"/>
  </si>
  <si>
    <t>标签数</t>
    <phoneticPr fontId="1" type="noConversion"/>
  </si>
  <si>
    <t>可评论视频比</t>
    <phoneticPr fontId="1" type="noConversion"/>
  </si>
  <si>
    <t>可打分视频比</t>
    <phoneticPr fontId="1" type="noConversion"/>
  </si>
  <si>
    <t>开放度</t>
    <phoneticPr fontId="1" type="noConversion"/>
  </si>
  <si>
    <t>不喜欢标准化</t>
    <phoneticPr fontId="1" type="noConversion"/>
  </si>
  <si>
    <t>总分</t>
  </si>
  <si>
    <t>总分</t>
    <phoneticPr fontId="1" type="noConversion"/>
  </si>
  <si>
    <t>Category</t>
    <phoneticPr fontId="1" type="noConversion"/>
  </si>
  <si>
    <t>ID</t>
    <phoneticPr fontId="1" type="noConversion"/>
  </si>
  <si>
    <t>Film&amp;Animation</t>
    <phoneticPr fontId="1" type="noConversion"/>
  </si>
  <si>
    <t>Autos&amp;Vehicles</t>
    <phoneticPr fontId="1" type="noConversion"/>
  </si>
  <si>
    <t>Music</t>
    <phoneticPr fontId="1" type="noConversion"/>
  </si>
  <si>
    <t>Pets&amp;Animals</t>
    <phoneticPr fontId="1" type="noConversion"/>
  </si>
  <si>
    <t>Sports</t>
    <phoneticPr fontId="1" type="noConversion"/>
  </si>
  <si>
    <t>Travel&amp;Events</t>
    <phoneticPr fontId="1" type="noConversion"/>
  </si>
  <si>
    <t>Gaming</t>
    <phoneticPr fontId="1" type="noConversion"/>
  </si>
  <si>
    <t>People&amp;Blogs</t>
    <phoneticPr fontId="1" type="noConversion"/>
  </si>
  <si>
    <t>Comedy</t>
    <phoneticPr fontId="1" type="noConversion"/>
  </si>
  <si>
    <t>Entertainment</t>
    <phoneticPr fontId="1" type="noConversion"/>
  </si>
  <si>
    <t>Howto&amp;Style</t>
    <phoneticPr fontId="1" type="noConversion"/>
  </si>
  <si>
    <t>News&amp;Politics</t>
    <phoneticPr fontId="1" type="noConversion"/>
  </si>
  <si>
    <t>Education</t>
    <phoneticPr fontId="1" type="noConversion"/>
  </si>
  <si>
    <t>Science&amp;Technology</t>
    <phoneticPr fontId="1" type="noConversion"/>
  </si>
  <si>
    <t>Nonprofits&amp;Activism</t>
    <phoneticPr fontId="1" type="noConversion"/>
  </si>
  <si>
    <t>Shows</t>
    <phoneticPr fontId="1" type="noConversion"/>
  </si>
  <si>
    <t>Ranking</t>
    <phoneticPr fontId="1" type="noConversion"/>
  </si>
  <si>
    <t>求和</t>
    <phoneticPr fontId="1" type="noConversion"/>
  </si>
  <si>
    <t>平均值</t>
    <phoneticPr fontId="1" type="noConversion"/>
  </si>
  <si>
    <t>汇总</t>
    <phoneticPr fontId="1" type="noConversion"/>
  </si>
  <si>
    <t>计数</t>
    <phoneticPr fontId="1" type="noConversion"/>
  </si>
  <si>
    <t>列 1</t>
  </si>
  <si>
    <t>列 2</t>
  </si>
  <si>
    <t>列 3</t>
  </si>
  <si>
    <t>列 4</t>
  </si>
  <si>
    <t>浏览量&amp;赞</t>
    <phoneticPr fontId="1" type="noConversion"/>
  </si>
  <si>
    <t>浏览量&amp;不喜欢</t>
    <phoneticPr fontId="1" type="noConversion"/>
  </si>
  <si>
    <t>浏览量&amp;评论</t>
    <phoneticPr fontId="1" type="noConversion"/>
  </si>
  <si>
    <t>元素</t>
    <phoneticPr fontId="1" type="noConversion"/>
  </si>
  <si>
    <t>相关系数</t>
    <phoneticPr fontId="1" type="noConversion"/>
  </si>
  <si>
    <t>列 5</t>
  </si>
  <si>
    <t>列 6</t>
  </si>
  <si>
    <t>浏览量&amp;点赞比</t>
    <phoneticPr fontId="1" type="noConversion"/>
  </si>
  <si>
    <t>浏览量&amp;评论比</t>
    <phoneticPr fontId="1" type="noConversion"/>
  </si>
  <si>
    <t>赞&amp;不喜欢</t>
    <phoneticPr fontId="1" type="noConversion"/>
  </si>
  <si>
    <t>赞&amp;评论</t>
    <phoneticPr fontId="1" type="noConversion"/>
  </si>
  <si>
    <t>评论%不喜欢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</si>
</sst>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00_ "/>
    <numFmt numFmtId="179" formatCode="0.000_);[Red]\(0.000\)"/>
    <numFmt numFmtId="180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93D3-2063-443C-83D2-89D42951930A}">
  <dimension ref="A1:E5"/>
  <sheetViews>
    <sheetView workbookViewId="0">
      <selection activeCell="J9" sqref="J9"/>
    </sheetView>
  </sheetViews>
  <sheetFormatPr defaultRowHeight="13.8" x14ac:dyDescent="0.25"/>
  <sheetData>
    <row r="1" spans="1:5" x14ac:dyDescent="0.25">
      <c r="A1" s="21"/>
      <c r="B1" s="21" t="s">
        <v>74</v>
      </c>
      <c r="C1" s="21" t="s">
        <v>75</v>
      </c>
      <c r="D1" s="21" t="s">
        <v>76</v>
      </c>
      <c r="E1" s="21" t="s">
        <v>77</v>
      </c>
    </row>
    <row r="2" spans="1:5" x14ac:dyDescent="0.25">
      <c r="A2" s="19" t="s">
        <v>74</v>
      </c>
      <c r="B2" s="19">
        <v>1</v>
      </c>
      <c r="C2" s="19"/>
      <c r="D2" s="19"/>
      <c r="E2" s="19"/>
    </row>
    <row r="3" spans="1:5" x14ac:dyDescent="0.25">
      <c r="A3" s="19" t="s">
        <v>75</v>
      </c>
      <c r="B3" s="19">
        <v>0.97917076434422257</v>
      </c>
      <c r="C3" s="19">
        <v>1</v>
      </c>
      <c r="D3" s="19"/>
      <c r="E3" s="19"/>
    </row>
    <row r="4" spans="1:5" x14ac:dyDescent="0.25">
      <c r="A4" s="19" t="s">
        <v>76</v>
      </c>
      <c r="B4" s="19">
        <v>0.90679158910755142</v>
      </c>
      <c r="C4" s="19">
        <v>0.82204946897406372</v>
      </c>
      <c r="D4" s="19">
        <v>1</v>
      </c>
      <c r="E4" s="19"/>
    </row>
    <row r="5" spans="1:5" ht="14.4" thickBot="1" x14ac:dyDescent="0.3">
      <c r="A5" s="20" t="s">
        <v>77</v>
      </c>
      <c r="B5" s="20">
        <v>0.98853546525274172</v>
      </c>
      <c r="C5" s="20">
        <v>0.9648088686709273</v>
      </c>
      <c r="D5" s="20">
        <v>0.93628157819788682</v>
      </c>
      <c r="E5" s="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2189-E13B-4442-BD40-7B59BEE3FC10}">
  <dimension ref="A1:P10"/>
  <sheetViews>
    <sheetView workbookViewId="0">
      <selection activeCell="K4" sqref="K4:L10"/>
    </sheetView>
  </sheetViews>
  <sheetFormatPr defaultRowHeight="13.8" x14ac:dyDescent="0.25"/>
  <cols>
    <col min="11" max="11" width="15.44140625" bestFit="1" customWidth="1"/>
    <col min="12" max="12" width="12.77734375" bestFit="1" customWidth="1"/>
    <col min="15" max="15" width="15.44140625" bestFit="1" customWidth="1"/>
    <col min="16" max="16" width="13.88671875" bestFit="1" customWidth="1"/>
  </cols>
  <sheetData>
    <row r="1" spans="1:16" x14ac:dyDescent="0.25">
      <c r="A1" s="21"/>
      <c r="B1" s="21" t="s">
        <v>1</v>
      </c>
      <c r="C1" s="21" t="s">
        <v>2</v>
      </c>
      <c r="D1" s="21" t="s">
        <v>3</v>
      </c>
      <c r="E1" s="21" t="s">
        <v>4</v>
      </c>
    </row>
    <row r="2" spans="1:16" x14ac:dyDescent="0.25">
      <c r="A2" s="19" t="s">
        <v>74</v>
      </c>
      <c r="B2" s="19">
        <v>1</v>
      </c>
      <c r="C2" s="19"/>
      <c r="D2" s="19"/>
      <c r="E2" s="19"/>
    </row>
    <row r="3" spans="1:16" x14ac:dyDescent="0.25">
      <c r="A3" s="19" t="s">
        <v>75</v>
      </c>
      <c r="B3" s="19">
        <v>0.97917076434422257</v>
      </c>
      <c r="C3" s="19">
        <v>1</v>
      </c>
      <c r="D3" s="19"/>
      <c r="E3" s="19"/>
    </row>
    <row r="4" spans="1:16" x14ac:dyDescent="0.25">
      <c r="A4" s="19" t="s">
        <v>76</v>
      </c>
      <c r="B4" s="19">
        <v>0.90679158910755142</v>
      </c>
      <c r="C4" s="19">
        <v>0.82204946897406372</v>
      </c>
      <c r="D4" s="19">
        <v>1</v>
      </c>
      <c r="E4" s="19"/>
      <c r="K4" s="7" t="s">
        <v>81</v>
      </c>
      <c r="L4" s="4" t="s">
        <v>82</v>
      </c>
      <c r="O4" s="7" t="s">
        <v>81</v>
      </c>
      <c r="P4" s="4" t="s">
        <v>82</v>
      </c>
    </row>
    <row r="5" spans="1:16" ht="14.4" thickBot="1" x14ac:dyDescent="0.3">
      <c r="A5" s="20" t="s">
        <v>77</v>
      </c>
      <c r="B5" s="20">
        <v>0.98853546525274172</v>
      </c>
      <c r="C5" s="20">
        <v>0.9648088686709273</v>
      </c>
      <c r="D5" s="20">
        <v>0.93628157819788682</v>
      </c>
      <c r="E5" s="20">
        <v>1</v>
      </c>
      <c r="K5" s="1" t="s">
        <v>78</v>
      </c>
      <c r="L5" s="23">
        <v>0.97917076434422257</v>
      </c>
      <c r="O5" s="1" t="s">
        <v>85</v>
      </c>
      <c r="P5" s="22">
        <v>5.32516065858048E-2</v>
      </c>
    </row>
    <row r="6" spans="1:16" x14ac:dyDescent="0.25">
      <c r="K6" s="1" t="s">
        <v>79</v>
      </c>
      <c r="L6" s="23">
        <v>0.90679158910755142</v>
      </c>
      <c r="O6" s="1" t="s">
        <v>86</v>
      </c>
      <c r="P6" s="22">
        <v>-0.16233768715838601</v>
      </c>
    </row>
    <row r="7" spans="1:16" x14ac:dyDescent="0.25">
      <c r="K7" s="1" t="s">
        <v>80</v>
      </c>
      <c r="L7" s="23">
        <v>0.98853546525274172</v>
      </c>
    </row>
    <row r="8" spans="1:16" x14ac:dyDescent="0.25">
      <c r="K8" s="1" t="s">
        <v>87</v>
      </c>
      <c r="L8" s="23">
        <v>0.82204946897406372</v>
      </c>
    </row>
    <row r="9" spans="1:16" x14ac:dyDescent="0.25">
      <c r="K9" s="1" t="s">
        <v>88</v>
      </c>
      <c r="L9" s="23">
        <v>0.9648088686709273</v>
      </c>
    </row>
    <row r="10" spans="1:16" x14ac:dyDescent="0.25">
      <c r="K10" s="1" t="s">
        <v>89</v>
      </c>
      <c r="L10" s="23">
        <v>0.93628157819788682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5B0F-78CD-4234-9BBA-CCA01F5BCB00}">
  <dimension ref="A1:G7"/>
  <sheetViews>
    <sheetView workbookViewId="0">
      <selection activeCell="B6" sqref="B6:B7"/>
    </sheetView>
  </sheetViews>
  <sheetFormatPr defaultRowHeight="13.8" x14ac:dyDescent="0.25"/>
  <sheetData>
    <row r="1" spans="1:7" x14ac:dyDescent="0.25">
      <c r="A1" s="21"/>
      <c r="B1" s="21" t="s">
        <v>74</v>
      </c>
      <c r="C1" s="21" t="s">
        <v>75</v>
      </c>
      <c r="D1" s="21" t="s">
        <v>76</v>
      </c>
      <c r="E1" s="21" t="s">
        <v>77</v>
      </c>
      <c r="F1" s="21" t="s">
        <v>83</v>
      </c>
      <c r="G1" s="21" t="s">
        <v>84</v>
      </c>
    </row>
    <row r="2" spans="1:7" x14ac:dyDescent="0.25">
      <c r="A2" s="19" t="s">
        <v>74</v>
      </c>
      <c r="B2" s="19">
        <v>1</v>
      </c>
      <c r="C2" s="19"/>
      <c r="D2" s="19"/>
      <c r="E2" s="19"/>
      <c r="F2" s="19"/>
      <c r="G2" s="19"/>
    </row>
    <row r="3" spans="1:7" x14ac:dyDescent="0.25">
      <c r="A3" s="19" t="s">
        <v>75</v>
      </c>
      <c r="B3" s="19">
        <v>0.97917076434422257</v>
      </c>
      <c r="C3" s="19">
        <v>1</v>
      </c>
      <c r="D3" s="19"/>
      <c r="E3" s="19"/>
      <c r="F3" s="19"/>
      <c r="G3" s="19"/>
    </row>
    <row r="4" spans="1:7" x14ac:dyDescent="0.25">
      <c r="A4" s="19" t="s">
        <v>76</v>
      </c>
      <c r="B4" s="19">
        <v>0.90679158910755142</v>
      </c>
      <c r="C4" s="19">
        <v>0.82204946897406372</v>
      </c>
      <c r="D4" s="19">
        <v>1</v>
      </c>
      <c r="E4" s="19"/>
      <c r="F4" s="19"/>
      <c r="G4" s="19"/>
    </row>
    <row r="5" spans="1:7" x14ac:dyDescent="0.25">
      <c r="A5" s="19" t="s">
        <v>77</v>
      </c>
      <c r="B5" s="19">
        <v>0.98853546525274172</v>
      </c>
      <c r="C5" s="19">
        <v>0.9648088686709273</v>
      </c>
      <c r="D5" s="19">
        <v>0.93628157819788682</v>
      </c>
      <c r="E5" s="19">
        <v>1</v>
      </c>
      <c r="F5" s="19"/>
      <c r="G5" s="19"/>
    </row>
    <row r="6" spans="1:7" x14ac:dyDescent="0.25">
      <c r="A6" s="19" t="s">
        <v>83</v>
      </c>
      <c r="B6" s="19">
        <v>5.32516065858048E-2</v>
      </c>
      <c r="C6" s="19">
        <v>0.12117599527091927</v>
      </c>
      <c r="D6" s="19">
        <v>6.0504218847841407E-2</v>
      </c>
      <c r="E6" s="19">
        <v>0.11393821304620307</v>
      </c>
      <c r="F6" s="19">
        <v>1</v>
      </c>
      <c r="G6" s="19"/>
    </row>
    <row r="7" spans="1:7" ht="14.4" thickBot="1" x14ac:dyDescent="0.3">
      <c r="A7" s="20" t="s">
        <v>84</v>
      </c>
      <c r="B7" s="20">
        <v>-0.16233768715838601</v>
      </c>
      <c r="C7" s="20">
        <v>-0.13035485510882139</v>
      </c>
      <c r="D7" s="20">
        <v>-7.3178417208560387E-2</v>
      </c>
      <c r="E7" s="20">
        <v>-0.10996265204466198</v>
      </c>
      <c r="F7" s="20">
        <v>0.87477063833787005</v>
      </c>
      <c r="G7" s="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FAEC-0EE9-4BA0-AE5D-E8A77403C3CF}">
  <dimension ref="A1:W73"/>
  <sheetViews>
    <sheetView tabSelected="1" topLeftCell="A46" zoomScale="80" zoomScaleNormal="80" workbookViewId="0">
      <selection activeCell="A57" sqref="A57:D73"/>
    </sheetView>
  </sheetViews>
  <sheetFormatPr defaultRowHeight="13.8" x14ac:dyDescent="0.25"/>
  <cols>
    <col min="1" max="1" width="10" bestFit="1" customWidth="1"/>
    <col min="2" max="2" width="21.5546875" bestFit="1" customWidth="1"/>
    <col min="3" max="3" width="13.88671875" bestFit="1" customWidth="1"/>
    <col min="4" max="4" width="12.77734375" bestFit="1" customWidth="1"/>
    <col min="5" max="5" width="13.88671875" bestFit="1" customWidth="1"/>
    <col min="6" max="6" width="11.6640625" bestFit="1" customWidth="1"/>
    <col min="7" max="8" width="13.88671875" bestFit="1" customWidth="1"/>
    <col min="9" max="10" width="16.109375" bestFit="1" customWidth="1"/>
    <col min="11" max="14" width="16.77734375" bestFit="1" customWidth="1"/>
    <col min="15" max="16" width="23.6640625" bestFit="1" customWidth="1"/>
    <col min="17" max="17" width="22.6640625" bestFit="1" customWidth="1"/>
    <col min="18" max="18" width="20.88671875" customWidth="1"/>
    <col min="19" max="21" width="14.44140625" bestFit="1" customWidth="1"/>
    <col min="22" max="22" width="16.109375" customWidth="1"/>
  </cols>
  <sheetData>
    <row r="1" spans="1:17" x14ac:dyDescent="0.2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15</v>
      </c>
      <c r="P1" s="7" t="s">
        <v>16</v>
      </c>
      <c r="Q1" s="7" t="s">
        <v>17</v>
      </c>
    </row>
    <row r="2" spans="1:17" x14ac:dyDescent="0.25">
      <c r="A2" s="1">
        <v>1</v>
      </c>
      <c r="B2" s="1">
        <v>311</v>
      </c>
      <c r="C2" s="1">
        <v>746883962</v>
      </c>
      <c r="D2" s="1">
        <v>15552916</v>
      </c>
      <c r="E2" s="1">
        <v>651423</v>
      </c>
      <c r="F2" s="1">
        <v>1864646</v>
      </c>
      <c r="G2" s="2">
        <v>2.0823738078874426E-2</v>
      </c>
      <c r="H2" s="2">
        <v>2.49656719767669E-3</v>
      </c>
      <c r="I2" s="2">
        <v>0.98713799999999996</v>
      </c>
      <c r="J2" s="2">
        <v>0.99035300000000004</v>
      </c>
      <c r="K2" s="1">
        <v>2282</v>
      </c>
      <c r="L2" s="1">
        <v>5285</v>
      </c>
      <c r="M2" s="1">
        <v>3.13</v>
      </c>
      <c r="N2" s="1">
        <v>137</v>
      </c>
      <c r="O2" s="1">
        <v>202040.19456617002</v>
      </c>
      <c r="P2" s="1">
        <v>2635.9478527607362</v>
      </c>
      <c r="Q2" s="1">
        <v>253.37700000000001</v>
      </c>
    </row>
    <row r="3" spans="1:17" x14ac:dyDescent="0.25">
      <c r="A3" s="1">
        <v>2</v>
      </c>
      <c r="B3" s="1">
        <v>70</v>
      </c>
      <c r="C3" s="1">
        <v>100914659</v>
      </c>
      <c r="D3" s="1">
        <v>713327</v>
      </c>
      <c r="E3" s="1">
        <v>44603</v>
      </c>
      <c r="F3" s="1">
        <v>119079</v>
      </c>
      <c r="G3" s="2">
        <v>7.0686162651552933E-3</v>
      </c>
      <c r="H3" s="2">
        <v>1.1799970507753487E-3</v>
      </c>
      <c r="I3" s="2">
        <f>69/70</f>
        <v>0.98571428571428577</v>
      </c>
      <c r="J3" s="2">
        <f>69/70</f>
        <v>0.98571428571428577</v>
      </c>
      <c r="K3" s="1">
        <v>381</v>
      </c>
      <c r="L3" s="1">
        <v>1116</v>
      </c>
      <c r="M3" s="1">
        <v>3.92</v>
      </c>
      <c r="N3" s="1">
        <v>57</v>
      </c>
      <c r="O3" s="1">
        <v>264867.87139107613</v>
      </c>
      <c r="P3" s="1">
        <v>1872.2493438320209</v>
      </c>
      <c r="Q3" s="1">
        <v>312.54330708661416</v>
      </c>
    </row>
    <row r="4" spans="1:17" x14ac:dyDescent="0.25">
      <c r="A4" s="1">
        <v>10</v>
      </c>
      <c r="B4" s="1">
        <v>786</v>
      </c>
      <c r="C4" s="1">
        <v>3875535641</v>
      </c>
      <c r="D4" s="1">
        <v>138833651</v>
      </c>
      <c r="E4" s="1">
        <v>4684714</v>
      </c>
      <c r="F4" s="1">
        <v>12270236</v>
      </c>
      <c r="G4" s="2">
        <v>3.5823087144717089E-2</v>
      </c>
      <c r="H4" s="2">
        <v>3.1660748698040422E-3</v>
      </c>
      <c r="I4" s="2">
        <v>0.99745547073791352</v>
      </c>
      <c r="J4" s="2">
        <v>0.99363867684478369</v>
      </c>
      <c r="K4" s="1">
        <v>6334</v>
      </c>
      <c r="L4" s="1">
        <v>10774</v>
      </c>
      <c r="M4" s="1">
        <v>2.3199999999999998</v>
      </c>
      <c r="N4" s="1">
        <v>434</v>
      </c>
      <c r="O4" s="1">
        <v>446124.55052099779</v>
      </c>
      <c r="P4" s="1">
        <v>9117.33533312283</v>
      </c>
      <c r="Q4" s="1">
        <v>652.97205557309758</v>
      </c>
    </row>
    <row r="5" spans="1:17" x14ac:dyDescent="0.25">
      <c r="A5" s="1">
        <v>15</v>
      </c>
      <c r="B5" s="1">
        <v>133</v>
      </c>
      <c r="C5" s="1">
        <v>95482891</v>
      </c>
      <c r="D5" s="1">
        <v>2527825</v>
      </c>
      <c r="E5" s="1">
        <v>63481</v>
      </c>
      <c r="F5" s="1">
        <v>340210</v>
      </c>
      <c r="G5" s="2">
        <v>2.6474114613894546E-2</v>
      </c>
      <c r="H5" s="2">
        <v>3.5630467033093919E-3</v>
      </c>
      <c r="I5" s="2">
        <v>0.99248120300751874</v>
      </c>
      <c r="J5" s="2">
        <v>1</v>
      </c>
      <c r="K5" s="1">
        <v>893</v>
      </c>
      <c r="L5" s="1">
        <v>3270</v>
      </c>
      <c r="M5" s="1">
        <v>2.94</v>
      </c>
      <c r="N5" s="1">
        <v>55</v>
      </c>
      <c r="O5" s="1">
        <v>65179.52407614782</v>
      </c>
      <c r="P5" s="1">
        <v>1129.0212765957447</v>
      </c>
      <c r="Q5" s="5">
        <v>129.30459126539753</v>
      </c>
    </row>
    <row r="6" spans="1:17" x14ac:dyDescent="0.25">
      <c r="A6" s="1">
        <v>17</v>
      </c>
      <c r="B6" s="1">
        <v>445</v>
      </c>
      <c r="C6" s="1">
        <v>577025914</v>
      </c>
      <c r="D6" s="1">
        <v>11676380</v>
      </c>
      <c r="E6" s="1">
        <v>700507</v>
      </c>
      <c r="F6" s="1">
        <v>1400159</v>
      </c>
      <c r="G6" s="2">
        <v>2.0235451678518548E-2</v>
      </c>
      <c r="H6" s="2">
        <v>2.4265097390409403E-3</v>
      </c>
      <c r="I6" s="2">
        <v>0.9887640449438202</v>
      </c>
      <c r="J6" s="2">
        <v>0.9887640449438202</v>
      </c>
      <c r="K6" s="1">
        <v>2152</v>
      </c>
      <c r="L6" s="1">
        <v>10472</v>
      </c>
      <c r="M6" s="1">
        <v>2.23</v>
      </c>
      <c r="N6" s="1">
        <v>127</v>
      </c>
      <c r="O6" s="1">
        <v>100170.44795539034</v>
      </c>
      <c r="P6" s="1">
        <v>1408.0088289962825</v>
      </c>
      <c r="Q6" s="1">
        <v>128.93633828996283</v>
      </c>
    </row>
    <row r="7" spans="1:17" x14ac:dyDescent="0.25">
      <c r="A7" s="1">
        <v>19</v>
      </c>
      <c r="B7" s="1">
        <v>59</v>
      </c>
      <c r="C7" s="1">
        <v>58170891</v>
      </c>
      <c r="D7" s="1">
        <v>576515</v>
      </c>
      <c r="E7" s="1">
        <v>38723</v>
      </c>
      <c r="F7" s="1">
        <v>103232</v>
      </c>
      <c r="G7" s="2">
        <v>9.9107129027815651E-3</v>
      </c>
      <c r="H7" s="2">
        <v>1.7746332955429545E-3</v>
      </c>
      <c r="I7" s="2">
        <v>1</v>
      </c>
      <c r="J7" s="2">
        <v>1</v>
      </c>
      <c r="K7" s="1">
        <v>401</v>
      </c>
      <c r="L7" s="1">
        <v>1044</v>
      </c>
      <c r="M7" s="1">
        <v>4.18</v>
      </c>
      <c r="N7" s="1">
        <v>33</v>
      </c>
      <c r="O7" s="1">
        <v>108928.25187032419</v>
      </c>
      <c r="P7" s="1">
        <v>601.08229426433911</v>
      </c>
      <c r="Q7" s="1">
        <v>112.6708229426434</v>
      </c>
    </row>
    <row r="8" spans="1:17" x14ac:dyDescent="0.25">
      <c r="A8" s="1">
        <v>20</v>
      </c>
      <c r="B8" s="1">
        <v>101</v>
      </c>
      <c r="C8" s="1">
        <v>218705087</v>
      </c>
      <c r="D8" s="1">
        <v>6730422</v>
      </c>
      <c r="E8" s="1">
        <v>587514</v>
      </c>
      <c r="F8" s="1">
        <v>1348473</v>
      </c>
      <c r="G8" s="2">
        <v>3.0773961832904234E-2</v>
      </c>
      <c r="H8" s="2">
        <v>6.1657139232431293E-3</v>
      </c>
      <c r="I8" s="2">
        <v>0.98019801980198018</v>
      </c>
      <c r="J8" s="2">
        <v>1</v>
      </c>
      <c r="K8" s="1">
        <v>807</v>
      </c>
      <c r="L8" s="1">
        <v>1882</v>
      </c>
      <c r="M8" s="1">
        <v>1.71</v>
      </c>
      <c r="N8" s="1">
        <v>62</v>
      </c>
      <c r="O8" s="1">
        <v>116670.09417596034</v>
      </c>
      <c r="P8" s="1">
        <v>2000.3915737298637</v>
      </c>
      <c r="Q8" s="1">
        <v>358.76208178438662</v>
      </c>
    </row>
    <row r="9" spans="1:17" x14ac:dyDescent="0.25">
      <c r="A9" s="1">
        <v>22</v>
      </c>
      <c r="B9" s="1">
        <v>481</v>
      </c>
      <c r="C9" s="1">
        <v>632252965</v>
      </c>
      <c r="D9" s="1">
        <v>21921787</v>
      </c>
      <c r="E9" s="1">
        <v>1302957</v>
      </c>
      <c r="F9" s="1">
        <v>2951056</v>
      </c>
      <c r="G9" s="2">
        <v>3.4672493785774493E-2</v>
      </c>
      <c r="H9" s="2">
        <v>4.6675241768142596E-3</v>
      </c>
      <c r="I9" s="2">
        <v>0.9854469854469855</v>
      </c>
      <c r="J9" s="2">
        <v>0.98960498960498966</v>
      </c>
      <c r="K9" s="1">
        <v>3105</v>
      </c>
      <c r="L9" s="1">
        <v>8311</v>
      </c>
      <c r="M9" s="1">
        <v>2.59</v>
      </c>
      <c r="N9" s="1">
        <v>246</v>
      </c>
      <c r="O9" s="1">
        <v>91293.490499194842</v>
      </c>
      <c r="P9" s="1">
        <v>2003.175845410628</v>
      </c>
      <c r="Q9" s="1">
        <v>206.46215780998389</v>
      </c>
    </row>
    <row r="10" spans="1:17" x14ac:dyDescent="0.25">
      <c r="A10" s="1">
        <v>23</v>
      </c>
      <c r="B10" s="1">
        <v>538</v>
      </c>
      <c r="C10" s="1">
        <v>748291078</v>
      </c>
      <c r="D10" s="1">
        <v>29362428</v>
      </c>
      <c r="E10" s="1">
        <v>1030446</v>
      </c>
      <c r="F10" s="1">
        <v>2937556</v>
      </c>
      <c r="G10" s="2">
        <v>3.9239313234201087E-2</v>
      </c>
      <c r="H10" s="2">
        <v>3.9256862554761076E-3</v>
      </c>
      <c r="I10" s="2">
        <v>0.9981412639405205</v>
      </c>
      <c r="J10" s="2">
        <v>1</v>
      </c>
      <c r="K10" s="1">
        <v>3416</v>
      </c>
      <c r="L10" s="1">
        <v>12733</v>
      </c>
      <c r="M10" s="1">
        <v>1.86</v>
      </c>
      <c r="N10" s="1">
        <v>140</v>
      </c>
      <c r="O10" s="1">
        <v>96818.828454332557</v>
      </c>
      <c r="P10" s="1">
        <v>2436.6823770491801</v>
      </c>
      <c r="Q10" s="1">
        <v>200.34777517564402</v>
      </c>
    </row>
    <row r="11" spans="1:17" x14ac:dyDescent="0.25">
      <c r="A11" s="1">
        <v>24</v>
      </c>
      <c r="B11" s="1">
        <v>1596</v>
      </c>
      <c r="C11" s="1">
        <v>2624632795</v>
      </c>
      <c r="D11" s="1">
        <v>64027499</v>
      </c>
      <c r="E11" s="1">
        <v>6585104</v>
      </c>
      <c r="F11" s="1">
        <v>9574291</v>
      </c>
      <c r="G11" s="2">
        <v>2.4394840726662488E-2</v>
      </c>
      <c r="H11" s="2">
        <v>3.6478592427250382E-3</v>
      </c>
      <c r="I11" s="2">
        <v>0.97997496871088863</v>
      </c>
      <c r="J11" s="2">
        <v>0.99561952440550683</v>
      </c>
      <c r="K11" s="1">
        <v>9782</v>
      </c>
      <c r="L11" s="1">
        <v>36201</v>
      </c>
      <c r="M11" s="1">
        <v>2.27</v>
      </c>
      <c r="N11" s="1">
        <v>473</v>
      </c>
      <c r="O11" s="1">
        <v>134577.41351461867</v>
      </c>
      <c r="P11" s="1">
        <v>2063.9256798200777</v>
      </c>
      <c r="Q11" s="1">
        <v>283.74729094254752</v>
      </c>
    </row>
    <row r="12" spans="1:17" x14ac:dyDescent="0.25">
      <c r="A12" s="1">
        <v>25</v>
      </c>
      <c r="B12" s="1">
        <v>487</v>
      </c>
      <c r="C12" s="1">
        <v>208738593</v>
      </c>
      <c r="D12" s="1">
        <v>2808680</v>
      </c>
      <c r="E12" s="1">
        <v>735972</v>
      </c>
      <c r="F12" s="1">
        <v>1041710</v>
      </c>
      <c r="G12" s="2">
        <v>1.3455489756989979E-2</v>
      </c>
      <c r="H12" s="2">
        <v>4.9905002473596242E-3</v>
      </c>
      <c r="I12" s="2">
        <v>0.93429158110882959</v>
      </c>
      <c r="J12" s="2">
        <v>0.93429158110882959</v>
      </c>
      <c r="K12" s="1">
        <v>2393</v>
      </c>
      <c r="L12" s="1">
        <v>7626</v>
      </c>
      <c r="M12" s="1">
        <v>1.88</v>
      </c>
      <c r="N12" s="1">
        <v>107</v>
      </c>
      <c r="O12" s="1">
        <v>37535.803175929796</v>
      </c>
      <c r="P12" s="1">
        <v>383.28750522356876</v>
      </c>
      <c r="Q12" s="1">
        <v>128.15628917676557</v>
      </c>
    </row>
    <row r="13" spans="1:17" x14ac:dyDescent="0.25">
      <c r="A13" s="1">
        <v>26</v>
      </c>
      <c r="B13" s="1">
        <v>581</v>
      </c>
      <c r="C13" s="1">
        <v>517900687</v>
      </c>
      <c r="D13" s="1">
        <v>19576164</v>
      </c>
      <c r="E13" s="1">
        <v>671227</v>
      </c>
      <c r="F13" s="1">
        <v>2802930</v>
      </c>
      <c r="G13" s="2">
        <v>3.7799069380265178E-2</v>
      </c>
      <c r="H13" s="2">
        <v>5.4120994050737758E-3</v>
      </c>
      <c r="I13" s="2">
        <v>0.99827882960413084</v>
      </c>
      <c r="J13" s="2">
        <v>0.99827882960413084</v>
      </c>
      <c r="K13" s="1">
        <v>4032</v>
      </c>
      <c r="L13" s="1">
        <v>13428</v>
      </c>
      <c r="M13" s="1">
        <v>2.5499999999999998</v>
      </c>
      <c r="N13" s="1">
        <v>184</v>
      </c>
      <c r="O13" s="1">
        <v>59634.763888888891</v>
      </c>
      <c r="P13" s="1">
        <v>1386.4749503968253</v>
      </c>
      <c r="Q13" s="1">
        <v>126.48536706349206</v>
      </c>
    </row>
    <row r="14" spans="1:17" x14ac:dyDescent="0.25">
      <c r="A14" s="1">
        <v>27</v>
      </c>
      <c r="B14" s="1">
        <v>242</v>
      </c>
      <c r="C14" s="1">
        <v>141612662</v>
      </c>
      <c r="D14" s="1">
        <v>5140259</v>
      </c>
      <c r="E14" s="1">
        <v>180440</v>
      </c>
      <c r="F14" s="1">
        <v>608391</v>
      </c>
      <c r="G14" s="2">
        <v>3.6298018322683603E-2</v>
      </c>
      <c r="H14" s="2">
        <v>4.296162443440262E-3</v>
      </c>
      <c r="I14" s="2">
        <v>0.98760330578512401</v>
      </c>
      <c r="J14" s="2">
        <v>0.99173553719008267</v>
      </c>
      <c r="K14" s="1">
        <v>1611</v>
      </c>
      <c r="L14" s="1">
        <v>5266</v>
      </c>
      <c r="M14" s="1">
        <v>2.36</v>
      </c>
      <c r="N14" s="1">
        <v>66</v>
      </c>
      <c r="O14" s="1">
        <v>34903.129733085043</v>
      </c>
      <c r="P14" s="1">
        <v>855.80322780881443</v>
      </c>
      <c r="Q14" s="1">
        <v>87.815021725636257</v>
      </c>
    </row>
    <row r="15" spans="1:17" x14ac:dyDescent="0.25">
      <c r="A15" s="1">
        <v>28</v>
      </c>
      <c r="B15" s="1">
        <v>369</v>
      </c>
      <c r="C15" s="1">
        <v>402808037</v>
      </c>
      <c r="D15" s="1">
        <v>9671464</v>
      </c>
      <c r="E15" s="1">
        <v>520482</v>
      </c>
      <c r="F15" s="1">
        <v>1342251</v>
      </c>
      <c r="G15" s="2">
        <v>2.4010106829124665E-2</v>
      </c>
      <c r="H15" s="2">
        <v>3.3322349027509598E-3</v>
      </c>
      <c r="I15" s="2">
        <v>0.96747967479674801</v>
      </c>
      <c r="J15" s="2">
        <v>0.99186991869918695</v>
      </c>
      <c r="K15" s="1">
        <v>2339</v>
      </c>
      <c r="L15" s="1">
        <v>6344</v>
      </c>
      <c r="M15" s="1">
        <v>3.4</v>
      </c>
      <c r="N15" s="1">
        <v>161</v>
      </c>
      <c r="O15" s="1">
        <v>79407.603676784944</v>
      </c>
      <c r="P15" s="1">
        <v>1258.5126122274476</v>
      </c>
      <c r="Q15" s="1">
        <v>175.48311244121419</v>
      </c>
    </row>
    <row r="16" spans="1:17" x14ac:dyDescent="0.25">
      <c r="A16" s="1">
        <v>29</v>
      </c>
      <c r="B16" s="1">
        <v>13</v>
      </c>
      <c r="C16" s="1">
        <v>24920810</v>
      </c>
      <c r="D16" s="1">
        <v>2004161</v>
      </c>
      <c r="E16" s="1">
        <v>489645</v>
      </c>
      <c r="F16" s="1">
        <v>652355</v>
      </c>
      <c r="G16" s="2">
        <v>8.0421182136535693E-2</v>
      </c>
      <c r="H16" s="2">
        <v>2.6177118641007253E-2</v>
      </c>
      <c r="I16" s="2">
        <v>0.92307692307692313</v>
      </c>
      <c r="J16" s="2">
        <v>0.92307692307692313</v>
      </c>
      <c r="K16" s="1">
        <v>56</v>
      </c>
      <c r="L16" s="1">
        <v>159</v>
      </c>
      <c r="M16" s="1">
        <v>3.08</v>
      </c>
      <c r="N16" s="1">
        <v>12</v>
      </c>
      <c r="O16" s="1">
        <v>288336.73214285716</v>
      </c>
      <c r="P16" s="1">
        <v>14563.589285714286</v>
      </c>
      <c r="Q16" s="1">
        <v>5100.5892857142853</v>
      </c>
    </row>
    <row r="17" spans="1:18" x14ac:dyDescent="0.25">
      <c r="A17" s="1">
        <v>43</v>
      </c>
      <c r="B17" s="1">
        <v>4</v>
      </c>
      <c r="C17" s="1">
        <v>3008243</v>
      </c>
      <c r="D17" s="1">
        <v>61478</v>
      </c>
      <c r="E17" s="1">
        <v>1441</v>
      </c>
      <c r="F17" s="1">
        <v>6078</v>
      </c>
      <c r="G17" s="2">
        <v>2.0436513938534885E-2</v>
      </c>
      <c r="H17" s="2">
        <v>2.0204484810568829E-3</v>
      </c>
      <c r="I17" s="2">
        <v>1</v>
      </c>
      <c r="J17" s="2">
        <v>1</v>
      </c>
      <c r="K17" s="1">
        <v>57</v>
      </c>
      <c r="L17" s="1">
        <v>152</v>
      </c>
      <c r="M17" s="1">
        <v>1.75</v>
      </c>
      <c r="N17" s="1">
        <v>2</v>
      </c>
      <c r="O17" s="1">
        <v>25242.245614035088</v>
      </c>
      <c r="P17" s="1">
        <v>251.45614035087721</v>
      </c>
      <c r="Q17" s="1">
        <v>20.403508771929825</v>
      </c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18" x14ac:dyDescent="0.25">
      <c r="A19" s="1"/>
      <c r="B19" s="4" t="s">
        <v>22</v>
      </c>
      <c r="C19" s="4" t="s">
        <v>23</v>
      </c>
      <c r="D19" s="4" t="s">
        <v>24</v>
      </c>
      <c r="E19" s="4" t="s">
        <v>48</v>
      </c>
      <c r="F19" s="4" t="s">
        <v>25</v>
      </c>
      <c r="G19" s="4" t="s">
        <v>19</v>
      </c>
      <c r="H19" s="4" t="s">
        <v>18</v>
      </c>
      <c r="I19" s="4" t="s">
        <v>20</v>
      </c>
      <c r="J19" s="4" t="s">
        <v>21</v>
      </c>
      <c r="K19" s="4" t="s">
        <v>13</v>
      </c>
      <c r="L19" s="4" t="s">
        <v>26</v>
      </c>
      <c r="M19" s="4" t="s">
        <v>27</v>
      </c>
      <c r="N19" s="4" t="s">
        <v>14</v>
      </c>
      <c r="O19" s="4" t="s">
        <v>28</v>
      </c>
      <c r="P19" s="4" t="s">
        <v>29</v>
      </c>
      <c r="Q19" s="4" t="s">
        <v>30</v>
      </c>
      <c r="R19" s="11"/>
    </row>
    <row r="20" spans="1:18" x14ac:dyDescent="0.25">
      <c r="A20" s="1">
        <v>1</v>
      </c>
      <c r="B20" s="6">
        <f t="shared" ref="B20:B35" si="0">(B2-$B$17)/($B$11-$B$17)</f>
        <v>0.19283919597989949</v>
      </c>
      <c r="C20" s="6">
        <v>0.19209049867127628</v>
      </c>
      <c r="D20" s="6">
        <v>0.11163216418035048</v>
      </c>
      <c r="E20" s="6">
        <f>(E2-$E$17)/($E$11-$E$17)</f>
        <v>9.8726499214798813E-2</v>
      </c>
      <c r="F20" s="3">
        <f t="shared" ref="F20:F35" si="1">(F2-$F$17)/($F$4-$F$17)</f>
        <v>0.15154468818813327</v>
      </c>
      <c r="G20" s="3">
        <f t="shared" ref="G20:G35" si="2">(G2-$G$3)/($G$16-$G$3)</f>
        <v>0.18752066339217044</v>
      </c>
      <c r="H20" s="6">
        <f t="shared" ref="H20:H35" si="3">(H2-$H$3)/($H$16-$H$3)</f>
        <v>5.2668869979646607E-2</v>
      </c>
      <c r="I20" s="3">
        <f t="shared" ref="I20:I35" si="4">(I2-$I$16)/($I$7-$I$16)</f>
        <v>0.83279399999999937</v>
      </c>
      <c r="J20" s="3">
        <f t="shared" ref="J20:J35" si="5">(J2-$J$16)/($J$5-$J$16)</f>
        <v>0.87458900000000039</v>
      </c>
      <c r="K20" s="3">
        <v>0.22887106724244294</v>
      </c>
      <c r="L20" s="3">
        <f t="shared" ref="L20:L34" si="6">(L2-$L$17)/($L$11-$L$17)</f>
        <v>0.14238952536824878</v>
      </c>
      <c r="M20" s="3">
        <v>0.42510121457489891</v>
      </c>
      <c r="N20" s="3">
        <f t="shared" ref="N20:N35" si="7">(N2-$N$17)/($N$11-$N$17)</f>
        <v>0.28662420382165604</v>
      </c>
      <c r="O20" s="3">
        <f t="shared" ref="O20:O35" si="8">(O2-$O$17)/($O$4-$O$17)</f>
        <v>0.42006505593343169</v>
      </c>
      <c r="P20" s="3">
        <f t="shared" ref="P20:P35" si="9">(P2-$P$17)/($P$16-$P$17)</f>
        <v>0.16660631145555993</v>
      </c>
      <c r="Q20" s="3">
        <f t="shared" ref="Q20:Q35" si="10">(Q2-$Q$17)/($Q$16-$Q$17)</f>
        <v>4.5859246385334243E-2</v>
      </c>
    </row>
    <row r="21" spans="1:18" x14ac:dyDescent="0.25">
      <c r="A21" s="1">
        <v>2</v>
      </c>
      <c r="B21" s="6">
        <f t="shared" si="0"/>
        <v>4.1457286432160803E-2</v>
      </c>
      <c r="C21" s="6">
        <v>2.528230427770882E-2</v>
      </c>
      <c r="D21" s="6">
        <v>4.6972601632461284E-3</v>
      </c>
      <c r="E21" s="6">
        <f t="shared" ref="E21:E35" si="11">(E3-$E$17)/($E$11-$E$17)</f>
        <v>6.5559248703950974E-3</v>
      </c>
      <c r="F21" s="3">
        <f t="shared" si="1"/>
        <v>9.2139223907585013E-3</v>
      </c>
      <c r="G21" s="3">
        <f t="shared" si="2"/>
        <v>0</v>
      </c>
      <c r="H21" s="6">
        <f t="shared" si="3"/>
        <v>0</v>
      </c>
      <c r="I21" s="3">
        <f t="shared" si="4"/>
        <v>0.81428571428571483</v>
      </c>
      <c r="J21" s="3">
        <f t="shared" si="5"/>
        <v>0.81428571428571483</v>
      </c>
      <c r="K21" s="3">
        <v>3.3415587086160804E-2</v>
      </c>
      <c r="L21" s="3">
        <f t="shared" si="6"/>
        <v>2.6741379788621043E-2</v>
      </c>
      <c r="M21" s="3">
        <v>0.10526315789473681</v>
      </c>
      <c r="N21" s="3">
        <f t="shared" si="7"/>
        <v>0.11677282377919321</v>
      </c>
      <c r="O21" s="3">
        <f t="shared" si="8"/>
        <v>0.56934117444070509</v>
      </c>
      <c r="P21" s="3">
        <f t="shared" si="9"/>
        <v>0.11324609595364334</v>
      </c>
      <c r="Q21" s="3">
        <f t="shared" si="10"/>
        <v>5.7505731314124585E-2</v>
      </c>
    </row>
    <row r="22" spans="1:18" x14ac:dyDescent="0.25">
      <c r="A22" s="1">
        <v>10</v>
      </c>
      <c r="B22" s="6">
        <f t="shared" si="0"/>
        <v>0.49120603015075376</v>
      </c>
      <c r="C22" s="6">
        <v>1</v>
      </c>
      <c r="D22" s="6">
        <v>1</v>
      </c>
      <c r="E22" s="6">
        <f t="shared" si="11"/>
        <v>0.71134761909897271</v>
      </c>
      <c r="F22" s="3">
        <f t="shared" si="1"/>
        <v>1</v>
      </c>
      <c r="G22" s="3">
        <f t="shared" si="2"/>
        <v>0.39200361347933138</v>
      </c>
      <c r="H22" s="6">
        <f t="shared" si="3"/>
        <v>7.9452260607668954E-2</v>
      </c>
      <c r="I22" s="3">
        <f t="shared" si="4"/>
        <v>0.96692111959287574</v>
      </c>
      <c r="J22" s="3">
        <f t="shared" si="5"/>
        <v>0.91730279898218792</v>
      </c>
      <c r="K22" s="3">
        <v>0.6454863253135924</v>
      </c>
      <c r="L22" s="3">
        <f t="shared" si="6"/>
        <v>0.29465449804432853</v>
      </c>
      <c r="M22" s="3">
        <v>0.75303643724696367</v>
      </c>
      <c r="N22" s="3">
        <f t="shared" si="7"/>
        <v>0.91719745222929938</v>
      </c>
      <c r="O22" s="3">
        <f t="shared" si="8"/>
        <v>1</v>
      </c>
      <c r="P22" s="3">
        <f t="shared" si="9"/>
        <v>0.61946595260987791</v>
      </c>
      <c r="Q22" s="3">
        <f t="shared" si="10"/>
        <v>0.12451681386775895</v>
      </c>
    </row>
    <row r="23" spans="1:18" x14ac:dyDescent="0.25">
      <c r="A23" s="1">
        <v>15</v>
      </c>
      <c r="B23" s="6">
        <f t="shared" si="0"/>
        <v>8.1030150753768848E-2</v>
      </c>
      <c r="C23" s="6">
        <v>2.3879662684312918E-2</v>
      </c>
      <c r="D23" s="6">
        <v>1.7772633710938575E-2</v>
      </c>
      <c r="E23" s="6">
        <f t="shared" si="11"/>
        <v>9.4233255863794968E-3</v>
      </c>
      <c r="F23" s="3">
        <f t="shared" si="1"/>
        <v>2.7244593554649248E-2</v>
      </c>
      <c r="G23" s="3">
        <f t="shared" si="2"/>
        <v>0.26455105037178528</v>
      </c>
      <c r="H23" s="6">
        <f t="shared" si="3"/>
        <v>9.5332962394568843E-2</v>
      </c>
      <c r="I23" s="3">
        <f t="shared" si="4"/>
        <v>0.90225563909774353</v>
      </c>
      <c r="J23" s="3">
        <f t="shared" si="5"/>
        <v>1</v>
      </c>
      <c r="K23" s="3">
        <v>8.605798889574337E-2</v>
      </c>
      <c r="L23" s="3">
        <f t="shared" si="6"/>
        <v>8.649338400510416E-2</v>
      </c>
      <c r="M23" s="3">
        <v>0.50202429149797601</v>
      </c>
      <c r="N23" s="3">
        <f t="shared" si="7"/>
        <v>0.11252653927813164</v>
      </c>
      <c r="O23" s="3">
        <f t="shared" si="8"/>
        <v>9.4889421571051777E-2</v>
      </c>
      <c r="P23" s="3">
        <f t="shared" si="9"/>
        <v>6.1316166313696262E-2</v>
      </c>
      <c r="Q23" s="3">
        <f t="shared" si="10"/>
        <v>2.1436437027114529E-2</v>
      </c>
    </row>
    <row r="24" spans="1:18" x14ac:dyDescent="0.25">
      <c r="A24" s="1">
        <v>17</v>
      </c>
      <c r="B24" s="6">
        <f t="shared" si="0"/>
        <v>0.2770100502512563</v>
      </c>
      <c r="C24" s="6">
        <v>0.14822817555699061</v>
      </c>
      <c r="D24" s="6">
        <v>8.3697630071700321E-2</v>
      </c>
      <c r="E24" s="6">
        <f t="shared" si="11"/>
        <v>0.10618192334571196</v>
      </c>
      <c r="F24" s="3">
        <f t="shared" si="1"/>
        <v>0.11367115459536643</v>
      </c>
      <c r="G24" s="3">
        <f t="shared" si="2"/>
        <v>0.1795006794506761</v>
      </c>
      <c r="H24" s="6">
        <f t="shared" si="3"/>
        <v>4.9866248950546761E-2</v>
      </c>
      <c r="I24" s="3">
        <f t="shared" si="4"/>
        <v>0.85393258426966245</v>
      </c>
      <c r="J24" s="3">
        <f t="shared" si="5"/>
        <v>0.85393258426966245</v>
      </c>
      <c r="K24" s="3">
        <v>0.2155048324079786</v>
      </c>
      <c r="L24" s="3">
        <f t="shared" si="6"/>
        <v>0.28627701184498877</v>
      </c>
      <c r="M24" s="3">
        <v>0.78947368421052644</v>
      </c>
      <c r="N24" s="3">
        <f t="shared" si="7"/>
        <v>0.26539278131634819</v>
      </c>
      <c r="O24" s="3">
        <f t="shared" si="8"/>
        <v>0.17802649687997305</v>
      </c>
      <c r="P24" s="3">
        <f t="shared" si="9"/>
        <v>8.0809246036121801E-2</v>
      </c>
      <c r="Q24" s="3">
        <f t="shared" si="10"/>
        <v>2.1363948934827411E-2</v>
      </c>
    </row>
    <row r="25" spans="1:18" x14ac:dyDescent="0.25">
      <c r="A25" s="1">
        <v>19</v>
      </c>
      <c r="B25" s="6">
        <f t="shared" si="0"/>
        <v>3.4547738693467334E-2</v>
      </c>
      <c r="C25" s="6">
        <v>1.424461142056457E-2</v>
      </c>
      <c r="D25" s="6">
        <v>3.7113852789492602E-3</v>
      </c>
      <c r="E25" s="6">
        <f t="shared" si="11"/>
        <v>5.6628050372566152E-3</v>
      </c>
      <c r="F25" s="3">
        <f t="shared" si="1"/>
        <v>7.9217831342355497E-3</v>
      </c>
      <c r="G25" s="3">
        <f t="shared" si="2"/>
        <v>3.8745701719688018E-2</v>
      </c>
      <c r="H25" s="6">
        <f t="shared" si="3"/>
        <v>2.3788188676890348E-2</v>
      </c>
      <c r="I25" s="3">
        <f t="shared" si="4"/>
        <v>1</v>
      </c>
      <c r="J25" s="3">
        <f t="shared" si="5"/>
        <v>1</v>
      </c>
      <c r="K25" s="3">
        <v>3.5471930906847624E-2</v>
      </c>
      <c r="L25" s="3">
        <f t="shared" si="6"/>
        <v>2.4744098310632751E-2</v>
      </c>
      <c r="M25" s="3">
        <v>0</v>
      </c>
      <c r="N25" s="3">
        <f t="shared" si="7"/>
        <v>6.5817409766454352E-2</v>
      </c>
      <c r="O25" s="3">
        <f t="shared" si="8"/>
        <v>0.19883469863335823</v>
      </c>
      <c r="P25" s="3">
        <f t="shared" si="9"/>
        <v>2.4428654370556049E-2</v>
      </c>
      <c r="Q25" s="3">
        <f t="shared" si="10"/>
        <v>1.8162192924024739E-2</v>
      </c>
    </row>
    <row r="26" spans="1:18" x14ac:dyDescent="0.25">
      <c r="A26" s="1">
        <v>20</v>
      </c>
      <c r="B26" s="6">
        <f t="shared" si="0"/>
        <v>6.092964824120603E-2</v>
      </c>
      <c r="C26" s="6">
        <v>5.5699242854007562E-2</v>
      </c>
      <c r="D26" s="6">
        <v>4.8056781527806729E-2</v>
      </c>
      <c r="E26" s="6">
        <f t="shared" si="11"/>
        <v>8.9019289110028876E-2</v>
      </c>
      <c r="F26" s="3">
        <f t="shared" si="1"/>
        <v>0.10945676009718727</v>
      </c>
      <c r="G26" s="3">
        <f t="shared" si="2"/>
        <v>0.32316995712617513</v>
      </c>
      <c r="H26" s="6">
        <f t="shared" si="3"/>
        <v>0.1994516390405543</v>
      </c>
      <c r="I26" s="3">
        <f t="shared" si="4"/>
        <v>0.74257425742574212</v>
      </c>
      <c r="J26" s="3">
        <f t="shared" si="5"/>
        <v>1</v>
      </c>
      <c r="K26" s="3">
        <v>7.7215710466790044E-2</v>
      </c>
      <c r="L26" s="3">
        <f t="shared" si="6"/>
        <v>4.7990235512774281E-2</v>
      </c>
      <c r="M26" s="3">
        <v>1</v>
      </c>
      <c r="N26" s="3">
        <f t="shared" si="7"/>
        <v>0.12738853503184713</v>
      </c>
      <c r="O26" s="3">
        <f t="shared" si="8"/>
        <v>0.21722901508566789</v>
      </c>
      <c r="P26" s="3">
        <f t="shared" si="9"/>
        <v>0.12219949434620622</v>
      </c>
      <c r="Q26" s="3">
        <f t="shared" si="10"/>
        <v>6.6603582598923544E-2</v>
      </c>
    </row>
    <row r="27" spans="1:18" x14ac:dyDescent="0.25">
      <c r="A27" s="1">
        <v>22</v>
      </c>
      <c r="B27" s="6">
        <f t="shared" si="0"/>
        <v>0.29962311557788945</v>
      </c>
      <c r="C27" s="6">
        <v>0.16248941771851086</v>
      </c>
      <c r="D27" s="6">
        <v>0.15752660297392621</v>
      </c>
      <c r="E27" s="6">
        <f t="shared" si="11"/>
        <v>0.19768873346038521</v>
      </c>
      <c r="F27" s="3">
        <f t="shared" si="1"/>
        <v>0.24012883721817674</v>
      </c>
      <c r="G27" s="3">
        <f t="shared" si="2"/>
        <v>0.37631781782550117</v>
      </c>
      <c r="H27" s="6">
        <f t="shared" si="3"/>
        <v>0.13951714854248368</v>
      </c>
      <c r="I27" s="3">
        <f t="shared" si="4"/>
        <v>0.81081081081081141</v>
      </c>
      <c r="J27" s="3">
        <f t="shared" si="5"/>
        <v>0.86486486486486547</v>
      </c>
      <c r="K27" s="3">
        <v>0.31348961546370552</v>
      </c>
      <c r="L27" s="3">
        <f t="shared" si="6"/>
        <v>0.22633082748481234</v>
      </c>
      <c r="M27" s="3">
        <v>0.64372469635627549</v>
      </c>
      <c r="N27" s="3">
        <f t="shared" si="7"/>
        <v>0.51804670912951167</v>
      </c>
      <c r="O27" s="3">
        <f t="shared" si="8"/>
        <v>0.15693519094313216</v>
      </c>
      <c r="P27" s="3">
        <f t="shared" si="9"/>
        <v>0.12239403359849556</v>
      </c>
      <c r="Q27" s="3">
        <f t="shared" si="10"/>
        <v>3.6624378951361572E-2</v>
      </c>
    </row>
    <row r="28" spans="1:18" x14ac:dyDescent="0.25">
      <c r="A28" s="1">
        <v>23</v>
      </c>
      <c r="B28" s="6">
        <f t="shared" si="0"/>
        <v>0.33542713567839194</v>
      </c>
      <c r="C28" s="6">
        <v>0.19245385723672548</v>
      </c>
      <c r="D28" s="6">
        <v>0.21114427602138938</v>
      </c>
      <c r="E28" s="6">
        <f t="shared" si="11"/>
        <v>0.15629673025487484</v>
      </c>
      <c r="F28" s="3">
        <f t="shared" si="1"/>
        <v>0.23902806862077283</v>
      </c>
      <c r="G28" s="3">
        <f t="shared" si="2"/>
        <v>0.43857630045900925</v>
      </c>
      <c r="H28" s="6">
        <f t="shared" si="3"/>
        <v>0.10984021479391805</v>
      </c>
      <c r="I28" s="3">
        <f t="shared" si="4"/>
        <v>0.97583643122676644</v>
      </c>
      <c r="J28" s="3">
        <f t="shared" si="5"/>
        <v>1</v>
      </c>
      <c r="K28" s="3">
        <v>0.34546576187538558</v>
      </c>
      <c r="L28" s="3">
        <f t="shared" si="6"/>
        <v>0.34899719825792669</v>
      </c>
      <c r="M28" s="3">
        <v>0.93927125506072928</v>
      </c>
      <c r="N28" s="3">
        <f t="shared" si="7"/>
        <v>0.2929936305732484</v>
      </c>
      <c r="O28" s="3">
        <f t="shared" si="8"/>
        <v>0.17006317919713848</v>
      </c>
      <c r="P28" s="3">
        <f t="shared" si="9"/>
        <v>0.15268347593637596</v>
      </c>
      <c r="Q28" s="3">
        <f t="shared" si="10"/>
        <v>3.5420804337596173E-2</v>
      </c>
    </row>
    <row r="29" spans="1:18" x14ac:dyDescent="0.25">
      <c r="A29" s="1">
        <v>24</v>
      </c>
      <c r="B29" s="6">
        <f t="shared" si="0"/>
        <v>1</v>
      </c>
      <c r="C29" s="6">
        <v>0.67698024637707155</v>
      </c>
      <c r="D29" s="6">
        <v>0.4609427064314976</v>
      </c>
      <c r="E29" s="6">
        <f t="shared" si="11"/>
        <v>1</v>
      </c>
      <c r="F29" s="3">
        <f t="shared" si="1"/>
        <v>0.78017691879051132</v>
      </c>
      <c r="G29" s="3">
        <f t="shared" si="2"/>
        <v>0.23620474970006852</v>
      </c>
      <c r="H29" s="6">
        <f t="shared" si="3"/>
        <v>9.872585461655925E-2</v>
      </c>
      <c r="I29" s="3">
        <f t="shared" si="4"/>
        <v>0.73967459324155194</v>
      </c>
      <c r="J29" s="3">
        <f t="shared" si="5"/>
        <v>0.94305381727158877</v>
      </c>
      <c r="K29" s="3">
        <v>1</v>
      </c>
      <c r="L29" s="3">
        <f t="shared" si="6"/>
        <v>1</v>
      </c>
      <c r="M29" s="3">
        <v>0.77327935222672106</v>
      </c>
      <c r="N29" s="3">
        <f t="shared" si="7"/>
        <v>1</v>
      </c>
      <c r="O29" s="3">
        <f t="shared" si="8"/>
        <v>0.25977610991451033</v>
      </c>
      <c r="P29" s="3">
        <f t="shared" si="9"/>
        <v>0.12663867231114828</v>
      </c>
      <c r="Q29" s="3">
        <f t="shared" si="10"/>
        <v>5.1837431490373197E-2</v>
      </c>
    </row>
    <row r="30" spans="1:18" x14ac:dyDescent="0.25">
      <c r="A30" s="1">
        <v>25</v>
      </c>
      <c r="B30" s="6">
        <f t="shared" si="0"/>
        <v>0.30339195979899497</v>
      </c>
      <c r="C30" s="6">
        <v>5.3125602185862188E-2</v>
      </c>
      <c r="D30" s="6">
        <v>1.9796490467869233E-2</v>
      </c>
      <c r="E30" s="6">
        <f t="shared" si="11"/>
        <v>0.11156874220323854</v>
      </c>
      <c r="F30" s="3">
        <f t="shared" si="1"/>
        <v>8.4443791412341554E-2</v>
      </c>
      <c r="G30" s="3">
        <f t="shared" si="2"/>
        <v>8.7070894057526355E-2</v>
      </c>
      <c r="H30" s="6">
        <f t="shared" si="3"/>
        <v>0.15243767898753996</v>
      </c>
      <c r="I30" s="3">
        <f t="shared" si="4"/>
        <v>0.14579055441478414</v>
      </c>
      <c r="J30" s="3">
        <f t="shared" si="5"/>
        <v>0.14579055441478414</v>
      </c>
      <c r="K30" s="3">
        <v>0.24028377544725479</v>
      </c>
      <c r="L30" s="3">
        <f t="shared" si="6"/>
        <v>0.20732891342339593</v>
      </c>
      <c r="M30" s="3">
        <v>0.93117408906882659</v>
      </c>
      <c r="N30" s="3">
        <f t="shared" si="7"/>
        <v>0.22292993630573249</v>
      </c>
      <c r="O30" s="3">
        <f t="shared" si="8"/>
        <v>2.9209015011007023E-2</v>
      </c>
      <c r="P30" s="3">
        <f t="shared" si="9"/>
        <v>9.2111611549253892E-3</v>
      </c>
      <c r="Q30" s="3">
        <f t="shared" si="10"/>
        <v>2.12104015750561E-2</v>
      </c>
    </row>
    <row r="31" spans="1:18" x14ac:dyDescent="0.25">
      <c r="A31" s="1">
        <v>26</v>
      </c>
      <c r="B31" s="6">
        <f t="shared" si="0"/>
        <v>0.36243718592964824</v>
      </c>
      <c r="C31" s="6">
        <v>0.13296031017518961</v>
      </c>
      <c r="D31" s="6">
        <v>0.14062391312413908</v>
      </c>
      <c r="E31" s="6">
        <f t="shared" si="11"/>
        <v>0.10173455111538972</v>
      </c>
      <c r="F31" s="3">
        <f t="shared" si="1"/>
        <v>0.2280508780138025</v>
      </c>
      <c r="G31" s="3">
        <f t="shared" si="2"/>
        <v>0.41894176093299873</v>
      </c>
      <c r="H31" s="6">
        <f t="shared" si="3"/>
        <v>0.1693035871759011</v>
      </c>
      <c r="I31" s="3">
        <f t="shared" si="4"/>
        <v>0.97762478485370086</v>
      </c>
      <c r="J31" s="3">
        <f t="shared" si="5"/>
        <v>0.97762478485370086</v>
      </c>
      <c r="K31" s="3">
        <v>0.4088011515525396</v>
      </c>
      <c r="L31" s="3">
        <f t="shared" si="6"/>
        <v>0.36827651252461929</v>
      </c>
      <c r="M31" s="3">
        <v>0.6599190283400812</v>
      </c>
      <c r="N31" s="3">
        <f t="shared" si="7"/>
        <v>0.386411889596603</v>
      </c>
      <c r="O31" s="3">
        <f t="shared" si="8"/>
        <v>8.1715286848318275E-2</v>
      </c>
      <c r="P31" s="3">
        <f t="shared" si="9"/>
        <v>7.9304657001018145E-2</v>
      </c>
      <c r="Q31" s="3">
        <f t="shared" si="10"/>
        <v>2.0881491927527581E-2</v>
      </c>
    </row>
    <row r="32" spans="1:18" x14ac:dyDescent="0.25">
      <c r="A32" s="1">
        <v>27</v>
      </c>
      <c r="B32" s="6">
        <f t="shared" si="0"/>
        <v>0.14949748743718594</v>
      </c>
      <c r="C32" s="6">
        <v>3.5791720691655649E-2</v>
      </c>
      <c r="D32" s="6">
        <v>3.659797847224025E-2</v>
      </c>
      <c r="E32" s="6">
        <f t="shared" si="11"/>
        <v>2.7188360036046803E-2</v>
      </c>
      <c r="F32" s="3">
        <f t="shared" si="1"/>
        <v>4.9111647126529191E-2</v>
      </c>
      <c r="G32" s="3">
        <f t="shared" si="2"/>
        <v>0.39847824967405265</v>
      </c>
      <c r="H32" s="6">
        <f t="shared" si="3"/>
        <v>0.12466096872059915</v>
      </c>
      <c r="I32" s="3">
        <f t="shared" si="4"/>
        <v>0.838842975206612</v>
      </c>
      <c r="J32" s="3">
        <f t="shared" si="5"/>
        <v>0.89256198347107463</v>
      </c>
      <c r="K32" s="3">
        <v>0.15988073205840017</v>
      </c>
      <c r="L32" s="3">
        <f t="shared" si="6"/>
        <v>0.14186246497822408</v>
      </c>
      <c r="M32" s="3">
        <v>0.7368421052631583</v>
      </c>
      <c r="N32" s="3">
        <f t="shared" si="7"/>
        <v>0.13588110403397027</v>
      </c>
      <c r="O32" s="3">
        <f t="shared" si="8"/>
        <v>2.295388522258146E-2</v>
      </c>
      <c r="P32" s="3">
        <f t="shared" si="9"/>
        <v>4.2226206346726372E-2</v>
      </c>
      <c r="Q32" s="3">
        <f t="shared" si="10"/>
        <v>1.3269497595869385E-2</v>
      </c>
    </row>
    <row r="33" spans="1:23" x14ac:dyDescent="0.25">
      <c r="A33" s="1">
        <v>28</v>
      </c>
      <c r="B33" s="6">
        <f t="shared" si="0"/>
        <v>0.22927135678391961</v>
      </c>
      <c r="C33" s="6">
        <v>0.10324001689606639</v>
      </c>
      <c r="D33" s="6">
        <v>6.9250093821042927E-2</v>
      </c>
      <c r="E33" s="6">
        <f t="shared" si="11"/>
        <v>7.8837723012250172E-2</v>
      </c>
      <c r="F33" s="3">
        <f t="shared" si="1"/>
        <v>0.10894942808140599</v>
      </c>
      <c r="G33" s="3">
        <f t="shared" si="2"/>
        <v>0.23095975393247081</v>
      </c>
      <c r="H33" s="6">
        <f t="shared" si="3"/>
        <v>8.6099427256322122E-2</v>
      </c>
      <c r="I33" s="3">
        <f t="shared" si="4"/>
        <v>0.57723577235772383</v>
      </c>
      <c r="J33" s="3">
        <f t="shared" si="5"/>
        <v>0.89430894308943021</v>
      </c>
      <c r="K33" s="3">
        <v>0.23473164713140038</v>
      </c>
      <c r="L33" s="3">
        <f t="shared" si="6"/>
        <v>0.17176620710699325</v>
      </c>
      <c r="M33" s="3">
        <v>0.3157894736842104</v>
      </c>
      <c r="N33" s="3">
        <f t="shared" si="7"/>
        <v>0.33757961783439489</v>
      </c>
      <c r="O33" s="3">
        <f t="shared" si="8"/>
        <v>0.12869478576611407</v>
      </c>
      <c r="P33" s="3">
        <f t="shared" si="9"/>
        <v>7.0363827785016014E-2</v>
      </c>
      <c r="Q33" s="3">
        <f t="shared" si="10"/>
        <v>3.0526364680037964E-2</v>
      </c>
    </row>
    <row r="34" spans="1:23" x14ac:dyDescent="0.25">
      <c r="A34" s="1">
        <v>29</v>
      </c>
      <c r="B34" s="6">
        <f t="shared" si="0"/>
        <v>5.6532663316582916E-3</v>
      </c>
      <c r="C34" s="6">
        <v>5.6584666157086282E-3</v>
      </c>
      <c r="D34" s="6">
        <v>1.3999081789978168E-2</v>
      </c>
      <c r="E34" s="6">
        <f t="shared" si="11"/>
        <v>7.4153856295499934E-2</v>
      </c>
      <c r="F34" s="3">
        <f t="shared" si="1"/>
        <v>5.2696401986993317E-2</v>
      </c>
      <c r="G34" s="3">
        <f t="shared" si="2"/>
        <v>1</v>
      </c>
      <c r="H34" s="6">
        <f t="shared" si="3"/>
        <v>1</v>
      </c>
      <c r="I34" s="3">
        <f t="shared" si="4"/>
        <v>0</v>
      </c>
      <c r="J34" s="3">
        <f t="shared" si="5"/>
        <v>0</v>
      </c>
      <c r="K34" s="3">
        <v>0</v>
      </c>
      <c r="L34" s="3">
        <f t="shared" si="6"/>
        <v>1.9418014369330635E-4</v>
      </c>
      <c r="M34" s="3">
        <v>0.44534412955465591</v>
      </c>
      <c r="N34" s="3">
        <f t="shared" si="7"/>
        <v>2.1231422505307854E-2</v>
      </c>
      <c r="O34" s="3">
        <f t="shared" si="8"/>
        <v>0.62510227553277609</v>
      </c>
      <c r="P34" s="3">
        <f t="shared" si="9"/>
        <v>1</v>
      </c>
      <c r="Q34" s="3">
        <f t="shared" si="10"/>
        <v>1</v>
      </c>
    </row>
    <row r="35" spans="1:23" x14ac:dyDescent="0.25">
      <c r="A35" s="1">
        <v>43</v>
      </c>
      <c r="B35" s="6">
        <f t="shared" si="0"/>
        <v>0</v>
      </c>
      <c r="C35" s="6">
        <v>0</v>
      </c>
      <c r="D35" s="6">
        <v>0</v>
      </c>
      <c r="E35" s="6">
        <f t="shared" si="11"/>
        <v>0</v>
      </c>
      <c r="F35" s="3">
        <f t="shared" si="1"/>
        <v>0</v>
      </c>
      <c r="G35" s="3">
        <f t="shared" si="2"/>
        <v>0.18224171867170197</v>
      </c>
      <c r="H35" s="6">
        <f t="shared" si="3"/>
        <v>3.3621928318737164E-2</v>
      </c>
      <c r="I35" s="3">
        <f t="shared" si="4"/>
        <v>1</v>
      </c>
      <c r="J35" s="3">
        <f t="shared" si="5"/>
        <v>1</v>
      </c>
      <c r="K35" s="3">
        <v>1.0281719103434094E-4</v>
      </c>
      <c r="L35" s="3">
        <f>0.01</f>
        <v>0.01</v>
      </c>
      <c r="M35" s="3">
        <v>0.98380566801619462</v>
      </c>
      <c r="N35" s="3">
        <f t="shared" si="7"/>
        <v>0</v>
      </c>
      <c r="O35" s="3">
        <f t="shared" si="8"/>
        <v>0</v>
      </c>
      <c r="P35" s="3">
        <f t="shared" si="9"/>
        <v>0</v>
      </c>
      <c r="Q35" s="3">
        <f t="shared" si="10"/>
        <v>0</v>
      </c>
    </row>
    <row r="36" spans="1:23" ht="14.4" thickBot="1" x14ac:dyDescent="0.3"/>
    <row r="37" spans="1:23" ht="14.4" thickBot="1" x14ac:dyDescent="0.3">
      <c r="B37" s="13" t="s">
        <v>31</v>
      </c>
      <c r="C37" s="13" t="s">
        <v>32</v>
      </c>
      <c r="D37" s="13" t="s">
        <v>33</v>
      </c>
      <c r="E37" s="15" t="s">
        <v>34</v>
      </c>
      <c r="F37" s="16"/>
      <c r="G37" s="16"/>
      <c r="H37" s="16"/>
      <c r="I37" s="16"/>
      <c r="J37" s="17"/>
      <c r="K37" s="15" t="s">
        <v>42</v>
      </c>
      <c r="L37" s="16"/>
      <c r="M37" s="16"/>
      <c r="N37" s="16"/>
      <c r="O37" s="17"/>
      <c r="P37" s="15" t="s">
        <v>43</v>
      </c>
      <c r="Q37" s="16"/>
      <c r="R37" s="17"/>
      <c r="S37" s="15" t="s">
        <v>47</v>
      </c>
      <c r="T37" s="16"/>
      <c r="U37" s="17"/>
      <c r="V37" s="18" t="s">
        <v>50</v>
      </c>
    </row>
    <row r="38" spans="1:23" ht="14.4" thickBot="1" x14ac:dyDescent="0.3">
      <c r="B38" s="12" t="s">
        <v>35</v>
      </c>
      <c r="C38" s="12" t="s">
        <v>1</v>
      </c>
      <c r="D38" s="12" t="s">
        <v>36</v>
      </c>
      <c r="E38" s="12" t="s">
        <v>37</v>
      </c>
      <c r="F38" s="12" t="s">
        <v>38</v>
      </c>
      <c r="G38" s="12" t="s">
        <v>5</v>
      </c>
      <c r="H38" s="12" t="s">
        <v>6</v>
      </c>
      <c r="I38" s="12" t="s">
        <v>39</v>
      </c>
      <c r="J38" s="12" t="s">
        <v>40</v>
      </c>
      <c r="K38" s="12" t="s">
        <v>41</v>
      </c>
      <c r="L38" s="12" t="s">
        <v>15</v>
      </c>
      <c r="M38" s="12" t="s">
        <v>16</v>
      </c>
      <c r="N38" s="12" t="s">
        <v>17</v>
      </c>
      <c r="O38" s="12" t="s">
        <v>40</v>
      </c>
      <c r="P38" s="12" t="s">
        <v>44</v>
      </c>
      <c r="Q38" s="12" t="s">
        <v>12</v>
      </c>
      <c r="R38" s="12" t="s">
        <v>40</v>
      </c>
      <c r="S38" s="12" t="s">
        <v>45</v>
      </c>
      <c r="T38" s="12" t="s">
        <v>46</v>
      </c>
      <c r="U38" s="12" t="s">
        <v>40</v>
      </c>
      <c r="V38" s="18"/>
    </row>
    <row r="39" spans="1:23" x14ac:dyDescent="0.25">
      <c r="A39" s="1">
        <v>1</v>
      </c>
      <c r="B39" s="9">
        <f t="shared" ref="B39:B54" si="12">B20*0.1</f>
        <v>1.9283919597989949E-2</v>
      </c>
      <c r="C39" s="9">
        <f t="shared" ref="C39:C54" si="13">C20*0.25</f>
        <v>4.8022624667819071E-2</v>
      </c>
      <c r="D39" s="9">
        <f t="shared" ref="D39:D54" si="14">K20*0.1</f>
        <v>2.2887106724244294E-2</v>
      </c>
      <c r="E39" s="9">
        <f t="shared" ref="E39:E54" si="15">D20*0.25</f>
        <v>2.7908041045087619E-2</v>
      </c>
      <c r="F39" s="9">
        <f>F20*0.35</f>
        <v>5.3040640865846644E-2</v>
      </c>
      <c r="G39" s="9">
        <f t="shared" ref="G39:G54" si="16">G20*0.1</f>
        <v>1.8752066339217045E-2</v>
      </c>
      <c r="H39" s="9">
        <f t="shared" ref="H39:H54" si="17">H20*0.2</f>
        <v>1.0533773995929321E-2</v>
      </c>
      <c r="I39" s="9">
        <f>E20*0.1</f>
        <v>9.8726499214798827E-3</v>
      </c>
      <c r="J39" s="9">
        <f>SUM(E39:I39)*0.3</f>
        <v>3.603215165026815E-2</v>
      </c>
      <c r="K39" s="9">
        <f t="shared" ref="K39:K54" si="18">M20*0.25</f>
        <v>0.10627530364372473</v>
      </c>
      <c r="L39" s="9">
        <f t="shared" ref="L39:L54" si="19">O20*0.3</f>
        <v>0.12601951678002951</v>
      </c>
      <c r="M39" s="9">
        <f t="shared" ref="M39:M54" si="20">P20*0.2</f>
        <v>3.3321262291111986E-2</v>
      </c>
      <c r="N39" s="9">
        <f t="shared" ref="N39:N54" si="21">Q20*0.25</f>
        <v>1.1464811596333561E-2</v>
      </c>
      <c r="O39" s="9">
        <f>SUM(K39:N39)*0.1</f>
        <v>2.7708089431119982E-2</v>
      </c>
      <c r="P39" s="10">
        <f t="shared" ref="P39:P54" si="22">L20*0.6</f>
        <v>8.5433715220949266E-2</v>
      </c>
      <c r="Q39" s="10">
        <f t="shared" ref="Q39:Q54" si="23">N20*0.4</f>
        <v>0.11464968152866242</v>
      </c>
      <c r="R39" s="9">
        <f>SUM(P39:Q39)*0.1</f>
        <v>2.000833967496117E-2</v>
      </c>
      <c r="S39" s="10">
        <f t="shared" ref="S39:S54" si="24">I20*0.5</f>
        <v>0.41639699999999968</v>
      </c>
      <c r="T39" s="10">
        <f t="shared" ref="T39:T54" si="25">J20*0.5</f>
        <v>0.4372945000000002</v>
      </c>
      <c r="U39" s="10">
        <f>SUM(S39:T39)*0.05</f>
        <v>4.2684574999999995E-2</v>
      </c>
      <c r="V39" s="9">
        <f>(B39+C39+D39+J39+O39+R39+U39)*3000</f>
        <v>649.88042023920787</v>
      </c>
      <c r="W39" s="8"/>
    </row>
    <row r="40" spans="1:23" x14ac:dyDescent="0.25">
      <c r="A40" s="1">
        <v>2</v>
      </c>
      <c r="B40" s="9">
        <f t="shared" si="12"/>
        <v>4.1457286432160807E-3</v>
      </c>
      <c r="C40" s="9">
        <f t="shared" si="13"/>
        <v>6.3205760694272049E-3</v>
      </c>
      <c r="D40" s="9">
        <f t="shared" si="14"/>
        <v>3.3415587086160804E-3</v>
      </c>
      <c r="E40" s="9">
        <f t="shared" si="15"/>
        <v>1.1743150408115321E-3</v>
      </c>
      <c r="F40" s="9">
        <f t="shared" ref="F40:F54" si="26">F21*0.35</f>
        <v>3.2248728367654752E-3</v>
      </c>
      <c r="G40" s="9">
        <f t="shared" si="16"/>
        <v>0</v>
      </c>
      <c r="H40" s="9">
        <f t="shared" si="17"/>
        <v>0</v>
      </c>
      <c r="I40" s="9">
        <f t="shared" ref="I40:I54" si="27">E21*0.1</f>
        <v>6.5559248703950983E-4</v>
      </c>
      <c r="J40" s="9">
        <f t="shared" ref="J40:J54" si="28">SUM(E40:I40)*0.3</f>
        <v>1.5164341093849552E-3</v>
      </c>
      <c r="K40" s="9">
        <f t="shared" si="18"/>
        <v>2.6315789473684202E-2</v>
      </c>
      <c r="L40" s="9">
        <f t="shared" si="19"/>
        <v>0.17080235233221153</v>
      </c>
      <c r="M40" s="9">
        <f t="shared" si="20"/>
        <v>2.2649219190728667E-2</v>
      </c>
      <c r="N40" s="9">
        <f t="shared" si="21"/>
        <v>1.4376432828531146E-2</v>
      </c>
      <c r="O40" s="9">
        <f t="shared" ref="O40:O54" si="29">SUM(K40:N40)*0.1</f>
        <v>2.341437938251556E-2</v>
      </c>
      <c r="P40" s="10">
        <f t="shared" si="22"/>
        <v>1.6044827873172626E-2</v>
      </c>
      <c r="Q40" s="10">
        <f t="shared" si="23"/>
        <v>4.6709129511677286E-2</v>
      </c>
      <c r="R40" s="9">
        <f t="shared" ref="R40:R54" si="30">SUM(P40:Q40)*0.1</f>
        <v>6.2753957384849915E-3</v>
      </c>
      <c r="S40" s="10">
        <f t="shared" si="24"/>
        <v>0.40714285714285742</v>
      </c>
      <c r="T40" s="10">
        <f t="shared" si="25"/>
        <v>0.40714285714285742</v>
      </c>
      <c r="U40" s="10">
        <f t="shared" ref="U40:U54" si="31">SUM(S40:T40)*0.05</f>
        <v>4.0714285714285744E-2</v>
      </c>
      <c r="V40" s="9">
        <f t="shared" ref="V40:V54" si="32">(B40+C40+D40+J40+O40+R40+U40)*3000</f>
        <v>257.18507509779187</v>
      </c>
      <c r="W40" s="8"/>
    </row>
    <row r="41" spans="1:23" x14ac:dyDescent="0.25">
      <c r="A41" s="1">
        <v>10</v>
      </c>
      <c r="B41" s="9">
        <f t="shared" si="12"/>
        <v>4.9120603015075377E-2</v>
      </c>
      <c r="C41" s="9">
        <f t="shared" si="13"/>
        <v>0.25</v>
      </c>
      <c r="D41" s="9">
        <f t="shared" si="14"/>
        <v>6.4548632531359243E-2</v>
      </c>
      <c r="E41" s="9">
        <f t="shared" si="15"/>
        <v>0.25</v>
      </c>
      <c r="F41" s="9">
        <f t="shared" si="26"/>
        <v>0.35</v>
      </c>
      <c r="G41" s="9">
        <f t="shared" si="16"/>
        <v>3.9200361347933144E-2</v>
      </c>
      <c r="H41" s="9">
        <f t="shared" si="17"/>
        <v>1.5890452121533793E-2</v>
      </c>
      <c r="I41" s="9">
        <f t="shared" si="27"/>
        <v>7.1134761909897273E-2</v>
      </c>
      <c r="J41" s="9">
        <f t="shared" si="28"/>
        <v>0.21786767261380927</v>
      </c>
      <c r="K41" s="9">
        <f t="shared" si="18"/>
        <v>0.18825910931174092</v>
      </c>
      <c r="L41" s="9">
        <f t="shared" si="19"/>
        <v>0.3</v>
      </c>
      <c r="M41" s="9">
        <f t="shared" si="20"/>
        <v>0.12389319052197559</v>
      </c>
      <c r="N41" s="9">
        <f t="shared" si="21"/>
        <v>3.1129203466939738E-2</v>
      </c>
      <c r="O41" s="9">
        <f t="shared" si="29"/>
        <v>6.4328150330065614E-2</v>
      </c>
      <c r="P41" s="10">
        <f t="shared" si="22"/>
        <v>0.17679269882659712</v>
      </c>
      <c r="Q41" s="10">
        <f t="shared" si="23"/>
        <v>0.36687898089171977</v>
      </c>
      <c r="R41" s="9">
        <f t="shared" si="30"/>
        <v>5.4367167971831692E-2</v>
      </c>
      <c r="S41" s="10">
        <f t="shared" si="24"/>
        <v>0.48346055979643787</v>
      </c>
      <c r="T41" s="10">
        <f t="shared" si="25"/>
        <v>0.45865139949109396</v>
      </c>
      <c r="U41" s="10">
        <f t="shared" si="31"/>
        <v>4.7105597964376592E-2</v>
      </c>
      <c r="V41" s="9">
        <f t="shared" si="32"/>
        <v>2242.0134732795532</v>
      </c>
      <c r="W41" s="8"/>
    </row>
    <row r="42" spans="1:23" x14ac:dyDescent="0.25">
      <c r="A42" s="1">
        <v>15</v>
      </c>
      <c r="B42" s="9">
        <f t="shared" si="12"/>
        <v>8.1030150753768852E-3</v>
      </c>
      <c r="C42" s="9">
        <f t="shared" si="13"/>
        <v>5.9699156710782296E-3</v>
      </c>
      <c r="D42" s="9">
        <f t="shared" si="14"/>
        <v>8.6057988895743374E-3</v>
      </c>
      <c r="E42" s="9">
        <f t="shared" si="15"/>
        <v>4.4431584277346437E-3</v>
      </c>
      <c r="F42" s="9">
        <f t="shared" si="26"/>
        <v>9.5356077441272353E-3</v>
      </c>
      <c r="G42" s="9">
        <f t="shared" si="16"/>
        <v>2.6455105037178531E-2</v>
      </c>
      <c r="H42" s="9">
        <f t="shared" si="17"/>
        <v>1.906659247891377E-2</v>
      </c>
      <c r="I42" s="9">
        <f t="shared" si="27"/>
        <v>9.4233255863794974E-4</v>
      </c>
      <c r="J42" s="9">
        <f t="shared" si="28"/>
        <v>1.8132838873977639E-2</v>
      </c>
      <c r="K42" s="9">
        <f t="shared" si="18"/>
        <v>0.125506072874494</v>
      </c>
      <c r="L42" s="9">
        <f t="shared" si="19"/>
        <v>2.8466826471315532E-2</v>
      </c>
      <c r="M42" s="9">
        <f t="shared" si="20"/>
        <v>1.2263233262739252E-2</v>
      </c>
      <c r="N42" s="9">
        <f t="shared" si="21"/>
        <v>5.3591092567786321E-3</v>
      </c>
      <c r="O42" s="9">
        <f t="shared" si="29"/>
        <v>1.7159524186532743E-2</v>
      </c>
      <c r="P42" s="10">
        <f t="shared" si="22"/>
        <v>5.1896030403062496E-2</v>
      </c>
      <c r="Q42" s="10">
        <f t="shared" si="23"/>
        <v>4.5010615711252658E-2</v>
      </c>
      <c r="R42" s="9">
        <f t="shared" si="30"/>
        <v>9.6906646114315164E-3</v>
      </c>
      <c r="S42" s="10">
        <f t="shared" si="24"/>
        <v>0.45112781954887177</v>
      </c>
      <c r="T42" s="10">
        <f t="shared" si="25"/>
        <v>0.5</v>
      </c>
      <c r="U42" s="10">
        <f t="shared" si="31"/>
        <v>4.7556390977443588E-2</v>
      </c>
      <c r="V42" s="9">
        <f t="shared" si="32"/>
        <v>345.65444485624482</v>
      </c>
      <c r="W42" s="8"/>
    </row>
    <row r="43" spans="1:23" x14ac:dyDescent="0.25">
      <c r="A43" s="1">
        <v>17</v>
      </c>
      <c r="B43" s="9">
        <f t="shared" si="12"/>
        <v>2.7701005025125632E-2</v>
      </c>
      <c r="C43" s="9">
        <f t="shared" si="13"/>
        <v>3.7057043889247653E-2</v>
      </c>
      <c r="D43" s="9">
        <f t="shared" si="14"/>
        <v>2.1550483240797863E-2</v>
      </c>
      <c r="E43" s="9">
        <f t="shared" si="15"/>
        <v>2.092440751792508E-2</v>
      </c>
      <c r="F43" s="9">
        <f t="shared" si="26"/>
        <v>3.9784904108378247E-2</v>
      </c>
      <c r="G43" s="9">
        <f t="shared" si="16"/>
        <v>1.7950067945067611E-2</v>
      </c>
      <c r="H43" s="9">
        <f t="shared" si="17"/>
        <v>9.9732497901093529E-3</v>
      </c>
      <c r="I43" s="9">
        <f t="shared" si="27"/>
        <v>1.0618192334571196E-2</v>
      </c>
      <c r="J43" s="9">
        <f t="shared" si="28"/>
        <v>2.9775246508815443E-2</v>
      </c>
      <c r="K43" s="9">
        <f t="shared" si="18"/>
        <v>0.19736842105263161</v>
      </c>
      <c r="L43" s="9">
        <f t="shared" si="19"/>
        <v>5.3407949063991912E-2</v>
      </c>
      <c r="M43" s="9">
        <f t="shared" si="20"/>
        <v>1.6161849207224362E-2</v>
      </c>
      <c r="N43" s="9">
        <f t="shared" si="21"/>
        <v>5.3409872337068526E-3</v>
      </c>
      <c r="O43" s="9">
        <f t="shared" si="29"/>
        <v>2.7227920655755473E-2</v>
      </c>
      <c r="P43" s="10">
        <f t="shared" si="22"/>
        <v>0.17176620710699325</v>
      </c>
      <c r="Q43" s="10">
        <f t="shared" si="23"/>
        <v>0.10615711252653928</v>
      </c>
      <c r="R43" s="9">
        <f t="shared" si="30"/>
        <v>2.7792331963353258E-2</v>
      </c>
      <c r="S43" s="10">
        <f t="shared" si="24"/>
        <v>0.42696629213483123</v>
      </c>
      <c r="T43" s="10">
        <f t="shared" si="25"/>
        <v>0.42696629213483123</v>
      </c>
      <c r="U43" s="10">
        <f t="shared" si="31"/>
        <v>4.2696629213483127E-2</v>
      </c>
      <c r="V43" s="9">
        <f t="shared" si="32"/>
        <v>641.40198148973536</v>
      </c>
      <c r="W43" s="8"/>
    </row>
    <row r="44" spans="1:23" x14ac:dyDescent="0.25">
      <c r="A44" s="1">
        <v>19</v>
      </c>
      <c r="B44" s="9">
        <f t="shared" si="12"/>
        <v>3.4547738693467334E-3</v>
      </c>
      <c r="C44" s="9">
        <f t="shared" si="13"/>
        <v>3.5611528551411425E-3</v>
      </c>
      <c r="D44" s="9">
        <f t="shared" si="14"/>
        <v>3.5471930906847624E-3</v>
      </c>
      <c r="E44" s="9">
        <f t="shared" si="15"/>
        <v>9.2784631973731504E-4</v>
      </c>
      <c r="F44" s="9">
        <f t="shared" si="26"/>
        <v>2.7726240969824421E-3</v>
      </c>
      <c r="G44" s="9">
        <f t="shared" si="16"/>
        <v>3.874570171968802E-3</v>
      </c>
      <c r="H44" s="9">
        <f t="shared" si="17"/>
        <v>4.7576377353780695E-3</v>
      </c>
      <c r="I44" s="9">
        <f t="shared" si="27"/>
        <v>5.662805037256615E-4</v>
      </c>
      <c r="J44" s="9">
        <f t="shared" si="28"/>
        <v>3.8696876483376866E-3</v>
      </c>
      <c r="K44" s="9">
        <f t="shared" si="18"/>
        <v>0</v>
      </c>
      <c r="L44" s="9">
        <f t="shared" si="19"/>
        <v>5.9650409590007468E-2</v>
      </c>
      <c r="M44" s="9">
        <f t="shared" si="20"/>
        <v>4.8857308741112101E-3</v>
      </c>
      <c r="N44" s="9">
        <f t="shared" si="21"/>
        <v>4.5405482310061848E-3</v>
      </c>
      <c r="O44" s="9">
        <f t="shared" si="29"/>
        <v>6.9076688695124877E-3</v>
      </c>
      <c r="P44" s="10">
        <f t="shared" si="22"/>
        <v>1.484645898637965E-2</v>
      </c>
      <c r="Q44" s="10">
        <f t="shared" si="23"/>
        <v>2.6326963906581742E-2</v>
      </c>
      <c r="R44" s="9">
        <f t="shared" si="30"/>
        <v>4.1173422892961395E-3</v>
      </c>
      <c r="S44" s="10">
        <f t="shared" si="24"/>
        <v>0.5</v>
      </c>
      <c r="T44" s="10">
        <f t="shared" si="25"/>
        <v>0.5</v>
      </c>
      <c r="U44" s="10">
        <f t="shared" si="31"/>
        <v>0.05</v>
      </c>
      <c r="V44" s="9">
        <f t="shared" si="32"/>
        <v>226.37345586695687</v>
      </c>
      <c r="W44" s="8"/>
    </row>
    <row r="45" spans="1:23" x14ac:dyDescent="0.25">
      <c r="A45" s="1">
        <v>20</v>
      </c>
      <c r="B45" s="9">
        <f t="shared" si="12"/>
        <v>6.0929648241206035E-3</v>
      </c>
      <c r="C45" s="9">
        <f t="shared" si="13"/>
        <v>1.3924810713501891E-2</v>
      </c>
      <c r="D45" s="9">
        <f t="shared" si="14"/>
        <v>7.7215710466790044E-3</v>
      </c>
      <c r="E45" s="9">
        <f t="shared" si="15"/>
        <v>1.2014195381951682E-2</v>
      </c>
      <c r="F45" s="9">
        <f t="shared" si="26"/>
        <v>3.8309866034015545E-2</v>
      </c>
      <c r="G45" s="9">
        <f t="shared" si="16"/>
        <v>3.2316995712617515E-2</v>
      </c>
      <c r="H45" s="9">
        <f t="shared" si="17"/>
        <v>3.9890327808110859E-2</v>
      </c>
      <c r="I45" s="9">
        <f t="shared" si="27"/>
        <v>8.9019289110028876E-3</v>
      </c>
      <c r="J45" s="9">
        <f t="shared" si="28"/>
        <v>3.9429994154309547E-2</v>
      </c>
      <c r="K45" s="9">
        <f t="shared" si="18"/>
        <v>0.25</v>
      </c>
      <c r="L45" s="9">
        <f t="shared" si="19"/>
        <v>6.5168704525700366E-2</v>
      </c>
      <c r="M45" s="9">
        <f t="shared" si="20"/>
        <v>2.4439898869241247E-2</v>
      </c>
      <c r="N45" s="9">
        <f t="shared" si="21"/>
        <v>1.6650895649730886E-2</v>
      </c>
      <c r="O45" s="9">
        <f t="shared" si="29"/>
        <v>3.5625949904467248E-2</v>
      </c>
      <c r="P45" s="10">
        <f t="shared" si="22"/>
        <v>2.8794141307664566E-2</v>
      </c>
      <c r="Q45" s="10">
        <f t="shared" si="23"/>
        <v>5.0955414012738856E-2</v>
      </c>
      <c r="R45" s="9">
        <f t="shared" si="30"/>
        <v>7.9749555320403429E-3</v>
      </c>
      <c r="S45" s="10">
        <f t="shared" si="24"/>
        <v>0.37128712871287106</v>
      </c>
      <c r="T45" s="10">
        <f t="shared" si="25"/>
        <v>0.5</v>
      </c>
      <c r="U45" s="10">
        <f t="shared" si="31"/>
        <v>4.3564356435643554E-2</v>
      </c>
      <c r="V45" s="9">
        <f t="shared" si="32"/>
        <v>463.00380783228661</v>
      </c>
      <c r="W45" s="8"/>
    </row>
    <row r="46" spans="1:23" x14ac:dyDescent="0.25">
      <c r="A46" s="1">
        <v>22</v>
      </c>
      <c r="B46" s="9">
        <f t="shared" si="12"/>
        <v>2.9962311557788945E-2</v>
      </c>
      <c r="C46" s="9">
        <f t="shared" si="13"/>
        <v>4.0622354429627715E-2</v>
      </c>
      <c r="D46" s="9">
        <f t="shared" si="14"/>
        <v>3.1348961546370555E-2</v>
      </c>
      <c r="E46" s="9">
        <f t="shared" si="15"/>
        <v>3.9381650743481551E-2</v>
      </c>
      <c r="F46" s="9">
        <f t="shared" si="26"/>
        <v>8.4045093026361858E-2</v>
      </c>
      <c r="G46" s="9">
        <f t="shared" si="16"/>
        <v>3.7631781782550118E-2</v>
      </c>
      <c r="H46" s="9">
        <f t="shared" si="17"/>
        <v>2.7903429708496737E-2</v>
      </c>
      <c r="I46" s="9">
        <f t="shared" si="27"/>
        <v>1.9768873346038524E-2</v>
      </c>
      <c r="J46" s="9">
        <f t="shared" si="28"/>
        <v>6.2619248582078638E-2</v>
      </c>
      <c r="K46" s="9">
        <f t="shared" si="18"/>
        <v>0.16093117408906887</v>
      </c>
      <c r="L46" s="9">
        <f t="shared" si="19"/>
        <v>4.7080557282939646E-2</v>
      </c>
      <c r="M46" s="9">
        <f t="shared" si="20"/>
        <v>2.4478806719699112E-2</v>
      </c>
      <c r="N46" s="9">
        <f t="shared" si="21"/>
        <v>9.156094737840393E-3</v>
      </c>
      <c r="O46" s="9">
        <f t="shared" si="29"/>
        <v>2.4164663282954801E-2</v>
      </c>
      <c r="P46" s="10">
        <f t="shared" si="22"/>
        <v>0.1357984964908874</v>
      </c>
      <c r="Q46" s="10">
        <f t="shared" si="23"/>
        <v>0.20721868365180468</v>
      </c>
      <c r="R46" s="9">
        <f t="shared" si="30"/>
        <v>3.4301718014269213E-2</v>
      </c>
      <c r="S46" s="10">
        <f t="shared" si="24"/>
        <v>0.40540540540540571</v>
      </c>
      <c r="T46" s="10">
        <f t="shared" si="25"/>
        <v>0.43243243243243273</v>
      </c>
      <c r="U46" s="10">
        <f t="shared" si="31"/>
        <v>4.1891891891891922E-2</v>
      </c>
      <c r="V46" s="9">
        <f t="shared" si="32"/>
        <v>794.73344791494537</v>
      </c>
      <c r="W46" s="8"/>
    </row>
    <row r="47" spans="1:23" x14ac:dyDescent="0.25">
      <c r="A47" s="1">
        <v>23</v>
      </c>
      <c r="B47" s="9">
        <f t="shared" si="12"/>
        <v>3.3542713567839194E-2</v>
      </c>
      <c r="C47" s="9">
        <f t="shared" si="13"/>
        <v>4.811346430918137E-2</v>
      </c>
      <c r="D47" s="9">
        <f t="shared" si="14"/>
        <v>3.4546576187538557E-2</v>
      </c>
      <c r="E47" s="9">
        <f t="shared" si="15"/>
        <v>5.2786069005347346E-2</v>
      </c>
      <c r="F47" s="9">
        <f t="shared" si="26"/>
        <v>8.3659824017270484E-2</v>
      </c>
      <c r="G47" s="9">
        <f t="shared" si="16"/>
        <v>4.3857630045900931E-2</v>
      </c>
      <c r="H47" s="9">
        <f t="shared" si="17"/>
        <v>2.1968042958783612E-2</v>
      </c>
      <c r="I47" s="9">
        <f t="shared" si="27"/>
        <v>1.5629673025487484E-2</v>
      </c>
      <c r="J47" s="9">
        <f t="shared" si="28"/>
        <v>6.5370371715836956E-2</v>
      </c>
      <c r="K47" s="9">
        <f t="shared" si="18"/>
        <v>0.23481781376518232</v>
      </c>
      <c r="L47" s="9">
        <f t="shared" si="19"/>
        <v>5.101895375914154E-2</v>
      </c>
      <c r="M47" s="9">
        <f t="shared" si="20"/>
        <v>3.0536695187275194E-2</v>
      </c>
      <c r="N47" s="9">
        <f t="shared" si="21"/>
        <v>8.8552010843990434E-3</v>
      </c>
      <c r="O47" s="9">
        <f t="shared" si="29"/>
        <v>3.2522866379599807E-2</v>
      </c>
      <c r="P47" s="10">
        <f t="shared" si="22"/>
        <v>0.209398318954756</v>
      </c>
      <c r="Q47" s="10">
        <f t="shared" si="23"/>
        <v>0.11719745222929936</v>
      </c>
      <c r="R47" s="9">
        <f t="shared" si="30"/>
        <v>3.2659577118405538E-2</v>
      </c>
      <c r="S47" s="10">
        <f t="shared" si="24"/>
        <v>0.48791821561338322</v>
      </c>
      <c r="T47" s="10">
        <f t="shared" si="25"/>
        <v>0.5</v>
      </c>
      <c r="U47" s="10">
        <f t="shared" si="31"/>
        <v>4.9395910780669162E-2</v>
      </c>
      <c r="V47" s="9">
        <f t="shared" si="32"/>
        <v>888.45444017721184</v>
      </c>
      <c r="W47" s="8"/>
    </row>
    <row r="48" spans="1:23" x14ac:dyDescent="0.25">
      <c r="A48" s="1">
        <v>24</v>
      </c>
      <c r="B48" s="9">
        <f t="shared" si="12"/>
        <v>0.1</v>
      </c>
      <c r="C48" s="9">
        <f t="shared" si="13"/>
        <v>0.16924506159426789</v>
      </c>
      <c r="D48" s="9">
        <f t="shared" si="14"/>
        <v>0.1</v>
      </c>
      <c r="E48" s="9">
        <f t="shared" si="15"/>
        <v>0.1152356766078744</v>
      </c>
      <c r="F48" s="9">
        <f t="shared" si="26"/>
        <v>0.27306192157667897</v>
      </c>
      <c r="G48" s="9">
        <f t="shared" si="16"/>
        <v>2.3620474970006855E-2</v>
      </c>
      <c r="H48" s="9">
        <f t="shared" si="17"/>
        <v>1.974517092331185E-2</v>
      </c>
      <c r="I48" s="9">
        <f t="shared" si="27"/>
        <v>0.1</v>
      </c>
      <c r="J48" s="9">
        <f t="shared" si="28"/>
        <v>0.1594989732233616</v>
      </c>
      <c r="K48" s="9">
        <f t="shared" si="18"/>
        <v>0.19331983805668027</v>
      </c>
      <c r="L48" s="9">
        <f t="shared" si="19"/>
        <v>7.7932832974353092E-2</v>
      </c>
      <c r="M48" s="9">
        <f t="shared" si="20"/>
        <v>2.5327734462229658E-2</v>
      </c>
      <c r="N48" s="9">
        <f t="shared" si="21"/>
        <v>1.2959357872593299E-2</v>
      </c>
      <c r="O48" s="9">
        <f t="shared" si="29"/>
        <v>3.0953976336585629E-2</v>
      </c>
      <c r="P48" s="10">
        <f t="shared" si="22"/>
        <v>0.6</v>
      </c>
      <c r="Q48" s="10">
        <f t="shared" si="23"/>
        <v>0.4</v>
      </c>
      <c r="R48" s="9">
        <f t="shared" si="30"/>
        <v>0.1</v>
      </c>
      <c r="S48" s="10">
        <f t="shared" si="24"/>
        <v>0.36983729662077597</v>
      </c>
      <c r="T48" s="10">
        <f t="shared" si="25"/>
        <v>0.47152690863579438</v>
      </c>
      <c r="U48" s="10">
        <f t="shared" si="31"/>
        <v>4.2068210262828525E-2</v>
      </c>
      <c r="V48" s="9">
        <f t="shared" si="32"/>
        <v>2105.2986642511305</v>
      </c>
      <c r="W48" s="8"/>
    </row>
    <row r="49" spans="1:23" x14ac:dyDescent="0.25">
      <c r="A49" s="1">
        <v>25</v>
      </c>
      <c r="B49" s="9">
        <f t="shared" si="12"/>
        <v>3.0339195979899498E-2</v>
      </c>
      <c r="C49" s="9">
        <f t="shared" si="13"/>
        <v>1.3281400546465547E-2</v>
      </c>
      <c r="D49" s="9">
        <f t="shared" si="14"/>
        <v>2.402837754472548E-2</v>
      </c>
      <c r="E49" s="9">
        <f t="shared" si="15"/>
        <v>4.9491226169673082E-3</v>
      </c>
      <c r="F49" s="9">
        <f t="shared" si="26"/>
        <v>2.9555326994319543E-2</v>
      </c>
      <c r="G49" s="9">
        <f t="shared" si="16"/>
        <v>8.7070894057526358E-3</v>
      </c>
      <c r="H49" s="9">
        <f t="shared" si="17"/>
        <v>3.0487535797507993E-2</v>
      </c>
      <c r="I49" s="9">
        <f t="shared" si="27"/>
        <v>1.1156874220323854E-2</v>
      </c>
      <c r="J49" s="9">
        <f t="shared" si="28"/>
        <v>2.5456784710461401E-2</v>
      </c>
      <c r="K49" s="9">
        <f t="shared" si="18"/>
        <v>0.23279352226720665</v>
      </c>
      <c r="L49" s="9">
        <f t="shared" si="19"/>
        <v>8.7627045033021062E-3</v>
      </c>
      <c r="M49" s="9">
        <f t="shared" si="20"/>
        <v>1.8422322309850779E-3</v>
      </c>
      <c r="N49" s="9">
        <f t="shared" si="21"/>
        <v>5.3026003937640251E-3</v>
      </c>
      <c r="O49" s="9">
        <f t="shared" si="29"/>
        <v>2.4870105939525787E-2</v>
      </c>
      <c r="P49" s="10">
        <f t="shared" si="22"/>
        <v>0.12439734805403756</v>
      </c>
      <c r="Q49" s="10">
        <f t="shared" si="23"/>
        <v>8.9171974522293002E-2</v>
      </c>
      <c r="R49" s="9">
        <f t="shared" si="30"/>
        <v>2.1356932257633056E-2</v>
      </c>
      <c r="S49" s="10">
        <f t="shared" si="24"/>
        <v>7.289527720739207E-2</v>
      </c>
      <c r="T49" s="10">
        <f t="shared" si="25"/>
        <v>7.289527720739207E-2</v>
      </c>
      <c r="U49" s="10">
        <f t="shared" si="31"/>
        <v>7.2895277207392075E-3</v>
      </c>
      <c r="V49" s="9">
        <f t="shared" si="32"/>
        <v>439.86697409834989</v>
      </c>
      <c r="W49" s="8"/>
    </row>
    <row r="50" spans="1:23" x14ac:dyDescent="0.25">
      <c r="A50" s="1">
        <v>26</v>
      </c>
      <c r="B50" s="9">
        <f t="shared" si="12"/>
        <v>3.6243718592964824E-2</v>
      </c>
      <c r="C50" s="9">
        <f t="shared" si="13"/>
        <v>3.3240077543797403E-2</v>
      </c>
      <c r="D50" s="9">
        <f t="shared" si="14"/>
        <v>4.0880115155253964E-2</v>
      </c>
      <c r="E50" s="9">
        <f t="shared" si="15"/>
        <v>3.5155978281034769E-2</v>
      </c>
      <c r="F50" s="9">
        <f t="shared" si="26"/>
        <v>7.9817807304830873E-2</v>
      </c>
      <c r="G50" s="9">
        <f t="shared" si="16"/>
        <v>4.1894176093299873E-2</v>
      </c>
      <c r="H50" s="9">
        <f t="shared" si="17"/>
        <v>3.3860717435180224E-2</v>
      </c>
      <c r="I50" s="9">
        <f t="shared" si="27"/>
        <v>1.0173455111538972E-2</v>
      </c>
      <c r="J50" s="9">
        <f t="shared" si="28"/>
        <v>6.02706402677654E-2</v>
      </c>
      <c r="K50" s="9">
        <f t="shared" si="18"/>
        <v>0.1649797570850203</v>
      </c>
      <c r="L50" s="9">
        <f t="shared" si="19"/>
        <v>2.4514586054495482E-2</v>
      </c>
      <c r="M50" s="9">
        <f t="shared" si="20"/>
        <v>1.5860931400203629E-2</v>
      </c>
      <c r="N50" s="9">
        <f t="shared" si="21"/>
        <v>5.2203729818818953E-3</v>
      </c>
      <c r="O50" s="9">
        <f t="shared" si="29"/>
        <v>2.105756475216013E-2</v>
      </c>
      <c r="P50" s="10">
        <f t="shared" si="22"/>
        <v>0.22096590751477158</v>
      </c>
      <c r="Q50" s="10">
        <f t="shared" si="23"/>
        <v>0.15456475583864121</v>
      </c>
      <c r="R50" s="9">
        <f t="shared" si="30"/>
        <v>3.7553066335341279E-2</v>
      </c>
      <c r="S50" s="10">
        <f t="shared" si="24"/>
        <v>0.48881239242685043</v>
      </c>
      <c r="T50" s="10">
        <f t="shared" si="25"/>
        <v>0.48881239242685043</v>
      </c>
      <c r="U50" s="10">
        <f t="shared" si="31"/>
        <v>4.8881239242685046E-2</v>
      </c>
      <c r="V50" s="9">
        <f t="shared" si="32"/>
        <v>834.37926566990416</v>
      </c>
      <c r="W50" s="8"/>
    </row>
    <row r="51" spans="1:23" x14ac:dyDescent="0.25">
      <c r="A51" s="1">
        <v>27</v>
      </c>
      <c r="B51" s="9">
        <f t="shared" si="12"/>
        <v>1.4949748743718594E-2</v>
      </c>
      <c r="C51" s="9">
        <f t="shared" si="13"/>
        <v>8.9479301729139121E-3</v>
      </c>
      <c r="D51" s="9">
        <f t="shared" si="14"/>
        <v>1.5988073205840017E-2</v>
      </c>
      <c r="E51" s="9">
        <f t="shared" si="15"/>
        <v>9.1494946180600625E-3</v>
      </c>
      <c r="F51" s="9">
        <f t="shared" si="26"/>
        <v>1.7189076494285215E-2</v>
      </c>
      <c r="G51" s="9">
        <f t="shared" si="16"/>
        <v>3.9847824967405271E-2</v>
      </c>
      <c r="H51" s="9">
        <f t="shared" si="17"/>
        <v>2.493219374411983E-2</v>
      </c>
      <c r="I51" s="9">
        <f t="shared" si="27"/>
        <v>2.7188360036046804E-3</v>
      </c>
      <c r="J51" s="9">
        <f t="shared" si="28"/>
        <v>2.8151227748242514E-2</v>
      </c>
      <c r="K51" s="9">
        <f t="shared" si="18"/>
        <v>0.18421052631578957</v>
      </c>
      <c r="L51" s="9">
        <f t="shared" si="19"/>
        <v>6.8861655667744378E-3</v>
      </c>
      <c r="M51" s="9">
        <f t="shared" si="20"/>
        <v>8.4452412693452744E-3</v>
      </c>
      <c r="N51" s="9">
        <f t="shared" si="21"/>
        <v>3.3173743989673462E-3</v>
      </c>
      <c r="O51" s="9">
        <f t="shared" si="29"/>
        <v>2.0285930755087663E-2</v>
      </c>
      <c r="P51" s="10">
        <f t="shared" si="22"/>
        <v>8.5117478986934447E-2</v>
      </c>
      <c r="Q51" s="10">
        <f t="shared" si="23"/>
        <v>5.4352441613588112E-2</v>
      </c>
      <c r="R51" s="9">
        <f t="shared" si="30"/>
        <v>1.3946992060052255E-2</v>
      </c>
      <c r="S51" s="10">
        <f t="shared" si="24"/>
        <v>0.419421487603306</v>
      </c>
      <c r="T51" s="10">
        <f t="shared" si="25"/>
        <v>0.44628099173553731</v>
      </c>
      <c r="U51" s="10">
        <f t="shared" si="31"/>
        <v>4.3285123966942167E-2</v>
      </c>
      <c r="V51" s="9">
        <f t="shared" si="32"/>
        <v>436.6650799583914</v>
      </c>
      <c r="W51" s="8"/>
    </row>
    <row r="52" spans="1:23" x14ac:dyDescent="0.25">
      <c r="A52" s="1">
        <v>28</v>
      </c>
      <c r="B52" s="9">
        <f t="shared" si="12"/>
        <v>2.2927135678391962E-2</v>
      </c>
      <c r="C52" s="9">
        <f t="shared" si="13"/>
        <v>2.5810004224016598E-2</v>
      </c>
      <c r="D52" s="9">
        <f t="shared" si="14"/>
        <v>2.3473164713140038E-2</v>
      </c>
      <c r="E52" s="9">
        <f t="shared" si="15"/>
        <v>1.7312523455260732E-2</v>
      </c>
      <c r="F52" s="9">
        <f t="shared" si="26"/>
        <v>3.8132299828492096E-2</v>
      </c>
      <c r="G52" s="9">
        <f t="shared" si="16"/>
        <v>2.3095975393247082E-2</v>
      </c>
      <c r="H52" s="9">
        <f t="shared" si="17"/>
        <v>1.7219885451264426E-2</v>
      </c>
      <c r="I52" s="9">
        <f t="shared" si="27"/>
        <v>7.8837723012250178E-3</v>
      </c>
      <c r="J52" s="9">
        <f t="shared" si="28"/>
        <v>3.1093336928846801E-2</v>
      </c>
      <c r="K52" s="9">
        <f t="shared" si="18"/>
        <v>7.8947368421052599E-2</v>
      </c>
      <c r="L52" s="9">
        <f t="shared" si="19"/>
        <v>3.8608435729834217E-2</v>
      </c>
      <c r="M52" s="9">
        <f t="shared" si="20"/>
        <v>1.4072765557003203E-2</v>
      </c>
      <c r="N52" s="9">
        <f t="shared" si="21"/>
        <v>7.6315911700094909E-3</v>
      </c>
      <c r="O52" s="9">
        <f t="shared" si="29"/>
        <v>1.3926016087789954E-2</v>
      </c>
      <c r="P52" s="10">
        <f t="shared" si="22"/>
        <v>0.10305972426419595</v>
      </c>
      <c r="Q52" s="10">
        <f t="shared" si="23"/>
        <v>0.13503184713375796</v>
      </c>
      <c r="R52" s="9">
        <f t="shared" si="30"/>
        <v>2.3809157139795391E-2</v>
      </c>
      <c r="S52" s="10">
        <f t="shared" si="24"/>
        <v>0.28861788617886192</v>
      </c>
      <c r="T52" s="10">
        <f t="shared" si="25"/>
        <v>0.4471544715447151</v>
      </c>
      <c r="U52" s="10">
        <f t="shared" si="31"/>
        <v>3.6788617886178855E-2</v>
      </c>
      <c r="V52" s="9">
        <f t="shared" si="32"/>
        <v>533.4822979744788</v>
      </c>
      <c r="W52" s="8"/>
    </row>
    <row r="53" spans="1:23" x14ac:dyDescent="0.25">
      <c r="A53" s="1">
        <v>29</v>
      </c>
      <c r="B53" s="9">
        <f t="shared" si="12"/>
        <v>5.6532663316582923E-4</v>
      </c>
      <c r="C53" s="9">
        <f t="shared" si="13"/>
        <v>1.414616653927157E-3</v>
      </c>
      <c r="D53" s="9">
        <f t="shared" si="14"/>
        <v>0</v>
      </c>
      <c r="E53" s="9">
        <f t="shared" si="15"/>
        <v>3.499770447494542E-3</v>
      </c>
      <c r="F53" s="9">
        <f t="shared" si="26"/>
        <v>1.8443740695447661E-2</v>
      </c>
      <c r="G53" s="9">
        <f t="shared" si="16"/>
        <v>0.1</v>
      </c>
      <c r="H53" s="9">
        <f t="shared" si="17"/>
        <v>0.2</v>
      </c>
      <c r="I53" s="9">
        <f t="shared" si="27"/>
        <v>7.4153856295499938E-3</v>
      </c>
      <c r="J53" s="9">
        <f t="shared" si="28"/>
        <v>9.8807669031747675E-2</v>
      </c>
      <c r="K53" s="9">
        <f t="shared" si="18"/>
        <v>0.11133603238866398</v>
      </c>
      <c r="L53" s="9">
        <f t="shared" si="19"/>
        <v>0.18753068265983283</v>
      </c>
      <c r="M53" s="9">
        <f t="shared" si="20"/>
        <v>0.2</v>
      </c>
      <c r="N53" s="9">
        <f t="shared" si="21"/>
        <v>0.25</v>
      </c>
      <c r="O53" s="9">
        <f t="shared" si="29"/>
        <v>7.4886671504849692E-2</v>
      </c>
      <c r="P53" s="10">
        <f t="shared" si="22"/>
        <v>1.165080862159838E-4</v>
      </c>
      <c r="Q53" s="10">
        <f t="shared" si="23"/>
        <v>8.4925690021231421E-3</v>
      </c>
      <c r="R53" s="9">
        <f t="shared" si="30"/>
        <v>8.6090770883391263E-4</v>
      </c>
      <c r="S53" s="10">
        <f t="shared" si="24"/>
        <v>0</v>
      </c>
      <c r="T53" s="10">
        <f t="shared" si="25"/>
        <v>0</v>
      </c>
      <c r="U53" s="10">
        <f t="shared" si="31"/>
        <v>0</v>
      </c>
      <c r="V53" s="9">
        <f t="shared" si="32"/>
        <v>529.60557459757274</v>
      </c>
      <c r="W53" s="8"/>
    </row>
    <row r="54" spans="1:23" x14ac:dyDescent="0.25">
      <c r="A54" s="1">
        <v>43</v>
      </c>
      <c r="B54" s="9">
        <f t="shared" si="12"/>
        <v>0</v>
      </c>
      <c r="C54" s="9">
        <f t="shared" si="13"/>
        <v>0</v>
      </c>
      <c r="D54" s="9">
        <f t="shared" si="14"/>
        <v>1.0281719103434094E-5</v>
      </c>
      <c r="E54" s="9">
        <f t="shared" si="15"/>
        <v>0</v>
      </c>
      <c r="F54" s="9">
        <f t="shared" si="26"/>
        <v>0</v>
      </c>
      <c r="G54" s="9">
        <f t="shared" si="16"/>
        <v>1.8224171867170198E-2</v>
      </c>
      <c r="H54" s="9">
        <f t="shared" si="17"/>
        <v>6.7243856637474331E-3</v>
      </c>
      <c r="I54" s="9">
        <f t="shared" si="27"/>
        <v>0</v>
      </c>
      <c r="J54" s="9">
        <f t="shared" si="28"/>
        <v>7.4845672592752897E-3</v>
      </c>
      <c r="K54" s="9">
        <f t="shared" si="18"/>
        <v>0.24595141700404866</v>
      </c>
      <c r="L54" s="9">
        <f t="shared" si="19"/>
        <v>0</v>
      </c>
      <c r="M54" s="9">
        <f t="shared" si="20"/>
        <v>0</v>
      </c>
      <c r="N54" s="9">
        <f t="shared" si="21"/>
        <v>0</v>
      </c>
      <c r="O54" s="9">
        <f t="shared" si="29"/>
        <v>2.4595141700404867E-2</v>
      </c>
      <c r="P54" s="10">
        <f t="shared" si="22"/>
        <v>6.0000000000000001E-3</v>
      </c>
      <c r="Q54" s="10">
        <f t="shared" si="23"/>
        <v>0</v>
      </c>
      <c r="R54" s="9">
        <f t="shared" si="30"/>
        <v>6.0000000000000006E-4</v>
      </c>
      <c r="S54" s="10">
        <f t="shared" si="24"/>
        <v>0.5</v>
      </c>
      <c r="T54" s="10">
        <f t="shared" si="25"/>
        <v>0.5</v>
      </c>
      <c r="U54" s="10">
        <f t="shared" si="31"/>
        <v>0.05</v>
      </c>
      <c r="V54" s="9">
        <f t="shared" si="32"/>
        <v>248.0699720363508</v>
      </c>
    </row>
    <row r="55" spans="1:23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23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23" x14ac:dyDescent="0.25">
      <c r="A57" s="4" t="s">
        <v>52</v>
      </c>
      <c r="B57" s="4" t="s">
        <v>51</v>
      </c>
      <c r="C57" s="4" t="s">
        <v>49</v>
      </c>
      <c r="D57" s="4" t="s">
        <v>69</v>
      </c>
    </row>
    <row r="58" spans="1:23" x14ac:dyDescent="0.25">
      <c r="A58" s="1">
        <v>10</v>
      </c>
      <c r="B58" s="1" t="s">
        <v>55</v>
      </c>
      <c r="C58" s="9">
        <v>2242.0134732795532</v>
      </c>
      <c r="D58" s="14">
        <v>1</v>
      </c>
    </row>
    <row r="59" spans="1:23" x14ac:dyDescent="0.25">
      <c r="A59" s="1">
        <v>24</v>
      </c>
      <c r="B59" s="1" t="s">
        <v>62</v>
      </c>
      <c r="C59" s="9">
        <v>2105.2986642511305</v>
      </c>
      <c r="D59" s="14">
        <v>2</v>
      </c>
    </row>
    <row r="60" spans="1:23" x14ac:dyDescent="0.25">
      <c r="A60" s="1">
        <v>23</v>
      </c>
      <c r="B60" s="1" t="s">
        <v>61</v>
      </c>
      <c r="C60" s="9">
        <v>888.45444017721184</v>
      </c>
      <c r="D60" s="14">
        <v>3</v>
      </c>
    </row>
    <row r="61" spans="1:23" x14ac:dyDescent="0.25">
      <c r="A61" s="1">
        <v>26</v>
      </c>
      <c r="B61" s="1" t="s">
        <v>63</v>
      </c>
      <c r="C61" s="9">
        <v>834.37926566990416</v>
      </c>
      <c r="D61" s="14">
        <v>4</v>
      </c>
    </row>
    <row r="62" spans="1:23" x14ac:dyDescent="0.25">
      <c r="A62" s="1">
        <v>22</v>
      </c>
      <c r="B62" s="1" t="s">
        <v>60</v>
      </c>
      <c r="C62" s="9">
        <v>794.73344791494537</v>
      </c>
      <c r="D62" s="14">
        <v>5</v>
      </c>
    </row>
    <row r="63" spans="1:23" x14ac:dyDescent="0.25">
      <c r="A63" s="1">
        <v>1</v>
      </c>
      <c r="B63" s="1" t="s">
        <v>53</v>
      </c>
      <c r="C63" s="9">
        <v>649.88042023920787</v>
      </c>
      <c r="D63" s="14">
        <v>6</v>
      </c>
    </row>
    <row r="64" spans="1:23" x14ac:dyDescent="0.25">
      <c r="A64" s="1">
        <v>17</v>
      </c>
      <c r="B64" s="1" t="s">
        <v>57</v>
      </c>
      <c r="C64" s="9">
        <v>641.40198148973536</v>
      </c>
      <c r="D64" s="14">
        <v>7</v>
      </c>
    </row>
    <row r="65" spans="1:4" x14ac:dyDescent="0.25">
      <c r="A65" s="1">
        <v>28</v>
      </c>
      <c r="B65" s="1" t="s">
        <v>66</v>
      </c>
      <c r="C65" s="9">
        <v>533.4822979744788</v>
      </c>
      <c r="D65" s="14">
        <v>8</v>
      </c>
    </row>
    <row r="66" spans="1:4" x14ac:dyDescent="0.25">
      <c r="A66" s="1">
        <v>29</v>
      </c>
      <c r="B66" s="1" t="s">
        <v>67</v>
      </c>
      <c r="C66" s="9">
        <v>529.60557459757274</v>
      </c>
      <c r="D66" s="14">
        <v>9</v>
      </c>
    </row>
    <row r="67" spans="1:4" x14ac:dyDescent="0.25">
      <c r="A67" s="1">
        <v>20</v>
      </c>
      <c r="B67" s="1" t="s">
        <v>59</v>
      </c>
      <c r="C67" s="9">
        <v>463.00380783228661</v>
      </c>
      <c r="D67" s="14">
        <v>10</v>
      </c>
    </row>
    <row r="68" spans="1:4" x14ac:dyDescent="0.25">
      <c r="A68" s="1">
        <v>25</v>
      </c>
      <c r="B68" s="1" t="s">
        <v>64</v>
      </c>
      <c r="C68" s="9">
        <v>439.86697409834989</v>
      </c>
      <c r="D68" s="14">
        <v>11</v>
      </c>
    </row>
    <row r="69" spans="1:4" x14ac:dyDescent="0.25">
      <c r="A69" s="1">
        <v>27</v>
      </c>
      <c r="B69" s="1" t="s">
        <v>65</v>
      </c>
      <c r="C69" s="9">
        <v>436.6650799583914</v>
      </c>
      <c r="D69" s="14">
        <v>12</v>
      </c>
    </row>
    <row r="70" spans="1:4" x14ac:dyDescent="0.25">
      <c r="A70" s="1">
        <v>15</v>
      </c>
      <c r="B70" s="1" t="s">
        <v>56</v>
      </c>
      <c r="C70" s="9">
        <v>345.65444485624482</v>
      </c>
      <c r="D70" s="14">
        <v>13</v>
      </c>
    </row>
    <row r="71" spans="1:4" x14ac:dyDescent="0.25">
      <c r="A71" s="1">
        <v>2</v>
      </c>
      <c r="B71" s="1" t="s">
        <v>54</v>
      </c>
      <c r="C71" s="9">
        <v>257.18507509779187</v>
      </c>
      <c r="D71" s="14">
        <v>14</v>
      </c>
    </row>
    <row r="72" spans="1:4" x14ac:dyDescent="0.25">
      <c r="A72" s="1">
        <v>43</v>
      </c>
      <c r="B72" s="1" t="s">
        <v>68</v>
      </c>
      <c r="C72" s="9">
        <v>248.0699720363508</v>
      </c>
      <c r="D72" s="14">
        <v>15</v>
      </c>
    </row>
    <row r="73" spans="1:4" x14ac:dyDescent="0.25">
      <c r="A73" s="1">
        <v>19</v>
      </c>
      <c r="B73" s="1" t="s">
        <v>58</v>
      </c>
      <c r="C73" s="9">
        <v>226.37345586695687</v>
      </c>
      <c r="D73" s="14">
        <v>16</v>
      </c>
    </row>
  </sheetData>
  <sortState xmlns:xlrd2="http://schemas.microsoft.com/office/spreadsheetml/2017/richdata2" ref="A58:D73">
    <sortCondition ref="D58:D73"/>
  </sortState>
  <mergeCells count="5">
    <mergeCell ref="S37:U37"/>
    <mergeCell ref="P37:R37"/>
    <mergeCell ref="K37:O37"/>
    <mergeCell ref="E37:J37"/>
    <mergeCell ref="V37:V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NealPayne</dc:creator>
  <cp:lastModifiedBy>NealPayne</cp:lastModifiedBy>
  <dcterms:created xsi:type="dcterms:W3CDTF">2020-07-17T14:19:42Z</dcterms:created>
  <dcterms:modified xsi:type="dcterms:W3CDTF">2020-07-19T06:09:13Z</dcterms:modified>
</cp:coreProperties>
</file>