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/Desktop/DC/Ergebnisse/"/>
    </mc:Choice>
  </mc:AlternateContent>
  <xr:revisionPtr revIDLastSave="0" documentId="8_{52770B2F-1155-6243-B5DA-2DD8133A173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rgebnisse" sheetId="3" r:id="rId1"/>
    <sheet name="Voting" sheetId="2" r:id="rId2"/>
    <sheet name="Stacking" sheetId="4" r:id="rId3"/>
    <sheet name="Anzah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3" l="1"/>
  <c r="T11" i="3"/>
  <c r="S11" i="3"/>
  <c r="T10" i="3"/>
  <c r="O17" i="3"/>
  <c r="T9" i="3"/>
  <c r="O20" i="3"/>
  <c r="O16" i="3"/>
  <c r="O19" i="3"/>
  <c r="O18" i="3"/>
  <c r="D4" i="4"/>
  <c r="N95" i="4"/>
  <c r="O95" i="4" s="1"/>
  <c r="P95" i="4" s="1"/>
  <c r="N94" i="4"/>
  <c r="O94" i="4" s="1"/>
  <c r="P94" i="4" s="1"/>
  <c r="N93" i="4"/>
  <c r="O93" i="4" s="1"/>
  <c r="P93" i="4" s="1"/>
  <c r="N92" i="4"/>
  <c r="O92" i="4" s="1"/>
  <c r="P92" i="4" s="1"/>
  <c r="N91" i="4"/>
  <c r="O91" i="4" s="1"/>
  <c r="P91" i="4" s="1"/>
  <c r="N90" i="4"/>
  <c r="O90" i="4" s="1"/>
  <c r="P90" i="4" s="1"/>
  <c r="N89" i="4"/>
  <c r="O89" i="4" s="1"/>
  <c r="P89" i="4" s="1"/>
  <c r="N88" i="4"/>
  <c r="O88" i="4" s="1"/>
  <c r="P88" i="4" s="1"/>
  <c r="N87" i="4"/>
  <c r="O87" i="4" s="1"/>
  <c r="P87" i="4" s="1"/>
  <c r="N86" i="4"/>
  <c r="O86" i="4" s="1"/>
  <c r="P86" i="4" s="1"/>
  <c r="N85" i="4"/>
  <c r="O85" i="4" s="1"/>
  <c r="P85" i="4" s="1"/>
  <c r="N84" i="4"/>
  <c r="O84" i="4" s="1"/>
  <c r="P84" i="4" s="1"/>
  <c r="N83" i="4"/>
  <c r="O83" i="4" s="1"/>
  <c r="P83" i="4" s="1"/>
  <c r="N82" i="4"/>
  <c r="O82" i="4" s="1"/>
  <c r="P82" i="4" s="1"/>
  <c r="N81" i="4"/>
  <c r="O81" i="4" s="1"/>
  <c r="P81" i="4" s="1"/>
  <c r="N80" i="4"/>
  <c r="O80" i="4" s="1"/>
  <c r="P80" i="4" s="1"/>
  <c r="N79" i="4"/>
  <c r="O79" i="4" s="1"/>
  <c r="P79" i="4" s="1"/>
  <c r="N78" i="4"/>
  <c r="O78" i="4" s="1"/>
  <c r="P78" i="4" s="1"/>
  <c r="N77" i="4"/>
  <c r="O77" i="4" s="1"/>
  <c r="P77" i="4" s="1"/>
  <c r="N76" i="4"/>
  <c r="O76" i="4" s="1"/>
  <c r="P76" i="4" s="1"/>
  <c r="N75" i="4"/>
  <c r="O75" i="4" s="1"/>
  <c r="P75" i="4" s="1"/>
  <c r="N74" i="4"/>
  <c r="O74" i="4" s="1"/>
  <c r="P74" i="4" s="1"/>
  <c r="N73" i="4"/>
  <c r="O73" i="4" s="1"/>
  <c r="P73" i="4" s="1"/>
  <c r="N72" i="4"/>
  <c r="O72" i="4" s="1"/>
  <c r="P72" i="4" s="1"/>
  <c r="N71" i="4"/>
  <c r="O71" i="4" s="1"/>
  <c r="P71" i="4" s="1"/>
  <c r="N70" i="4"/>
  <c r="O70" i="4" s="1"/>
  <c r="P70" i="4" s="1"/>
  <c r="N69" i="4"/>
  <c r="O69" i="4" s="1"/>
  <c r="P69" i="4" s="1"/>
  <c r="N68" i="4"/>
  <c r="O68" i="4" s="1"/>
  <c r="P68" i="4" s="1"/>
  <c r="N67" i="4"/>
  <c r="O67" i="4" s="1"/>
  <c r="P67" i="4" s="1"/>
  <c r="N66" i="4"/>
  <c r="O66" i="4" s="1"/>
  <c r="P66" i="4" s="1"/>
  <c r="N65" i="4"/>
  <c r="O65" i="4" s="1"/>
  <c r="P65" i="4" s="1"/>
  <c r="N64" i="4"/>
  <c r="O64" i="4" s="1"/>
  <c r="P64" i="4" s="1"/>
  <c r="N63" i="4"/>
  <c r="O63" i="4" s="1"/>
  <c r="P63" i="4" s="1"/>
  <c r="N62" i="4"/>
  <c r="O62" i="4" s="1"/>
  <c r="P62" i="4" s="1"/>
  <c r="N61" i="4"/>
  <c r="O61" i="4" s="1"/>
  <c r="P61" i="4" s="1"/>
  <c r="N60" i="4"/>
  <c r="O60" i="4" s="1"/>
  <c r="P60" i="4" s="1"/>
  <c r="N59" i="4"/>
  <c r="O59" i="4" s="1"/>
  <c r="P59" i="4" s="1"/>
  <c r="N58" i="4"/>
  <c r="O58" i="4" s="1"/>
  <c r="P58" i="4" s="1"/>
  <c r="N57" i="4"/>
  <c r="O57" i="4" s="1"/>
  <c r="P57" i="4" s="1"/>
  <c r="N56" i="4"/>
  <c r="O56" i="4" s="1"/>
  <c r="P56" i="4" s="1"/>
  <c r="N55" i="4"/>
  <c r="O55" i="4" s="1"/>
  <c r="P55" i="4" s="1"/>
  <c r="N54" i="4"/>
  <c r="O54" i="4" s="1"/>
  <c r="P54" i="4" s="1"/>
  <c r="N53" i="4"/>
  <c r="O53" i="4" s="1"/>
  <c r="P53" i="4" s="1"/>
  <c r="N52" i="4"/>
  <c r="O52" i="4" s="1"/>
  <c r="P52" i="4" s="1"/>
  <c r="N51" i="4"/>
  <c r="O51" i="4" s="1"/>
  <c r="P51" i="4" s="1"/>
  <c r="N50" i="4"/>
  <c r="O50" i="4" s="1"/>
  <c r="P50" i="4" s="1"/>
  <c r="N49" i="4"/>
  <c r="O49" i="4" s="1"/>
  <c r="P49" i="4" s="1"/>
  <c r="N48" i="4"/>
  <c r="O48" i="4" s="1"/>
  <c r="P48" i="4" s="1"/>
  <c r="N47" i="4"/>
  <c r="O47" i="4" s="1"/>
  <c r="P47" i="4" s="1"/>
  <c r="N46" i="4"/>
  <c r="O46" i="4" s="1"/>
  <c r="P46" i="4" s="1"/>
  <c r="N45" i="4"/>
  <c r="O45" i="4" s="1"/>
  <c r="P45" i="4" s="1"/>
  <c r="N44" i="4"/>
  <c r="O44" i="4" s="1"/>
  <c r="P44" i="4" s="1"/>
  <c r="N43" i="4"/>
  <c r="O43" i="4" s="1"/>
  <c r="P43" i="4" s="1"/>
  <c r="N42" i="4"/>
  <c r="O42" i="4" s="1"/>
  <c r="P42" i="4" s="1"/>
  <c r="N41" i="4"/>
  <c r="O41" i="4" s="1"/>
  <c r="P41" i="4" s="1"/>
  <c r="N40" i="4"/>
  <c r="O40" i="4" s="1"/>
  <c r="P40" i="4" s="1"/>
  <c r="N39" i="4"/>
  <c r="O39" i="4" s="1"/>
  <c r="P39" i="4" s="1"/>
  <c r="N38" i="4"/>
  <c r="O38" i="4" s="1"/>
  <c r="P38" i="4" s="1"/>
  <c r="N37" i="4"/>
  <c r="O37" i="4" s="1"/>
  <c r="P37" i="4" s="1"/>
  <c r="N36" i="4"/>
  <c r="O36" i="4" s="1"/>
  <c r="P36" i="4" s="1"/>
  <c r="N35" i="4"/>
  <c r="O35" i="4" s="1"/>
  <c r="P35" i="4" s="1"/>
  <c r="N34" i="4"/>
  <c r="O34" i="4" s="1"/>
  <c r="P34" i="4" s="1"/>
  <c r="N33" i="4"/>
  <c r="O33" i="4" s="1"/>
  <c r="P33" i="4" s="1"/>
  <c r="N32" i="4"/>
  <c r="O32" i="4" s="1"/>
  <c r="P32" i="4" s="1"/>
  <c r="N31" i="4"/>
  <c r="O31" i="4" s="1"/>
  <c r="P31" i="4" s="1"/>
  <c r="N30" i="4"/>
  <c r="O30" i="4" s="1"/>
  <c r="P30" i="4" s="1"/>
  <c r="N29" i="4"/>
  <c r="O29" i="4" s="1"/>
  <c r="P29" i="4" s="1"/>
  <c r="N28" i="4"/>
  <c r="O28" i="4" s="1"/>
  <c r="P28" i="4" s="1"/>
  <c r="N27" i="4"/>
  <c r="O27" i="4" s="1"/>
  <c r="P27" i="4" s="1"/>
  <c r="N26" i="4"/>
  <c r="O26" i="4" s="1"/>
  <c r="P26" i="4" s="1"/>
  <c r="N25" i="4"/>
  <c r="O25" i="4" s="1"/>
  <c r="P25" i="4" s="1"/>
  <c r="N24" i="4"/>
  <c r="O24" i="4" s="1"/>
  <c r="P24" i="4" s="1"/>
  <c r="N23" i="4"/>
  <c r="O23" i="4" s="1"/>
  <c r="P23" i="4" s="1"/>
  <c r="N22" i="4"/>
  <c r="O22" i="4" s="1"/>
  <c r="P22" i="4" s="1"/>
  <c r="N21" i="4"/>
  <c r="O21" i="4" s="1"/>
  <c r="P21" i="4" s="1"/>
  <c r="N20" i="4"/>
  <c r="O20" i="4" s="1"/>
  <c r="P20" i="4" s="1"/>
  <c r="N19" i="4"/>
  <c r="O19" i="4" s="1"/>
  <c r="P19" i="4" s="1"/>
  <c r="N18" i="4"/>
  <c r="O18" i="4" s="1"/>
  <c r="P18" i="4" s="1"/>
  <c r="N17" i="4"/>
  <c r="O17" i="4" s="1"/>
  <c r="P17" i="4" s="1"/>
  <c r="N16" i="4"/>
  <c r="O16" i="4" s="1"/>
  <c r="P16" i="4" s="1"/>
  <c r="N15" i="4"/>
  <c r="O15" i="4" s="1"/>
  <c r="P15" i="4" s="1"/>
  <c r="N14" i="4"/>
  <c r="O14" i="4" s="1"/>
  <c r="P14" i="4" s="1"/>
  <c r="N13" i="4"/>
  <c r="O13" i="4" s="1"/>
  <c r="P13" i="4" s="1"/>
  <c r="N12" i="4"/>
  <c r="O12" i="4" s="1"/>
  <c r="P12" i="4" s="1"/>
  <c r="N11" i="4"/>
  <c r="O11" i="4" s="1"/>
  <c r="P11" i="4" s="1"/>
  <c r="N10" i="4"/>
  <c r="O10" i="4" s="1"/>
  <c r="P10" i="4" s="1"/>
  <c r="N9" i="4"/>
  <c r="O9" i="4" s="1"/>
  <c r="P9" i="4" s="1"/>
  <c r="N8" i="4"/>
  <c r="O8" i="4" s="1"/>
  <c r="P8" i="4" s="1"/>
  <c r="N7" i="4"/>
  <c r="O7" i="4" s="1"/>
  <c r="P7" i="4" s="1"/>
  <c r="N6" i="4"/>
  <c r="O6" i="4" s="1"/>
  <c r="P6" i="4" s="1"/>
  <c r="N5" i="4"/>
  <c r="O5" i="4" s="1"/>
  <c r="P5" i="4" s="1"/>
  <c r="N4" i="4"/>
  <c r="D95" i="4"/>
  <c r="E95" i="4" s="1"/>
  <c r="F95" i="4" s="1"/>
  <c r="D94" i="4"/>
  <c r="E94" i="4" s="1"/>
  <c r="F94" i="4" s="1"/>
  <c r="D93" i="4"/>
  <c r="E93" i="4" s="1"/>
  <c r="F93" i="4" s="1"/>
  <c r="D92" i="4"/>
  <c r="E92" i="4" s="1"/>
  <c r="F92" i="4" s="1"/>
  <c r="D91" i="4"/>
  <c r="E91" i="4" s="1"/>
  <c r="F91" i="4" s="1"/>
  <c r="D90" i="4"/>
  <c r="E90" i="4" s="1"/>
  <c r="F90" i="4" s="1"/>
  <c r="D89" i="4"/>
  <c r="E89" i="4" s="1"/>
  <c r="F89" i="4" s="1"/>
  <c r="D88" i="4"/>
  <c r="E88" i="4" s="1"/>
  <c r="F88" i="4" s="1"/>
  <c r="D87" i="4"/>
  <c r="E87" i="4" s="1"/>
  <c r="F87" i="4" s="1"/>
  <c r="D86" i="4"/>
  <c r="E86" i="4" s="1"/>
  <c r="F86" i="4" s="1"/>
  <c r="D85" i="4"/>
  <c r="E85" i="4" s="1"/>
  <c r="F85" i="4" s="1"/>
  <c r="D84" i="4"/>
  <c r="E84" i="4" s="1"/>
  <c r="F84" i="4" s="1"/>
  <c r="D83" i="4"/>
  <c r="E83" i="4" s="1"/>
  <c r="F83" i="4" s="1"/>
  <c r="D82" i="4"/>
  <c r="E82" i="4" s="1"/>
  <c r="F82" i="4" s="1"/>
  <c r="D81" i="4"/>
  <c r="E81" i="4" s="1"/>
  <c r="F81" i="4" s="1"/>
  <c r="D80" i="4"/>
  <c r="E80" i="4" s="1"/>
  <c r="F80" i="4" s="1"/>
  <c r="D79" i="4"/>
  <c r="E79" i="4" s="1"/>
  <c r="F79" i="4" s="1"/>
  <c r="D78" i="4"/>
  <c r="E78" i="4" s="1"/>
  <c r="F78" i="4" s="1"/>
  <c r="D77" i="4"/>
  <c r="E77" i="4" s="1"/>
  <c r="F77" i="4" s="1"/>
  <c r="D76" i="4"/>
  <c r="E76" i="4" s="1"/>
  <c r="F76" i="4" s="1"/>
  <c r="D75" i="4"/>
  <c r="E75" i="4" s="1"/>
  <c r="F75" i="4" s="1"/>
  <c r="D74" i="4"/>
  <c r="E74" i="4" s="1"/>
  <c r="F74" i="4" s="1"/>
  <c r="D73" i="4"/>
  <c r="E73" i="4" s="1"/>
  <c r="F73" i="4" s="1"/>
  <c r="D72" i="4"/>
  <c r="E72" i="4" s="1"/>
  <c r="F72" i="4" s="1"/>
  <c r="D71" i="4"/>
  <c r="E71" i="4" s="1"/>
  <c r="F71" i="4" s="1"/>
  <c r="D70" i="4"/>
  <c r="E70" i="4" s="1"/>
  <c r="F70" i="4" s="1"/>
  <c r="D69" i="4"/>
  <c r="E69" i="4" s="1"/>
  <c r="F69" i="4" s="1"/>
  <c r="D68" i="4"/>
  <c r="E68" i="4" s="1"/>
  <c r="F68" i="4" s="1"/>
  <c r="D67" i="4"/>
  <c r="E67" i="4" s="1"/>
  <c r="F67" i="4" s="1"/>
  <c r="D66" i="4"/>
  <c r="E66" i="4" s="1"/>
  <c r="F66" i="4" s="1"/>
  <c r="D65" i="4"/>
  <c r="E65" i="4" s="1"/>
  <c r="F65" i="4" s="1"/>
  <c r="D64" i="4"/>
  <c r="E64" i="4" s="1"/>
  <c r="F64" i="4" s="1"/>
  <c r="D63" i="4"/>
  <c r="E63" i="4" s="1"/>
  <c r="F63" i="4" s="1"/>
  <c r="D62" i="4"/>
  <c r="E62" i="4" s="1"/>
  <c r="F62" i="4" s="1"/>
  <c r="D61" i="4"/>
  <c r="E61" i="4" s="1"/>
  <c r="F61" i="4" s="1"/>
  <c r="D60" i="4"/>
  <c r="E60" i="4" s="1"/>
  <c r="F60" i="4" s="1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C3" i="2"/>
  <c r="R3" i="2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K3" i="2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4" i="2"/>
  <c r="D14" i="2" s="1"/>
  <c r="C13" i="2"/>
  <c r="D13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D3" i="2" l="1"/>
  <c r="S10" i="3"/>
  <c r="S9" i="3"/>
  <c r="F9" i="3"/>
  <c r="O4" i="4"/>
  <c r="P4" i="4" s="1"/>
  <c r="U10" i="3"/>
  <c r="P17" i="3"/>
  <c r="U9" i="3"/>
  <c r="P20" i="3"/>
  <c r="P19" i="3"/>
  <c r="P18" i="3"/>
  <c r="P16" i="3"/>
  <c r="K20" i="3"/>
  <c r="K19" i="3"/>
  <c r="K18" i="3"/>
  <c r="K17" i="3"/>
  <c r="K16" i="3"/>
  <c r="E4" i="4"/>
  <c r="F4" i="4" s="1"/>
  <c r="F20" i="3"/>
  <c r="F19" i="3"/>
  <c r="F18" i="3"/>
  <c r="F17" i="3"/>
  <c r="F16" i="3"/>
  <c r="L3" i="2"/>
  <c r="K9" i="3"/>
  <c r="K8" i="3"/>
  <c r="K7" i="3"/>
  <c r="K6" i="3"/>
  <c r="K5" i="3"/>
  <c r="S3" i="2"/>
  <c r="O9" i="3"/>
  <c r="O8" i="3"/>
  <c r="O7" i="3"/>
  <c r="O6" i="3"/>
  <c r="O5" i="3"/>
  <c r="F8" i="3"/>
  <c r="F7" i="3"/>
  <c r="F6" i="3"/>
  <c r="F5" i="3"/>
</calcChain>
</file>

<file path=xl/sharedStrings.xml><?xml version="1.0" encoding="utf-8"?>
<sst xmlns="http://schemas.openxmlformats.org/spreadsheetml/2006/main" count="637" uniqueCount="119">
  <si>
    <t>weighted majority</t>
  </si>
  <si>
    <t>prob majority</t>
  </si>
  <si>
    <t>unweighted majority</t>
  </si>
  <si>
    <t>Bedingung</t>
  </si>
  <si>
    <t>Precison</t>
  </si>
  <si>
    <t>Höchstens 10 Bilder</t>
  </si>
  <si>
    <t>Höchstens 100 Bilder</t>
  </si>
  <si>
    <t>Mindestens 100 Bilder</t>
  </si>
  <si>
    <t>Mindestens 200 Bilder</t>
  </si>
  <si>
    <t>Bedingung  (in der rechten Formel Zahl anpassen und Tabelle)</t>
  </si>
  <si>
    <t>Precision</t>
  </si>
  <si>
    <t>Anzahl Mints</t>
  </si>
  <si>
    <t>Anzahl Bilder</t>
  </si>
  <si>
    <t>Mindestens 1000 Bilder</t>
  </si>
  <si>
    <t>Mindest x Bilder</t>
  </si>
  <si>
    <t>Höchstens X Bilder</t>
  </si>
  <si>
    <t>Zwischen X und Y</t>
  </si>
  <si>
    <t>Logistic Regression</t>
  </si>
  <si>
    <t>Random Forest</t>
  </si>
  <si>
    <t>Anahl Mints</t>
  </si>
  <si>
    <t>Mint</t>
  </si>
  <si>
    <t>Richtige</t>
  </si>
  <si>
    <t>Anzahl</t>
  </si>
  <si>
    <t>Abdera</t>
  </si>
  <si>
    <t>Abydos</t>
  </si>
  <si>
    <t>Adramyttion</t>
  </si>
  <si>
    <t>Aigospotamoi</t>
  </si>
  <si>
    <t>Ainos</t>
  </si>
  <si>
    <t>Alexandria Troas</t>
  </si>
  <si>
    <t>Alopekonnesos</t>
  </si>
  <si>
    <t>Anchialos</t>
  </si>
  <si>
    <t>Antandros</t>
  </si>
  <si>
    <t>Antiocheia Troas</t>
  </si>
  <si>
    <t>Apollonia ad Rhyndacum</t>
  </si>
  <si>
    <t>Apollonia Pontica</t>
  </si>
  <si>
    <t>Assos</t>
  </si>
  <si>
    <t>Atarneus</t>
  </si>
  <si>
    <t>Attaea</t>
  </si>
  <si>
    <t>Augusta Traiana</t>
  </si>
  <si>
    <t>Birytis</t>
  </si>
  <si>
    <t>Bisanthe</t>
  </si>
  <si>
    <t>Bizye</t>
  </si>
  <si>
    <t>Byzantion</t>
  </si>
  <si>
    <t>Chersonesus Thracica</t>
  </si>
  <si>
    <t>Dardanos</t>
  </si>
  <si>
    <t>Deultum</t>
  </si>
  <si>
    <t>Dikaia</t>
  </si>
  <si>
    <t>Dionysopolis</t>
  </si>
  <si>
    <t>Elaious</t>
  </si>
  <si>
    <t>Gambrion</t>
  </si>
  <si>
    <t>Gargara</t>
  </si>
  <si>
    <t>Gentinos</t>
  </si>
  <si>
    <t>Gergis</t>
  </si>
  <si>
    <t>Germe</t>
  </si>
  <si>
    <t>Hadrianeia</t>
  </si>
  <si>
    <t>Hadrianoi</t>
  </si>
  <si>
    <t>Hadrianopolis</t>
  </si>
  <si>
    <t>Hadrianotherai</t>
  </si>
  <si>
    <t>Hamaxitos</t>
  </si>
  <si>
    <t>Hephaistia</t>
  </si>
  <si>
    <t>Ilion</t>
  </si>
  <si>
    <t>Imbros</t>
  </si>
  <si>
    <t>Iolla</t>
  </si>
  <si>
    <t>Istros</t>
  </si>
  <si>
    <t>Kabyle</t>
  </si>
  <si>
    <t>Kallatis</t>
  </si>
  <si>
    <t>Kardia</t>
  </si>
  <si>
    <t>Kebren</t>
  </si>
  <si>
    <t>Kisthene</t>
  </si>
  <si>
    <t>Koila</t>
  </si>
  <si>
    <t>Kolonai</t>
  </si>
  <si>
    <t>Kypsela</t>
  </si>
  <si>
    <t>Kyzikos</t>
  </si>
  <si>
    <t>Lamponeia</t>
  </si>
  <si>
    <t>Lampsakos</t>
  </si>
  <si>
    <t>Lysimacheia</t>
  </si>
  <si>
    <t>Madytos</t>
  </si>
  <si>
    <t>Markianopolis</t>
  </si>
  <si>
    <t>Maroneia</t>
  </si>
  <si>
    <t>Mesembria</t>
  </si>
  <si>
    <t>Miletoupolis</t>
  </si>
  <si>
    <t>Myrina</t>
  </si>
  <si>
    <t>Neandreia</t>
  </si>
  <si>
    <t>Nikopolis ad Istrum</t>
  </si>
  <si>
    <t>Nikopolis ad Mestum</t>
  </si>
  <si>
    <t>Odessos</t>
  </si>
  <si>
    <t>Ophryneion</t>
  </si>
  <si>
    <t>Orthagoria</t>
  </si>
  <si>
    <t>Parion</t>
  </si>
  <si>
    <t>Pautalia</t>
  </si>
  <si>
    <t>Pergamon</t>
  </si>
  <si>
    <t>Perinthos</t>
  </si>
  <si>
    <t>Perperene</t>
  </si>
  <si>
    <t>Philippopolis</t>
  </si>
  <si>
    <t>Pionia</t>
  </si>
  <si>
    <t>Pitane</t>
  </si>
  <si>
    <t>Plakia</t>
  </si>
  <si>
    <t>Plotinopolis</t>
  </si>
  <si>
    <t>Poimanenon</t>
  </si>
  <si>
    <t>Priapos</t>
  </si>
  <si>
    <t>Prokonnesos</t>
  </si>
  <si>
    <t>Samothrake</t>
  </si>
  <si>
    <t>Selymbria</t>
  </si>
  <si>
    <t>Serdika</t>
  </si>
  <si>
    <t>Sestos</t>
  </si>
  <si>
    <t>Sigeion</t>
  </si>
  <si>
    <t>Skamandria</t>
  </si>
  <si>
    <t>Skepsis</t>
  </si>
  <si>
    <t>Tenedos</t>
  </si>
  <si>
    <t>Thasos</t>
  </si>
  <si>
    <t>Tomis</t>
  </si>
  <si>
    <t>Topeiros</t>
  </si>
  <si>
    <t>Traianopolis</t>
  </si>
  <si>
    <t>Unknown</t>
  </si>
  <si>
    <t>Zeleia</t>
  </si>
  <si>
    <t>Logistic Regresssion</t>
  </si>
  <si>
    <t>Falsche</t>
  </si>
  <si>
    <t>Spalte1</t>
  </si>
  <si>
    <t>workaround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</si>
</sst>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4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1"/>
      <color rgb="FF444444"/>
      <name val="Consolas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/>
    <xf numFmtId="0" fontId="0" fillId="0" borderId="0" xfId="0" applyAlignment="1">
      <alignment wrapText="1"/>
    </xf>
  </cellXfs>
  <cellStyles count="1">
    <cellStyle name="Standard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/>
    </dxf>
    <dxf>
      <alignment horizontal="center" vertical="center"/>
    </dxf>
    <dxf>
      <alignment vertical="center"/>
    </dxf>
    <dxf>
      <alignment vertical="center"/>
    </dxf>
    <dxf>
      <numFmt numFmtId="14" formatCode="0.00%"/>
      <alignment horizontal="center" vertical="center"/>
    </dxf>
    <dxf>
      <numFmt numFmtId="165" formatCode="0.00000"/>
      <alignment vertical="center"/>
    </dxf>
    <dxf>
      <numFmt numFmtId="14" formatCode="0.00%"/>
      <alignment horizontal="center" vertical="center"/>
    </dxf>
    <dxf>
      <numFmt numFmtId="165" formatCode="0.00000"/>
      <alignment vertical="center"/>
    </dxf>
    <dxf>
      <numFmt numFmtId="14" formatCode="0.00%"/>
      <alignment horizontal="center" vertical="center"/>
    </dxf>
    <dxf>
      <numFmt numFmtId="165" formatCode="0.00000"/>
      <alignment horizontal="left" vertical="center"/>
    </dxf>
    <dxf>
      <alignment horizontal="left" vertical="top"/>
    </dxf>
    <dxf>
      <numFmt numFmtId="14" formatCode="0.00%"/>
      <alignment horizontal="center" vertical="center"/>
    </dxf>
    <dxf>
      <numFmt numFmtId="165" formatCode="0.00000"/>
      <alignment horizontal="left" vertical="center"/>
    </dxf>
    <dxf>
      <alignment horizontal="left" vertical="top"/>
    </dxf>
    <dxf>
      <numFmt numFmtId="14" formatCode="0.00%"/>
      <alignment horizontal="center" vertical="center"/>
    </dxf>
    <dxf>
      <numFmt numFmtId="165" formatCode="0.00000"/>
      <alignment horizontal="left" vertical="center"/>
    </dxf>
    <dxf>
      <alignment horizontal="left" vertical="top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E07A28-CA4B-4484-91E8-35888C626259}" name="Tabelle9" displayName="Tabelle9" ref="E4:F9" totalsRowShown="0" dataDxfId="54">
  <autoFilter ref="E4:F9" xr:uid="{CFE07A28-CA4B-4484-91E8-35888C626259}"/>
  <tableColumns count="2">
    <tableColumn id="1" xr3:uid="{58226FAB-B2B8-49AE-ADE1-A28F555F066B}" name="Bedingung" dataDxfId="53"/>
    <tableColumn id="2" xr3:uid="{38D92B0C-D89D-49E9-9B4B-97398B26BADB}" name="Precison" dataDxfId="52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098931-298E-4441-B24E-24A3D7B81240}" name="Tabelle4" displayName="Tabelle4" ref="P2:S94" totalsRowShown="0" dataDxfId="23">
  <autoFilter ref="P2:S94" xr:uid="{4C098931-298E-4441-B24E-24A3D7B81240}"/>
  <tableColumns count="4">
    <tableColumn id="1" xr3:uid="{8DF5CBCD-6C34-461B-BEE2-244C34C839E3}" name="Mint" dataDxfId="22"/>
    <tableColumn id="2" xr3:uid="{D4AAF3A7-4A43-4877-9CF7-2150DADF03AC}" name="Richtige" dataDxfId="21"/>
    <tableColumn id="5" xr3:uid="{A960F80D-6FA4-4D39-BD09-113491D845EE}" name="Anzahl" dataDxfId="20">
      <calculatedColumnFormula>_xlfn.XLOOKUP(Tabelle4[[#This Row],[Mint]],Tabelle1[Mint],Tabelle1[Anzahl],"",0,1)</calculatedColumnFormula>
    </tableColumn>
    <tableColumn id="6" xr3:uid="{43C554D8-70C2-4B1A-904E-93C27D11CBBF}" name="Precision" dataDxfId="19">
      <calculatedColumnFormula>Tabelle4[[#This Row],[Richtige]]/Tabelle4[[#This Row],[Anzahl]]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1D74C5-88CF-4905-832C-F3AE512CAC5C}" name="Tabelle7" displayName="Tabelle7" ref="B3:F95" totalsRowShown="0" headerRowDxfId="18" dataDxfId="17">
  <autoFilter ref="B3:F95" xr:uid="{681D74C5-88CF-4905-832C-F3AE512CAC5C}"/>
  <tableColumns count="5">
    <tableColumn id="1" xr3:uid="{1E7959F3-610D-476A-961D-A7572F87E026}" name="Mint" dataDxfId="16"/>
    <tableColumn id="2" xr3:uid="{CCE6F338-B2B2-43DD-A1CD-C272B109095C}" name="Falsche" dataDxfId="15"/>
    <tableColumn id="3" xr3:uid="{474EFE0F-14B1-4CEC-BAD5-E3D1ACF9DF41}" name="Anzahl" dataDxfId="14">
      <calculatedColumnFormula>_xlfn.XLOOKUP(Tabelle7[[#This Row],[Mint]],Tabelle1[Mint],Tabelle1[Anzahl],"",0,1)</calculatedColumnFormula>
    </tableColumn>
    <tableColumn id="4" xr3:uid="{B89FFE11-CFCA-40C3-AF5C-88D40C23447F}" name="Richtige" dataDxfId="13">
      <calculatedColumnFormula>Tabelle7[[#This Row],[Anzahl]]-Tabelle7[[#This Row],[Falsche]]</calculatedColumnFormula>
    </tableColumn>
    <tableColumn id="6" xr3:uid="{F2D5D8FA-6845-490E-A530-1EED98AD9025}" name="Spalte1" dataDxfId="12">
      <calculatedColumnFormula>Tabelle7[[#This Row],[Richtige]]/Tabelle7[[#This Row],[Anzahl]]</calculatedColumnFormula>
    </tableColumn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E5B5D3-0B2B-45BD-9A8D-042069F79C90}" name="Tabelle8" displayName="Tabelle8" ref="L3:P95" totalsRowShown="0" headerRowDxfId="11" dataDxfId="10">
  <autoFilter ref="L3:P95" xr:uid="{9AE5B5D3-0B2B-45BD-9A8D-042069F79C90}"/>
  <tableColumns count="5">
    <tableColumn id="1" xr3:uid="{9CE5D0CD-E4D5-405E-83EB-2C17AE70DDB7}" name="Mint" dataDxfId="9"/>
    <tableColumn id="2" xr3:uid="{101D9E48-994E-4A8C-AB08-AE29ABA2EF0B}" name="Falsche" dataDxfId="8"/>
    <tableColumn id="3" xr3:uid="{EB706D30-B476-4A09-A7C8-4936CDB5CBE8}" name="Anzahl" dataDxfId="7">
      <calculatedColumnFormula>_xlfn.XLOOKUP(Tabelle8[[#This Row],[Mint]],Tabelle1[Mint],Tabelle1[Anzahl],"",0,1)</calculatedColumnFormula>
    </tableColumn>
    <tableColumn id="4" xr3:uid="{475CF0A4-EF89-4BB2-B0CA-995665E4CCE5}" name="Richtige" dataDxfId="6">
      <calculatedColumnFormula>Tabelle8[[#This Row],[Anzahl]]-Tabelle8[[#This Row],[Falsche]]</calculatedColumnFormula>
    </tableColumn>
    <tableColumn id="5" xr3:uid="{3EE4BE9E-C583-45E2-B7C8-434983BA396C}" name="Spalte1" dataDxfId="5">
      <calculatedColumnFormula>Tabelle8[[#This Row],[Richtige]]/Tabelle8[[#This Row],[Anzahl]]</calculatedColumnFormula>
    </tableColumn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C94EF-6D7C-4C8E-BA4D-50B9A0A2E658}" name="Tabelle1" displayName="Tabelle1" ref="A1:C93" totalsRowShown="0" headerRowDxfId="4" dataDxfId="3">
  <autoFilter ref="A1:C93" xr:uid="{8E9C94EF-6D7C-4C8E-BA4D-50B9A0A2E658}"/>
  <tableColumns count="3">
    <tableColumn id="1" xr3:uid="{2789B1A7-9485-4577-8572-D86858AD710A}" name="Mint" dataDxfId="2"/>
    <tableColumn id="2" xr3:uid="{D3C8CD7E-E943-444B-BBC4-E815783664C2}" name="Anzahl" dataDxfId="1"/>
    <tableColumn id="3" xr3:uid="{97983CFA-78A7-4A70-8B09-4EB317837F54}" name="workaround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0C8F54-2BBC-4B43-B1F5-5D94CD16DC7E}" name="Tabelle12" displayName="Tabelle12" ref="J4:K9" totalsRowShown="0" dataDxfId="51">
  <autoFilter ref="J4:K9" xr:uid="{180C8F54-2BBC-4B43-B1F5-5D94CD16DC7E}"/>
  <tableColumns count="2">
    <tableColumn id="1" xr3:uid="{09157CD3-4E67-41C1-B0E8-04739567A251}" name="Bedingung" dataDxfId="50"/>
    <tableColumn id="2" xr3:uid="{7DE74D14-0E1B-45D4-9E9C-D7BFF1BA97B8}" name="Precison" dataDxfId="4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1DD596-57E4-4722-BB93-D08FFFF40924}" name="Tabelle13" displayName="Tabelle13" ref="N4:O9" totalsRowShown="0" dataDxfId="48">
  <autoFilter ref="N4:O9" xr:uid="{A81DD596-57E4-4722-BB93-D08FFFF40924}"/>
  <tableColumns count="2">
    <tableColumn id="1" xr3:uid="{9005B1A8-D944-4468-931A-8F45DDA5EB56}" name="Bedingung" dataDxfId="47"/>
    <tableColumn id="2" xr3:uid="{2C711B94-7945-4885-937F-341490697319}" name="Precison" dataDxfId="4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DB6AAB4-3EEF-4DF7-9DAF-E57A79E425D2}" name="Tabelle14" displayName="Tabelle14" ref="E15:F20" totalsRowShown="0">
  <autoFilter ref="E15:F20" xr:uid="{7DB6AAB4-3EEF-4DF7-9DAF-E57A79E425D2}"/>
  <tableColumns count="2">
    <tableColumn id="1" xr3:uid="{8C31EDE4-9A3C-4B53-9F0A-97D98222500F}" name="Bedingung" dataDxfId="45"/>
    <tableColumn id="2" xr3:uid="{DC2E5100-3FC9-495E-8AF7-6AADD108262B}" name="Precison" dataDxfId="4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A2C1D88-5E73-4BBA-9276-48D57DF52BB3}" name="Tabelle15" displayName="Tabelle15" ref="J15:K20" totalsRowShown="0">
  <autoFilter ref="J15:K20" xr:uid="{DA2C1D88-5E73-4BBA-9276-48D57DF52BB3}"/>
  <tableColumns count="2">
    <tableColumn id="1" xr3:uid="{7B0E549A-EB2F-4737-A3CE-6E9072C313EB}" name="Bedingung" dataDxfId="43"/>
    <tableColumn id="2" xr3:uid="{AB59C75D-B041-4394-A70F-2426CBF8FC8F}" name="Precison" dataDxfId="42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53DC050-BF27-4230-81FA-F029946F65EF}" name="Tabelle17" displayName="Tabelle17" ref="N15:P20" totalsRowShown="0" dataDxfId="41">
  <autoFilter ref="N15:P20" xr:uid="{253DC050-BF27-4230-81FA-F029946F65EF}"/>
  <tableColumns count="3">
    <tableColumn id="1" xr3:uid="{01F2525E-E097-46B1-905B-AE7B690B3BE3}" name="Bedingung" dataDxfId="40"/>
    <tableColumn id="2" xr3:uid="{66D226FB-3131-40A7-ADBE-4DAEA8CDF9E6}" name="Anahl Mints" dataDxfId="39"/>
    <tableColumn id="3" xr3:uid="{142B6E25-153E-4267-B15A-80DAA827B3F4}" name="Anzahl Bilder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957C28-ACE1-4AF7-BD5F-A286CB6923AC}" name="Tabelle19" displayName="Tabelle19" ref="R8:U11" totalsRowShown="0">
  <autoFilter ref="R8:U11" xr:uid="{31957C28-ACE1-4AF7-BD5F-A286CB6923AC}"/>
  <tableColumns count="4">
    <tableColumn id="1" xr3:uid="{B2422357-B8A8-4B07-849B-2A6AB3968BC6}" name="Bedingung  (in der rechten Formel Zahl anpassen und Tabelle)" dataDxfId="37"/>
    <tableColumn id="2" xr3:uid="{7015562D-6A8C-4181-BF10-0D05D0302107}" name="Precision" dataDxfId="36"/>
    <tableColumn id="3" xr3:uid="{D4C1B3DA-5CED-4165-B10B-0710587EDBAE}" name="Anzahl Mints" dataDxfId="35"/>
    <tableColumn id="4" xr3:uid="{574775BC-D52B-48C8-BB47-BDFEF0C6A62B}" name="Anzahl Bilder" dataDxfId="3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21D69-34DF-4A57-B326-7072A0E18558}" name="Tabelle2" displayName="Tabelle2" ref="A2:D94" totalsRowShown="0" dataDxfId="33">
  <autoFilter ref="A2:D94" xr:uid="{ED021D69-34DF-4A57-B326-7072A0E18558}"/>
  <sortState xmlns:xlrd2="http://schemas.microsoft.com/office/spreadsheetml/2017/richdata2" ref="A3:D94">
    <sortCondition ref="A2:A94"/>
  </sortState>
  <tableColumns count="4">
    <tableColumn id="1" xr3:uid="{62A53C3A-0962-4A44-B658-841ED2124113}" name="Mint" dataDxfId="32"/>
    <tableColumn id="2" xr3:uid="{2607877D-CBA1-4C98-83D4-B0975A6D44A4}" name="Richtige" dataDxfId="31"/>
    <tableColumn id="3" xr3:uid="{DB67CF55-21C8-4378-B06E-D68876AB6717}" name="Anzahl" dataDxfId="30">
      <calculatedColumnFormula>_xlfn.XLOOKUP(Tabelle2[[#This Row],[Mint]],Tabelle1[Mint],Tabelle1[Anzahl],"",0,1)</calculatedColumnFormula>
    </tableColumn>
    <tableColumn id="4" xr3:uid="{A42EA2F0-AAB2-4D21-8917-F5BF6FCED80F}" name="Precision" dataDxfId="29">
      <calculatedColumnFormula>Tabelle2[[#This Row],[Richtige]]/Tabelle2[[#This Row],[Anzahl]]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ECD09-8AD5-4134-A944-086FB92AD849}" name="Tabelle3" displayName="Tabelle3" ref="I2:L94" totalsRowShown="0" dataDxfId="28">
  <autoFilter ref="I2:L94" xr:uid="{396ECD09-8AD5-4134-A944-086FB92AD849}"/>
  <tableColumns count="4">
    <tableColumn id="1" xr3:uid="{1A0D8513-C8D5-45F2-BE8C-720C27AA25F3}" name="Mint" dataDxfId="27"/>
    <tableColumn id="2" xr3:uid="{5C2EF9D5-D599-4FA2-AEDD-73252779A200}" name="Richtige" dataDxfId="26"/>
    <tableColumn id="3" xr3:uid="{D7F5EF5E-194C-44E2-8B83-8E5B51FE98B9}" name="Anzahl" dataDxfId="25">
      <calculatedColumnFormula>_xlfn.XLOOKUP(Tabelle3[[#This Row],[Mint]],Tabelle1[Mint],Tabelle1[Anzahl],"",0,1)</calculatedColumnFormula>
    </tableColumn>
    <tableColumn id="4" xr3:uid="{8EAD2A9B-C72D-4393-88A1-F4CBCFD90158}" name="Precision" dataDxfId="24">
      <calculatedColumnFormula>Tabelle3[[#This Row],[Richtige]]/Tabelle3[[#This Row],[Anzahl]]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5368-9FDA-47A0-8387-59BE95C4090B}">
  <dimension ref="E3:U21"/>
  <sheetViews>
    <sheetView tabSelected="1" topLeftCell="D1" workbookViewId="0">
      <selection activeCell="F17" sqref="F17"/>
    </sheetView>
  </sheetViews>
  <sheetFormatPr baseColWidth="10" defaultColWidth="8.83203125" defaultRowHeight="15"/>
  <cols>
    <col min="5" max="5" width="25.33203125" customWidth="1"/>
    <col min="6" max="6" width="18.6640625" customWidth="1"/>
    <col min="10" max="10" width="22.1640625" bestFit="1" customWidth="1"/>
    <col min="11" max="11" width="17" customWidth="1"/>
    <col min="14" max="14" width="22.1640625" bestFit="1" customWidth="1"/>
    <col min="15" max="15" width="19" customWidth="1"/>
    <col min="16" max="16" width="15.1640625" bestFit="1" customWidth="1"/>
    <col min="18" max="18" width="38.5" customWidth="1"/>
    <col min="19" max="19" width="14.1640625" customWidth="1"/>
    <col min="20" max="20" width="15.83203125" customWidth="1"/>
    <col min="21" max="21" width="17.83203125" customWidth="1"/>
  </cols>
  <sheetData>
    <row r="3" spans="5:21" ht="19">
      <c r="E3" s="8" t="s">
        <v>0</v>
      </c>
      <c r="F3" s="6"/>
      <c r="J3" s="8" t="s">
        <v>1</v>
      </c>
      <c r="K3" s="6"/>
      <c r="N3" s="8" t="s">
        <v>2</v>
      </c>
      <c r="O3" s="6"/>
    </row>
    <row r="4" spans="5:21">
      <c r="E4" t="s">
        <v>3</v>
      </c>
      <c r="F4" s="6" t="s">
        <v>4</v>
      </c>
      <c r="J4" t="s">
        <v>3</v>
      </c>
      <c r="K4" s="6" t="s">
        <v>4</v>
      </c>
      <c r="N4" t="s">
        <v>3</v>
      </c>
      <c r="O4" s="6" t="s">
        <v>4</v>
      </c>
    </row>
    <row r="5" spans="5:21" ht="24.75" customHeight="1">
      <c r="E5" s="13" t="s">
        <v>5</v>
      </c>
      <c r="F5" s="11">
        <f>SUMIFS(Tabelle2[Richtige],Tabelle2[Anzahl],"&lt;10")/ SUMIF(Tabelle2[Anzahl], "&lt;10")</f>
        <v>0.40350877192982454</v>
      </c>
      <c r="G5" s="14"/>
      <c r="H5" s="14"/>
      <c r="I5" s="14"/>
      <c r="J5" s="13" t="s">
        <v>5</v>
      </c>
      <c r="K5" s="11">
        <f>SUMIFS(Tabelle3[Richtige],Tabelle3[Anzahl],"&lt;10")/ SUMIF(Tabelle3[Anzahl], "&lt;10")</f>
        <v>0.42105263157894735</v>
      </c>
      <c r="L5" s="14"/>
      <c r="M5" s="14"/>
      <c r="N5" s="13" t="s">
        <v>5</v>
      </c>
      <c r="O5" s="11">
        <f>SUMIFS(Tabelle4[Richtige],Tabelle4[Anzahl],"&lt;10")/ SUMIF(Tabelle4[Anzahl], "&lt;10")</f>
        <v>0.38596491228070173</v>
      </c>
    </row>
    <row r="6" spans="5:21" ht="26.25" customHeight="1">
      <c r="E6" s="13" t="s">
        <v>6</v>
      </c>
      <c r="F6" s="11">
        <f>SUMIFS(Tabelle2[Richtige],Tabelle2[Anzahl],"&lt;100")/ SUMIF(Tabelle2[Anzahl], "&lt;100")</f>
        <v>0.66941347552108577</v>
      </c>
      <c r="G6" s="14"/>
      <c r="H6" s="14"/>
      <c r="I6" s="14"/>
      <c r="J6" s="13" t="s">
        <v>6</v>
      </c>
      <c r="K6" s="11">
        <f>SUMIFS(Tabelle3[Richtige],Tabelle3[Anzahl],"&lt;100")/ SUMIF(Tabelle3[Anzahl], "&lt;100")</f>
        <v>0.64711585070285993</v>
      </c>
      <c r="L6" s="14"/>
      <c r="M6" s="14"/>
      <c r="N6" s="13" t="s">
        <v>6</v>
      </c>
      <c r="O6" s="11">
        <f>SUMIFS(Tabelle4[Richtige],Tabelle4[Anzahl],"&lt;100")/ SUMIF(Tabelle4[Anzahl], "&lt;100")</f>
        <v>0.65050896752302467</v>
      </c>
    </row>
    <row r="7" spans="5:21" ht="24" customHeight="1">
      <c r="E7" s="13" t="s">
        <v>7</v>
      </c>
      <c r="F7" s="11">
        <f>SUMIFS(Tabelle2[Richtige],Tabelle2[Anzahl],"&gt;100")/ SUMIF(Tabelle2[Anzahl], "&gt;100")</f>
        <v>0.90544266312672317</v>
      </c>
      <c r="G7" s="14"/>
      <c r="H7" s="14"/>
      <c r="I7" s="14"/>
      <c r="J7" s="13" t="s">
        <v>7</v>
      </c>
      <c r="K7" s="11">
        <f>SUMIFS(Tabelle3[Richtige],Tabelle3[Anzahl],"&gt;100")/ SUMIF(Tabelle3[Anzahl], "&gt;100")</f>
        <v>0.90391095680588174</v>
      </c>
      <c r="L7" s="14"/>
      <c r="M7" s="14"/>
      <c r="N7" s="13" t="s">
        <v>7</v>
      </c>
      <c r="O7" s="11">
        <f>SUMIFS(Tabelle4[Richtige],Tabelle4[Anzahl],"&gt;100")/ SUMIF(Tabelle4[Anzahl], "&gt;100")</f>
        <v>0.89952006535280304</v>
      </c>
    </row>
    <row r="8" spans="5:21" ht="26.25" customHeight="1">
      <c r="E8" s="13" t="s">
        <v>8</v>
      </c>
      <c r="F8" s="11">
        <f>SUMIFS(Tabelle2[Richtige],Tabelle2[Anzahl],"&gt;200")/ SUMIF(Tabelle2[Anzahl], "&gt;200")</f>
        <v>0.92260427744298712</v>
      </c>
      <c r="G8" s="14"/>
      <c r="H8" s="14"/>
      <c r="I8" s="14"/>
      <c r="J8" s="13" t="s">
        <v>8</v>
      </c>
      <c r="K8" s="11">
        <f>SUMIFS(Tabelle3[Richtige],Tabelle3[Anzahl],"&gt;200")/ SUMIF(Tabelle3[Anzahl], "&gt;200")</f>
        <v>0.92354956871085903</v>
      </c>
      <c r="L8" s="14"/>
      <c r="M8" s="14"/>
      <c r="N8" s="13" t="s">
        <v>8</v>
      </c>
      <c r="O8" s="11">
        <f>SUMIFS(Tabelle4[Richtige],Tabelle4[Anzahl],"&gt;200")/ SUMIF(Tabelle4[Anzahl], "&gt;200")</f>
        <v>0.91645988420181967</v>
      </c>
      <c r="R8" s="22" t="s">
        <v>9</v>
      </c>
      <c r="S8" t="s">
        <v>10</v>
      </c>
      <c r="T8" t="s">
        <v>11</v>
      </c>
      <c r="U8" t="s">
        <v>12</v>
      </c>
    </row>
    <row r="9" spans="5:21" ht="32.25" customHeight="1">
      <c r="E9" s="13" t="s">
        <v>13</v>
      </c>
      <c r="F9" s="11">
        <f>SUMIFS(Tabelle2[Richtige],Tabelle2[Anzahl],"&gt;1000")/ SUMIF(Tabelle2[Anzahl], "&gt;1000")</f>
        <v>0.96053145760062519</v>
      </c>
      <c r="G9" s="14"/>
      <c r="H9" s="14"/>
      <c r="I9" s="14"/>
      <c r="J9" s="13" t="s">
        <v>13</v>
      </c>
      <c r="K9" s="11">
        <f>SUMIFS(Tabelle3[Richtige],Tabelle3[Anzahl],"&gt;1000")/ SUMIF(Tabelle3[Anzahl], "&gt;1000")</f>
        <v>0.9613130128956624</v>
      </c>
      <c r="L9" s="14"/>
      <c r="M9" s="14"/>
      <c r="N9" s="13" t="s">
        <v>13</v>
      </c>
      <c r="O9" s="11">
        <f>SUMIFS(Tabelle4[Richtige],Tabelle4[Anzahl],"&gt;1000")/ SUMIF(Tabelle4[Anzahl], "&gt;1000")</f>
        <v>0.95388823759280972</v>
      </c>
      <c r="R9" s="18" t="s">
        <v>14</v>
      </c>
      <c r="S9" s="19">
        <f>SUMIFS(Tabelle2[Richtige],Tabelle2[Anzahl],"&gt;1000")/ SUMIF(Tabelle2[Anzahl], "&gt;1000")</f>
        <v>0.96053145760062519</v>
      </c>
      <c r="T9" s="20">
        <f>COUNTIF(Tabelle1[Anzahl],"&gt;1000")</f>
        <v>2</v>
      </c>
      <c r="U9" s="20">
        <f xml:space="preserve"> SUMIF(Tabelle8[Anzahl], "&gt;1000")</f>
        <v>2559</v>
      </c>
    </row>
    <row r="10" spans="5:21">
      <c r="F10" s="6"/>
      <c r="R10" s="18" t="s">
        <v>15</v>
      </c>
      <c r="S10" s="17">
        <f>SUMIFS(Tabelle2[Richtige],Tabelle2[Anzahl],"&lt;100")/ SUMIF(Tabelle2[Anzahl], "&lt;100")</f>
        <v>0.66941347552108577</v>
      </c>
      <c r="T10" s="18">
        <f>COUNTIF(Tabelle1[Anzahl],"&lt;100")</f>
        <v>66</v>
      </c>
      <c r="U10" s="18">
        <f xml:space="preserve"> SUMIF(Tabelle8[Anzahl], "&lt;100")</f>
        <v>2063</v>
      </c>
    </row>
    <row r="11" spans="5:21">
      <c r="F11" s="6"/>
      <c r="R11" s="18" t="s">
        <v>16</v>
      </c>
      <c r="S11" s="18">
        <f>SUMIFS(Tabelle2[Richtige],Tabelle2[Anzahl],"&lt;1000",Tabelle2[Anzahl],"&gt;100") / SUMIFS(Tabelle2[Anzahl],Tabelle2[Anzahl],"&lt;1000",Tabelle2[Anzahl],"&gt;100")</f>
        <v>0.88595521150124412</v>
      </c>
      <c r="T11" s="18">
        <f>SUMIFS(Tabelle1[workaround],Tabelle1[Anzahl],"&lt;1000",Tabelle1[Anzahl],"&gt;100")</f>
        <v>24</v>
      </c>
      <c r="U11" s="21">
        <f>SUMIFS(Tabelle2[Anzahl],Tabelle2[Anzahl],"&lt;1000",Tabelle2[Anzahl],"&gt;100")</f>
        <v>7234</v>
      </c>
    </row>
    <row r="14" spans="5:21" ht="19">
      <c r="E14" s="8" t="s">
        <v>17</v>
      </c>
      <c r="F14" s="6"/>
      <c r="J14" s="8" t="s">
        <v>18</v>
      </c>
      <c r="K14" s="6"/>
    </row>
    <row r="15" spans="5:21">
      <c r="E15" t="s">
        <v>3</v>
      </c>
      <c r="F15" s="6" t="s">
        <v>4</v>
      </c>
      <c r="J15" t="s">
        <v>3</v>
      </c>
      <c r="K15" s="6" t="s">
        <v>4</v>
      </c>
      <c r="N15" t="s">
        <v>3</v>
      </c>
      <c r="O15" t="s">
        <v>19</v>
      </c>
      <c r="P15" t="s">
        <v>12</v>
      </c>
    </row>
    <row r="16" spans="5:21" ht="31.5" customHeight="1">
      <c r="E16" s="9" t="s">
        <v>5</v>
      </c>
      <c r="F16" s="11">
        <f>SUMIFS(Tabelle7[Richtige],Tabelle7[Anzahl],"&lt;10")/ SUMIF(Tabelle7[Anzahl], "&lt;10")</f>
        <v>0.35087719298245612</v>
      </c>
      <c r="J16" s="9" t="s">
        <v>5</v>
      </c>
      <c r="K16" s="11">
        <f>SUMIFS(Tabelle8[Richtige],Tabelle8[Anzahl],"&lt;10")/ SUMIF(Tabelle8[Anzahl], "&lt;10")</f>
        <v>0.36842105263157893</v>
      </c>
      <c r="N16" s="10" t="s">
        <v>5</v>
      </c>
      <c r="O16" s="12">
        <f>COUNTIF(Tabelle1[Anzahl],"&lt;10")</f>
        <v>20</v>
      </c>
      <c r="P16" s="16">
        <f>SUMIF(Tabelle8[Anzahl], "&lt;10")</f>
        <v>57</v>
      </c>
    </row>
    <row r="17" spans="5:16" ht="26.25" customHeight="1">
      <c r="E17" s="9" t="s">
        <v>6</v>
      </c>
      <c r="F17" s="11">
        <f>SUMIFS(Tabelle7[Richtige],Tabelle7[Anzahl],"&lt;100")/ SUMIF(Tabelle7[Anzahl], "&lt;100")</f>
        <v>0.63887542413960252</v>
      </c>
      <c r="J17" s="9" t="s">
        <v>6</v>
      </c>
      <c r="K17" s="11">
        <f>SUMIFS(Tabelle8[Richtige],Tabelle8[Anzahl],"&lt;100")/ SUMIF(Tabelle8[Anzahl], "&lt;100")</f>
        <v>0.62530295685894333</v>
      </c>
      <c r="N17" s="10" t="s">
        <v>6</v>
      </c>
      <c r="O17" s="12">
        <f>COUNTIF(Tabelle1[Anzahl],"&lt;100")</f>
        <v>66</v>
      </c>
      <c r="P17" s="12">
        <f xml:space="preserve"> SUMIF(Tabelle8[Anzahl], "&lt;100")</f>
        <v>2063</v>
      </c>
    </row>
    <row r="18" spans="5:16" ht="30" customHeight="1">
      <c r="E18" s="9" t="s">
        <v>7</v>
      </c>
      <c r="F18" s="11">
        <f>SUMIFS(Tabelle7[Richtige],Tabelle7[Anzahl],"&gt;100")/ SUMIF(Tabelle7[Anzahl], "&gt;100")</f>
        <v>0.90125599918308996</v>
      </c>
      <c r="J18" s="9" t="s">
        <v>7</v>
      </c>
      <c r="K18" s="11">
        <f>SUMIFS(Tabelle8[Richtige],Tabelle8[Anzahl],"&gt;100")/ SUMIF(Tabelle8[Anzahl], "&gt;100")</f>
        <v>0.90054120290003059</v>
      </c>
      <c r="N18" s="10" t="s">
        <v>7</v>
      </c>
      <c r="O18" s="12">
        <f>COUNTIF(Tabelle1[Anzahl],"&gt;100")</f>
        <v>26</v>
      </c>
      <c r="P18" s="12">
        <f xml:space="preserve"> SUMIF(Tabelle8[Anzahl], "&gt;100")</f>
        <v>9793</v>
      </c>
    </row>
    <row r="19" spans="5:16" ht="31.5" customHeight="1">
      <c r="E19" s="9" t="s">
        <v>8</v>
      </c>
      <c r="F19" s="11">
        <f>SUMIFS(Tabelle7[Richtige],Tabelle7[Anzahl],"&gt;200")/ SUMIF(Tabelle7[Anzahl], "&gt;200")</f>
        <v>0.91894127377998347</v>
      </c>
      <c r="J19" s="9" t="s">
        <v>8</v>
      </c>
      <c r="K19" s="11">
        <f>SUMIFS(Tabelle8[Richtige],Tabelle8[Anzahl],"&gt;200")/ SUMIF(Tabelle8[Anzahl], "&gt;200")</f>
        <v>0.92142266335814726</v>
      </c>
      <c r="N19" s="10" t="s">
        <v>8</v>
      </c>
      <c r="O19" s="12">
        <f>COUNTIF(Tabelle1[Anzahl],"&gt;200")</f>
        <v>16</v>
      </c>
      <c r="P19" s="12">
        <f xml:space="preserve"> SUMIF(Tabelle8[Anzahl], "&gt;200")</f>
        <v>8463</v>
      </c>
    </row>
    <row r="20" spans="5:16" ht="28.5" customHeight="1">
      <c r="E20" s="9" t="s">
        <v>13</v>
      </c>
      <c r="F20" s="11">
        <f>SUMIFS(Tabelle7[Richtige],Tabelle7[Anzahl],"&gt;1000")/ SUMIF(Tabelle7[Anzahl], "&gt;1000")</f>
        <v>0.95701445877295821</v>
      </c>
      <c r="J20" s="9" t="s">
        <v>13</v>
      </c>
      <c r="K20" s="11">
        <f>SUMIFS(Tabelle8[Richtige],Tabelle8[Anzahl],"&gt;1000")/ SUMIF(Tabelle8[Anzahl], "&gt;1000")</f>
        <v>0.95545134818288391</v>
      </c>
      <c r="N20" s="10" t="s">
        <v>13</v>
      </c>
      <c r="O20" s="12">
        <f>COUNTIF(Tabelle1[Anzahl],"&gt;1000")</f>
        <v>2</v>
      </c>
      <c r="P20" s="12">
        <f xml:space="preserve"> SUMIF(Tabelle8[Anzahl], "&gt;1000")</f>
        <v>2559</v>
      </c>
    </row>
    <row r="21" spans="5:16">
      <c r="F21" s="6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075C-044B-422E-A572-C107B6F3B6A5}">
  <dimension ref="A1:S94"/>
  <sheetViews>
    <sheetView workbookViewId="0">
      <selection activeCell="P1" activeCellId="2" sqref="A1 I1 P1"/>
    </sheetView>
  </sheetViews>
  <sheetFormatPr baseColWidth="10" defaultColWidth="8.83203125" defaultRowHeight="15"/>
  <cols>
    <col min="1" max="1" width="22.1640625" bestFit="1" customWidth="1"/>
    <col min="2" max="2" width="10.5" style="2" bestFit="1" customWidth="1"/>
    <col min="3" max="3" width="17.6640625" style="2" customWidth="1"/>
    <col min="4" max="4" width="18.6640625" style="4" customWidth="1"/>
    <col min="6" max="6" width="41.33203125" hidden="1" customWidth="1"/>
    <col min="7" max="7" width="2" style="6" customWidth="1"/>
    <col min="8" max="8" width="14.83203125" customWidth="1"/>
    <col min="9" max="9" width="22.1640625" bestFit="1" customWidth="1"/>
    <col min="10" max="10" width="13.5" customWidth="1"/>
    <col min="11" max="11" width="17.83203125" customWidth="1"/>
    <col min="12" max="12" width="18.6640625" customWidth="1"/>
    <col min="14" max="14" width="19.6640625" hidden="1" customWidth="1"/>
    <col min="15" max="15" width="5.83203125" customWidth="1"/>
    <col min="16" max="16" width="29.83203125" customWidth="1"/>
    <col min="17" max="17" width="19.83203125" customWidth="1"/>
    <col min="18" max="18" width="22.83203125" customWidth="1"/>
    <col min="19" max="19" width="24" customWidth="1"/>
  </cols>
  <sheetData>
    <row r="1" spans="1:19" ht="19">
      <c r="A1" s="15" t="s">
        <v>0</v>
      </c>
      <c r="I1" s="15" t="s">
        <v>1</v>
      </c>
      <c r="P1" s="15" t="s">
        <v>2</v>
      </c>
    </row>
    <row r="2" spans="1:19">
      <c r="A2" t="s">
        <v>20</v>
      </c>
      <c r="B2" s="2" t="s">
        <v>21</v>
      </c>
      <c r="C2" s="2" t="s">
        <v>22</v>
      </c>
      <c r="D2" s="4" t="s">
        <v>10</v>
      </c>
      <c r="I2" t="s">
        <v>20</v>
      </c>
      <c r="J2" t="s">
        <v>21</v>
      </c>
      <c r="K2" t="s">
        <v>22</v>
      </c>
      <c r="L2" t="s">
        <v>10</v>
      </c>
      <c r="P2" t="s">
        <v>20</v>
      </c>
      <c r="Q2" t="s">
        <v>21</v>
      </c>
      <c r="R2" t="s">
        <v>22</v>
      </c>
      <c r="S2" t="s">
        <v>10</v>
      </c>
    </row>
    <row r="3" spans="1:19">
      <c r="A3" s="1" t="s">
        <v>23</v>
      </c>
      <c r="B3" s="3">
        <v>412</v>
      </c>
      <c r="C3" s="3">
        <f>_xlfn.XLOOKUP(Tabelle2[[#This Row],[Mint]],Tabelle1[Mint],Tabelle1[Anzahl],"",0,1)</f>
        <v>436</v>
      </c>
      <c r="D3" s="5">
        <f>Tabelle2[[#This Row],[Richtige]]/Tabelle2[[#This Row],[Anzahl]]</f>
        <v>0.94495412844036697</v>
      </c>
      <c r="I3" s="1" t="s">
        <v>23</v>
      </c>
      <c r="J3" s="1">
        <v>417</v>
      </c>
      <c r="K3" s="1">
        <f>_xlfn.XLOOKUP(Tabelle3[[#This Row],[Mint]],Tabelle1[Mint],Tabelle1[Anzahl],"",0,1)</f>
        <v>436</v>
      </c>
      <c r="L3" s="5">
        <f>Tabelle3[[#This Row],[Richtige]]/Tabelle3[[#This Row],[Anzahl]]</f>
        <v>0.95642201834862384</v>
      </c>
      <c r="P3" s="1" t="s">
        <v>23</v>
      </c>
      <c r="Q3" s="1">
        <v>410</v>
      </c>
      <c r="R3" s="3">
        <f>_xlfn.XLOOKUP(Tabelle4[[#This Row],[Mint]],Tabelle1[Mint],Tabelle1[Anzahl],"",0,1)</f>
        <v>436</v>
      </c>
      <c r="S3" s="5">
        <f>Tabelle4[[#This Row],[Richtige]]/Tabelle4[[#This Row],[Anzahl]]</f>
        <v>0.94036697247706424</v>
      </c>
    </row>
    <row r="4" spans="1:19">
      <c r="A4" s="1" t="s">
        <v>24</v>
      </c>
      <c r="B4" s="3">
        <v>255</v>
      </c>
      <c r="C4" s="3">
        <f>_xlfn.XLOOKUP(Tabelle2[[#This Row],[Mint]],Tabelle1[Mint],Tabelle1[Anzahl],"",0,1)</f>
        <v>285</v>
      </c>
      <c r="D4" s="5">
        <f>Tabelle2[[#This Row],[Richtige]]/Tabelle2[[#This Row],[Anzahl]]</f>
        <v>0.89473684210526316</v>
      </c>
      <c r="I4" s="1" t="s">
        <v>24</v>
      </c>
      <c r="J4" s="1">
        <v>255</v>
      </c>
      <c r="K4" s="1">
        <f>_xlfn.XLOOKUP(Tabelle3[[#This Row],[Mint]],Tabelle1[Mint],Tabelle1[Anzahl],"",0,1)</f>
        <v>285</v>
      </c>
      <c r="L4" s="5">
        <f>Tabelle3[[#This Row],[Richtige]]/Tabelle3[[#This Row],[Anzahl]]</f>
        <v>0.89473684210526316</v>
      </c>
      <c r="P4" s="1" t="s">
        <v>24</v>
      </c>
      <c r="Q4" s="1">
        <v>256</v>
      </c>
      <c r="R4" s="3">
        <f>_xlfn.XLOOKUP(Tabelle4[[#This Row],[Mint]],Tabelle1[Mint],Tabelle1[Anzahl],"",0,1)</f>
        <v>285</v>
      </c>
      <c r="S4" s="5">
        <f>Tabelle4[[#This Row],[Richtige]]/Tabelle4[[#This Row],[Anzahl]]</f>
        <v>0.89824561403508774</v>
      </c>
    </row>
    <row r="5" spans="1:19">
      <c r="A5" s="1" t="s">
        <v>25</v>
      </c>
      <c r="B5" s="3">
        <v>85</v>
      </c>
      <c r="C5" s="3">
        <f>_xlfn.XLOOKUP(Tabelle2[[#This Row],[Mint]],Tabelle1[Mint],Tabelle1[Anzahl],"",0,1)</f>
        <v>146</v>
      </c>
      <c r="D5" s="5">
        <f>Tabelle2[[#This Row],[Richtige]]/Tabelle2[[#This Row],[Anzahl]]</f>
        <v>0.5821917808219178</v>
      </c>
      <c r="I5" s="1" t="s">
        <v>25</v>
      </c>
      <c r="J5" s="1">
        <v>85</v>
      </c>
      <c r="K5" s="1">
        <f>_xlfn.XLOOKUP(Tabelle3[[#This Row],[Mint]],Tabelle1[Mint],Tabelle1[Anzahl],"",0,1)</f>
        <v>146</v>
      </c>
      <c r="L5" s="5">
        <f>Tabelle3[[#This Row],[Richtige]]/Tabelle3[[#This Row],[Anzahl]]</f>
        <v>0.5821917808219178</v>
      </c>
      <c r="P5" s="1" t="s">
        <v>25</v>
      </c>
      <c r="Q5" s="1">
        <v>89</v>
      </c>
      <c r="R5" s="3">
        <f>_xlfn.XLOOKUP(Tabelle4[[#This Row],[Mint]],Tabelle1[Mint],Tabelle1[Anzahl],"",0,1)</f>
        <v>146</v>
      </c>
      <c r="S5" s="5">
        <f>Tabelle4[[#This Row],[Richtige]]/Tabelle4[[#This Row],[Anzahl]]</f>
        <v>0.6095890410958904</v>
      </c>
    </row>
    <row r="6" spans="1:19">
      <c r="A6" s="1" t="s">
        <v>26</v>
      </c>
      <c r="B6" s="3">
        <v>2</v>
      </c>
      <c r="C6" s="3">
        <f>_xlfn.XLOOKUP(Tabelle2[[#This Row],[Mint]],Tabelle1[Mint],Tabelle1[Anzahl],"",0,1)</f>
        <v>2</v>
      </c>
      <c r="D6" s="5">
        <f>Tabelle2[[#This Row],[Richtige]]/Tabelle2[[#This Row],[Anzahl]]</f>
        <v>1</v>
      </c>
      <c r="I6" s="1" t="s">
        <v>26</v>
      </c>
      <c r="J6" s="1">
        <v>2</v>
      </c>
      <c r="K6" s="1">
        <f>_xlfn.XLOOKUP(Tabelle3[[#This Row],[Mint]],Tabelle1[Mint],Tabelle1[Anzahl],"",0,1)</f>
        <v>2</v>
      </c>
      <c r="L6" s="5">
        <f>Tabelle3[[#This Row],[Richtige]]/Tabelle3[[#This Row],[Anzahl]]</f>
        <v>1</v>
      </c>
      <c r="P6" s="1" t="s">
        <v>26</v>
      </c>
      <c r="Q6" s="1">
        <v>2</v>
      </c>
      <c r="R6" s="3">
        <f>_xlfn.XLOOKUP(Tabelle4[[#This Row],[Mint]],Tabelle1[Mint],Tabelle1[Anzahl],"",0,1)</f>
        <v>2</v>
      </c>
      <c r="S6" s="5">
        <f>Tabelle4[[#This Row],[Richtige]]/Tabelle4[[#This Row],[Anzahl]]</f>
        <v>1</v>
      </c>
    </row>
    <row r="7" spans="1:19">
      <c r="A7" s="1" t="s">
        <v>27</v>
      </c>
      <c r="B7" s="3">
        <v>221</v>
      </c>
      <c r="C7" s="3">
        <f>_xlfn.XLOOKUP(Tabelle2[[#This Row],[Mint]],Tabelle1[Mint],Tabelle1[Anzahl],"",0,1)</f>
        <v>244</v>
      </c>
      <c r="D7" s="5">
        <f>Tabelle2[[#This Row],[Richtige]]/Tabelle2[[#This Row],[Anzahl]]</f>
        <v>0.90573770491803274</v>
      </c>
      <c r="I7" s="1" t="s">
        <v>27</v>
      </c>
      <c r="J7" s="1">
        <v>222</v>
      </c>
      <c r="K7" s="1">
        <f>_xlfn.XLOOKUP(Tabelle3[[#This Row],[Mint]],Tabelle1[Mint],Tabelle1[Anzahl],"",0,1)</f>
        <v>244</v>
      </c>
      <c r="L7" s="5">
        <f>Tabelle3[[#This Row],[Richtige]]/Tabelle3[[#This Row],[Anzahl]]</f>
        <v>0.9098360655737705</v>
      </c>
      <c r="P7" s="1" t="s">
        <v>27</v>
      </c>
      <c r="Q7" s="1">
        <v>220</v>
      </c>
      <c r="R7" s="3">
        <f>_xlfn.XLOOKUP(Tabelle4[[#This Row],[Mint]],Tabelle1[Mint],Tabelle1[Anzahl],"",0,1)</f>
        <v>244</v>
      </c>
      <c r="S7" s="5">
        <f>Tabelle4[[#This Row],[Richtige]]/Tabelle4[[#This Row],[Anzahl]]</f>
        <v>0.90163934426229508</v>
      </c>
    </row>
    <row r="8" spans="1:19">
      <c r="A8" s="1" t="s">
        <v>28</v>
      </c>
      <c r="B8" s="3">
        <v>35</v>
      </c>
      <c r="C8" s="3">
        <f>_xlfn.XLOOKUP(Tabelle2[[#This Row],[Mint]],Tabelle1[Mint],Tabelle1[Anzahl],"",0,1)</f>
        <v>47</v>
      </c>
      <c r="D8" s="5">
        <f>Tabelle2[[#This Row],[Richtige]]/Tabelle2[[#This Row],[Anzahl]]</f>
        <v>0.74468085106382975</v>
      </c>
      <c r="I8" s="1" t="s">
        <v>28</v>
      </c>
      <c r="J8" s="1">
        <v>34</v>
      </c>
      <c r="K8" s="1">
        <f>_xlfn.XLOOKUP(Tabelle3[[#This Row],[Mint]],Tabelle1[Mint],Tabelle1[Anzahl],"",0,1)</f>
        <v>47</v>
      </c>
      <c r="L8" s="5">
        <f>Tabelle3[[#This Row],[Richtige]]/Tabelle3[[#This Row],[Anzahl]]</f>
        <v>0.72340425531914898</v>
      </c>
      <c r="P8" s="1" t="s">
        <v>28</v>
      </c>
      <c r="Q8" s="1">
        <v>34</v>
      </c>
      <c r="R8" s="3">
        <f>_xlfn.XLOOKUP(Tabelle4[[#This Row],[Mint]],Tabelle1[Mint],Tabelle1[Anzahl],"",0,1)</f>
        <v>47</v>
      </c>
      <c r="S8" s="5">
        <f>Tabelle4[[#This Row],[Richtige]]/Tabelle4[[#This Row],[Anzahl]]</f>
        <v>0.72340425531914898</v>
      </c>
    </row>
    <row r="9" spans="1:19">
      <c r="A9" s="1" t="s">
        <v>29</v>
      </c>
      <c r="B9" s="3">
        <v>2</v>
      </c>
      <c r="C9" s="3">
        <f>_xlfn.XLOOKUP(Tabelle2[[#This Row],[Mint]],Tabelle1[Mint],Tabelle1[Anzahl],"",0,1)</f>
        <v>2</v>
      </c>
      <c r="D9" s="5">
        <f>Tabelle2[[#This Row],[Richtige]]/Tabelle2[[#This Row],[Anzahl]]</f>
        <v>1</v>
      </c>
      <c r="I9" s="1" t="s">
        <v>29</v>
      </c>
      <c r="J9" s="1">
        <v>2</v>
      </c>
      <c r="K9" s="1">
        <f>_xlfn.XLOOKUP(Tabelle3[[#This Row],[Mint]],Tabelle1[Mint],Tabelle1[Anzahl],"",0,1)</f>
        <v>2</v>
      </c>
      <c r="L9" s="5">
        <f>Tabelle3[[#This Row],[Richtige]]/Tabelle3[[#This Row],[Anzahl]]</f>
        <v>1</v>
      </c>
      <c r="P9" s="1" t="s">
        <v>29</v>
      </c>
      <c r="Q9" s="1">
        <v>2</v>
      </c>
      <c r="R9" s="3">
        <f>_xlfn.XLOOKUP(Tabelle4[[#This Row],[Mint]],Tabelle1[Mint],Tabelle1[Anzahl],"",0,1)</f>
        <v>2</v>
      </c>
      <c r="S9" s="5">
        <f>Tabelle4[[#This Row],[Richtige]]/Tabelle4[[#This Row],[Anzahl]]</f>
        <v>1</v>
      </c>
    </row>
    <row r="10" spans="1:19">
      <c r="A10" s="1" t="s">
        <v>30</v>
      </c>
      <c r="B10" s="3">
        <v>33</v>
      </c>
      <c r="C10" s="3">
        <f>_xlfn.XLOOKUP(Tabelle2[[#This Row],[Mint]],Tabelle1[Mint],Tabelle1[Anzahl],"",0,1)</f>
        <v>59</v>
      </c>
      <c r="D10" s="5">
        <f>Tabelle2[[#This Row],[Richtige]]/Tabelle2[[#This Row],[Anzahl]]</f>
        <v>0.55932203389830504</v>
      </c>
      <c r="I10" s="1" t="s">
        <v>30</v>
      </c>
      <c r="J10" s="1">
        <v>29</v>
      </c>
      <c r="K10" s="1">
        <f>_xlfn.XLOOKUP(Tabelle3[[#This Row],[Mint]],Tabelle1[Mint],Tabelle1[Anzahl],"",0,1)</f>
        <v>59</v>
      </c>
      <c r="L10" s="5">
        <f>Tabelle3[[#This Row],[Richtige]]/Tabelle3[[#This Row],[Anzahl]]</f>
        <v>0.49152542372881358</v>
      </c>
      <c r="P10" s="1" t="s">
        <v>30</v>
      </c>
      <c r="Q10" s="1">
        <v>33</v>
      </c>
      <c r="R10" s="3">
        <f>_xlfn.XLOOKUP(Tabelle4[[#This Row],[Mint]],Tabelle1[Mint],Tabelle1[Anzahl],"",0,1)</f>
        <v>59</v>
      </c>
      <c r="S10" s="5">
        <f>Tabelle4[[#This Row],[Richtige]]/Tabelle4[[#This Row],[Anzahl]]</f>
        <v>0.55932203389830504</v>
      </c>
    </row>
    <row r="11" spans="1:19">
      <c r="A11" s="1" t="s">
        <v>31</v>
      </c>
      <c r="B11" s="3">
        <v>42</v>
      </c>
      <c r="C11" s="3">
        <f>_xlfn.XLOOKUP(Tabelle2[[#This Row],[Mint]],Tabelle1[Mint],Tabelle1[Anzahl],"",0,1)</f>
        <v>53</v>
      </c>
      <c r="D11" s="5">
        <f>Tabelle2[[#This Row],[Richtige]]/Tabelle2[[#This Row],[Anzahl]]</f>
        <v>0.79245283018867929</v>
      </c>
      <c r="I11" s="1" t="s">
        <v>31</v>
      </c>
      <c r="J11" s="1">
        <v>37</v>
      </c>
      <c r="K11" s="1">
        <f>_xlfn.XLOOKUP(Tabelle3[[#This Row],[Mint]],Tabelle1[Mint],Tabelle1[Anzahl],"",0,1)</f>
        <v>53</v>
      </c>
      <c r="L11" s="5">
        <f>Tabelle3[[#This Row],[Richtige]]/Tabelle3[[#This Row],[Anzahl]]</f>
        <v>0.69811320754716977</v>
      </c>
      <c r="P11" s="1" t="s">
        <v>31</v>
      </c>
      <c r="Q11" s="1">
        <v>39</v>
      </c>
      <c r="R11" s="3">
        <f>_xlfn.XLOOKUP(Tabelle4[[#This Row],[Mint]],Tabelle1[Mint],Tabelle1[Anzahl],"",0,1)</f>
        <v>53</v>
      </c>
      <c r="S11" s="5">
        <f>Tabelle4[[#This Row],[Richtige]]/Tabelle4[[#This Row],[Anzahl]]</f>
        <v>0.73584905660377353</v>
      </c>
    </row>
    <row r="12" spans="1:19">
      <c r="A12" s="1" t="s">
        <v>32</v>
      </c>
      <c r="B12" s="3">
        <v>13</v>
      </c>
      <c r="C12" s="3">
        <f>_xlfn.XLOOKUP(Tabelle2[[#This Row],[Mint]],Tabelle1[Mint],Tabelle1[Anzahl],"",0,1)</f>
        <v>17</v>
      </c>
      <c r="D12" s="5">
        <f>Tabelle2[[#This Row],[Richtige]]/Tabelle2[[#This Row],[Anzahl]]</f>
        <v>0.76470588235294112</v>
      </c>
      <c r="I12" s="1" t="s">
        <v>32</v>
      </c>
      <c r="J12" s="1">
        <v>14</v>
      </c>
      <c r="K12" s="1">
        <f>_xlfn.XLOOKUP(Tabelle3[[#This Row],[Mint]],Tabelle1[Mint],Tabelle1[Anzahl],"",0,1)</f>
        <v>17</v>
      </c>
      <c r="L12" s="5">
        <f>Tabelle3[[#This Row],[Richtige]]/Tabelle3[[#This Row],[Anzahl]]</f>
        <v>0.82352941176470584</v>
      </c>
      <c r="P12" s="1" t="s">
        <v>32</v>
      </c>
      <c r="Q12" s="1">
        <v>13</v>
      </c>
      <c r="R12" s="3">
        <f>_xlfn.XLOOKUP(Tabelle4[[#This Row],[Mint]],Tabelle1[Mint],Tabelle1[Anzahl],"",0,1)</f>
        <v>17</v>
      </c>
      <c r="S12" s="5">
        <f>Tabelle4[[#This Row],[Richtige]]/Tabelle4[[#This Row],[Anzahl]]</f>
        <v>0.76470588235294112</v>
      </c>
    </row>
    <row r="13" spans="1:19">
      <c r="A13" s="1" t="s">
        <v>33</v>
      </c>
      <c r="B13" s="3">
        <v>35</v>
      </c>
      <c r="C13" s="3">
        <f>_xlfn.XLOOKUP(Tabelle2[[#This Row],[Mint]],Tabelle1[Mint],Tabelle1[Anzahl],"",0,1)</f>
        <v>74</v>
      </c>
      <c r="D13" s="5">
        <f>Tabelle2[[#This Row],[Richtige]]/Tabelle2[[#This Row],[Anzahl]]</f>
        <v>0.47297297297297297</v>
      </c>
      <c r="I13" s="1" t="s">
        <v>34</v>
      </c>
      <c r="J13" s="1">
        <v>3</v>
      </c>
      <c r="K13" s="1">
        <f>_xlfn.XLOOKUP(Tabelle3[[#This Row],[Mint]],Tabelle1[Mint],Tabelle1[Anzahl],"",0,1)</f>
        <v>3</v>
      </c>
      <c r="L13" s="5">
        <f>Tabelle3[[#This Row],[Richtige]]/Tabelle3[[#This Row],[Anzahl]]</f>
        <v>1</v>
      </c>
      <c r="P13" s="1" t="s">
        <v>34</v>
      </c>
      <c r="Q13" s="1">
        <v>3</v>
      </c>
      <c r="R13" s="3">
        <f>_xlfn.XLOOKUP(Tabelle4[[#This Row],[Mint]],Tabelle1[Mint],Tabelle1[Anzahl],"",0,1)</f>
        <v>3</v>
      </c>
      <c r="S13" s="5">
        <f>Tabelle4[[#This Row],[Richtige]]/Tabelle4[[#This Row],[Anzahl]]</f>
        <v>1</v>
      </c>
    </row>
    <row r="14" spans="1:19">
      <c r="A14" s="1" t="s">
        <v>34</v>
      </c>
      <c r="B14" s="3">
        <v>3</v>
      </c>
      <c r="C14" s="3">
        <f>_xlfn.XLOOKUP(Tabelle2[[#This Row],[Mint]],Tabelle1[Mint],Tabelle1[Anzahl],"",0,1)</f>
        <v>3</v>
      </c>
      <c r="D14" s="5">
        <f>Tabelle2[[#This Row],[Richtige]]/Tabelle2[[#This Row],[Anzahl]]</f>
        <v>1</v>
      </c>
      <c r="I14" s="1" t="s">
        <v>33</v>
      </c>
      <c r="J14" s="1">
        <v>31</v>
      </c>
      <c r="K14" s="1">
        <f>_xlfn.XLOOKUP(Tabelle3[[#This Row],[Mint]],Tabelle1[Mint],Tabelle1[Anzahl],"",0,1)</f>
        <v>74</v>
      </c>
      <c r="L14" s="5">
        <f>Tabelle3[[#This Row],[Richtige]]/Tabelle3[[#This Row],[Anzahl]]</f>
        <v>0.41891891891891891</v>
      </c>
      <c r="P14" s="1" t="s">
        <v>33</v>
      </c>
      <c r="Q14" s="1">
        <v>33</v>
      </c>
      <c r="R14" s="3">
        <f>_xlfn.XLOOKUP(Tabelle4[[#This Row],[Mint]],Tabelle1[Mint],Tabelle1[Anzahl],"",0,1)</f>
        <v>74</v>
      </c>
      <c r="S14" s="5">
        <f>Tabelle4[[#This Row],[Richtige]]/Tabelle4[[#This Row],[Anzahl]]</f>
        <v>0.44594594594594594</v>
      </c>
    </row>
    <row r="15" spans="1:19">
      <c r="A15" s="1" t="s">
        <v>35</v>
      </c>
      <c r="B15" s="3">
        <v>90</v>
      </c>
      <c r="C15" s="3">
        <f>_xlfn.XLOOKUP(Tabelle2[[#This Row],[Mint]],Tabelle1[Mint],Tabelle1[Anzahl],"",0,1)</f>
        <v>121</v>
      </c>
      <c r="D15" s="5">
        <f>Tabelle2[[#This Row],[Richtige]]/Tabelle2[[#This Row],[Anzahl]]</f>
        <v>0.74380165289256195</v>
      </c>
      <c r="I15" s="1" t="s">
        <v>35</v>
      </c>
      <c r="J15" s="1">
        <v>85</v>
      </c>
      <c r="K15" s="1">
        <f>_xlfn.XLOOKUP(Tabelle3[[#This Row],[Mint]],Tabelle1[Mint],Tabelle1[Anzahl],"",0,1)</f>
        <v>121</v>
      </c>
      <c r="L15" s="5">
        <f>Tabelle3[[#This Row],[Richtige]]/Tabelle3[[#This Row],[Anzahl]]</f>
        <v>0.7024793388429752</v>
      </c>
      <c r="P15" s="1" t="s">
        <v>35</v>
      </c>
      <c r="Q15" s="1">
        <v>88</v>
      </c>
      <c r="R15" s="3">
        <f>_xlfn.XLOOKUP(Tabelle4[[#This Row],[Mint]],Tabelle1[Mint],Tabelle1[Anzahl],"",0,1)</f>
        <v>121</v>
      </c>
      <c r="S15" s="5">
        <f>Tabelle4[[#This Row],[Richtige]]/Tabelle4[[#This Row],[Anzahl]]</f>
        <v>0.72727272727272729</v>
      </c>
    </row>
    <row r="16" spans="1:19">
      <c r="A16" s="1" t="s">
        <v>36</v>
      </c>
      <c r="B16" s="3">
        <v>16</v>
      </c>
      <c r="C16" s="3">
        <f>_xlfn.XLOOKUP(Tabelle2[[#This Row],[Mint]],Tabelle1[Mint],Tabelle1[Anzahl],"",0,1)</f>
        <v>20</v>
      </c>
      <c r="D16" s="5">
        <f>Tabelle2[[#This Row],[Richtige]]/Tabelle2[[#This Row],[Anzahl]]</f>
        <v>0.8</v>
      </c>
      <c r="I16" s="1" t="s">
        <v>36</v>
      </c>
      <c r="J16" s="1">
        <v>15</v>
      </c>
      <c r="K16" s="1">
        <f>_xlfn.XLOOKUP(Tabelle3[[#This Row],[Mint]],Tabelle1[Mint],Tabelle1[Anzahl],"",0,1)</f>
        <v>20</v>
      </c>
      <c r="L16" s="5">
        <f>Tabelle3[[#This Row],[Richtige]]/Tabelle3[[#This Row],[Anzahl]]</f>
        <v>0.75</v>
      </c>
      <c r="P16" s="1" t="s">
        <v>36</v>
      </c>
      <c r="Q16" s="1">
        <v>16</v>
      </c>
      <c r="R16" s="3">
        <f>_xlfn.XLOOKUP(Tabelle4[[#This Row],[Mint]],Tabelle1[Mint],Tabelle1[Anzahl],"",0,1)</f>
        <v>20</v>
      </c>
      <c r="S16" s="5">
        <f>Tabelle4[[#This Row],[Richtige]]/Tabelle4[[#This Row],[Anzahl]]</f>
        <v>0.8</v>
      </c>
    </row>
    <row r="17" spans="1:19">
      <c r="A17" s="1" t="s">
        <v>37</v>
      </c>
      <c r="B17" s="3">
        <v>34</v>
      </c>
      <c r="C17" s="3">
        <f>_xlfn.XLOOKUP(Tabelle2[[#This Row],[Mint]],Tabelle1[Mint],Tabelle1[Anzahl],"",0,1)</f>
        <v>54</v>
      </c>
      <c r="D17" s="5">
        <f>Tabelle2[[#This Row],[Richtige]]/Tabelle2[[#This Row],[Anzahl]]</f>
        <v>0.62962962962962965</v>
      </c>
      <c r="I17" s="1" t="s">
        <v>37</v>
      </c>
      <c r="J17" s="1">
        <v>32</v>
      </c>
      <c r="K17" s="1">
        <f>_xlfn.XLOOKUP(Tabelle3[[#This Row],[Mint]],Tabelle1[Mint],Tabelle1[Anzahl],"",0,1)</f>
        <v>54</v>
      </c>
      <c r="L17" s="5">
        <f>Tabelle3[[#This Row],[Richtige]]/Tabelle3[[#This Row],[Anzahl]]</f>
        <v>0.59259259259259256</v>
      </c>
      <c r="P17" s="1" t="s">
        <v>37</v>
      </c>
      <c r="Q17" s="1">
        <v>31</v>
      </c>
      <c r="R17" s="3">
        <f>_xlfn.XLOOKUP(Tabelle4[[#This Row],[Mint]],Tabelle1[Mint],Tabelle1[Anzahl],"",0,1)</f>
        <v>54</v>
      </c>
      <c r="S17" s="5">
        <f>Tabelle4[[#This Row],[Richtige]]/Tabelle4[[#This Row],[Anzahl]]</f>
        <v>0.57407407407407407</v>
      </c>
    </row>
    <row r="18" spans="1:19">
      <c r="A18" s="1" t="s">
        <v>38</v>
      </c>
      <c r="B18" s="3">
        <v>226</v>
      </c>
      <c r="C18" s="3">
        <f>_xlfn.XLOOKUP(Tabelle2[[#This Row],[Mint]],Tabelle1[Mint],Tabelle1[Anzahl],"",0,1)</f>
        <v>277</v>
      </c>
      <c r="D18" s="5">
        <f>Tabelle2[[#This Row],[Richtige]]/Tabelle2[[#This Row],[Anzahl]]</f>
        <v>0.81588447653429608</v>
      </c>
      <c r="I18" s="1" t="s">
        <v>38</v>
      </c>
      <c r="J18" s="1">
        <v>231</v>
      </c>
      <c r="K18" s="1">
        <f>_xlfn.XLOOKUP(Tabelle3[[#This Row],[Mint]],Tabelle1[Mint],Tabelle1[Anzahl],"",0,1)</f>
        <v>277</v>
      </c>
      <c r="L18" s="5">
        <f>Tabelle3[[#This Row],[Richtige]]/Tabelle3[[#This Row],[Anzahl]]</f>
        <v>0.83393501805054149</v>
      </c>
      <c r="P18" s="1" t="s">
        <v>38</v>
      </c>
      <c r="Q18" s="1">
        <v>227</v>
      </c>
      <c r="R18" s="3">
        <f>_xlfn.XLOOKUP(Tabelle4[[#This Row],[Mint]],Tabelle1[Mint],Tabelle1[Anzahl],"",0,1)</f>
        <v>277</v>
      </c>
      <c r="S18" s="5">
        <f>Tabelle4[[#This Row],[Richtige]]/Tabelle4[[#This Row],[Anzahl]]</f>
        <v>0.81949458483754511</v>
      </c>
    </row>
    <row r="19" spans="1:19">
      <c r="A19" s="1" t="s">
        <v>39</v>
      </c>
      <c r="B19" s="3">
        <v>24</v>
      </c>
      <c r="C19" s="3">
        <f>_xlfn.XLOOKUP(Tabelle2[[#This Row],[Mint]],Tabelle1[Mint],Tabelle1[Anzahl],"",0,1)</f>
        <v>32</v>
      </c>
      <c r="D19" s="5">
        <f>Tabelle2[[#This Row],[Richtige]]/Tabelle2[[#This Row],[Anzahl]]</f>
        <v>0.75</v>
      </c>
      <c r="I19" s="1" t="s">
        <v>39</v>
      </c>
      <c r="J19" s="1">
        <v>24</v>
      </c>
      <c r="K19" s="1">
        <f>_xlfn.XLOOKUP(Tabelle3[[#This Row],[Mint]],Tabelle1[Mint],Tabelle1[Anzahl],"",0,1)</f>
        <v>32</v>
      </c>
      <c r="L19" s="5">
        <f>Tabelle3[[#This Row],[Richtige]]/Tabelle3[[#This Row],[Anzahl]]</f>
        <v>0.75</v>
      </c>
      <c r="P19" s="1" t="s">
        <v>39</v>
      </c>
      <c r="Q19" s="1">
        <v>22</v>
      </c>
      <c r="R19" s="3">
        <f>_xlfn.XLOOKUP(Tabelle4[[#This Row],[Mint]],Tabelle1[Mint],Tabelle1[Anzahl],"",0,1)</f>
        <v>32</v>
      </c>
      <c r="S19" s="5">
        <f>Tabelle4[[#This Row],[Richtige]]/Tabelle4[[#This Row],[Anzahl]]</f>
        <v>0.6875</v>
      </c>
    </row>
    <row r="20" spans="1:19">
      <c r="A20" s="1" t="s">
        <v>40</v>
      </c>
      <c r="B20" s="3">
        <v>22</v>
      </c>
      <c r="C20" s="3">
        <f>_xlfn.XLOOKUP(Tabelle2[[#This Row],[Mint]],Tabelle1[Mint],Tabelle1[Anzahl],"",0,1)</f>
        <v>30</v>
      </c>
      <c r="D20" s="5">
        <f>Tabelle2[[#This Row],[Richtige]]/Tabelle2[[#This Row],[Anzahl]]</f>
        <v>0.73333333333333328</v>
      </c>
      <c r="I20" s="1" t="s">
        <v>40</v>
      </c>
      <c r="J20" s="1">
        <v>21</v>
      </c>
      <c r="K20" s="1">
        <f>_xlfn.XLOOKUP(Tabelle3[[#This Row],[Mint]],Tabelle1[Mint],Tabelle1[Anzahl],"",0,1)</f>
        <v>30</v>
      </c>
      <c r="L20" s="5">
        <f>Tabelle3[[#This Row],[Richtige]]/Tabelle3[[#This Row],[Anzahl]]</f>
        <v>0.7</v>
      </c>
      <c r="P20" s="1" t="s">
        <v>40</v>
      </c>
      <c r="Q20" s="1">
        <v>22</v>
      </c>
      <c r="R20" s="3">
        <f>_xlfn.XLOOKUP(Tabelle4[[#This Row],[Mint]],Tabelle1[Mint],Tabelle1[Anzahl],"",0,1)</f>
        <v>30</v>
      </c>
      <c r="S20" s="5">
        <f>Tabelle4[[#This Row],[Richtige]]/Tabelle4[[#This Row],[Anzahl]]</f>
        <v>0.73333333333333328</v>
      </c>
    </row>
    <row r="21" spans="1:19">
      <c r="A21" s="1" t="s">
        <v>41</v>
      </c>
      <c r="B21" s="3">
        <v>24</v>
      </c>
      <c r="C21" s="3">
        <f>_xlfn.XLOOKUP(Tabelle2[[#This Row],[Mint]],Tabelle1[Mint],Tabelle1[Anzahl],"",0,1)</f>
        <v>66</v>
      </c>
      <c r="D21" s="5">
        <f>Tabelle2[[#This Row],[Richtige]]/Tabelle2[[#This Row],[Anzahl]]</f>
        <v>0.36363636363636365</v>
      </c>
      <c r="I21" s="1" t="s">
        <v>41</v>
      </c>
      <c r="J21" s="1">
        <v>25</v>
      </c>
      <c r="K21" s="1">
        <f>_xlfn.XLOOKUP(Tabelle3[[#This Row],[Mint]],Tabelle1[Mint],Tabelle1[Anzahl],"",0,1)</f>
        <v>66</v>
      </c>
      <c r="L21" s="5">
        <f>Tabelle3[[#This Row],[Richtige]]/Tabelle3[[#This Row],[Anzahl]]</f>
        <v>0.37878787878787878</v>
      </c>
      <c r="P21" s="1" t="s">
        <v>41</v>
      </c>
      <c r="Q21" s="1">
        <v>24</v>
      </c>
      <c r="R21" s="3">
        <f>_xlfn.XLOOKUP(Tabelle4[[#This Row],[Mint]],Tabelle1[Mint],Tabelle1[Anzahl],"",0,1)</f>
        <v>66</v>
      </c>
      <c r="S21" s="5">
        <f>Tabelle4[[#This Row],[Richtige]]/Tabelle4[[#This Row],[Anzahl]]</f>
        <v>0.36363636363636365</v>
      </c>
    </row>
    <row r="22" spans="1:19">
      <c r="A22" s="1" t="s">
        <v>42</v>
      </c>
      <c r="B22" s="3">
        <v>862</v>
      </c>
      <c r="C22" s="3">
        <f>_xlfn.XLOOKUP(Tabelle2[[#This Row],[Mint]],Tabelle1[Mint],Tabelle1[Anzahl],"",0,1)</f>
        <v>951</v>
      </c>
      <c r="D22" s="5">
        <f>Tabelle2[[#This Row],[Richtige]]/Tabelle2[[#This Row],[Anzahl]]</f>
        <v>0.90641430073606732</v>
      </c>
      <c r="I22" s="1" t="s">
        <v>42</v>
      </c>
      <c r="J22" s="1">
        <v>871</v>
      </c>
      <c r="K22" s="1">
        <f>_xlfn.XLOOKUP(Tabelle3[[#This Row],[Mint]],Tabelle1[Mint],Tabelle1[Anzahl],"",0,1)</f>
        <v>951</v>
      </c>
      <c r="L22" s="5">
        <f>Tabelle3[[#This Row],[Richtige]]/Tabelle3[[#This Row],[Anzahl]]</f>
        <v>0.91587802313354361</v>
      </c>
      <c r="P22" s="1" t="s">
        <v>42</v>
      </c>
      <c r="Q22" s="1">
        <v>859</v>
      </c>
      <c r="R22" s="3">
        <f>_xlfn.XLOOKUP(Tabelle4[[#This Row],[Mint]],Tabelle1[Mint],Tabelle1[Anzahl],"",0,1)</f>
        <v>951</v>
      </c>
      <c r="S22" s="5">
        <f>Tabelle4[[#This Row],[Richtige]]/Tabelle4[[#This Row],[Anzahl]]</f>
        <v>0.90325972660357523</v>
      </c>
    </row>
    <row r="23" spans="1:19">
      <c r="A23" s="1" t="s">
        <v>43</v>
      </c>
      <c r="B23" s="3">
        <v>129</v>
      </c>
      <c r="C23" s="3">
        <f>_xlfn.XLOOKUP(Tabelle2[[#This Row],[Mint]],Tabelle1[Mint],Tabelle1[Anzahl],"",0,1)</f>
        <v>135</v>
      </c>
      <c r="D23" s="5">
        <f>Tabelle2[[#This Row],[Richtige]]/Tabelle2[[#This Row],[Anzahl]]</f>
        <v>0.9555555555555556</v>
      </c>
      <c r="I23" s="1" t="s">
        <v>43</v>
      </c>
      <c r="J23" s="1">
        <v>129</v>
      </c>
      <c r="K23" s="1">
        <f>_xlfn.XLOOKUP(Tabelle3[[#This Row],[Mint]],Tabelle1[Mint],Tabelle1[Anzahl],"",0,1)</f>
        <v>135</v>
      </c>
      <c r="L23" s="5">
        <f>Tabelle3[[#This Row],[Richtige]]/Tabelle3[[#This Row],[Anzahl]]</f>
        <v>0.9555555555555556</v>
      </c>
      <c r="P23" s="1" t="s">
        <v>43</v>
      </c>
      <c r="Q23" s="1">
        <v>128</v>
      </c>
      <c r="R23" s="3">
        <f>_xlfn.XLOOKUP(Tabelle4[[#This Row],[Mint]],Tabelle1[Mint],Tabelle1[Anzahl],"",0,1)</f>
        <v>135</v>
      </c>
      <c r="S23" s="5">
        <f>Tabelle4[[#This Row],[Richtige]]/Tabelle4[[#This Row],[Anzahl]]</f>
        <v>0.94814814814814818</v>
      </c>
    </row>
    <row r="24" spans="1:19">
      <c r="A24" s="1" t="s">
        <v>44</v>
      </c>
      <c r="B24" s="3">
        <v>101</v>
      </c>
      <c r="C24" s="3">
        <f>_xlfn.XLOOKUP(Tabelle2[[#This Row],[Mint]],Tabelle1[Mint],Tabelle1[Anzahl],"",0,1)</f>
        <v>119</v>
      </c>
      <c r="D24" s="5">
        <f>Tabelle2[[#This Row],[Richtige]]/Tabelle2[[#This Row],[Anzahl]]</f>
        <v>0.84873949579831931</v>
      </c>
      <c r="I24" s="1" t="s">
        <v>44</v>
      </c>
      <c r="J24" s="1">
        <v>99</v>
      </c>
      <c r="K24" s="1">
        <f>_xlfn.XLOOKUP(Tabelle3[[#This Row],[Mint]],Tabelle1[Mint],Tabelle1[Anzahl],"",0,1)</f>
        <v>119</v>
      </c>
      <c r="L24" s="5">
        <f>Tabelle3[[#This Row],[Richtige]]/Tabelle3[[#This Row],[Anzahl]]</f>
        <v>0.83193277310924374</v>
      </c>
      <c r="P24" s="1" t="s">
        <v>44</v>
      </c>
      <c r="Q24" s="1">
        <v>97</v>
      </c>
      <c r="R24" s="3">
        <f>_xlfn.XLOOKUP(Tabelle4[[#This Row],[Mint]],Tabelle1[Mint],Tabelle1[Anzahl],"",0,1)</f>
        <v>119</v>
      </c>
      <c r="S24" s="5">
        <f>Tabelle4[[#This Row],[Richtige]]/Tabelle4[[#This Row],[Anzahl]]</f>
        <v>0.81512605042016806</v>
      </c>
    </row>
    <row r="25" spans="1:19">
      <c r="A25" s="1" t="s">
        <v>45</v>
      </c>
      <c r="B25" s="3">
        <v>276</v>
      </c>
      <c r="C25" s="3">
        <f>_xlfn.XLOOKUP(Tabelle2[[#This Row],[Mint]],Tabelle1[Mint],Tabelle1[Anzahl],"",0,1)</f>
        <v>283</v>
      </c>
      <c r="D25" s="5">
        <f>Tabelle2[[#This Row],[Richtige]]/Tabelle2[[#This Row],[Anzahl]]</f>
        <v>0.97526501766784457</v>
      </c>
      <c r="I25" s="1" t="s">
        <v>45</v>
      </c>
      <c r="J25" s="1">
        <v>276</v>
      </c>
      <c r="K25" s="1">
        <f>_xlfn.XLOOKUP(Tabelle3[[#This Row],[Mint]],Tabelle1[Mint],Tabelle1[Anzahl],"",0,1)</f>
        <v>283</v>
      </c>
      <c r="L25" s="5">
        <f>Tabelle3[[#This Row],[Richtige]]/Tabelle3[[#This Row],[Anzahl]]</f>
        <v>0.97526501766784457</v>
      </c>
      <c r="P25" s="1" t="s">
        <v>45</v>
      </c>
      <c r="Q25" s="1">
        <v>275</v>
      </c>
      <c r="R25" s="3">
        <f>_xlfn.XLOOKUP(Tabelle4[[#This Row],[Mint]],Tabelle1[Mint],Tabelle1[Anzahl],"",0,1)</f>
        <v>283</v>
      </c>
      <c r="S25" s="5">
        <f>Tabelle4[[#This Row],[Richtige]]/Tabelle4[[#This Row],[Anzahl]]</f>
        <v>0.9717314487632509</v>
      </c>
    </row>
    <row r="26" spans="1:19">
      <c r="A26" s="1" t="s">
        <v>46</v>
      </c>
      <c r="B26" s="3">
        <v>61</v>
      </c>
      <c r="C26" s="3">
        <f>_xlfn.XLOOKUP(Tabelle2[[#This Row],[Mint]],Tabelle1[Mint],Tabelle1[Anzahl],"",0,1)</f>
        <v>63</v>
      </c>
      <c r="D26" s="5">
        <f>Tabelle2[[#This Row],[Richtige]]/Tabelle2[[#This Row],[Anzahl]]</f>
        <v>0.96825396825396826</v>
      </c>
      <c r="I26" s="1" t="s">
        <v>46</v>
      </c>
      <c r="J26" s="1">
        <v>62</v>
      </c>
      <c r="K26" s="1">
        <f>_xlfn.XLOOKUP(Tabelle3[[#This Row],[Mint]],Tabelle1[Mint],Tabelle1[Anzahl],"",0,1)</f>
        <v>63</v>
      </c>
      <c r="L26" s="5">
        <f>Tabelle3[[#This Row],[Richtige]]/Tabelle3[[#This Row],[Anzahl]]</f>
        <v>0.98412698412698407</v>
      </c>
      <c r="P26" s="1" t="s">
        <v>46</v>
      </c>
      <c r="Q26" s="1">
        <v>61</v>
      </c>
      <c r="R26" s="3">
        <f>_xlfn.XLOOKUP(Tabelle4[[#This Row],[Mint]],Tabelle1[Mint],Tabelle1[Anzahl],"",0,1)</f>
        <v>63</v>
      </c>
      <c r="S26" s="5">
        <f>Tabelle4[[#This Row],[Richtige]]/Tabelle4[[#This Row],[Anzahl]]</f>
        <v>0.96825396825396826</v>
      </c>
    </row>
    <row r="27" spans="1:19">
      <c r="A27" s="1" t="s">
        <v>47</v>
      </c>
      <c r="B27" s="3">
        <v>0</v>
      </c>
      <c r="C27" s="3">
        <f>_xlfn.XLOOKUP(Tabelle2[[#This Row],[Mint]],Tabelle1[Mint],Tabelle1[Anzahl],"",0,1)</f>
        <v>8</v>
      </c>
      <c r="D27" s="5">
        <f>Tabelle2[[#This Row],[Richtige]]/Tabelle2[[#This Row],[Anzahl]]</f>
        <v>0</v>
      </c>
      <c r="I27" s="1" t="s">
        <v>47</v>
      </c>
      <c r="J27" s="1">
        <v>0</v>
      </c>
      <c r="K27" s="1">
        <f>_xlfn.XLOOKUP(Tabelle3[[#This Row],[Mint]],Tabelle1[Mint],Tabelle1[Anzahl],"",0,1)</f>
        <v>8</v>
      </c>
      <c r="L27" s="5">
        <f>Tabelle3[[#This Row],[Richtige]]/Tabelle3[[#This Row],[Anzahl]]</f>
        <v>0</v>
      </c>
      <c r="P27" s="1" t="s">
        <v>47</v>
      </c>
      <c r="Q27" s="1">
        <v>0</v>
      </c>
      <c r="R27" s="3">
        <f>_xlfn.XLOOKUP(Tabelle4[[#This Row],[Mint]],Tabelle1[Mint],Tabelle1[Anzahl],"",0,1)</f>
        <v>8</v>
      </c>
      <c r="S27" s="5">
        <f>Tabelle4[[#This Row],[Richtige]]/Tabelle4[[#This Row],[Anzahl]]</f>
        <v>0</v>
      </c>
    </row>
    <row r="28" spans="1:19">
      <c r="A28" s="1" t="s">
        <v>48</v>
      </c>
      <c r="B28" s="3">
        <v>9</v>
      </c>
      <c r="C28" s="3">
        <f>_xlfn.XLOOKUP(Tabelle2[[#This Row],[Mint]],Tabelle1[Mint],Tabelle1[Anzahl],"",0,1)</f>
        <v>16</v>
      </c>
      <c r="D28" s="5">
        <f>Tabelle2[[#This Row],[Richtige]]/Tabelle2[[#This Row],[Anzahl]]</f>
        <v>0.5625</v>
      </c>
      <c r="I28" s="1" t="s">
        <v>48</v>
      </c>
      <c r="J28" s="1">
        <v>8</v>
      </c>
      <c r="K28" s="1">
        <f>_xlfn.XLOOKUP(Tabelle3[[#This Row],[Mint]],Tabelle1[Mint],Tabelle1[Anzahl],"",0,1)</f>
        <v>16</v>
      </c>
      <c r="L28" s="5">
        <f>Tabelle3[[#This Row],[Richtige]]/Tabelle3[[#This Row],[Anzahl]]</f>
        <v>0.5</v>
      </c>
      <c r="P28" s="1" t="s">
        <v>48</v>
      </c>
      <c r="Q28" s="1">
        <v>9</v>
      </c>
      <c r="R28" s="3">
        <f>_xlfn.XLOOKUP(Tabelle4[[#This Row],[Mint]],Tabelle1[Mint],Tabelle1[Anzahl],"",0,1)</f>
        <v>16</v>
      </c>
      <c r="S28" s="5">
        <f>Tabelle4[[#This Row],[Richtige]]/Tabelle4[[#This Row],[Anzahl]]</f>
        <v>0.5625</v>
      </c>
    </row>
    <row r="29" spans="1:19">
      <c r="A29" s="1" t="s">
        <v>49</v>
      </c>
      <c r="B29" s="3">
        <v>92</v>
      </c>
      <c r="C29" s="3">
        <f>_xlfn.XLOOKUP(Tabelle2[[#This Row],[Mint]],Tabelle1[Mint],Tabelle1[Anzahl],"",0,1)</f>
        <v>107</v>
      </c>
      <c r="D29" s="5">
        <f>Tabelle2[[#This Row],[Richtige]]/Tabelle2[[#This Row],[Anzahl]]</f>
        <v>0.85981308411214952</v>
      </c>
      <c r="I29" s="1" t="s">
        <v>49</v>
      </c>
      <c r="J29" s="1">
        <v>88</v>
      </c>
      <c r="K29" s="1">
        <f>_xlfn.XLOOKUP(Tabelle3[[#This Row],[Mint]],Tabelle1[Mint],Tabelle1[Anzahl],"",0,1)</f>
        <v>107</v>
      </c>
      <c r="L29" s="5">
        <f>Tabelle3[[#This Row],[Richtige]]/Tabelle3[[#This Row],[Anzahl]]</f>
        <v>0.82242990654205606</v>
      </c>
      <c r="P29" s="1" t="s">
        <v>49</v>
      </c>
      <c r="Q29" s="1">
        <v>93</v>
      </c>
      <c r="R29" s="3">
        <f>_xlfn.XLOOKUP(Tabelle4[[#This Row],[Mint]],Tabelle1[Mint],Tabelle1[Anzahl],"",0,1)</f>
        <v>107</v>
      </c>
      <c r="S29" s="5">
        <f>Tabelle4[[#This Row],[Richtige]]/Tabelle4[[#This Row],[Anzahl]]</f>
        <v>0.86915887850467288</v>
      </c>
    </row>
    <row r="30" spans="1:19">
      <c r="A30" s="1" t="s">
        <v>50</v>
      </c>
      <c r="B30" s="3">
        <v>51</v>
      </c>
      <c r="C30" s="3">
        <f>_xlfn.XLOOKUP(Tabelle2[[#This Row],[Mint]],Tabelle1[Mint],Tabelle1[Anzahl],"",0,1)</f>
        <v>68</v>
      </c>
      <c r="D30" s="5">
        <f>Tabelle2[[#This Row],[Richtige]]/Tabelle2[[#This Row],[Anzahl]]</f>
        <v>0.75</v>
      </c>
      <c r="I30" s="1" t="s">
        <v>50</v>
      </c>
      <c r="J30" s="1">
        <v>49</v>
      </c>
      <c r="K30" s="1">
        <f>_xlfn.XLOOKUP(Tabelle3[[#This Row],[Mint]],Tabelle1[Mint],Tabelle1[Anzahl],"",0,1)</f>
        <v>68</v>
      </c>
      <c r="L30" s="5">
        <f>Tabelle3[[#This Row],[Richtige]]/Tabelle3[[#This Row],[Anzahl]]</f>
        <v>0.72058823529411764</v>
      </c>
      <c r="P30" s="1" t="s">
        <v>50</v>
      </c>
      <c r="Q30" s="1">
        <v>50</v>
      </c>
      <c r="R30" s="3">
        <f>_xlfn.XLOOKUP(Tabelle4[[#This Row],[Mint]],Tabelle1[Mint],Tabelle1[Anzahl],"",0,1)</f>
        <v>68</v>
      </c>
      <c r="S30" s="5">
        <f>Tabelle4[[#This Row],[Richtige]]/Tabelle4[[#This Row],[Anzahl]]</f>
        <v>0.73529411764705888</v>
      </c>
    </row>
    <row r="31" spans="1:19">
      <c r="A31" s="1" t="s">
        <v>51</v>
      </c>
      <c r="B31" s="3">
        <v>0</v>
      </c>
      <c r="C31" s="3">
        <f>_xlfn.XLOOKUP(Tabelle2[[#This Row],[Mint]],Tabelle1[Mint],Tabelle1[Anzahl],"",0,1)</f>
        <v>1</v>
      </c>
      <c r="D31" s="5">
        <f>Tabelle2[[#This Row],[Richtige]]/Tabelle2[[#This Row],[Anzahl]]</f>
        <v>0</v>
      </c>
      <c r="I31" s="1" t="s">
        <v>51</v>
      </c>
      <c r="J31" s="1">
        <v>0</v>
      </c>
      <c r="K31" s="1">
        <f>_xlfn.XLOOKUP(Tabelle3[[#This Row],[Mint]],Tabelle1[Mint],Tabelle1[Anzahl],"",0,1)</f>
        <v>1</v>
      </c>
      <c r="L31" s="5">
        <f>Tabelle3[[#This Row],[Richtige]]/Tabelle3[[#This Row],[Anzahl]]</f>
        <v>0</v>
      </c>
      <c r="P31" s="1" t="s">
        <v>51</v>
      </c>
      <c r="Q31" s="1">
        <v>0</v>
      </c>
      <c r="R31" s="3">
        <f>_xlfn.XLOOKUP(Tabelle4[[#This Row],[Mint]],Tabelle1[Mint],Tabelle1[Anzahl],"",0,1)</f>
        <v>1</v>
      </c>
      <c r="S31" s="5">
        <f>Tabelle4[[#This Row],[Richtige]]/Tabelle4[[#This Row],[Anzahl]]</f>
        <v>0</v>
      </c>
    </row>
    <row r="32" spans="1:19">
      <c r="A32" s="1" t="s">
        <v>52</v>
      </c>
      <c r="B32" s="3">
        <v>9</v>
      </c>
      <c r="C32" s="3">
        <f>_xlfn.XLOOKUP(Tabelle2[[#This Row],[Mint]],Tabelle1[Mint],Tabelle1[Anzahl],"",0,1)</f>
        <v>17</v>
      </c>
      <c r="D32" s="5">
        <f>Tabelle2[[#This Row],[Richtige]]/Tabelle2[[#This Row],[Anzahl]]</f>
        <v>0.52941176470588236</v>
      </c>
      <c r="I32" s="1" t="s">
        <v>52</v>
      </c>
      <c r="J32" s="1">
        <v>10</v>
      </c>
      <c r="K32" s="1">
        <f>_xlfn.XLOOKUP(Tabelle3[[#This Row],[Mint]],Tabelle1[Mint],Tabelle1[Anzahl],"",0,1)</f>
        <v>17</v>
      </c>
      <c r="L32" s="5">
        <f>Tabelle3[[#This Row],[Richtige]]/Tabelle3[[#This Row],[Anzahl]]</f>
        <v>0.58823529411764708</v>
      </c>
      <c r="P32" s="1" t="s">
        <v>52</v>
      </c>
      <c r="Q32" s="1">
        <v>9</v>
      </c>
      <c r="R32" s="3">
        <f>_xlfn.XLOOKUP(Tabelle4[[#This Row],[Mint]],Tabelle1[Mint],Tabelle1[Anzahl],"",0,1)</f>
        <v>17</v>
      </c>
      <c r="S32" s="5">
        <f>Tabelle4[[#This Row],[Richtige]]/Tabelle4[[#This Row],[Anzahl]]</f>
        <v>0.52941176470588236</v>
      </c>
    </row>
    <row r="33" spans="1:19">
      <c r="A33" s="1" t="s">
        <v>53</v>
      </c>
      <c r="B33" s="3">
        <v>37</v>
      </c>
      <c r="C33" s="3">
        <f>_xlfn.XLOOKUP(Tabelle2[[#This Row],[Mint]],Tabelle1[Mint],Tabelle1[Anzahl],"",0,1)</f>
        <v>58</v>
      </c>
      <c r="D33" s="5">
        <f>Tabelle2[[#This Row],[Richtige]]/Tabelle2[[#This Row],[Anzahl]]</f>
        <v>0.63793103448275867</v>
      </c>
      <c r="I33" s="1" t="s">
        <v>53</v>
      </c>
      <c r="J33" s="1">
        <v>36</v>
      </c>
      <c r="K33" s="1">
        <f>_xlfn.XLOOKUP(Tabelle3[[#This Row],[Mint]],Tabelle1[Mint],Tabelle1[Anzahl],"",0,1)</f>
        <v>58</v>
      </c>
      <c r="L33" s="5">
        <f>Tabelle3[[#This Row],[Richtige]]/Tabelle3[[#This Row],[Anzahl]]</f>
        <v>0.62068965517241381</v>
      </c>
      <c r="P33" s="1" t="s">
        <v>53</v>
      </c>
      <c r="Q33" s="1">
        <v>37</v>
      </c>
      <c r="R33" s="3">
        <f>_xlfn.XLOOKUP(Tabelle4[[#This Row],[Mint]],Tabelle1[Mint],Tabelle1[Anzahl],"",0,1)</f>
        <v>58</v>
      </c>
      <c r="S33" s="5">
        <f>Tabelle4[[#This Row],[Richtige]]/Tabelle4[[#This Row],[Anzahl]]</f>
        <v>0.63793103448275867</v>
      </c>
    </row>
    <row r="34" spans="1:19">
      <c r="A34" s="1" t="s">
        <v>54</v>
      </c>
      <c r="B34" s="3">
        <v>3</v>
      </c>
      <c r="C34" s="3">
        <f>_xlfn.XLOOKUP(Tabelle2[[#This Row],[Mint]],Tabelle1[Mint],Tabelle1[Anzahl],"",0,1)</f>
        <v>16</v>
      </c>
      <c r="D34" s="5">
        <f>Tabelle2[[#This Row],[Richtige]]/Tabelle2[[#This Row],[Anzahl]]</f>
        <v>0.1875</v>
      </c>
      <c r="I34" s="1" t="s">
        <v>54</v>
      </c>
      <c r="J34" s="1">
        <v>3</v>
      </c>
      <c r="K34" s="1">
        <f>_xlfn.XLOOKUP(Tabelle3[[#This Row],[Mint]],Tabelle1[Mint],Tabelle1[Anzahl],"",0,1)</f>
        <v>16</v>
      </c>
      <c r="L34" s="5">
        <f>Tabelle3[[#This Row],[Richtige]]/Tabelle3[[#This Row],[Anzahl]]</f>
        <v>0.1875</v>
      </c>
      <c r="P34" s="1" t="s">
        <v>54</v>
      </c>
      <c r="Q34" s="1">
        <v>3</v>
      </c>
      <c r="R34" s="3">
        <f>_xlfn.XLOOKUP(Tabelle4[[#This Row],[Mint]],Tabelle1[Mint],Tabelle1[Anzahl],"",0,1)</f>
        <v>16</v>
      </c>
      <c r="S34" s="5">
        <f>Tabelle4[[#This Row],[Richtige]]/Tabelle4[[#This Row],[Anzahl]]</f>
        <v>0.1875</v>
      </c>
    </row>
    <row r="35" spans="1:19">
      <c r="A35" s="1" t="s">
        <v>55</v>
      </c>
      <c r="B35" s="3">
        <v>3</v>
      </c>
      <c r="C35" s="3">
        <f>_xlfn.XLOOKUP(Tabelle2[[#This Row],[Mint]],Tabelle1[Mint],Tabelle1[Anzahl],"",0,1)</f>
        <v>8</v>
      </c>
      <c r="D35" s="5">
        <f>Tabelle2[[#This Row],[Richtige]]/Tabelle2[[#This Row],[Anzahl]]</f>
        <v>0.375</v>
      </c>
      <c r="I35" s="1" t="s">
        <v>55</v>
      </c>
      <c r="J35" s="1">
        <v>3</v>
      </c>
      <c r="K35" s="1">
        <f>_xlfn.XLOOKUP(Tabelle3[[#This Row],[Mint]],Tabelle1[Mint],Tabelle1[Anzahl],"",0,1)</f>
        <v>8</v>
      </c>
      <c r="L35" s="5">
        <f>Tabelle3[[#This Row],[Richtige]]/Tabelle3[[#This Row],[Anzahl]]</f>
        <v>0.375</v>
      </c>
      <c r="P35" s="1" t="s">
        <v>55</v>
      </c>
      <c r="Q35" s="1">
        <v>3</v>
      </c>
      <c r="R35" s="3">
        <f>_xlfn.XLOOKUP(Tabelle4[[#This Row],[Mint]],Tabelle1[Mint],Tabelle1[Anzahl],"",0,1)</f>
        <v>8</v>
      </c>
      <c r="S35" s="5">
        <f>Tabelle4[[#This Row],[Richtige]]/Tabelle4[[#This Row],[Anzahl]]</f>
        <v>0.375</v>
      </c>
    </row>
    <row r="36" spans="1:19">
      <c r="A36" s="1" t="s">
        <v>56</v>
      </c>
      <c r="B36" s="3">
        <v>111</v>
      </c>
      <c r="C36" s="3">
        <f>_xlfn.XLOOKUP(Tabelle2[[#This Row],[Mint]],Tabelle1[Mint],Tabelle1[Anzahl],"",0,1)</f>
        <v>172</v>
      </c>
      <c r="D36" s="5">
        <f>Tabelle2[[#This Row],[Richtige]]/Tabelle2[[#This Row],[Anzahl]]</f>
        <v>0.64534883720930236</v>
      </c>
      <c r="I36" s="1" t="s">
        <v>56</v>
      </c>
      <c r="J36" s="1">
        <v>110</v>
      </c>
      <c r="K36" s="1">
        <f>_xlfn.XLOOKUP(Tabelle3[[#This Row],[Mint]],Tabelle1[Mint],Tabelle1[Anzahl],"",0,1)</f>
        <v>172</v>
      </c>
      <c r="L36" s="5">
        <f>Tabelle3[[#This Row],[Richtige]]/Tabelle3[[#This Row],[Anzahl]]</f>
        <v>0.63953488372093026</v>
      </c>
      <c r="P36" s="1" t="s">
        <v>56</v>
      </c>
      <c r="Q36" s="1">
        <v>110</v>
      </c>
      <c r="R36" s="3">
        <f>_xlfn.XLOOKUP(Tabelle4[[#This Row],[Mint]],Tabelle1[Mint],Tabelle1[Anzahl],"",0,1)</f>
        <v>172</v>
      </c>
      <c r="S36" s="5">
        <f>Tabelle4[[#This Row],[Richtige]]/Tabelle4[[#This Row],[Anzahl]]</f>
        <v>0.63953488372093026</v>
      </c>
    </row>
    <row r="37" spans="1:19">
      <c r="A37" s="1" t="s">
        <v>57</v>
      </c>
      <c r="B37" s="3">
        <v>2</v>
      </c>
      <c r="C37" s="3">
        <f>_xlfn.XLOOKUP(Tabelle2[[#This Row],[Mint]],Tabelle1[Mint],Tabelle1[Anzahl],"",0,1)</f>
        <v>15</v>
      </c>
      <c r="D37" s="5">
        <f>Tabelle2[[#This Row],[Richtige]]/Tabelle2[[#This Row],[Anzahl]]</f>
        <v>0.13333333333333333</v>
      </c>
      <c r="I37" s="1" t="s">
        <v>57</v>
      </c>
      <c r="J37" s="1">
        <v>2</v>
      </c>
      <c r="K37" s="1">
        <f>_xlfn.XLOOKUP(Tabelle3[[#This Row],[Mint]],Tabelle1[Mint],Tabelle1[Anzahl],"",0,1)</f>
        <v>15</v>
      </c>
      <c r="L37" s="5">
        <f>Tabelle3[[#This Row],[Richtige]]/Tabelle3[[#This Row],[Anzahl]]</f>
        <v>0.13333333333333333</v>
      </c>
      <c r="P37" s="1" t="s">
        <v>57</v>
      </c>
      <c r="Q37" s="1">
        <v>1</v>
      </c>
      <c r="R37" s="3">
        <f>_xlfn.XLOOKUP(Tabelle4[[#This Row],[Mint]],Tabelle1[Mint],Tabelle1[Anzahl],"",0,1)</f>
        <v>15</v>
      </c>
      <c r="S37" s="5">
        <f>Tabelle4[[#This Row],[Richtige]]/Tabelle4[[#This Row],[Anzahl]]</f>
        <v>6.6666666666666666E-2</v>
      </c>
    </row>
    <row r="38" spans="1:19">
      <c r="A38" s="1" t="s">
        <v>58</v>
      </c>
      <c r="B38" s="3">
        <v>2</v>
      </c>
      <c r="C38" s="3">
        <f>_xlfn.XLOOKUP(Tabelle2[[#This Row],[Mint]],Tabelle1[Mint],Tabelle1[Anzahl],"",0,1)</f>
        <v>2</v>
      </c>
      <c r="D38" s="5">
        <f>Tabelle2[[#This Row],[Richtige]]/Tabelle2[[#This Row],[Anzahl]]</f>
        <v>1</v>
      </c>
      <c r="I38" s="1" t="s">
        <v>58</v>
      </c>
      <c r="J38" s="1">
        <v>2</v>
      </c>
      <c r="K38" s="1">
        <f>_xlfn.XLOOKUP(Tabelle3[[#This Row],[Mint]],Tabelle1[Mint],Tabelle1[Anzahl],"",0,1)</f>
        <v>2</v>
      </c>
      <c r="L38" s="5">
        <f>Tabelle3[[#This Row],[Richtige]]/Tabelle3[[#This Row],[Anzahl]]</f>
        <v>1</v>
      </c>
      <c r="P38" s="1" t="s">
        <v>58</v>
      </c>
      <c r="Q38" s="1">
        <v>2</v>
      </c>
      <c r="R38" s="3">
        <f>_xlfn.XLOOKUP(Tabelle4[[#This Row],[Mint]],Tabelle1[Mint],Tabelle1[Anzahl],"",0,1)</f>
        <v>2</v>
      </c>
      <c r="S38" s="5">
        <f>Tabelle4[[#This Row],[Richtige]]/Tabelle4[[#This Row],[Anzahl]]</f>
        <v>1</v>
      </c>
    </row>
    <row r="39" spans="1:19">
      <c r="A39" s="1" t="s">
        <v>59</v>
      </c>
      <c r="B39" s="3">
        <v>24</v>
      </c>
      <c r="C39" s="3">
        <f>_xlfn.XLOOKUP(Tabelle2[[#This Row],[Mint]],Tabelle1[Mint],Tabelle1[Anzahl],"",0,1)</f>
        <v>51</v>
      </c>
      <c r="D39" s="5">
        <f>Tabelle2[[#This Row],[Richtige]]/Tabelle2[[#This Row],[Anzahl]]</f>
        <v>0.47058823529411764</v>
      </c>
      <c r="I39" s="1" t="s">
        <v>59</v>
      </c>
      <c r="J39" s="1">
        <v>22</v>
      </c>
      <c r="K39" s="1">
        <f>_xlfn.XLOOKUP(Tabelle3[[#This Row],[Mint]],Tabelle1[Mint],Tabelle1[Anzahl],"",0,1)</f>
        <v>51</v>
      </c>
      <c r="L39" s="5">
        <f>Tabelle3[[#This Row],[Richtige]]/Tabelle3[[#This Row],[Anzahl]]</f>
        <v>0.43137254901960786</v>
      </c>
      <c r="P39" s="1" t="s">
        <v>59</v>
      </c>
      <c r="Q39" s="1">
        <v>27</v>
      </c>
      <c r="R39" s="3">
        <f>_xlfn.XLOOKUP(Tabelle4[[#This Row],[Mint]],Tabelle1[Mint],Tabelle1[Anzahl],"",0,1)</f>
        <v>51</v>
      </c>
      <c r="S39" s="5">
        <f>Tabelle4[[#This Row],[Richtige]]/Tabelle4[[#This Row],[Anzahl]]</f>
        <v>0.52941176470588236</v>
      </c>
    </row>
    <row r="40" spans="1:19">
      <c r="A40" s="1" t="s">
        <v>60</v>
      </c>
      <c r="B40" s="3">
        <v>389</v>
      </c>
      <c r="C40" s="3">
        <f>_xlfn.XLOOKUP(Tabelle2[[#This Row],[Mint]],Tabelle1[Mint],Tabelle1[Anzahl],"",0,1)</f>
        <v>445</v>
      </c>
      <c r="D40" s="5">
        <f>Tabelle2[[#This Row],[Richtige]]/Tabelle2[[#This Row],[Anzahl]]</f>
        <v>0.87415730337078656</v>
      </c>
      <c r="I40" s="1" t="s">
        <v>60</v>
      </c>
      <c r="J40" s="1">
        <v>396</v>
      </c>
      <c r="K40" s="1">
        <f>_xlfn.XLOOKUP(Tabelle3[[#This Row],[Mint]],Tabelle1[Mint],Tabelle1[Anzahl],"",0,1)</f>
        <v>445</v>
      </c>
      <c r="L40" s="5">
        <f>Tabelle3[[#This Row],[Richtige]]/Tabelle3[[#This Row],[Anzahl]]</f>
        <v>0.88988764044943824</v>
      </c>
      <c r="P40" s="1" t="s">
        <v>60</v>
      </c>
      <c r="Q40" s="1">
        <v>380</v>
      </c>
      <c r="R40" s="3">
        <f>_xlfn.XLOOKUP(Tabelle4[[#This Row],[Mint]],Tabelle1[Mint],Tabelle1[Anzahl],"",0,1)</f>
        <v>445</v>
      </c>
      <c r="S40" s="5">
        <f>Tabelle4[[#This Row],[Richtige]]/Tabelle4[[#This Row],[Anzahl]]</f>
        <v>0.8539325842696629</v>
      </c>
    </row>
    <row r="41" spans="1:19">
      <c r="A41" s="1" t="s">
        <v>61</v>
      </c>
      <c r="B41" s="3">
        <v>31</v>
      </c>
      <c r="C41" s="3">
        <f>_xlfn.XLOOKUP(Tabelle2[[#This Row],[Mint]],Tabelle1[Mint],Tabelle1[Anzahl],"",0,1)</f>
        <v>47</v>
      </c>
      <c r="D41" s="5">
        <f>Tabelle2[[#This Row],[Richtige]]/Tabelle2[[#This Row],[Anzahl]]</f>
        <v>0.65957446808510634</v>
      </c>
      <c r="I41" s="1" t="s">
        <v>61</v>
      </c>
      <c r="J41" s="1">
        <v>32</v>
      </c>
      <c r="K41" s="1">
        <f>_xlfn.XLOOKUP(Tabelle3[[#This Row],[Mint]],Tabelle1[Mint],Tabelle1[Anzahl],"",0,1)</f>
        <v>47</v>
      </c>
      <c r="L41" s="5">
        <f>Tabelle3[[#This Row],[Richtige]]/Tabelle3[[#This Row],[Anzahl]]</f>
        <v>0.68085106382978722</v>
      </c>
      <c r="P41" s="1" t="s">
        <v>61</v>
      </c>
      <c r="Q41" s="1">
        <v>26</v>
      </c>
      <c r="R41" s="3">
        <f>_xlfn.XLOOKUP(Tabelle4[[#This Row],[Mint]],Tabelle1[Mint],Tabelle1[Anzahl],"",0,1)</f>
        <v>47</v>
      </c>
      <c r="S41" s="5">
        <f>Tabelle4[[#This Row],[Richtige]]/Tabelle4[[#This Row],[Anzahl]]</f>
        <v>0.55319148936170215</v>
      </c>
    </row>
    <row r="42" spans="1:19">
      <c r="A42" s="1" t="s">
        <v>62</v>
      </c>
      <c r="B42" s="3">
        <v>13</v>
      </c>
      <c r="C42" s="3">
        <f>_xlfn.XLOOKUP(Tabelle2[[#This Row],[Mint]],Tabelle1[Mint],Tabelle1[Anzahl],"",0,1)</f>
        <v>20</v>
      </c>
      <c r="D42" s="5">
        <f>Tabelle2[[#This Row],[Richtige]]/Tabelle2[[#This Row],[Anzahl]]</f>
        <v>0.65</v>
      </c>
      <c r="I42" s="1" t="s">
        <v>62</v>
      </c>
      <c r="J42" s="1">
        <v>13</v>
      </c>
      <c r="K42" s="1">
        <f>_xlfn.XLOOKUP(Tabelle3[[#This Row],[Mint]],Tabelle1[Mint],Tabelle1[Anzahl],"",0,1)</f>
        <v>20</v>
      </c>
      <c r="L42" s="5">
        <f>Tabelle3[[#This Row],[Richtige]]/Tabelle3[[#This Row],[Anzahl]]</f>
        <v>0.65</v>
      </c>
      <c r="P42" s="1" t="s">
        <v>62</v>
      </c>
      <c r="Q42" s="1">
        <v>14</v>
      </c>
      <c r="R42" s="3">
        <f>_xlfn.XLOOKUP(Tabelle4[[#This Row],[Mint]],Tabelle1[Mint],Tabelle1[Anzahl],"",0,1)</f>
        <v>20</v>
      </c>
      <c r="S42" s="5">
        <f>Tabelle4[[#This Row],[Richtige]]/Tabelle4[[#This Row],[Anzahl]]</f>
        <v>0.7</v>
      </c>
    </row>
    <row r="43" spans="1:19">
      <c r="A43" s="1" t="s">
        <v>63</v>
      </c>
      <c r="B43" s="3">
        <v>82</v>
      </c>
      <c r="C43" s="3">
        <f>_xlfn.XLOOKUP(Tabelle2[[#This Row],[Mint]],Tabelle1[Mint],Tabelle1[Anzahl],"",0,1)</f>
        <v>101</v>
      </c>
      <c r="D43" s="5">
        <f>Tabelle2[[#This Row],[Richtige]]/Tabelle2[[#This Row],[Anzahl]]</f>
        <v>0.81188118811881194</v>
      </c>
      <c r="I43" s="1" t="s">
        <v>63</v>
      </c>
      <c r="J43" s="1">
        <v>78</v>
      </c>
      <c r="K43" s="1">
        <f>_xlfn.XLOOKUP(Tabelle3[[#This Row],[Mint]],Tabelle1[Mint],Tabelle1[Anzahl],"",0,1)</f>
        <v>101</v>
      </c>
      <c r="L43" s="5">
        <f>Tabelle3[[#This Row],[Richtige]]/Tabelle3[[#This Row],[Anzahl]]</f>
        <v>0.7722772277227723</v>
      </c>
      <c r="P43" s="1" t="s">
        <v>63</v>
      </c>
      <c r="Q43" s="1">
        <v>81</v>
      </c>
      <c r="R43" s="3">
        <f>_xlfn.XLOOKUP(Tabelle4[[#This Row],[Mint]],Tabelle1[Mint],Tabelle1[Anzahl],"",0,1)</f>
        <v>101</v>
      </c>
      <c r="S43" s="5">
        <f>Tabelle4[[#This Row],[Richtige]]/Tabelle4[[#This Row],[Anzahl]]</f>
        <v>0.80198019801980203</v>
      </c>
    </row>
    <row r="44" spans="1:19">
      <c r="A44" s="1" t="s">
        <v>64</v>
      </c>
      <c r="B44" s="3">
        <v>1</v>
      </c>
      <c r="C44" s="3">
        <f>_xlfn.XLOOKUP(Tabelle2[[#This Row],[Mint]],Tabelle1[Mint],Tabelle1[Anzahl],"",0,1)</f>
        <v>2</v>
      </c>
      <c r="D44" s="5">
        <f>Tabelle2[[#This Row],[Richtige]]/Tabelle2[[#This Row],[Anzahl]]</f>
        <v>0.5</v>
      </c>
      <c r="I44" s="1" t="s">
        <v>64</v>
      </c>
      <c r="J44" s="1">
        <v>1</v>
      </c>
      <c r="K44" s="1">
        <f>_xlfn.XLOOKUP(Tabelle3[[#This Row],[Mint]],Tabelle1[Mint],Tabelle1[Anzahl],"",0,1)</f>
        <v>2</v>
      </c>
      <c r="L44" s="5">
        <f>Tabelle3[[#This Row],[Richtige]]/Tabelle3[[#This Row],[Anzahl]]</f>
        <v>0.5</v>
      </c>
      <c r="P44" s="1" t="s">
        <v>64</v>
      </c>
      <c r="Q44" s="1">
        <v>1</v>
      </c>
      <c r="R44" s="3">
        <f>_xlfn.XLOOKUP(Tabelle4[[#This Row],[Mint]],Tabelle1[Mint],Tabelle1[Anzahl],"",0,1)</f>
        <v>2</v>
      </c>
      <c r="S44" s="5">
        <f>Tabelle4[[#This Row],[Richtige]]/Tabelle4[[#This Row],[Anzahl]]</f>
        <v>0.5</v>
      </c>
    </row>
    <row r="45" spans="1:19">
      <c r="A45" s="1" t="s">
        <v>65</v>
      </c>
      <c r="B45" s="3">
        <v>75</v>
      </c>
      <c r="C45" s="3">
        <f>_xlfn.XLOOKUP(Tabelle2[[#This Row],[Mint]],Tabelle1[Mint],Tabelle1[Anzahl],"",0,1)</f>
        <v>93</v>
      </c>
      <c r="D45" s="5">
        <f>Tabelle2[[#This Row],[Richtige]]/Tabelle2[[#This Row],[Anzahl]]</f>
        <v>0.80645161290322576</v>
      </c>
      <c r="I45" s="1" t="s">
        <v>65</v>
      </c>
      <c r="J45" s="1">
        <v>73</v>
      </c>
      <c r="K45" s="1">
        <f>_xlfn.XLOOKUP(Tabelle3[[#This Row],[Mint]],Tabelle1[Mint],Tabelle1[Anzahl],"",0,1)</f>
        <v>93</v>
      </c>
      <c r="L45" s="5">
        <f>Tabelle3[[#This Row],[Richtige]]/Tabelle3[[#This Row],[Anzahl]]</f>
        <v>0.78494623655913975</v>
      </c>
      <c r="P45" s="1" t="s">
        <v>65</v>
      </c>
      <c r="Q45" s="1">
        <v>75</v>
      </c>
      <c r="R45" s="3">
        <f>_xlfn.XLOOKUP(Tabelle4[[#This Row],[Mint]],Tabelle1[Mint],Tabelle1[Anzahl],"",0,1)</f>
        <v>93</v>
      </c>
      <c r="S45" s="5">
        <f>Tabelle4[[#This Row],[Richtige]]/Tabelle4[[#This Row],[Anzahl]]</f>
        <v>0.80645161290322576</v>
      </c>
    </row>
    <row r="46" spans="1:19">
      <c r="A46" s="1" t="s">
        <v>66</v>
      </c>
      <c r="B46" s="3">
        <v>17</v>
      </c>
      <c r="C46" s="3">
        <f>_xlfn.XLOOKUP(Tabelle2[[#This Row],[Mint]],Tabelle1[Mint],Tabelle1[Anzahl],"",0,1)</f>
        <v>26</v>
      </c>
      <c r="D46" s="5">
        <f>Tabelle2[[#This Row],[Richtige]]/Tabelle2[[#This Row],[Anzahl]]</f>
        <v>0.65384615384615385</v>
      </c>
      <c r="I46" s="1" t="s">
        <v>66</v>
      </c>
      <c r="J46" s="1">
        <v>17</v>
      </c>
      <c r="K46" s="1">
        <f>_xlfn.XLOOKUP(Tabelle3[[#This Row],[Mint]],Tabelle1[Mint],Tabelle1[Anzahl],"",0,1)</f>
        <v>26</v>
      </c>
      <c r="L46" s="5">
        <f>Tabelle3[[#This Row],[Richtige]]/Tabelle3[[#This Row],[Anzahl]]</f>
        <v>0.65384615384615385</v>
      </c>
      <c r="P46" s="1" t="s">
        <v>66</v>
      </c>
      <c r="Q46" s="1">
        <v>17</v>
      </c>
      <c r="R46" s="3">
        <f>_xlfn.XLOOKUP(Tabelle4[[#This Row],[Mint]],Tabelle1[Mint],Tabelle1[Anzahl],"",0,1)</f>
        <v>26</v>
      </c>
      <c r="S46" s="5">
        <f>Tabelle4[[#This Row],[Richtige]]/Tabelle4[[#This Row],[Anzahl]]</f>
        <v>0.65384615384615385</v>
      </c>
    </row>
    <row r="47" spans="1:19">
      <c r="A47" s="1" t="s">
        <v>67</v>
      </c>
      <c r="B47" s="3">
        <v>58</v>
      </c>
      <c r="C47" s="3">
        <f>_xlfn.XLOOKUP(Tabelle2[[#This Row],[Mint]],Tabelle1[Mint],Tabelle1[Anzahl],"",0,1)</f>
        <v>68</v>
      </c>
      <c r="D47" s="5">
        <f>Tabelle2[[#This Row],[Richtige]]/Tabelle2[[#This Row],[Anzahl]]</f>
        <v>0.8529411764705882</v>
      </c>
      <c r="I47" s="1" t="s">
        <v>67</v>
      </c>
      <c r="J47" s="1">
        <v>55</v>
      </c>
      <c r="K47" s="1">
        <f>_xlfn.XLOOKUP(Tabelle3[[#This Row],[Mint]],Tabelle1[Mint],Tabelle1[Anzahl],"",0,1)</f>
        <v>68</v>
      </c>
      <c r="L47" s="5">
        <f>Tabelle3[[#This Row],[Richtige]]/Tabelle3[[#This Row],[Anzahl]]</f>
        <v>0.80882352941176472</v>
      </c>
      <c r="P47" s="1" t="s">
        <v>67</v>
      </c>
      <c r="Q47" s="1">
        <v>53</v>
      </c>
      <c r="R47" s="3">
        <f>_xlfn.XLOOKUP(Tabelle4[[#This Row],[Mint]],Tabelle1[Mint],Tabelle1[Anzahl],"",0,1)</f>
        <v>68</v>
      </c>
      <c r="S47" s="5">
        <f>Tabelle4[[#This Row],[Richtige]]/Tabelle4[[#This Row],[Anzahl]]</f>
        <v>0.77941176470588236</v>
      </c>
    </row>
    <row r="48" spans="1:19">
      <c r="A48" s="1" t="s">
        <v>68</v>
      </c>
      <c r="B48" s="3">
        <v>1</v>
      </c>
      <c r="C48" s="3">
        <f>_xlfn.XLOOKUP(Tabelle2[[#This Row],[Mint]],Tabelle1[Mint],Tabelle1[Anzahl],"",0,1)</f>
        <v>2</v>
      </c>
      <c r="D48" s="5">
        <f>Tabelle2[[#This Row],[Richtige]]/Tabelle2[[#This Row],[Anzahl]]</f>
        <v>0.5</v>
      </c>
      <c r="I48" s="1" t="s">
        <v>68</v>
      </c>
      <c r="J48" s="1">
        <v>1</v>
      </c>
      <c r="K48" s="1">
        <f>_xlfn.XLOOKUP(Tabelle3[[#This Row],[Mint]],Tabelle1[Mint],Tabelle1[Anzahl],"",0,1)</f>
        <v>2</v>
      </c>
      <c r="L48" s="5">
        <f>Tabelle3[[#This Row],[Richtige]]/Tabelle3[[#This Row],[Anzahl]]</f>
        <v>0.5</v>
      </c>
      <c r="P48" s="1" t="s">
        <v>68</v>
      </c>
      <c r="Q48" s="1">
        <v>1</v>
      </c>
      <c r="R48" s="3">
        <f>_xlfn.XLOOKUP(Tabelle4[[#This Row],[Mint]],Tabelle1[Mint],Tabelle1[Anzahl],"",0,1)</f>
        <v>2</v>
      </c>
      <c r="S48" s="5">
        <f>Tabelle4[[#This Row],[Richtige]]/Tabelle4[[#This Row],[Anzahl]]</f>
        <v>0.5</v>
      </c>
    </row>
    <row r="49" spans="1:19">
      <c r="A49" s="1" t="s">
        <v>69</v>
      </c>
      <c r="B49" s="3">
        <v>14</v>
      </c>
      <c r="C49" s="3">
        <f>_xlfn.XLOOKUP(Tabelle2[[#This Row],[Mint]],Tabelle1[Mint],Tabelle1[Anzahl],"",0,1)</f>
        <v>18</v>
      </c>
      <c r="D49" s="5">
        <f>Tabelle2[[#This Row],[Richtige]]/Tabelle2[[#This Row],[Anzahl]]</f>
        <v>0.77777777777777779</v>
      </c>
      <c r="I49" s="1" t="s">
        <v>69</v>
      </c>
      <c r="J49" s="1">
        <v>12</v>
      </c>
      <c r="K49" s="1">
        <f>_xlfn.XLOOKUP(Tabelle3[[#This Row],[Mint]],Tabelle1[Mint],Tabelle1[Anzahl],"",0,1)</f>
        <v>18</v>
      </c>
      <c r="L49" s="5">
        <f>Tabelle3[[#This Row],[Richtige]]/Tabelle3[[#This Row],[Anzahl]]</f>
        <v>0.66666666666666663</v>
      </c>
      <c r="P49" s="1" t="s">
        <v>69</v>
      </c>
      <c r="Q49" s="1">
        <v>13</v>
      </c>
      <c r="R49" s="3">
        <f>_xlfn.XLOOKUP(Tabelle4[[#This Row],[Mint]],Tabelle1[Mint],Tabelle1[Anzahl],"",0,1)</f>
        <v>18</v>
      </c>
      <c r="S49" s="5">
        <f>Tabelle4[[#This Row],[Richtige]]/Tabelle4[[#This Row],[Anzahl]]</f>
        <v>0.72222222222222221</v>
      </c>
    </row>
    <row r="50" spans="1:19">
      <c r="A50" s="1" t="s">
        <v>70</v>
      </c>
      <c r="B50" s="3">
        <v>2</v>
      </c>
      <c r="C50" s="3">
        <f>_xlfn.XLOOKUP(Tabelle2[[#This Row],[Mint]],Tabelle1[Mint],Tabelle1[Anzahl],"",0,1)</f>
        <v>2</v>
      </c>
      <c r="D50" s="5">
        <f>Tabelle2[[#This Row],[Richtige]]/Tabelle2[[#This Row],[Anzahl]]</f>
        <v>1</v>
      </c>
      <c r="I50" s="1" t="s">
        <v>70</v>
      </c>
      <c r="J50" s="1">
        <v>2</v>
      </c>
      <c r="K50" s="1">
        <f>_xlfn.XLOOKUP(Tabelle3[[#This Row],[Mint]],Tabelle1[Mint],Tabelle1[Anzahl],"",0,1)</f>
        <v>2</v>
      </c>
      <c r="L50" s="5">
        <f>Tabelle3[[#This Row],[Richtige]]/Tabelle3[[#This Row],[Anzahl]]</f>
        <v>1</v>
      </c>
      <c r="P50" s="1" t="s">
        <v>70</v>
      </c>
      <c r="Q50" s="1">
        <v>2</v>
      </c>
      <c r="R50" s="3">
        <f>_xlfn.XLOOKUP(Tabelle4[[#This Row],[Mint]],Tabelle1[Mint],Tabelle1[Anzahl],"",0,1)</f>
        <v>2</v>
      </c>
      <c r="S50" s="5">
        <f>Tabelle4[[#This Row],[Richtige]]/Tabelle4[[#This Row],[Anzahl]]</f>
        <v>1</v>
      </c>
    </row>
    <row r="51" spans="1:19">
      <c r="A51" s="1" t="s">
        <v>71</v>
      </c>
      <c r="B51" s="3">
        <v>0</v>
      </c>
      <c r="C51" s="3">
        <f>_xlfn.XLOOKUP(Tabelle2[[#This Row],[Mint]],Tabelle1[Mint],Tabelle1[Anzahl],"",0,1)</f>
        <v>3</v>
      </c>
      <c r="D51" s="5">
        <f>Tabelle2[[#This Row],[Richtige]]/Tabelle2[[#This Row],[Anzahl]]</f>
        <v>0</v>
      </c>
      <c r="I51" s="1" t="s">
        <v>71</v>
      </c>
      <c r="J51" s="1">
        <v>0</v>
      </c>
      <c r="K51" s="1">
        <f>_xlfn.XLOOKUP(Tabelle3[[#This Row],[Mint]],Tabelle1[Mint],Tabelle1[Anzahl],"",0,1)</f>
        <v>3</v>
      </c>
      <c r="L51" s="5">
        <f>Tabelle3[[#This Row],[Richtige]]/Tabelle3[[#This Row],[Anzahl]]</f>
        <v>0</v>
      </c>
      <c r="P51" s="1" t="s">
        <v>71</v>
      </c>
      <c r="Q51" s="1">
        <v>0</v>
      </c>
      <c r="R51" s="3">
        <f>_xlfn.XLOOKUP(Tabelle4[[#This Row],[Mint]],Tabelle1[Mint],Tabelle1[Anzahl],"",0,1)</f>
        <v>3</v>
      </c>
      <c r="S51" s="5">
        <f>Tabelle4[[#This Row],[Richtige]]/Tabelle4[[#This Row],[Anzahl]]</f>
        <v>0</v>
      </c>
    </row>
    <row r="52" spans="1:19">
      <c r="A52" s="1" t="s">
        <v>72</v>
      </c>
      <c r="B52" s="3">
        <v>621</v>
      </c>
      <c r="C52" s="3">
        <f>_xlfn.XLOOKUP(Tabelle2[[#This Row],[Mint]],Tabelle1[Mint],Tabelle1[Anzahl],"",0,1)</f>
        <v>658</v>
      </c>
      <c r="D52" s="5">
        <f>Tabelle2[[#This Row],[Richtige]]/Tabelle2[[#This Row],[Anzahl]]</f>
        <v>0.94376899696048633</v>
      </c>
      <c r="I52" s="1" t="s">
        <v>72</v>
      </c>
      <c r="J52" s="1">
        <v>620</v>
      </c>
      <c r="K52" s="1">
        <f>_xlfn.XLOOKUP(Tabelle3[[#This Row],[Mint]],Tabelle1[Mint],Tabelle1[Anzahl],"",0,1)</f>
        <v>658</v>
      </c>
      <c r="L52" s="5">
        <f>Tabelle3[[#This Row],[Richtige]]/Tabelle3[[#This Row],[Anzahl]]</f>
        <v>0.94224924012158051</v>
      </c>
      <c r="P52" s="1" t="s">
        <v>72</v>
      </c>
      <c r="Q52" s="1">
        <v>614</v>
      </c>
      <c r="R52" s="3">
        <f>_xlfn.XLOOKUP(Tabelle4[[#This Row],[Mint]],Tabelle1[Mint],Tabelle1[Anzahl],"",0,1)</f>
        <v>658</v>
      </c>
      <c r="S52" s="5">
        <f>Tabelle4[[#This Row],[Richtige]]/Tabelle4[[#This Row],[Anzahl]]</f>
        <v>0.93313069908814594</v>
      </c>
    </row>
    <row r="53" spans="1:19">
      <c r="A53" s="1" t="s">
        <v>73</v>
      </c>
      <c r="B53" s="3">
        <v>0</v>
      </c>
      <c r="C53" s="3">
        <f>_xlfn.XLOOKUP(Tabelle2[[#This Row],[Mint]],Tabelle1[Mint],Tabelle1[Anzahl],"",0,1)</f>
        <v>1</v>
      </c>
      <c r="D53" s="5">
        <f>Tabelle2[[#This Row],[Richtige]]/Tabelle2[[#This Row],[Anzahl]]</f>
        <v>0</v>
      </c>
      <c r="I53" s="1" t="s">
        <v>73</v>
      </c>
      <c r="J53" s="1">
        <v>0</v>
      </c>
      <c r="K53" s="1">
        <f>_xlfn.XLOOKUP(Tabelle3[[#This Row],[Mint]],Tabelle1[Mint],Tabelle1[Anzahl],"",0,1)</f>
        <v>1</v>
      </c>
      <c r="L53" s="5">
        <f>Tabelle3[[#This Row],[Richtige]]/Tabelle3[[#This Row],[Anzahl]]</f>
        <v>0</v>
      </c>
      <c r="P53" s="1" t="s">
        <v>73</v>
      </c>
      <c r="Q53" s="1">
        <v>0</v>
      </c>
      <c r="R53" s="3">
        <f>_xlfn.XLOOKUP(Tabelle4[[#This Row],[Mint]],Tabelle1[Mint],Tabelle1[Anzahl],"",0,1)</f>
        <v>1</v>
      </c>
      <c r="S53" s="5">
        <f>Tabelle4[[#This Row],[Richtige]]/Tabelle4[[#This Row],[Anzahl]]</f>
        <v>0</v>
      </c>
    </row>
    <row r="54" spans="1:19">
      <c r="A54" s="1" t="s">
        <v>74</v>
      </c>
      <c r="B54" s="3">
        <v>344</v>
      </c>
      <c r="C54" s="3">
        <f>_xlfn.XLOOKUP(Tabelle2[[#This Row],[Mint]],Tabelle1[Mint],Tabelle1[Anzahl],"",0,1)</f>
        <v>396</v>
      </c>
      <c r="D54" s="5">
        <f>Tabelle2[[#This Row],[Richtige]]/Tabelle2[[#This Row],[Anzahl]]</f>
        <v>0.86868686868686873</v>
      </c>
      <c r="I54" s="1" t="s">
        <v>74</v>
      </c>
      <c r="J54" s="1">
        <v>337</v>
      </c>
      <c r="K54" s="1">
        <f>_xlfn.XLOOKUP(Tabelle3[[#This Row],[Mint]],Tabelle1[Mint],Tabelle1[Anzahl],"",0,1)</f>
        <v>396</v>
      </c>
      <c r="L54" s="5">
        <f>Tabelle3[[#This Row],[Richtige]]/Tabelle3[[#This Row],[Anzahl]]</f>
        <v>0.85101010101010099</v>
      </c>
      <c r="P54" s="1" t="s">
        <v>74</v>
      </c>
      <c r="Q54" s="1">
        <v>344</v>
      </c>
      <c r="R54" s="3">
        <f>_xlfn.XLOOKUP(Tabelle4[[#This Row],[Mint]],Tabelle1[Mint],Tabelle1[Anzahl],"",0,1)</f>
        <v>396</v>
      </c>
      <c r="S54" s="5">
        <f>Tabelle4[[#This Row],[Richtige]]/Tabelle4[[#This Row],[Anzahl]]</f>
        <v>0.86868686868686873</v>
      </c>
    </row>
    <row r="55" spans="1:19">
      <c r="A55" s="1" t="s">
        <v>75</v>
      </c>
      <c r="B55" s="3">
        <v>46</v>
      </c>
      <c r="C55" s="3">
        <f>_xlfn.XLOOKUP(Tabelle2[[#This Row],[Mint]],Tabelle1[Mint],Tabelle1[Anzahl],"",0,1)</f>
        <v>61</v>
      </c>
      <c r="D55" s="5">
        <f>Tabelle2[[#This Row],[Richtige]]/Tabelle2[[#This Row],[Anzahl]]</f>
        <v>0.75409836065573765</v>
      </c>
      <c r="I55" s="1" t="s">
        <v>75</v>
      </c>
      <c r="J55" s="1">
        <v>46</v>
      </c>
      <c r="K55" s="1">
        <f>_xlfn.XLOOKUP(Tabelle3[[#This Row],[Mint]],Tabelle1[Mint],Tabelle1[Anzahl],"",0,1)</f>
        <v>61</v>
      </c>
      <c r="L55" s="5">
        <f>Tabelle3[[#This Row],[Richtige]]/Tabelle3[[#This Row],[Anzahl]]</f>
        <v>0.75409836065573765</v>
      </c>
      <c r="P55" s="1" t="s">
        <v>75</v>
      </c>
      <c r="Q55" s="1">
        <v>45</v>
      </c>
      <c r="R55" s="3">
        <f>_xlfn.XLOOKUP(Tabelle4[[#This Row],[Mint]],Tabelle1[Mint],Tabelle1[Anzahl],"",0,1)</f>
        <v>61</v>
      </c>
      <c r="S55" s="5">
        <f>Tabelle4[[#This Row],[Richtige]]/Tabelle4[[#This Row],[Anzahl]]</f>
        <v>0.73770491803278693</v>
      </c>
    </row>
    <row r="56" spans="1:19">
      <c r="A56" s="1" t="s">
        <v>76</v>
      </c>
      <c r="B56" s="3">
        <v>1</v>
      </c>
      <c r="C56" s="3">
        <f>_xlfn.XLOOKUP(Tabelle2[[#This Row],[Mint]],Tabelle1[Mint],Tabelle1[Anzahl],"",0,1)</f>
        <v>2</v>
      </c>
      <c r="D56" s="5">
        <f>Tabelle2[[#This Row],[Richtige]]/Tabelle2[[#This Row],[Anzahl]]</f>
        <v>0.5</v>
      </c>
      <c r="I56" s="1" t="s">
        <v>76</v>
      </c>
      <c r="J56" s="1">
        <v>1</v>
      </c>
      <c r="K56" s="1">
        <f>_xlfn.XLOOKUP(Tabelle3[[#This Row],[Mint]],Tabelle1[Mint],Tabelle1[Anzahl],"",0,1)</f>
        <v>2</v>
      </c>
      <c r="L56" s="5">
        <f>Tabelle3[[#This Row],[Richtige]]/Tabelle3[[#This Row],[Anzahl]]</f>
        <v>0.5</v>
      </c>
      <c r="P56" s="1" t="s">
        <v>76</v>
      </c>
      <c r="Q56" s="1">
        <v>1</v>
      </c>
      <c r="R56" s="3">
        <f>_xlfn.XLOOKUP(Tabelle4[[#This Row],[Mint]],Tabelle1[Mint],Tabelle1[Anzahl],"",0,1)</f>
        <v>2</v>
      </c>
      <c r="S56" s="5">
        <f>Tabelle4[[#This Row],[Richtige]]/Tabelle4[[#This Row],[Anzahl]]</f>
        <v>0.5</v>
      </c>
    </row>
    <row r="57" spans="1:19">
      <c r="A57" s="1" t="s">
        <v>77</v>
      </c>
      <c r="B57" s="3">
        <v>151</v>
      </c>
      <c r="C57" s="3">
        <f>_xlfn.XLOOKUP(Tabelle2[[#This Row],[Mint]],Tabelle1[Mint],Tabelle1[Anzahl],"",0,1)</f>
        <v>159</v>
      </c>
      <c r="D57" s="5">
        <f>Tabelle2[[#This Row],[Richtige]]/Tabelle2[[#This Row],[Anzahl]]</f>
        <v>0.94968553459119498</v>
      </c>
      <c r="I57" s="1" t="s">
        <v>77</v>
      </c>
      <c r="J57" s="1">
        <v>150</v>
      </c>
      <c r="K57" s="1">
        <f>_xlfn.XLOOKUP(Tabelle3[[#This Row],[Mint]],Tabelle1[Mint],Tabelle1[Anzahl],"",0,1)</f>
        <v>159</v>
      </c>
      <c r="L57" s="5">
        <f>Tabelle3[[#This Row],[Richtige]]/Tabelle3[[#This Row],[Anzahl]]</f>
        <v>0.94339622641509435</v>
      </c>
      <c r="P57" s="1" t="s">
        <v>77</v>
      </c>
      <c r="Q57" s="1">
        <v>149</v>
      </c>
      <c r="R57" s="3">
        <f>_xlfn.XLOOKUP(Tabelle4[[#This Row],[Mint]],Tabelle1[Mint],Tabelle1[Anzahl],"",0,1)</f>
        <v>159</v>
      </c>
      <c r="S57" s="5">
        <f>Tabelle4[[#This Row],[Richtige]]/Tabelle4[[#This Row],[Anzahl]]</f>
        <v>0.93710691823899372</v>
      </c>
    </row>
    <row r="58" spans="1:19">
      <c r="A58" s="1" t="s">
        <v>78</v>
      </c>
      <c r="B58" s="3">
        <v>477</v>
      </c>
      <c r="C58" s="3">
        <f>_xlfn.XLOOKUP(Tabelle2[[#This Row],[Mint]],Tabelle1[Mint],Tabelle1[Anzahl],"",0,1)</f>
        <v>501</v>
      </c>
      <c r="D58" s="5">
        <f>Tabelle2[[#This Row],[Richtige]]/Tabelle2[[#This Row],[Anzahl]]</f>
        <v>0.95209580838323349</v>
      </c>
      <c r="I58" s="1" t="s">
        <v>78</v>
      </c>
      <c r="J58" s="1">
        <v>477</v>
      </c>
      <c r="K58" s="1">
        <f>_xlfn.XLOOKUP(Tabelle3[[#This Row],[Mint]],Tabelle1[Mint],Tabelle1[Anzahl],"",0,1)</f>
        <v>501</v>
      </c>
      <c r="L58" s="5">
        <f>Tabelle3[[#This Row],[Richtige]]/Tabelle3[[#This Row],[Anzahl]]</f>
        <v>0.95209580838323349</v>
      </c>
      <c r="P58" s="1" t="s">
        <v>78</v>
      </c>
      <c r="Q58" s="1">
        <v>476</v>
      </c>
      <c r="R58" s="3">
        <f>_xlfn.XLOOKUP(Tabelle4[[#This Row],[Mint]],Tabelle1[Mint],Tabelle1[Anzahl],"",0,1)</f>
        <v>501</v>
      </c>
      <c r="S58" s="5">
        <f>Tabelle4[[#This Row],[Richtige]]/Tabelle4[[#This Row],[Anzahl]]</f>
        <v>0.95009980039920161</v>
      </c>
    </row>
    <row r="59" spans="1:19">
      <c r="A59" s="1" t="s">
        <v>79</v>
      </c>
      <c r="B59" s="3">
        <v>220</v>
      </c>
      <c r="C59" s="3">
        <f>_xlfn.XLOOKUP(Tabelle2[[#This Row],[Mint]],Tabelle1[Mint],Tabelle1[Anzahl],"",0,1)</f>
        <v>236</v>
      </c>
      <c r="D59" s="5">
        <f>Tabelle2[[#This Row],[Richtige]]/Tabelle2[[#This Row],[Anzahl]]</f>
        <v>0.93220338983050843</v>
      </c>
      <c r="I59" s="1" t="s">
        <v>79</v>
      </c>
      <c r="J59" s="1">
        <v>220</v>
      </c>
      <c r="K59" s="1">
        <f>_xlfn.XLOOKUP(Tabelle3[[#This Row],[Mint]],Tabelle1[Mint],Tabelle1[Anzahl],"",0,1)</f>
        <v>236</v>
      </c>
      <c r="L59" s="5">
        <f>Tabelle3[[#This Row],[Richtige]]/Tabelle3[[#This Row],[Anzahl]]</f>
        <v>0.93220338983050843</v>
      </c>
      <c r="P59" s="1" t="s">
        <v>79</v>
      </c>
      <c r="Q59" s="1">
        <v>216</v>
      </c>
      <c r="R59" s="3">
        <f>_xlfn.XLOOKUP(Tabelle4[[#This Row],[Mint]],Tabelle1[Mint],Tabelle1[Anzahl],"",0,1)</f>
        <v>236</v>
      </c>
      <c r="S59" s="5">
        <f>Tabelle4[[#This Row],[Richtige]]/Tabelle4[[#This Row],[Anzahl]]</f>
        <v>0.9152542372881356</v>
      </c>
    </row>
    <row r="60" spans="1:19">
      <c r="A60" s="1" t="s">
        <v>80</v>
      </c>
      <c r="B60" s="3">
        <v>47</v>
      </c>
      <c r="C60" s="3">
        <f>_xlfn.XLOOKUP(Tabelle2[[#This Row],[Mint]],Tabelle1[Mint],Tabelle1[Anzahl],"",0,1)</f>
        <v>76</v>
      </c>
      <c r="D60" s="5">
        <f>Tabelle2[[#This Row],[Richtige]]/Tabelle2[[#This Row],[Anzahl]]</f>
        <v>0.61842105263157898</v>
      </c>
      <c r="I60" s="1" t="s">
        <v>80</v>
      </c>
      <c r="J60" s="1">
        <v>46</v>
      </c>
      <c r="K60" s="1">
        <f>_xlfn.XLOOKUP(Tabelle3[[#This Row],[Mint]],Tabelle1[Mint],Tabelle1[Anzahl],"",0,1)</f>
        <v>76</v>
      </c>
      <c r="L60" s="5">
        <f>Tabelle3[[#This Row],[Richtige]]/Tabelle3[[#This Row],[Anzahl]]</f>
        <v>0.60526315789473684</v>
      </c>
      <c r="P60" s="1" t="s">
        <v>80</v>
      </c>
      <c r="Q60" s="1">
        <v>43</v>
      </c>
      <c r="R60" s="3">
        <f>_xlfn.XLOOKUP(Tabelle4[[#This Row],[Mint]],Tabelle1[Mint],Tabelle1[Anzahl],"",0,1)</f>
        <v>76</v>
      </c>
      <c r="S60" s="5">
        <f>Tabelle4[[#This Row],[Richtige]]/Tabelle4[[#This Row],[Anzahl]]</f>
        <v>0.56578947368421051</v>
      </c>
    </row>
    <row r="61" spans="1:19">
      <c r="A61" s="1" t="s">
        <v>81</v>
      </c>
      <c r="B61" s="3">
        <v>2</v>
      </c>
      <c r="C61" s="3">
        <f>_xlfn.XLOOKUP(Tabelle2[[#This Row],[Mint]],Tabelle1[Mint],Tabelle1[Anzahl],"",0,1)</f>
        <v>20</v>
      </c>
      <c r="D61" s="5">
        <f>Tabelle2[[#This Row],[Richtige]]/Tabelle2[[#This Row],[Anzahl]]</f>
        <v>0.1</v>
      </c>
      <c r="I61" s="1" t="s">
        <v>81</v>
      </c>
      <c r="J61" s="1">
        <v>1</v>
      </c>
      <c r="K61" s="1">
        <f>_xlfn.XLOOKUP(Tabelle3[[#This Row],[Mint]],Tabelle1[Mint],Tabelle1[Anzahl],"",0,1)</f>
        <v>20</v>
      </c>
      <c r="L61" s="5">
        <f>Tabelle3[[#This Row],[Richtige]]/Tabelle3[[#This Row],[Anzahl]]</f>
        <v>0.05</v>
      </c>
      <c r="P61" s="1" t="s">
        <v>81</v>
      </c>
      <c r="Q61" s="1">
        <v>2</v>
      </c>
      <c r="R61" s="3">
        <f>_xlfn.XLOOKUP(Tabelle4[[#This Row],[Mint]],Tabelle1[Mint],Tabelle1[Anzahl],"",0,1)</f>
        <v>20</v>
      </c>
      <c r="S61" s="5">
        <f>Tabelle4[[#This Row],[Richtige]]/Tabelle4[[#This Row],[Anzahl]]</f>
        <v>0.1</v>
      </c>
    </row>
    <row r="62" spans="1:19">
      <c r="A62" s="1" t="s">
        <v>82</v>
      </c>
      <c r="B62" s="3">
        <v>10</v>
      </c>
      <c r="C62" s="3">
        <f>_xlfn.XLOOKUP(Tabelle2[[#This Row],[Mint]],Tabelle1[Mint],Tabelle1[Anzahl],"",0,1)</f>
        <v>17</v>
      </c>
      <c r="D62" s="5">
        <f>Tabelle2[[#This Row],[Richtige]]/Tabelle2[[#This Row],[Anzahl]]</f>
        <v>0.58823529411764708</v>
      </c>
      <c r="I62" s="1" t="s">
        <v>82</v>
      </c>
      <c r="J62" s="1">
        <v>9</v>
      </c>
      <c r="K62" s="1">
        <f>_xlfn.XLOOKUP(Tabelle3[[#This Row],[Mint]],Tabelle1[Mint],Tabelle1[Anzahl],"",0,1)</f>
        <v>17</v>
      </c>
      <c r="L62" s="5">
        <f>Tabelle3[[#This Row],[Richtige]]/Tabelle3[[#This Row],[Anzahl]]</f>
        <v>0.52941176470588236</v>
      </c>
      <c r="P62" s="1" t="s">
        <v>82</v>
      </c>
      <c r="Q62" s="1">
        <v>9</v>
      </c>
      <c r="R62" s="3">
        <f>_xlfn.XLOOKUP(Tabelle4[[#This Row],[Mint]],Tabelle1[Mint],Tabelle1[Anzahl],"",0,1)</f>
        <v>17</v>
      </c>
      <c r="S62" s="5">
        <f>Tabelle4[[#This Row],[Richtige]]/Tabelle4[[#This Row],[Anzahl]]</f>
        <v>0.52941176470588236</v>
      </c>
    </row>
    <row r="63" spans="1:19">
      <c r="A63" s="1" t="s">
        <v>83</v>
      </c>
      <c r="B63" s="3">
        <v>37</v>
      </c>
      <c r="C63" s="3">
        <f>_xlfn.XLOOKUP(Tabelle2[[#This Row],[Mint]],Tabelle1[Mint],Tabelle1[Anzahl],"",0,1)</f>
        <v>48</v>
      </c>
      <c r="D63" s="5">
        <f>Tabelle2[[#This Row],[Richtige]]/Tabelle2[[#This Row],[Anzahl]]</f>
        <v>0.77083333333333337</v>
      </c>
      <c r="I63" s="1" t="s">
        <v>83</v>
      </c>
      <c r="J63" s="1">
        <v>37</v>
      </c>
      <c r="K63" s="1">
        <f>_xlfn.XLOOKUP(Tabelle3[[#This Row],[Mint]],Tabelle1[Mint],Tabelle1[Anzahl],"",0,1)</f>
        <v>48</v>
      </c>
      <c r="L63" s="5">
        <f>Tabelle3[[#This Row],[Richtige]]/Tabelle3[[#This Row],[Anzahl]]</f>
        <v>0.77083333333333337</v>
      </c>
      <c r="P63" s="1" t="s">
        <v>83</v>
      </c>
      <c r="Q63" s="1">
        <v>37</v>
      </c>
      <c r="R63" s="3">
        <f>_xlfn.XLOOKUP(Tabelle4[[#This Row],[Mint]],Tabelle1[Mint],Tabelle1[Anzahl],"",0,1)</f>
        <v>48</v>
      </c>
      <c r="S63" s="5">
        <f>Tabelle4[[#This Row],[Richtige]]/Tabelle4[[#This Row],[Anzahl]]</f>
        <v>0.77083333333333337</v>
      </c>
    </row>
    <row r="64" spans="1:19">
      <c r="A64" s="1" t="s">
        <v>84</v>
      </c>
      <c r="B64" s="3">
        <v>1</v>
      </c>
      <c r="C64" s="3">
        <f>_xlfn.XLOOKUP(Tabelle2[[#This Row],[Mint]],Tabelle1[Mint],Tabelle1[Anzahl],"",0,1)</f>
        <v>1</v>
      </c>
      <c r="D64" s="5">
        <f>Tabelle2[[#This Row],[Richtige]]/Tabelle2[[#This Row],[Anzahl]]</f>
        <v>1</v>
      </c>
      <c r="I64" s="1" t="s">
        <v>84</v>
      </c>
      <c r="J64" s="1">
        <v>1</v>
      </c>
      <c r="K64" s="1">
        <f>_xlfn.XLOOKUP(Tabelle3[[#This Row],[Mint]],Tabelle1[Mint],Tabelle1[Anzahl],"",0,1)</f>
        <v>1</v>
      </c>
      <c r="L64" s="5">
        <f>Tabelle3[[#This Row],[Richtige]]/Tabelle3[[#This Row],[Anzahl]]</f>
        <v>1</v>
      </c>
      <c r="P64" s="1" t="s">
        <v>84</v>
      </c>
      <c r="Q64" s="1">
        <v>1</v>
      </c>
      <c r="R64" s="3">
        <f>_xlfn.XLOOKUP(Tabelle4[[#This Row],[Mint]],Tabelle1[Mint],Tabelle1[Anzahl],"",0,1)</f>
        <v>1</v>
      </c>
      <c r="S64" s="5">
        <f>Tabelle4[[#This Row],[Richtige]]/Tabelle4[[#This Row],[Anzahl]]</f>
        <v>1</v>
      </c>
    </row>
    <row r="65" spans="1:19">
      <c r="A65" s="1" t="s">
        <v>85</v>
      </c>
      <c r="B65" s="3">
        <v>41</v>
      </c>
      <c r="C65" s="3">
        <f>_xlfn.XLOOKUP(Tabelle2[[#This Row],[Mint]],Tabelle1[Mint],Tabelle1[Anzahl],"",0,1)</f>
        <v>64</v>
      </c>
      <c r="D65" s="5">
        <f>Tabelle2[[#This Row],[Richtige]]/Tabelle2[[#This Row],[Anzahl]]</f>
        <v>0.640625</v>
      </c>
      <c r="I65" s="1" t="s">
        <v>85</v>
      </c>
      <c r="J65" s="1">
        <v>41</v>
      </c>
      <c r="K65" s="1">
        <f>_xlfn.XLOOKUP(Tabelle3[[#This Row],[Mint]],Tabelle1[Mint],Tabelle1[Anzahl],"",0,1)</f>
        <v>64</v>
      </c>
      <c r="L65" s="5">
        <f>Tabelle3[[#This Row],[Richtige]]/Tabelle3[[#This Row],[Anzahl]]</f>
        <v>0.640625</v>
      </c>
      <c r="P65" s="1" t="s">
        <v>85</v>
      </c>
      <c r="Q65" s="1">
        <v>41</v>
      </c>
      <c r="R65" s="3">
        <f>_xlfn.XLOOKUP(Tabelle4[[#This Row],[Mint]],Tabelle1[Mint],Tabelle1[Anzahl],"",0,1)</f>
        <v>64</v>
      </c>
      <c r="S65" s="5">
        <f>Tabelle4[[#This Row],[Richtige]]/Tabelle4[[#This Row],[Anzahl]]</f>
        <v>0.640625</v>
      </c>
    </row>
    <row r="66" spans="1:19">
      <c r="A66" s="1" t="s">
        <v>86</v>
      </c>
      <c r="B66" s="3">
        <v>23</v>
      </c>
      <c r="C66" s="3">
        <f>_xlfn.XLOOKUP(Tabelle2[[#This Row],[Mint]],Tabelle1[Mint],Tabelle1[Anzahl],"",0,1)</f>
        <v>31</v>
      </c>
      <c r="D66" s="5">
        <f>Tabelle2[[#This Row],[Richtige]]/Tabelle2[[#This Row],[Anzahl]]</f>
        <v>0.74193548387096775</v>
      </c>
      <c r="I66" s="1" t="s">
        <v>86</v>
      </c>
      <c r="J66" s="1">
        <v>19</v>
      </c>
      <c r="K66" s="1">
        <f>_xlfn.XLOOKUP(Tabelle3[[#This Row],[Mint]],Tabelle1[Mint],Tabelle1[Anzahl],"",0,1)</f>
        <v>31</v>
      </c>
      <c r="L66" s="5">
        <f>Tabelle3[[#This Row],[Richtige]]/Tabelle3[[#This Row],[Anzahl]]</f>
        <v>0.61290322580645162</v>
      </c>
      <c r="P66" s="1" t="s">
        <v>86</v>
      </c>
      <c r="Q66" s="1">
        <v>21</v>
      </c>
      <c r="R66" s="3">
        <f>_xlfn.XLOOKUP(Tabelle4[[#This Row],[Mint]],Tabelle1[Mint],Tabelle1[Anzahl],"",0,1)</f>
        <v>31</v>
      </c>
      <c r="S66" s="5">
        <f>Tabelle4[[#This Row],[Richtige]]/Tabelle4[[#This Row],[Anzahl]]</f>
        <v>0.67741935483870963</v>
      </c>
    </row>
    <row r="67" spans="1:19">
      <c r="A67" s="1" t="s">
        <v>87</v>
      </c>
      <c r="B67" s="3">
        <v>1</v>
      </c>
      <c r="C67" s="3">
        <f>_xlfn.XLOOKUP(Tabelle2[[#This Row],[Mint]],Tabelle1[Mint],Tabelle1[Anzahl],"",0,1)</f>
        <v>2</v>
      </c>
      <c r="D67" s="5">
        <f>Tabelle2[[#This Row],[Richtige]]/Tabelle2[[#This Row],[Anzahl]]</f>
        <v>0.5</v>
      </c>
      <c r="I67" s="1" t="s">
        <v>87</v>
      </c>
      <c r="J67" s="1">
        <v>1</v>
      </c>
      <c r="K67" s="1">
        <f>_xlfn.XLOOKUP(Tabelle3[[#This Row],[Mint]],Tabelle1[Mint],Tabelle1[Anzahl],"",0,1)</f>
        <v>2</v>
      </c>
      <c r="L67" s="5">
        <f>Tabelle3[[#This Row],[Richtige]]/Tabelle3[[#This Row],[Anzahl]]</f>
        <v>0.5</v>
      </c>
      <c r="P67" s="1" t="s">
        <v>87</v>
      </c>
      <c r="Q67" s="1">
        <v>1</v>
      </c>
      <c r="R67" s="3">
        <f>_xlfn.XLOOKUP(Tabelle4[[#This Row],[Mint]],Tabelle1[Mint],Tabelle1[Anzahl],"",0,1)</f>
        <v>2</v>
      </c>
      <c r="S67" s="5">
        <f>Tabelle4[[#This Row],[Richtige]]/Tabelle4[[#This Row],[Anzahl]]</f>
        <v>0.5</v>
      </c>
    </row>
    <row r="68" spans="1:19">
      <c r="A68" s="1" t="s">
        <v>88</v>
      </c>
      <c r="B68" s="3">
        <v>67</v>
      </c>
      <c r="C68" s="3">
        <f>_xlfn.XLOOKUP(Tabelle2[[#This Row],[Mint]],Tabelle1[Mint],Tabelle1[Anzahl],"",0,1)</f>
        <v>86</v>
      </c>
      <c r="D68" s="5">
        <f>Tabelle2[[#This Row],[Richtige]]/Tabelle2[[#This Row],[Anzahl]]</f>
        <v>0.77906976744186052</v>
      </c>
      <c r="I68" s="1" t="s">
        <v>88</v>
      </c>
      <c r="J68" s="1">
        <v>64</v>
      </c>
      <c r="K68" s="1">
        <f>_xlfn.XLOOKUP(Tabelle3[[#This Row],[Mint]],Tabelle1[Mint],Tabelle1[Anzahl],"",0,1)</f>
        <v>86</v>
      </c>
      <c r="L68" s="5">
        <f>Tabelle3[[#This Row],[Richtige]]/Tabelle3[[#This Row],[Anzahl]]</f>
        <v>0.7441860465116279</v>
      </c>
      <c r="P68" s="1" t="s">
        <v>88</v>
      </c>
      <c r="Q68" s="1">
        <v>67</v>
      </c>
      <c r="R68" s="3">
        <f>_xlfn.XLOOKUP(Tabelle4[[#This Row],[Mint]],Tabelle1[Mint],Tabelle1[Anzahl],"",0,1)</f>
        <v>86</v>
      </c>
      <c r="S68" s="5">
        <f>Tabelle4[[#This Row],[Richtige]]/Tabelle4[[#This Row],[Anzahl]]</f>
        <v>0.77906976744186052</v>
      </c>
    </row>
    <row r="69" spans="1:19">
      <c r="A69" s="1" t="s">
        <v>89</v>
      </c>
      <c r="B69" s="3">
        <v>0</v>
      </c>
      <c r="C69" s="3">
        <f>_xlfn.XLOOKUP(Tabelle2[[#This Row],[Mint]],Tabelle1[Mint],Tabelle1[Anzahl],"",0,1)</f>
        <v>1</v>
      </c>
      <c r="D69" s="5">
        <f>Tabelle2[[#This Row],[Richtige]]/Tabelle2[[#This Row],[Anzahl]]</f>
        <v>0</v>
      </c>
      <c r="I69" s="1" t="s">
        <v>89</v>
      </c>
      <c r="J69" s="1">
        <v>1</v>
      </c>
      <c r="K69" s="1">
        <f>_xlfn.XLOOKUP(Tabelle3[[#This Row],[Mint]],Tabelle1[Mint],Tabelle1[Anzahl],"",0,1)</f>
        <v>1</v>
      </c>
      <c r="L69" s="5">
        <f>Tabelle3[[#This Row],[Richtige]]/Tabelle3[[#This Row],[Anzahl]]</f>
        <v>1</v>
      </c>
      <c r="P69" s="1" t="s">
        <v>89</v>
      </c>
      <c r="Q69" s="1">
        <v>0</v>
      </c>
      <c r="R69" s="3">
        <f>_xlfn.XLOOKUP(Tabelle4[[#This Row],[Mint]],Tabelle1[Mint],Tabelle1[Anzahl],"",0,1)</f>
        <v>1</v>
      </c>
      <c r="S69" s="5">
        <f>Tabelle4[[#This Row],[Richtige]]/Tabelle4[[#This Row],[Anzahl]]</f>
        <v>0</v>
      </c>
    </row>
    <row r="70" spans="1:19">
      <c r="A70" s="1" t="s">
        <v>90</v>
      </c>
      <c r="B70" s="3">
        <v>1383</v>
      </c>
      <c r="C70" s="3">
        <f>_xlfn.XLOOKUP(Tabelle2[[#This Row],[Mint]],Tabelle1[Mint],Tabelle1[Anzahl],"",0,1)</f>
        <v>1444</v>
      </c>
      <c r="D70" s="5">
        <f>Tabelle2[[#This Row],[Richtige]]/Tabelle2[[#This Row],[Anzahl]]</f>
        <v>0.95775623268698062</v>
      </c>
      <c r="I70" s="1" t="s">
        <v>90</v>
      </c>
      <c r="J70" s="1">
        <v>1384</v>
      </c>
      <c r="K70" s="1">
        <f>_xlfn.XLOOKUP(Tabelle3[[#This Row],[Mint]],Tabelle1[Mint],Tabelle1[Anzahl],"",0,1)</f>
        <v>1444</v>
      </c>
      <c r="L70" s="5">
        <f>Tabelle3[[#This Row],[Richtige]]/Tabelle3[[#This Row],[Anzahl]]</f>
        <v>0.95844875346260383</v>
      </c>
      <c r="P70" s="1" t="s">
        <v>90</v>
      </c>
      <c r="Q70" s="1">
        <v>1372</v>
      </c>
      <c r="R70" s="3">
        <f>_xlfn.XLOOKUP(Tabelle4[[#This Row],[Mint]],Tabelle1[Mint],Tabelle1[Anzahl],"",0,1)</f>
        <v>1444</v>
      </c>
      <c r="S70" s="5">
        <f>Tabelle4[[#This Row],[Richtige]]/Tabelle4[[#This Row],[Anzahl]]</f>
        <v>0.95013850415512469</v>
      </c>
    </row>
    <row r="71" spans="1:19">
      <c r="A71" s="1" t="s">
        <v>91</v>
      </c>
      <c r="B71" s="3">
        <v>608</v>
      </c>
      <c r="C71" s="3">
        <f>_xlfn.XLOOKUP(Tabelle2[[#This Row],[Mint]],Tabelle1[Mint],Tabelle1[Anzahl],"",0,1)</f>
        <v>687</v>
      </c>
      <c r="D71" s="5">
        <f>Tabelle2[[#This Row],[Richtige]]/Tabelle2[[#This Row],[Anzahl]]</f>
        <v>0.88500727802037849</v>
      </c>
      <c r="I71" s="1" t="s">
        <v>91</v>
      </c>
      <c r="J71" s="1">
        <v>594</v>
      </c>
      <c r="K71" s="1">
        <f>_xlfn.XLOOKUP(Tabelle3[[#This Row],[Mint]],Tabelle1[Mint],Tabelle1[Anzahl],"",0,1)</f>
        <v>687</v>
      </c>
      <c r="L71" s="5">
        <f>Tabelle3[[#This Row],[Richtige]]/Tabelle3[[#This Row],[Anzahl]]</f>
        <v>0.86462882096069871</v>
      </c>
      <c r="P71" s="1" t="s">
        <v>91</v>
      </c>
      <c r="Q71" s="1">
        <v>605</v>
      </c>
      <c r="R71" s="3">
        <f>_xlfn.XLOOKUP(Tabelle4[[#This Row],[Mint]],Tabelle1[Mint],Tabelle1[Anzahl],"",0,1)</f>
        <v>687</v>
      </c>
      <c r="S71" s="5">
        <f>Tabelle4[[#This Row],[Richtige]]/Tabelle4[[#This Row],[Anzahl]]</f>
        <v>0.88064046579330424</v>
      </c>
    </row>
    <row r="72" spans="1:19">
      <c r="A72" s="1" t="s">
        <v>92</v>
      </c>
      <c r="B72" s="3">
        <v>18</v>
      </c>
      <c r="C72" s="3">
        <f>_xlfn.XLOOKUP(Tabelle2[[#This Row],[Mint]],Tabelle1[Mint],Tabelle1[Anzahl],"",0,1)</f>
        <v>38</v>
      </c>
      <c r="D72" s="5">
        <f>Tabelle2[[#This Row],[Richtige]]/Tabelle2[[#This Row],[Anzahl]]</f>
        <v>0.47368421052631576</v>
      </c>
      <c r="I72" s="1" t="s">
        <v>92</v>
      </c>
      <c r="J72" s="1">
        <v>16</v>
      </c>
      <c r="K72" s="1">
        <f>_xlfn.XLOOKUP(Tabelle3[[#This Row],[Mint]],Tabelle1[Mint],Tabelle1[Anzahl],"",0,1)</f>
        <v>38</v>
      </c>
      <c r="L72" s="5">
        <f>Tabelle3[[#This Row],[Richtige]]/Tabelle3[[#This Row],[Anzahl]]</f>
        <v>0.42105263157894735</v>
      </c>
      <c r="P72" s="1" t="s">
        <v>92</v>
      </c>
      <c r="Q72" s="1">
        <v>18</v>
      </c>
      <c r="R72" s="3">
        <f>_xlfn.XLOOKUP(Tabelle4[[#This Row],[Mint]],Tabelle1[Mint],Tabelle1[Anzahl],"",0,1)</f>
        <v>38</v>
      </c>
      <c r="S72" s="5">
        <f>Tabelle4[[#This Row],[Richtige]]/Tabelle4[[#This Row],[Anzahl]]</f>
        <v>0.47368421052631576</v>
      </c>
    </row>
    <row r="73" spans="1:19">
      <c r="A73" s="1" t="s">
        <v>93</v>
      </c>
      <c r="B73" s="3">
        <v>1075</v>
      </c>
      <c r="C73" s="3">
        <f>_xlfn.XLOOKUP(Tabelle2[[#This Row],[Mint]],Tabelle1[Mint],Tabelle1[Anzahl],"",0,1)</f>
        <v>1115</v>
      </c>
      <c r="D73" s="5">
        <f>Tabelle2[[#This Row],[Richtige]]/Tabelle2[[#This Row],[Anzahl]]</f>
        <v>0.9641255605381166</v>
      </c>
      <c r="I73" s="1" t="s">
        <v>93</v>
      </c>
      <c r="J73" s="1">
        <v>1076</v>
      </c>
      <c r="K73" s="1">
        <f>_xlfn.XLOOKUP(Tabelle3[[#This Row],[Mint]],Tabelle1[Mint],Tabelle1[Anzahl],"",0,1)</f>
        <v>1115</v>
      </c>
      <c r="L73" s="5">
        <f>Tabelle3[[#This Row],[Richtige]]/Tabelle3[[#This Row],[Anzahl]]</f>
        <v>0.96502242152466366</v>
      </c>
      <c r="P73" s="1" t="s">
        <v>93</v>
      </c>
      <c r="Q73" s="1">
        <v>1069</v>
      </c>
      <c r="R73" s="3">
        <f>_xlfn.XLOOKUP(Tabelle4[[#This Row],[Mint]],Tabelle1[Mint],Tabelle1[Anzahl],"",0,1)</f>
        <v>1115</v>
      </c>
      <c r="S73" s="5">
        <f>Tabelle4[[#This Row],[Richtige]]/Tabelle4[[#This Row],[Anzahl]]</f>
        <v>0.95874439461883409</v>
      </c>
    </row>
    <row r="74" spans="1:19">
      <c r="A74" s="1" t="s">
        <v>94</v>
      </c>
      <c r="B74" s="3">
        <v>11</v>
      </c>
      <c r="C74" s="3">
        <f>_xlfn.XLOOKUP(Tabelle2[[#This Row],[Mint]],Tabelle1[Mint],Tabelle1[Anzahl],"",0,1)</f>
        <v>26</v>
      </c>
      <c r="D74" s="5">
        <f>Tabelle2[[#This Row],[Richtige]]/Tabelle2[[#This Row],[Anzahl]]</f>
        <v>0.42307692307692307</v>
      </c>
      <c r="I74" s="1" t="s">
        <v>94</v>
      </c>
      <c r="J74" s="1">
        <v>10</v>
      </c>
      <c r="K74" s="1">
        <f>_xlfn.XLOOKUP(Tabelle3[[#This Row],[Mint]],Tabelle1[Mint],Tabelle1[Anzahl],"",0,1)</f>
        <v>26</v>
      </c>
      <c r="L74" s="5">
        <f>Tabelle3[[#This Row],[Richtige]]/Tabelle3[[#This Row],[Anzahl]]</f>
        <v>0.38461538461538464</v>
      </c>
      <c r="P74" s="1" t="s">
        <v>94</v>
      </c>
      <c r="Q74" s="1">
        <v>10</v>
      </c>
      <c r="R74" s="3">
        <f>_xlfn.XLOOKUP(Tabelle4[[#This Row],[Mint]],Tabelle1[Mint],Tabelle1[Anzahl],"",0,1)</f>
        <v>26</v>
      </c>
      <c r="S74" s="5">
        <f>Tabelle4[[#This Row],[Richtige]]/Tabelle4[[#This Row],[Anzahl]]</f>
        <v>0.38461538461538464</v>
      </c>
    </row>
    <row r="75" spans="1:19">
      <c r="A75" s="1" t="s">
        <v>95</v>
      </c>
      <c r="B75" s="3">
        <v>48</v>
      </c>
      <c r="C75" s="3">
        <f>_xlfn.XLOOKUP(Tabelle2[[#This Row],[Mint]],Tabelle1[Mint],Tabelle1[Anzahl],"",0,1)</f>
        <v>79</v>
      </c>
      <c r="D75" s="5">
        <f>Tabelle2[[#This Row],[Richtige]]/Tabelle2[[#This Row],[Anzahl]]</f>
        <v>0.60759493670886078</v>
      </c>
      <c r="I75" s="1" t="s">
        <v>95</v>
      </c>
      <c r="J75" s="1">
        <v>46</v>
      </c>
      <c r="K75" s="1">
        <f>_xlfn.XLOOKUP(Tabelle3[[#This Row],[Mint]],Tabelle1[Mint],Tabelle1[Anzahl],"",0,1)</f>
        <v>79</v>
      </c>
      <c r="L75" s="5">
        <f>Tabelle3[[#This Row],[Richtige]]/Tabelle3[[#This Row],[Anzahl]]</f>
        <v>0.58227848101265822</v>
      </c>
      <c r="P75" s="1" t="s">
        <v>95</v>
      </c>
      <c r="Q75" s="1">
        <v>50</v>
      </c>
      <c r="R75" s="3">
        <f>_xlfn.XLOOKUP(Tabelle4[[#This Row],[Mint]],Tabelle1[Mint],Tabelle1[Anzahl],"",0,1)</f>
        <v>79</v>
      </c>
      <c r="S75" s="5">
        <f>Tabelle4[[#This Row],[Richtige]]/Tabelle4[[#This Row],[Anzahl]]</f>
        <v>0.63291139240506333</v>
      </c>
    </row>
    <row r="76" spans="1:19">
      <c r="A76" s="1" t="s">
        <v>96</v>
      </c>
      <c r="B76" s="3">
        <v>0</v>
      </c>
      <c r="C76" s="3">
        <f>_xlfn.XLOOKUP(Tabelle2[[#This Row],[Mint]],Tabelle1[Mint],Tabelle1[Anzahl],"",0,1)</f>
        <v>3</v>
      </c>
      <c r="D76" s="5">
        <f>Tabelle2[[#This Row],[Richtige]]/Tabelle2[[#This Row],[Anzahl]]</f>
        <v>0</v>
      </c>
      <c r="I76" s="1" t="s">
        <v>96</v>
      </c>
      <c r="J76" s="1">
        <v>1</v>
      </c>
      <c r="K76" s="1">
        <f>_xlfn.XLOOKUP(Tabelle3[[#This Row],[Mint]],Tabelle1[Mint],Tabelle1[Anzahl],"",0,1)</f>
        <v>3</v>
      </c>
      <c r="L76" s="5">
        <f>Tabelle3[[#This Row],[Richtige]]/Tabelle3[[#This Row],[Anzahl]]</f>
        <v>0.33333333333333331</v>
      </c>
      <c r="P76" s="1" t="s">
        <v>96</v>
      </c>
      <c r="Q76" s="1">
        <v>0</v>
      </c>
      <c r="R76" s="3">
        <f>_xlfn.XLOOKUP(Tabelle4[[#This Row],[Mint]],Tabelle1[Mint],Tabelle1[Anzahl],"",0,1)</f>
        <v>3</v>
      </c>
      <c r="S76" s="5">
        <f>Tabelle4[[#This Row],[Richtige]]/Tabelle4[[#This Row],[Anzahl]]</f>
        <v>0</v>
      </c>
    </row>
    <row r="77" spans="1:19">
      <c r="A77" s="1" t="s">
        <v>97</v>
      </c>
      <c r="B77" s="3">
        <v>0</v>
      </c>
      <c r="C77" s="3">
        <f>_xlfn.XLOOKUP(Tabelle2[[#This Row],[Mint]],Tabelle1[Mint],Tabelle1[Anzahl],"",0,1)</f>
        <v>2</v>
      </c>
      <c r="D77" s="5">
        <f>Tabelle2[[#This Row],[Richtige]]/Tabelle2[[#This Row],[Anzahl]]</f>
        <v>0</v>
      </c>
      <c r="I77" s="1" t="s">
        <v>97</v>
      </c>
      <c r="J77" s="1">
        <v>0</v>
      </c>
      <c r="K77" s="1">
        <f>_xlfn.XLOOKUP(Tabelle3[[#This Row],[Mint]],Tabelle1[Mint],Tabelle1[Anzahl],"",0,1)</f>
        <v>2</v>
      </c>
      <c r="L77" s="5">
        <f>Tabelle3[[#This Row],[Richtige]]/Tabelle3[[#This Row],[Anzahl]]</f>
        <v>0</v>
      </c>
      <c r="P77" s="1" t="s">
        <v>97</v>
      </c>
      <c r="Q77" s="1">
        <v>0</v>
      </c>
      <c r="R77" s="3">
        <f>_xlfn.XLOOKUP(Tabelle4[[#This Row],[Mint]],Tabelle1[Mint],Tabelle1[Anzahl],"",0,1)</f>
        <v>2</v>
      </c>
      <c r="S77" s="5">
        <f>Tabelle4[[#This Row],[Richtige]]/Tabelle4[[#This Row],[Anzahl]]</f>
        <v>0</v>
      </c>
    </row>
    <row r="78" spans="1:19">
      <c r="A78" s="1" t="s">
        <v>98</v>
      </c>
      <c r="B78" s="3">
        <v>2</v>
      </c>
      <c r="C78" s="3">
        <f>_xlfn.XLOOKUP(Tabelle2[[#This Row],[Mint]],Tabelle1[Mint],Tabelle1[Anzahl],"",0,1)</f>
        <v>14</v>
      </c>
      <c r="D78" s="5">
        <f>Tabelle2[[#This Row],[Richtige]]/Tabelle2[[#This Row],[Anzahl]]</f>
        <v>0.14285714285714285</v>
      </c>
      <c r="I78" s="1" t="s">
        <v>98</v>
      </c>
      <c r="J78" s="1">
        <v>3</v>
      </c>
      <c r="K78" s="1">
        <f>_xlfn.XLOOKUP(Tabelle3[[#This Row],[Mint]],Tabelle1[Mint],Tabelle1[Anzahl],"",0,1)</f>
        <v>14</v>
      </c>
      <c r="L78" s="5">
        <f>Tabelle3[[#This Row],[Richtige]]/Tabelle3[[#This Row],[Anzahl]]</f>
        <v>0.21428571428571427</v>
      </c>
      <c r="P78" s="1" t="s">
        <v>98</v>
      </c>
      <c r="Q78" s="1">
        <v>2</v>
      </c>
      <c r="R78" s="3">
        <f>_xlfn.XLOOKUP(Tabelle4[[#This Row],[Mint]],Tabelle1[Mint],Tabelle1[Anzahl],"",0,1)</f>
        <v>14</v>
      </c>
      <c r="S78" s="5">
        <f>Tabelle4[[#This Row],[Richtige]]/Tabelle4[[#This Row],[Anzahl]]</f>
        <v>0.14285714285714285</v>
      </c>
    </row>
    <row r="79" spans="1:19">
      <c r="A79" s="1" t="s">
        <v>99</v>
      </c>
      <c r="B79" s="3">
        <v>20</v>
      </c>
      <c r="C79" s="3">
        <f>_xlfn.XLOOKUP(Tabelle2[[#This Row],[Mint]],Tabelle1[Mint],Tabelle1[Anzahl],"",0,1)</f>
        <v>37</v>
      </c>
      <c r="D79" s="5">
        <f>Tabelle2[[#This Row],[Richtige]]/Tabelle2[[#This Row],[Anzahl]]</f>
        <v>0.54054054054054057</v>
      </c>
      <c r="I79" s="1" t="s">
        <v>99</v>
      </c>
      <c r="J79" s="1">
        <v>21</v>
      </c>
      <c r="K79" s="1">
        <f>_xlfn.XLOOKUP(Tabelle3[[#This Row],[Mint]],Tabelle1[Mint],Tabelle1[Anzahl],"",0,1)</f>
        <v>37</v>
      </c>
      <c r="L79" s="5">
        <f>Tabelle3[[#This Row],[Richtige]]/Tabelle3[[#This Row],[Anzahl]]</f>
        <v>0.56756756756756754</v>
      </c>
      <c r="P79" s="1" t="s">
        <v>99</v>
      </c>
      <c r="Q79" s="1">
        <v>21</v>
      </c>
      <c r="R79" s="3">
        <f>_xlfn.XLOOKUP(Tabelle4[[#This Row],[Mint]],Tabelle1[Mint],Tabelle1[Anzahl],"",0,1)</f>
        <v>37</v>
      </c>
      <c r="S79" s="5">
        <f>Tabelle4[[#This Row],[Richtige]]/Tabelle4[[#This Row],[Anzahl]]</f>
        <v>0.56756756756756754</v>
      </c>
    </row>
    <row r="80" spans="1:19">
      <c r="A80" s="1" t="s">
        <v>100</v>
      </c>
      <c r="B80" s="3">
        <v>24</v>
      </c>
      <c r="C80" s="3">
        <f>_xlfn.XLOOKUP(Tabelle2[[#This Row],[Mint]],Tabelle1[Mint],Tabelle1[Anzahl],"",0,1)</f>
        <v>36</v>
      </c>
      <c r="D80" s="5">
        <f>Tabelle2[[#This Row],[Richtige]]/Tabelle2[[#This Row],[Anzahl]]</f>
        <v>0.66666666666666663</v>
      </c>
      <c r="I80" s="1" t="s">
        <v>100</v>
      </c>
      <c r="J80" s="1">
        <v>22</v>
      </c>
      <c r="K80" s="1">
        <f>_xlfn.XLOOKUP(Tabelle3[[#This Row],[Mint]],Tabelle1[Mint],Tabelle1[Anzahl],"",0,1)</f>
        <v>36</v>
      </c>
      <c r="L80" s="5">
        <f>Tabelle3[[#This Row],[Richtige]]/Tabelle3[[#This Row],[Anzahl]]</f>
        <v>0.61111111111111116</v>
      </c>
      <c r="P80" s="1" t="s">
        <v>100</v>
      </c>
      <c r="Q80" s="1">
        <v>20</v>
      </c>
      <c r="R80" s="3">
        <f>_xlfn.XLOOKUP(Tabelle4[[#This Row],[Mint]],Tabelle1[Mint],Tabelle1[Anzahl],"",0,1)</f>
        <v>36</v>
      </c>
      <c r="S80" s="5">
        <f>Tabelle4[[#This Row],[Richtige]]/Tabelle4[[#This Row],[Anzahl]]</f>
        <v>0.55555555555555558</v>
      </c>
    </row>
    <row r="81" spans="1:19">
      <c r="A81" s="1" t="s">
        <v>101</v>
      </c>
      <c r="B81" s="3">
        <v>54</v>
      </c>
      <c r="C81" s="3">
        <f>_xlfn.XLOOKUP(Tabelle2[[#This Row],[Mint]],Tabelle1[Mint],Tabelle1[Anzahl],"",0,1)</f>
        <v>59</v>
      </c>
      <c r="D81" s="5">
        <f>Tabelle2[[#This Row],[Richtige]]/Tabelle2[[#This Row],[Anzahl]]</f>
        <v>0.9152542372881356</v>
      </c>
      <c r="I81" s="1" t="s">
        <v>101</v>
      </c>
      <c r="J81" s="1">
        <v>53</v>
      </c>
      <c r="K81" s="1">
        <f>_xlfn.XLOOKUP(Tabelle3[[#This Row],[Mint]],Tabelle1[Mint],Tabelle1[Anzahl],"",0,1)</f>
        <v>59</v>
      </c>
      <c r="L81" s="5">
        <f>Tabelle3[[#This Row],[Richtige]]/Tabelle3[[#This Row],[Anzahl]]</f>
        <v>0.89830508474576276</v>
      </c>
      <c r="P81" s="1" t="s">
        <v>101</v>
      </c>
      <c r="Q81" s="1">
        <v>52</v>
      </c>
      <c r="R81" s="3">
        <f>_xlfn.XLOOKUP(Tabelle4[[#This Row],[Mint]],Tabelle1[Mint],Tabelle1[Anzahl],"",0,1)</f>
        <v>59</v>
      </c>
      <c r="S81" s="5">
        <f>Tabelle4[[#This Row],[Richtige]]/Tabelle4[[#This Row],[Anzahl]]</f>
        <v>0.88135593220338981</v>
      </c>
    </row>
    <row r="82" spans="1:19">
      <c r="A82" s="1" t="s">
        <v>102</v>
      </c>
      <c r="B82" s="3">
        <v>25</v>
      </c>
      <c r="C82" s="3">
        <f>_xlfn.XLOOKUP(Tabelle2[[#This Row],[Mint]],Tabelle1[Mint],Tabelle1[Anzahl],"",0,1)</f>
        <v>35</v>
      </c>
      <c r="D82" s="5">
        <f>Tabelle2[[#This Row],[Richtige]]/Tabelle2[[#This Row],[Anzahl]]</f>
        <v>0.7142857142857143</v>
      </c>
      <c r="I82" s="1" t="s">
        <v>102</v>
      </c>
      <c r="J82" s="1">
        <v>24</v>
      </c>
      <c r="K82" s="1">
        <f>_xlfn.XLOOKUP(Tabelle3[[#This Row],[Mint]],Tabelle1[Mint],Tabelle1[Anzahl],"",0,1)</f>
        <v>35</v>
      </c>
      <c r="L82" s="5">
        <f>Tabelle3[[#This Row],[Richtige]]/Tabelle3[[#This Row],[Anzahl]]</f>
        <v>0.68571428571428572</v>
      </c>
      <c r="P82" s="1" t="s">
        <v>102</v>
      </c>
      <c r="Q82" s="1">
        <v>24</v>
      </c>
      <c r="R82" s="3">
        <f>_xlfn.XLOOKUP(Tabelle4[[#This Row],[Mint]],Tabelle1[Mint],Tabelle1[Anzahl],"",0,1)</f>
        <v>35</v>
      </c>
      <c r="S82" s="5">
        <f>Tabelle4[[#This Row],[Richtige]]/Tabelle4[[#This Row],[Anzahl]]</f>
        <v>0.68571428571428572</v>
      </c>
    </row>
    <row r="83" spans="1:19">
      <c r="A83" s="1" t="s">
        <v>103</v>
      </c>
      <c r="B83" s="3">
        <v>88</v>
      </c>
      <c r="C83" s="3">
        <f>_xlfn.XLOOKUP(Tabelle2[[#This Row],[Mint]],Tabelle1[Mint],Tabelle1[Anzahl],"",0,1)</f>
        <v>101</v>
      </c>
      <c r="D83" s="5">
        <f>Tabelle2[[#This Row],[Richtige]]/Tabelle2[[#This Row],[Anzahl]]</f>
        <v>0.87128712871287128</v>
      </c>
      <c r="I83" s="1" t="s">
        <v>103</v>
      </c>
      <c r="J83" s="1">
        <v>84</v>
      </c>
      <c r="K83" s="1">
        <f>_xlfn.XLOOKUP(Tabelle3[[#This Row],[Mint]],Tabelle1[Mint],Tabelle1[Anzahl],"",0,1)</f>
        <v>101</v>
      </c>
      <c r="L83" s="5">
        <f>Tabelle3[[#This Row],[Richtige]]/Tabelle3[[#This Row],[Anzahl]]</f>
        <v>0.83168316831683164</v>
      </c>
      <c r="P83" s="1" t="s">
        <v>103</v>
      </c>
      <c r="Q83" s="1">
        <v>88</v>
      </c>
      <c r="R83" s="3">
        <f>_xlfn.XLOOKUP(Tabelle4[[#This Row],[Mint]],Tabelle1[Mint],Tabelle1[Anzahl],"",0,1)</f>
        <v>101</v>
      </c>
      <c r="S83" s="5">
        <f>Tabelle4[[#This Row],[Richtige]]/Tabelle4[[#This Row],[Anzahl]]</f>
        <v>0.87128712871287128</v>
      </c>
    </row>
    <row r="84" spans="1:19">
      <c r="A84" s="1" t="s">
        <v>104</v>
      </c>
      <c r="B84" s="3">
        <v>40</v>
      </c>
      <c r="C84" s="3">
        <f>_xlfn.XLOOKUP(Tabelle2[[#This Row],[Mint]],Tabelle1[Mint],Tabelle1[Anzahl],"",0,1)</f>
        <v>54</v>
      </c>
      <c r="D84" s="5">
        <f>Tabelle2[[#This Row],[Richtige]]/Tabelle2[[#This Row],[Anzahl]]</f>
        <v>0.7407407407407407</v>
      </c>
      <c r="I84" s="1" t="s">
        <v>104</v>
      </c>
      <c r="J84" s="1">
        <v>38</v>
      </c>
      <c r="K84" s="1">
        <f>_xlfn.XLOOKUP(Tabelle3[[#This Row],[Mint]],Tabelle1[Mint],Tabelle1[Anzahl],"",0,1)</f>
        <v>54</v>
      </c>
      <c r="L84" s="5">
        <f>Tabelle3[[#This Row],[Richtige]]/Tabelle3[[#This Row],[Anzahl]]</f>
        <v>0.70370370370370372</v>
      </c>
      <c r="P84" s="1" t="s">
        <v>104</v>
      </c>
      <c r="Q84" s="1">
        <v>39</v>
      </c>
      <c r="R84" s="3">
        <f>_xlfn.XLOOKUP(Tabelle4[[#This Row],[Mint]],Tabelle1[Mint],Tabelle1[Anzahl],"",0,1)</f>
        <v>54</v>
      </c>
      <c r="S84" s="5">
        <f>Tabelle4[[#This Row],[Richtige]]/Tabelle4[[#This Row],[Anzahl]]</f>
        <v>0.72222222222222221</v>
      </c>
    </row>
    <row r="85" spans="1:19">
      <c r="A85" s="1" t="s">
        <v>105</v>
      </c>
      <c r="B85" s="3">
        <v>15</v>
      </c>
      <c r="C85" s="3">
        <f>_xlfn.XLOOKUP(Tabelle2[[#This Row],[Mint]],Tabelle1[Mint],Tabelle1[Anzahl],"",0,1)</f>
        <v>24</v>
      </c>
      <c r="D85" s="5">
        <f>Tabelle2[[#This Row],[Richtige]]/Tabelle2[[#This Row],[Anzahl]]</f>
        <v>0.625</v>
      </c>
      <c r="I85" s="1" t="s">
        <v>105</v>
      </c>
      <c r="J85" s="1">
        <v>16</v>
      </c>
      <c r="K85" s="1">
        <f>_xlfn.XLOOKUP(Tabelle3[[#This Row],[Mint]],Tabelle1[Mint],Tabelle1[Anzahl],"",0,1)</f>
        <v>24</v>
      </c>
      <c r="L85" s="5">
        <f>Tabelle3[[#This Row],[Richtige]]/Tabelle3[[#This Row],[Anzahl]]</f>
        <v>0.66666666666666663</v>
      </c>
      <c r="P85" s="1" t="s">
        <v>105</v>
      </c>
      <c r="Q85" s="1">
        <v>15</v>
      </c>
      <c r="R85" s="3">
        <f>_xlfn.XLOOKUP(Tabelle4[[#This Row],[Mint]],Tabelle1[Mint],Tabelle1[Anzahl],"",0,1)</f>
        <v>24</v>
      </c>
      <c r="S85" s="5">
        <f>Tabelle4[[#This Row],[Richtige]]/Tabelle4[[#This Row],[Anzahl]]</f>
        <v>0.625</v>
      </c>
    </row>
    <row r="86" spans="1:19">
      <c r="A86" s="1" t="s">
        <v>106</v>
      </c>
      <c r="B86" s="3">
        <v>13</v>
      </c>
      <c r="C86" s="3">
        <f>_xlfn.XLOOKUP(Tabelle2[[#This Row],[Mint]],Tabelle1[Mint],Tabelle1[Anzahl],"",0,1)</f>
        <v>20</v>
      </c>
      <c r="D86" s="5">
        <f>Tabelle2[[#This Row],[Richtige]]/Tabelle2[[#This Row],[Anzahl]]</f>
        <v>0.65</v>
      </c>
      <c r="I86" s="1" t="s">
        <v>106</v>
      </c>
      <c r="J86" s="1">
        <v>10</v>
      </c>
      <c r="K86" s="1">
        <f>_xlfn.XLOOKUP(Tabelle3[[#This Row],[Mint]],Tabelle1[Mint],Tabelle1[Anzahl],"",0,1)</f>
        <v>20</v>
      </c>
      <c r="L86" s="5">
        <f>Tabelle3[[#This Row],[Richtige]]/Tabelle3[[#This Row],[Anzahl]]</f>
        <v>0.5</v>
      </c>
      <c r="P86" s="1" t="s">
        <v>106</v>
      </c>
      <c r="Q86" s="1">
        <v>13</v>
      </c>
      <c r="R86" s="3">
        <f>_xlfn.XLOOKUP(Tabelle4[[#This Row],[Mint]],Tabelle1[Mint],Tabelle1[Anzahl],"",0,1)</f>
        <v>20</v>
      </c>
      <c r="S86" s="5">
        <f>Tabelle4[[#This Row],[Richtige]]/Tabelle4[[#This Row],[Anzahl]]</f>
        <v>0.65</v>
      </c>
    </row>
    <row r="87" spans="1:19">
      <c r="A87" s="1" t="s">
        <v>107</v>
      </c>
      <c r="B87" s="3">
        <v>130</v>
      </c>
      <c r="C87" s="3">
        <f>_xlfn.XLOOKUP(Tabelle2[[#This Row],[Mint]],Tabelle1[Mint],Tabelle1[Anzahl],"",0,1)</f>
        <v>169</v>
      </c>
      <c r="D87" s="5">
        <f>Tabelle2[[#This Row],[Richtige]]/Tabelle2[[#This Row],[Anzahl]]</f>
        <v>0.76923076923076927</v>
      </c>
      <c r="I87" s="1" t="s">
        <v>107</v>
      </c>
      <c r="J87" s="1">
        <v>128</v>
      </c>
      <c r="K87" s="1">
        <f>_xlfn.XLOOKUP(Tabelle3[[#This Row],[Mint]],Tabelle1[Mint],Tabelle1[Anzahl],"",0,1)</f>
        <v>169</v>
      </c>
      <c r="L87" s="5">
        <f>Tabelle3[[#This Row],[Richtige]]/Tabelle3[[#This Row],[Anzahl]]</f>
        <v>0.75739644970414199</v>
      </c>
      <c r="P87" s="1" t="s">
        <v>107</v>
      </c>
      <c r="Q87" s="1">
        <v>130</v>
      </c>
      <c r="R87" s="3">
        <f>_xlfn.XLOOKUP(Tabelle4[[#This Row],[Mint]],Tabelle1[Mint],Tabelle1[Anzahl],"",0,1)</f>
        <v>169</v>
      </c>
      <c r="S87" s="5">
        <f>Tabelle4[[#This Row],[Richtige]]/Tabelle4[[#This Row],[Anzahl]]</f>
        <v>0.76923076923076927</v>
      </c>
    </row>
    <row r="88" spans="1:19">
      <c r="A88" s="1" t="s">
        <v>108</v>
      </c>
      <c r="B88" s="3">
        <v>36</v>
      </c>
      <c r="C88" s="3">
        <f>_xlfn.XLOOKUP(Tabelle2[[#This Row],[Mint]],Tabelle1[Mint],Tabelle1[Anzahl],"",0,1)</f>
        <v>39</v>
      </c>
      <c r="D88" s="5">
        <f>Tabelle2[[#This Row],[Richtige]]/Tabelle2[[#This Row],[Anzahl]]</f>
        <v>0.92307692307692313</v>
      </c>
      <c r="I88" s="1" t="s">
        <v>108</v>
      </c>
      <c r="J88" s="1">
        <v>36</v>
      </c>
      <c r="K88" s="1">
        <f>_xlfn.XLOOKUP(Tabelle3[[#This Row],[Mint]],Tabelle1[Mint],Tabelle1[Anzahl],"",0,1)</f>
        <v>39</v>
      </c>
      <c r="L88" s="5">
        <f>Tabelle3[[#This Row],[Richtige]]/Tabelle3[[#This Row],[Anzahl]]</f>
        <v>0.92307692307692313</v>
      </c>
      <c r="P88" s="1" t="s">
        <v>108</v>
      </c>
      <c r="Q88" s="1">
        <v>34</v>
      </c>
      <c r="R88" s="3">
        <f>_xlfn.XLOOKUP(Tabelle4[[#This Row],[Mint]],Tabelle1[Mint],Tabelle1[Anzahl],"",0,1)</f>
        <v>39</v>
      </c>
      <c r="S88" s="5">
        <f>Tabelle4[[#This Row],[Richtige]]/Tabelle4[[#This Row],[Anzahl]]</f>
        <v>0.87179487179487181</v>
      </c>
    </row>
    <row r="89" spans="1:19">
      <c r="A89" s="1" t="s">
        <v>109</v>
      </c>
      <c r="B89" s="3">
        <v>271</v>
      </c>
      <c r="C89" s="3">
        <f>_xlfn.XLOOKUP(Tabelle2[[#This Row],[Mint]],Tabelle1[Mint],Tabelle1[Anzahl],"",0,1)</f>
        <v>290</v>
      </c>
      <c r="D89" s="5">
        <f>Tabelle2[[#This Row],[Richtige]]/Tabelle2[[#This Row],[Anzahl]]</f>
        <v>0.93448275862068964</v>
      </c>
      <c r="I89" s="1" t="s">
        <v>109</v>
      </c>
      <c r="J89" s="1">
        <v>271</v>
      </c>
      <c r="K89" s="1">
        <f>_xlfn.XLOOKUP(Tabelle3[[#This Row],[Mint]],Tabelle1[Mint],Tabelle1[Anzahl],"",0,1)</f>
        <v>290</v>
      </c>
      <c r="L89" s="5">
        <f>Tabelle3[[#This Row],[Richtige]]/Tabelle3[[#This Row],[Anzahl]]</f>
        <v>0.93448275862068964</v>
      </c>
      <c r="P89" s="1" t="s">
        <v>109</v>
      </c>
      <c r="Q89" s="1">
        <v>268</v>
      </c>
      <c r="R89" s="3">
        <f>_xlfn.XLOOKUP(Tabelle4[[#This Row],[Mint]],Tabelle1[Mint],Tabelle1[Anzahl],"",0,1)</f>
        <v>290</v>
      </c>
      <c r="S89" s="5">
        <f>Tabelle4[[#This Row],[Richtige]]/Tabelle4[[#This Row],[Anzahl]]</f>
        <v>0.92413793103448272</v>
      </c>
    </row>
    <row r="90" spans="1:19">
      <c r="A90" s="1" t="s">
        <v>110</v>
      </c>
      <c r="B90" s="3">
        <v>37</v>
      </c>
      <c r="C90" s="3">
        <f>_xlfn.XLOOKUP(Tabelle2[[#This Row],[Mint]],Tabelle1[Mint],Tabelle1[Anzahl],"",0,1)</f>
        <v>40</v>
      </c>
      <c r="D90" s="5">
        <f>Tabelle2[[#This Row],[Richtige]]/Tabelle2[[#This Row],[Anzahl]]</f>
        <v>0.92500000000000004</v>
      </c>
      <c r="I90" s="1" t="s">
        <v>110</v>
      </c>
      <c r="J90" s="1">
        <v>36</v>
      </c>
      <c r="K90" s="1">
        <f>_xlfn.XLOOKUP(Tabelle3[[#This Row],[Mint]],Tabelle1[Mint],Tabelle1[Anzahl],"",0,1)</f>
        <v>40</v>
      </c>
      <c r="L90" s="5">
        <f>Tabelle3[[#This Row],[Richtige]]/Tabelle3[[#This Row],[Anzahl]]</f>
        <v>0.9</v>
      </c>
      <c r="P90" s="1" t="s">
        <v>110</v>
      </c>
      <c r="Q90" s="1">
        <v>36</v>
      </c>
      <c r="R90" s="3">
        <f>_xlfn.XLOOKUP(Tabelle4[[#This Row],[Mint]],Tabelle1[Mint],Tabelle1[Anzahl],"",0,1)</f>
        <v>40</v>
      </c>
      <c r="S90" s="5">
        <f>Tabelle4[[#This Row],[Richtige]]/Tabelle4[[#This Row],[Anzahl]]</f>
        <v>0.9</v>
      </c>
    </row>
    <row r="91" spans="1:19">
      <c r="A91" s="1" t="s">
        <v>111</v>
      </c>
      <c r="B91" s="3">
        <v>1</v>
      </c>
      <c r="C91" s="3">
        <f>_xlfn.XLOOKUP(Tabelle2[[#This Row],[Mint]],Tabelle1[Mint],Tabelle1[Anzahl],"",0,1)</f>
        <v>6</v>
      </c>
      <c r="D91" s="5">
        <f>Tabelle2[[#This Row],[Richtige]]/Tabelle2[[#This Row],[Anzahl]]</f>
        <v>0.16666666666666666</v>
      </c>
      <c r="I91" s="1" t="s">
        <v>111</v>
      </c>
      <c r="J91" s="1">
        <v>1</v>
      </c>
      <c r="K91" s="1">
        <f>_xlfn.XLOOKUP(Tabelle3[[#This Row],[Mint]],Tabelle1[Mint],Tabelle1[Anzahl],"",0,1)</f>
        <v>6</v>
      </c>
      <c r="L91" s="5">
        <f>Tabelle3[[#This Row],[Richtige]]/Tabelle3[[#This Row],[Anzahl]]</f>
        <v>0.16666666666666666</v>
      </c>
      <c r="P91" s="1" t="s">
        <v>111</v>
      </c>
      <c r="Q91" s="1">
        <v>1</v>
      </c>
      <c r="R91" s="3">
        <f>_xlfn.XLOOKUP(Tabelle4[[#This Row],[Mint]],Tabelle1[Mint],Tabelle1[Anzahl],"",0,1)</f>
        <v>6</v>
      </c>
      <c r="S91" s="5">
        <f>Tabelle4[[#This Row],[Richtige]]/Tabelle4[[#This Row],[Anzahl]]</f>
        <v>0.16666666666666666</v>
      </c>
    </row>
    <row r="92" spans="1:19">
      <c r="A92" s="1" t="s">
        <v>112</v>
      </c>
      <c r="B92" s="3">
        <v>60</v>
      </c>
      <c r="C92" s="3">
        <f>_xlfn.XLOOKUP(Tabelle2[[#This Row],[Mint]],Tabelle1[Mint],Tabelle1[Anzahl],"",0,1)</f>
        <v>74</v>
      </c>
      <c r="D92" s="5">
        <f>Tabelle2[[#This Row],[Richtige]]/Tabelle2[[#This Row],[Anzahl]]</f>
        <v>0.81081081081081086</v>
      </c>
      <c r="I92" s="1" t="s">
        <v>112</v>
      </c>
      <c r="J92" s="1">
        <v>61</v>
      </c>
      <c r="K92" s="1">
        <f>_xlfn.XLOOKUP(Tabelle3[[#This Row],[Mint]],Tabelle1[Mint],Tabelle1[Anzahl],"",0,1)</f>
        <v>74</v>
      </c>
      <c r="L92" s="5">
        <f>Tabelle3[[#This Row],[Richtige]]/Tabelle3[[#This Row],[Anzahl]]</f>
        <v>0.82432432432432434</v>
      </c>
      <c r="P92" s="1" t="s">
        <v>112</v>
      </c>
      <c r="Q92" s="1">
        <v>59</v>
      </c>
      <c r="R92" s="3">
        <f>_xlfn.XLOOKUP(Tabelle4[[#This Row],[Mint]],Tabelle1[Mint],Tabelle1[Anzahl],"",0,1)</f>
        <v>74</v>
      </c>
      <c r="S92" s="5">
        <f>Tabelle4[[#This Row],[Richtige]]/Tabelle4[[#This Row],[Anzahl]]</f>
        <v>0.79729729729729726</v>
      </c>
    </row>
    <row r="93" spans="1:19">
      <c r="A93" s="1" t="s">
        <v>113</v>
      </c>
      <c r="B93" s="3">
        <v>168</v>
      </c>
      <c r="C93" s="3">
        <f>_xlfn.XLOOKUP(Tabelle2[[#This Row],[Mint]],Tabelle1[Mint],Tabelle1[Anzahl],"",0,1)</f>
        <v>215</v>
      </c>
      <c r="D93" s="5">
        <f>Tabelle2[[#This Row],[Richtige]]/Tabelle2[[#This Row],[Anzahl]]</f>
        <v>0.78139534883720929</v>
      </c>
      <c r="I93" s="1" t="s">
        <v>113</v>
      </c>
      <c r="J93" s="1">
        <v>169</v>
      </c>
      <c r="K93" s="1">
        <f>_xlfn.XLOOKUP(Tabelle3[[#This Row],[Mint]],Tabelle1[Mint],Tabelle1[Anzahl],"",0,1)</f>
        <v>215</v>
      </c>
      <c r="L93" s="5">
        <f>Tabelle3[[#This Row],[Richtige]]/Tabelle3[[#This Row],[Anzahl]]</f>
        <v>0.78604651162790695</v>
      </c>
      <c r="P93" s="1" t="s">
        <v>113</v>
      </c>
      <c r="Q93" s="1">
        <v>165</v>
      </c>
      <c r="R93" s="3">
        <f>_xlfn.XLOOKUP(Tabelle4[[#This Row],[Mint]],Tabelle1[Mint],Tabelle1[Anzahl],"",0,1)</f>
        <v>215</v>
      </c>
      <c r="S93" s="5">
        <f>Tabelle4[[#This Row],[Richtige]]/Tabelle4[[#This Row],[Anzahl]]</f>
        <v>0.76744186046511631</v>
      </c>
    </row>
    <row r="94" spans="1:19">
      <c r="A94" s="1" t="s">
        <v>114</v>
      </c>
      <c r="B94" s="3">
        <v>3</v>
      </c>
      <c r="C94" s="3">
        <f>_xlfn.XLOOKUP(Tabelle2[[#This Row],[Mint]],Tabelle1[Mint],Tabelle1[Anzahl],"",0,1)</f>
        <v>4</v>
      </c>
      <c r="D94" s="5">
        <f>Tabelle2[[#This Row],[Richtige]]/Tabelle2[[#This Row],[Anzahl]]</f>
        <v>0.75</v>
      </c>
      <c r="I94" s="1" t="s">
        <v>114</v>
      </c>
      <c r="J94" s="1">
        <v>2</v>
      </c>
      <c r="K94" s="1">
        <f>_xlfn.XLOOKUP(Tabelle3[[#This Row],[Mint]],Tabelle1[Mint],Tabelle1[Anzahl],"",0,1)</f>
        <v>4</v>
      </c>
      <c r="L94" s="5">
        <f>Tabelle3[[#This Row],[Richtige]]/Tabelle3[[#This Row],[Anzahl]]</f>
        <v>0.5</v>
      </c>
      <c r="P94" s="1" t="s">
        <v>114</v>
      </c>
      <c r="Q94" s="1">
        <v>2</v>
      </c>
      <c r="R94" s="3">
        <f>_xlfn.XLOOKUP(Tabelle4[[#This Row],[Mint]],Tabelle1[Mint],Tabelle1[Anzahl],"",0,1)</f>
        <v>4</v>
      </c>
      <c r="S94" s="5">
        <f>Tabelle4[[#This Row],[Richtige]]/Tabelle4[[#This Row],[Anzahl]]</f>
        <v>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EEDE-E530-44EB-B4E3-CC98B649AABE}">
  <dimension ref="B2:P95"/>
  <sheetViews>
    <sheetView topLeftCell="A6" workbookViewId="0">
      <selection activeCell="W9" sqref="W9"/>
    </sheetView>
  </sheetViews>
  <sheetFormatPr baseColWidth="10" defaultColWidth="8.83203125" defaultRowHeight="15"/>
  <cols>
    <col min="2" max="2" width="22.1640625" bestFit="1" customWidth="1"/>
    <col min="3" max="3" width="9.5" style="2" bestFit="1" customWidth="1"/>
    <col min="4" max="5" width="9.1640625" style="2"/>
    <col min="6" max="6" width="17.33203125" style="6" customWidth="1"/>
    <col min="12" max="12" width="22.1640625" bestFit="1" customWidth="1"/>
    <col min="13" max="13" width="9.6640625" style="2" bestFit="1" customWidth="1"/>
    <col min="14" max="15" width="9.1640625" style="2"/>
    <col min="16" max="16" width="17.33203125" style="6" customWidth="1"/>
  </cols>
  <sheetData>
    <row r="2" spans="2:16" ht="19">
      <c r="B2" s="15" t="s">
        <v>115</v>
      </c>
      <c r="L2" s="15" t="s">
        <v>18</v>
      </c>
    </row>
    <row r="3" spans="2:16">
      <c r="B3" s="1" t="s">
        <v>20</v>
      </c>
      <c r="C3" s="3" t="s">
        <v>116</v>
      </c>
      <c r="D3" s="3" t="s">
        <v>22</v>
      </c>
      <c r="E3" s="3" t="s">
        <v>21</v>
      </c>
      <c r="F3" s="7" t="s">
        <v>117</v>
      </c>
      <c r="L3" s="1" t="s">
        <v>20</v>
      </c>
      <c r="M3" s="3" t="s">
        <v>116</v>
      </c>
      <c r="N3" s="3" t="s">
        <v>22</v>
      </c>
      <c r="O3" s="3" t="s">
        <v>21</v>
      </c>
      <c r="P3" s="7" t="s">
        <v>117</v>
      </c>
    </row>
    <row r="4" spans="2:16">
      <c r="B4" s="1" t="s">
        <v>23</v>
      </c>
      <c r="C4" s="3">
        <v>21</v>
      </c>
      <c r="D4" s="3">
        <f>_xlfn.XLOOKUP(Tabelle7[[#This Row],[Mint]],Tabelle1[Mint],Tabelle1[Anzahl],"",0,1)</f>
        <v>436</v>
      </c>
      <c r="E4" s="3">
        <f>Tabelle7[[#This Row],[Anzahl]]-Tabelle7[[#This Row],[Falsche]]</f>
        <v>415</v>
      </c>
      <c r="F4" s="7">
        <f>Tabelle7[[#This Row],[Richtige]]/Tabelle7[[#This Row],[Anzahl]]</f>
        <v>0.95183486238532111</v>
      </c>
      <c r="L4" s="1" t="s">
        <v>23</v>
      </c>
      <c r="M4" s="3">
        <v>15</v>
      </c>
      <c r="N4" s="3">
        <f>_xlfn.XLOOKUP(Tabelle8[[#This Row],[Mint]],Tabelle1[Mint],Tabelle1[Anzahl],"",0,1)</f>
        <v>436</v>
      </c>
      <c r="O4" s="3">
        <f>Tabelle8[[#This Row],[Anzahl]]-Tabelle8[[#This Row],[Falsche]]</f>
        <v>421</v>
      </c>
      <c r="P4" s="7">
        <f>Tabelle8[[#This Row],[Richtige]]/Tabelle8[[#This Row],[Anzahl]]</f>
        <v>0.9655963302752294</v>
      </c>
    </row>
    <row r="5" spans="2:16">
      <c r="B5" s="1" t="s">
        <v>24</v>
      </c>
      <c r="C5" s="3">
        <v>34</v>
      </c>
      <c r="D5" s="3">
        <f>_xlfn.XLOOKUP(Tabelle7[[#This Row],[Mint]],Tabelle1[Mint],Tabelle1[Anzahl],"",0,1)</f>
        <v>285</v>
      </c>
      <c r="E5" s="3">
        <f>Tabelle7[[#This Row],[Anzahl]]-Tabelle7[[#This Row],[Falsche]]</f>
        <v>251</v>
      </c>
      <c r="F5" s="7">
        <f>Tabelle7[[#This Row],[Richtige]]/Tabelle7[[#This Row],[Anzahl]]</f>
        <v>0.88070175438596487</v>
      </c>
      <c r="L5" s="1" t="s">
        <v>24</v>
      </c>
      <c r="M5" s="3">
        <v>33</v>
      </c>
      <c r="N5" s="3">
        <f>_xlfn.XLOOKUP(Tabelle8[[#This Row],[Mint]],Tabelle1[Mint],Tabelle1[Anzahl],"",0,1)</f>
        <v>285</v>
      </c>
      <c r="O5" s="3">
        <f>Tabelle8[[#This Row],[Anzahl]]-Tabelle8[[#This Row],[Falsche]]</f>
        <v>252</v>
      </c>
      <c r="P5" s="7">
        <f>Tabelle8[[#This Row],[Richtige]]/Tabelle8[[#This Row],[Anzahl]]</f>
        <v>0.88421052631578945</v>
      </c>
    </row>
    <row r="6" spans="2:16">
      <c r="B6" s="1" t="s">
        <v>25</v>
      </c>
      <c r="C6" s="3">
        <v>51</v>
      </c>
      <c r="D6" s="3">
        <f>_xlfn.XLOOKUP(Tabelle7[[#This Row],[Mint]],Tabelle1[Mint],Tabelle1[Anzahl],"",0,1)</f>
        <v>146</v>
      </c>
      <c r="E6" s="3">
        <f>Tabelle7[[#This Row],[Anzahl]]-Tabelle7[[#This Row],[Falsche]]</f>
        <v>95</v>
      </c>
      <c r="F6" s="7">
        <f>Tabelle7[[#This Row],[Richtige]]/Tabelle7[[#This Row],[Anzahl]]</f>
        <v>0.65068493150684936</v>
      </c>
      <c r="L6" s="1" t="s">
        <v>25</v>
      </c>
      <c r="M6" s="3">
        <v>62</v>
      </c>
      <c r="N6" s="3">
        <f>_xlfn.XLOOKUP(Tabelle8[[#This Row],[Mint]],Tabelle1[Mint],Tabelle1[Anzahl],"",0,1)</f>
        <v>146</v>
      </c>
      <c r="O6" s="3">
        <f>Tabelle8[[#This Row],[Anzahl]]-Tabelle8[[#This Row],[Falsche]]</f>
        <v>84</v>
      </c>
      <c r="P6" s="7">
        <f>Tabelle8[[#This Row],[Richtige]]/Tabelle8[[#This Row],[Anzahl]]</f>
        <v>0.57534246575342463</v>
      </c>
    </row>
    <row r="7" spans="2:16">
      <c r="B7" s="1" t="s">
        <v>26</v>
      </c>
      <c r="C7" s="3">
        <v>0</v>
      </c>
      <c r="D7" s="3">
        <f>_xlfn.XLOOKUP(Tabelle7[[#This Row],[Mint]],Tabelle1[Mint],Tabelle1[Anzahl],"",0,1)</f>
        <v>2</v>
      </c>
      <c r="E7" s="3">
        <f>Tabelle7[[#This Row],[Anzahl]]-Tabelle7[[#This Row],[Falsche]]</f>
        <v>2</v>
      </c>
      <c r="F7" s="7">
        <f>Tabelle7[[#This Row],[Richtige]]/Tabelle7[[#This Row],[Anzahl]]</f>
        <v>1</v>
      </c>
      <c r="L7" s="1" t="s">
        <v>26</v>
      </c>
      <c r="M7" s="3">
        <v>0</v>
      </c>
      <c r="N7" s="3">
        <f>_xlfn.XLOOKUP(Tabelle8[[#This Row],[Mint]],Tabelle1[Mint],Tabelle1[Anzahl],"",0,1)</f>
        <v>2</v>
      </c>
      <c r="O7" s="3">
        <f>Tabelle8[[#This Row],[Anzahl]]-Tabelle8[[#This Row],[Falsche]]</f>
        <v>2</v>
      </c>
      <c r="P7" s="7">
        <f>Tabelle8[[#This Row],[Richtige]]/Tabelle8[[#This Row],[Anzahl]]</f>
        <v>1</v>
      </c>
    </row>
    <row r="8" spans="2:16">
      <c r="B8" s="1" t="s">
        <v>27</v>
      </c>
      <c r="C8" s="3">
        <v>25</v>
      </c>
      <c r="D8" s="3">
        <f>_xlfn.XLOOKUP(Tabelle7[[#This Row],[Mint]],Tabelle1[Mint],Tabelle1[Anzahl],"",0,1)</f>
        <v>244</v>
      </c>
      <c r="E8" s="3">
        <f>Tabelle7[[#This Row],[Anzahl]]-Tabelle7[[#This Row],[Falsche]]</f>
        <v>219</v>
      </c>
      <c r="F8" s="7">
        <f>Tabelle7[[#This Row],[Richtige]]/Tabelle7[[#This Row],[Anzahl]]</f>
        <v>0.89754098360655743</v>
      </c>
      <c r="L8" s="1" t="s">
        <v>27</v>
      </c>
      <c r="M8" s="3">
        <v>23</v>
      </c>
      <c r="N8" s="3">
        <f>_xlfn.XLOOKUP(Tabelle8[[#This Row],[Mint]],Tabelle1[Mint],Tabelle1[Anzahl],"",0,1)</f>
        <v>244</v>
      </c>
      <c r="O8" s="3">
        <f>Tabelle8[[#This Row],[Anzahl]]-Tabelle8[[#This Row],[Falsche]]</f>
        <v>221</v>
      </c>
      <c r="P8" s="7">
        <f>Tabelle8[[#This Row],[Richtige]]/Tabelle8[[#This Row],[Anzahl]]</f>
        <v>0.90573770491803274</v>
      </c>
    </row>
    <row r="9" spans="2:16">
      <c r="B9" s="1" t="s">
        <v>28</v>
      </c>
      <c r="C9" s="3">
        <v>13</v>
      </c>
      <c r="D9" s="3">
        <f>_xlfn.XLOOKUP(Tabelle7[[#This Row],[Mint]],Tabelle1[Mint],Tabelle1[Anzahl],"",0,1)</f>
        <v>47</v>
      </c>
      <c r="E9" s="3">
        <f>Tabelle7[[#This Row],[Anzahl]]-Tabelle7[[#This Row],[Falsche]]</f>
        <v>34</v>
      </c>
      <c r="F9" s="7">
        <f>Tabelle7[[#This Row],[Richtige]]/Tabelle7[[#This Row],[Anzahl]]</f>
        <v>0.72340425531914898</v>
      </c>
      <c r="L9" s="1" t="s">
        <v>28</v>
      </c>
      <c r="M9" s="3">
        <v>14</v>
      </c>
      <c r="N9" s="3">
        <f>_xlfn.XLOOKUP(Tabelle8[[#This Row],[Mint]],Tabelle1[Mint],Tabelle1[Anzahl],"",0,1)</f>
        <v>47</v>
      </c>
      <c r="O9" s="3">
        <f>Tabelle8[[#This Row],[Anzahl]]-Tabelle8[[#This Row],[Falsche]]</f>
        <v>33</v>
      </c>
      <c r="P9" s="7">
        <f>Tabelle8[[#This Row],[Richtige]]/Tabelle8[[#This Row],[Anzahl]]</f>
        <v>0.7021276595744681</v>
      </c>
    </row>
    <row r="10" spans="2:16">
      <c r="B10" s="1" t="s">
        <v>29</v>
      </c>
      <c r="C10" s="3">
        <v>0</v>
      </c>
      <c r="D10" s="3">
        <f>_xlfn.XLOOKUP(Tabelle7[[#This Row],[Mint]],Tabelle1[Mint],Tabelle1[Anzahl],"",0,1)</f>
        <v>2</v>
      </c>
      <c r="E10" s="3">
        <f>Tabelle7[[#This Row],[Anzahl]]-Tabelle7[[#This Row],[Falsche]]</f>
        <v>2</v>
      </c>
      <c r="F10" s="7">
        <f>Tabelle7[[#This Row],[Richtige]]/Tabelle7[[#This Row],[Anzahl]]</f>
        <v>1</v>
      </c>
      <c r="L10" s="1" t="s">
        <v>29</v>
      </c>
      <c r="M10" s="3">
        <v>0</v>
      </c>
      <c r="N10" s="3">
        <f>_xlfn.XLOOKUP(Tabelle8[[#This Row],[Mint]],Tabelle1[Mint],Tabelle1[Anzahl],"",0,1)</f>
        <v>2</v>
      </c>
      <c r="O10" s="3">
        <f>Tabelle8[[#This Row],[Anzahl]]-Tabelle8[[#This Row],[Falsche]]</f>
        <v>2</v>
      </c>
      <c r="P10" s="7">
        <f>Tabelle8[[#This Row],[Richtige]]/Tabelle8[[#This Row],[Anzahl]]</f>
        <v>1</v>
      </c>
    </row>
    <row r="11" spans="2:16">
      <c r="B11" s="1" t="s">
        <v>30</v>
      </c>
      <c r="C11" s="3">
        <v>30</v>
      </c>
      <c r="D11" s="3">
        <f>_xlfn.XLOOKUP(Tabelle7[[#This Row],[Mint]],Tabelle1[Mint],Tabelle1[Anzahl],"",0,1)</f>
        <v>59</v>
      </c>
      <c r="E11" s="3">
        <f>Tabelle7[[#This Row],[Anzahl]]-Tabelle7[[#This Row],[Falsche]]</f>
        <v>29</v>
      </c>
      <c r="F11" s="7">
        <f>Tabelle7[[#This Row],[Richtige]]/Tabelle7[[#This Row],[Anzahl]]</f>
        <v>0.49152542372881358</v>
      </c>
      <c r="L11" s="1" t="s">
        <v>30</v>
      </c>
      <c r="M11" s="3">
        <v>32</v>
      </c>
      <c r="N11" s="3">
        <f>_xlfn.XLOOKUP(Tabelle8[[#This Row],[Mint]],Tabelle1[Mint],Tabelle1[Anzahl],"",0,1)</f>
        <v>59</v>
      </c>
      <c r="O11" s="3">
        <f>Tabelle8[[#This Row],[Anzahl]]-Tabelle8[[#This Row],[Falsche]]</f>
        <v>27</v>
      </c>
      <c r="P11" s="7">
        <f>Tabelle8[[#This Row],[Richtige]]/Tabelle8[[#This Row],[Anzahl]]</f>
        <v>0.4576271186440678</v>
      </c>
    </row>
    <row r="12" spans="2:16">
      <c r="B12" s="1" t="s">
        <v>31</v>
      </c>
      <c r="C12" s="3">
        <v>15</v>
      </c>
      <c r="D12" s="3">
        <f>_xlfn.XLOOKUP(Tabelle7[[#This Row],[Mint]],Tabelle1[Mint],Tabelle1[Anzahl],"",0,1)</f>
        <v>53</v>
      </c>
      <c r="E12" s="3">
        <f>Tabelle7[[#This Row],[Anzahl]]-Tabelle7[[#This Row],[Falsche]]</f>
        <v>38</v>
      </c>
      <c r="F12" s="7">
        <f>Tabelle7[[#This Row],[Richtige]]/Tabelle7[[#This Row],[Anzahl]]</f>
        <v>0.71698113207547165</v>
      </c>
      <c r="L12" s="1" t="s">
        <v>31</v>
      </c>
      <c r="M12" s="3">
        <v>15</v>
      </c>
      <c r="N12" s="3">
        <f>_xlfn.XLOOKUP(Tabelle8[[#This Row],[Mint]],Tabelle1[Mint],Tabelle1[Anzahl],"",0,1)</f>
        <v>53</v>
      </c>
      <c r="O12" s="3">
        <f>Tabelle8[[#This Row],[Anzahl]]-Tabelle8[[#This Row],[Falsche]]</f>
        <v>38</v>
      </c>
      <c r="P12" s="7">
        <f>Tabelle8[[#This Row],[Richtige]]/Tabelle8[[#This Row],[Anzahl]]</f>
        <v>0.71698113207547165</v>
      </c>
    </row>
    <row r="13" spans="2:16">
      <c r="B13" s="1" t="s">
        <v>32</v>
      </c>
      <c r="C13" s="3">
        <v>5</v>
      </c>
      <c r="D13" s="3">
        <f>_xlfn.XLOOKUP(Tabelle7[[#This Row],[Mint]],Tabelle1[Mint],Tabelle1[Anzahl],"",0,1)</f>
        <v>17</v>
      </c>
      <c r="E13" s="3">
        <f>Tabelle7[[#This Row],[Anzahl]]-Tabelle7[[#This Row],[Falsche]]</f>
        <v>12</v>
      </c>
      <c r="F13" s="7">
        <f>Tabelle7[[#This Row],[Richtige]]/Tabelle7[[#This Row],[Anzahl]]</f>
        <v>0.70588235294117652</v>
      </c>
      <c r="L13" s="1" t="s">
        <v>32</v>
      </c>
      <c r="M13" s="3">
        <v>7</v>
      </c>
      <c r="N13" s="3">
        <f>_xlfn.XLOOKUP(Tabelle8[[#This Row],[Mint]],Tabelle1[Mint],Tabelle1[Anzahl],"",0,1)</f>
        <v>17</v>
      </c>
      <c r="O13" s="3">
        <f>Tabelle8[[#This Row],[Anzahl]]-Tabelle8[[#This Row],[Falsche]]</f>
        <v>10</v>
      </c>
      <c r="P13" s="7">
        <f>Tabelle8[[#This Row],[Richtige]]/Tabelle8[[#This Row],[Anzahl]]</f>
        <v>0.58823529411764708</v>
      </c>
    </row>
    <row r="14" spans="2:16">
      <c r="B14" s="1" t="s">
        <v>34</v>
      </c>
      <c r="C14" s="3">
        <v>0</v>
      </c>
      <c r="D14" s="3">
        <f>_xlfn.XLOOKUP(Tabelle7[[#This Row],[Mint]],Tabelle1[Mint],Tabelle1[Anzahl],"",0,1)</f>
        <v>3</v>
      </c>
      <c r="E14" s="3">
        <f>Tabelle7[[#This Row],[Anzahl]]-Tabelle7[[#This Row],[Falsche]]</f>
        <v>3</v>
      </c>
      <c r="F14" s="7">
        <f>Tabelle7[[#This Row],[Richtige]]/Tabelle7[[#This Row],[Anzahl]]</f>
        <v>1</v>
      </c>
      <c r="L14" s="1" t="s">
        <v>34</v>
      </c>
      <c r="M14" s="3">
        <v>0</v>
      </c>
      <c r="N14" s="3">
        <f>_xlfn.XLOOKUP(Tabelle8[[#This Row],[Mint]],Tabelle1[Mint],Tabelle1[Anzahl],"",0,1)</f>
        <v>3</v>
      </c>
      <c r="O14" s="3">
        <f>Tabelle8[[#This Row],[Anzahl]]-Tabelle8[[#This Row],[Falsche]]</f>
        <v>3</v>
      </c>
      <c r="P14" s="7">
        <f>Tabelle8[[#This Row],[Richtige]]/Tabelle8[[#This Row],[Anzahl]]</f>
        <v>1</v>
      </c>
    </row>
    <row r="15" spans="2:16">
      <c r="B15" s="1" t="s">
        <v>33</v>
      </c>
      <c r="C15" s="3">
        <v>37</v>
      </c>
      <c r="D15" s="3">
        <f>_xlfn.XLOOKUP(Tabelle7[[#This Row],[Mint]],Tabelle1[Mint],Tabelle1[Anzahl],"",0,1)</f>
        <v>74</v>
      </c>
      <c r="E15" s="3">
        <f>Tabelle7[[#This Row],[Anzahl]]-Tabelle7[[#This Row],[Falsche]]</f>
        <v>37</v>
      </c>
      <c r="F15" s="7">
        <f>Tabelle7[[#This Row],[Richtige]]/Tabelle7[[#This Row],[Anzahl]]</f>
        <v>0.5</v>
      </c>
      <c r="L15" s="1" t="s">
        <v>33</v>
      </c>
      <c r="M15" s="3">
        <v>39</v>
      </c>
      <c r="N15" s="3">
        <f>_xlfn.XLOOKUP(Tabelle8[[#This Row],[Mint]],Tabelle1[Mint],Tabelle1[Anzahl],"",0,1)</f>
        <v>74</v>
      </c>
      <c r="O15" s="3">
        <f>Tabelle8[[#This Row],[Anzahl]]-Tabelle8[[#This Row],[Falsche]]</f>
        <v>35</v>
      </c>
      <c r="P15" s="7">
        <f>Tabelle8[[#This Row],[Richtige]]/Tabelle8[[#This Row],[Anzahl]]</f>
        <v>0.47297297297297297</v>
      </c>
    </row>
    <row r="16" spans="2:16">
      <c r="B16" s="1" t="s">
        <v>35</v>
      </c>
      <c r="C16" s="3">
        <v>32</v>
      </c>
      <c r="D16" s="3">
        <f>_xlfn.XLOOKUP(Tabelle7[[#This Row],[Mint]],Tabelle1[Mint],Tabelle1[Anzahl],"",0,1)</f>
        <v>121</v>
      </c>
      <c r="E16" s="3">
        <f>Tabelle7[[#This Row],[Anzahl]]-Tabelle7[[#This Row],[Falsche]]</f>
        <v>89</v>
      </c>
      <c r="F16" s="7">
        <f>Tabelle7[[#This Row],[Richtige]]/Tabelle7[[#This Row],[Anzahl]]</f>
        <v>0.73553719008264462</v>
      </c>
      <c r="L16" s="1" t="s">
        <v>35</v>
      </c>
      <c r="M16" s="3">
        <v>31</v>
      </c>
      <c r="N16" s="3">
        <f>_xlfn.XLOOKUP(Tabelle8[[#This Row],[Mint]],Tabelle1[Mint],Tabelle1[Anzahl],"",0,1)</f>
        <v>121</v>
      </c>
      <c r="O16" s="3">
        <f>Tabelle8[[#This Row],[Anzahl]]-Tabelle8[[#This Row],[Falsche]]</f>
        <v>90</v>
      </c>
      <c r="P16" s="7">
        <f>Tabelle8[[#This Row],[Richtige]]/Tabelle8[[#This Row],[Anzahl]]</f>
        <v>0.74380165289256195</v>
      </c>
    </row>
    <row r="17" spans="2:16">
      <c r="B17" s="1" t="s">
        <v>36</v>
      </c>
      <c r="C17" s="3">
        <v>8</v>
      </c>
      <c r="D17" s="3">
        <f>_xlfn.XLOOKUP(Tabelle7[[#This Row],[Mint]],Tabelle1[Mint],Tabelle1[Anzahl],"",0,1)</f>
        <v>20</v>
      </c>
      <c r="E17" s="3">
        <f>Tabelle7[[#This Row],[Anzahl]]-Tabelle7[[#This Row],[Falsche]]</f>
        <v>12</v>
      </c>
      <c r="F17" s="7">
        <f>Tabelle7[[#This Row],[Richtige]]/Tabelle7[[#This Row],[Anzahl]]</f>
        <v>0.6</v>
      </c>
      <c r="L17" s="1" t="s">
        <v>36</v>
      </c>
      <c r="M17" s="3">
        <v>7</v>
      </c>
      <c r="N17" s="3">
        <f>_xlfn.XLOOKUP(Tabelle8[[#This Row],[Mint]],Tabelle1[Mint],Tabelle1[Anzahl],"",0,1)</f>
        <v>20</v>
      </c>
      <c r="O17" s="3">
        <f>Tabelle8[[#This Row],[Anzahl]]-Tabelle8[[#This Row],[Falsche]]</f>
        <v>13</v>
      </c>
      <c r="P17" s="7">
        <f>Tabelle8[[#This Row],[Richtige]]/Tabelle8[[#This Row],[Anzahl]]</f>
        <v>0.65</v>
      </c>
    </row>
    <row r="18" spans="2:16">
      <c r="B18" s="1" t="s">
        <v>37</v>
      </c>
      <c r="C18" s="3">
        <v>25</v>
      </c>
      <c r="D18" s="3">
        <f>_xlfn.XLOOKUP(Tabelle7[[#This Row],[Mint]],Tabelle1[Mint],Tabelle1[Anzahl],"",0,1)</f>
        <v>54</v>
      </c>
      <c r="E18" s="3">
        <f>Tabelle7[[#This Row],[Anzahl]]-Tabelle7[[#This Row],[Falsche]]</f>
        <v>29</v>
      </c>
      <c r="F18" s="7">
        <f>Tabelle7[[#This Row],[Richtige]]/Tabelle7[[#This Row],[Anzahl]]</f>
        <v>0.53703703703703709</v>
      </c>
      <c r="L18" s="1" t="s">
        <v>37</v>
      </c>
      <c r="M18" s="3">
        <v>26</v>
      </c>
      <c r="N18" s="3">
        <f>_xlfn.XLOOKUP(Tabelle8[[#This Row],[Mint]],Tabelle1[Mint],Tabelle1[Anzahl],"",0,1)</f>
        <v>54</v>
      </c>
      <c r="O18" s="3">
        <f>Tabelle8[[#This Row],[Anzahl]]-Tabelle8[[#This Row],[Falsche]]</f>
        <v>28</v>
      </c>
      <c r="P18" s="7">
        <f>Tabelle8[[#This Row],[Richtige]]/Tabelle8[[#This Row],[Anzahl]]</f>
        <v>0.51851851851851849</v>
      </c>
    </row>
    <row r="19" spans="2:16">
      <c r="B19" s="1" t="s">
        <v>38</v>
      </c>
      <c r="C19" s="3">
        <v>47</v>
      </c>
      <c r="D19" s="3">
        <f>_xlfn.XLOOKUP(Tabelle7[[#This Row],[Mint]],Tabelle1[Mint],Tabelle1[Anzahl],"",0,1)</f>
        <v>277</v>
      </c>
      <c r="E19" s="3">
        <f>Tabelle7[[#This Row],[Anzahl]]-Tabelle7[[#This Row],[Falsche]]</f>
        <v>230</v>
      </c>
      <c r="F19" s="7">
        <f>Tabelle7[[#This Row],[Richtige]]/Tabelle7[[#This Row],[Anzahl]]</f>
        <v>0.83032490974729245</v>
      </c>
      <c r="L19" s="1" t="s">
        <v>38</v>
      </c>
      <c r="M19" s="3">
        <v>46</v>
      </c>
      <c r="N19" s="3">
        <f>_xlfn.XLOOKUP(Tabelle8[[#This Row],[Mint]],Tabelle1[Mint],Tabelle1[Anzahl],"",0,1)</f>
        <v>277</v>
      </c>
      <c r="O19" s="3">
        <f>Tabelle8[[#This Row],[Anzahl]]-Tabelle8[[#This Row],[Falsche]]</f>
        <v>231</v>
      </c>
      <c r="P19" s="7">
        <f>Tabelle8[[#This Row],[Richtige]]/Tabelle8[[#This Row],[Anzahl]]</f>
        <v>0.83393501805054149</v>
      </c>
    </row>
    <row r="20" spans="2:16">
      <c r="B20" s="1" t="s">
        <v>39</v>
      </c>
      <c r="C20" s="3">
        <v>8</v>
      </c>
      <c r="D20" s="3">
        <f>_xlfn.XLOOKUP(Tabelle7[[#This Row],[Mint]],Tabelle1[Mint],Tabelle1[Anzahl],"",0,1)</f>
        <v>32</v>
      </c>
      <c r="E20" s="3">
        <f>Tabelle7[[#This Row],[Anzahl]]-Tabelle7[[#This Row],[Falsche]]</f>
        <v>24</v>
      </c>
      <c r="F20" s="7">
        <f>Tabelle7[[#This Row],[Richtige]]/Tabelle7[[#This Row],[Anzahl]]</f>
        <v>0.75</v>
      </c>
      <c r="L20" s="1" t="s">
        <v>39</v>
      </c>
      <c r="M20" s="3">
        <v>7</v>
      </c>
      <c r="N20" s="3">
        <f>_xlfn.XLOOKUP(Tabelle8[[#This Row],[Mint]],Tabelle1[Mint],Tabelle1[Anzahl],"",0,1)</f>
        <v>32</v>
      </c>
      <c r="O20" s="3">
        <f>Tabelle8[[#This Row],[Anzahl]]-Tabelle8[[#This Row],[Falsche]]</f>
        <v>25</v>
      </c>
      <c r="P20" s="7">
        <f>Tabelle8[[#This Row],[Richtige]]/Tabelle8[[#This Row],[Anzahl]]</f>
        <v>0.78125</v>
      </c>
    </row>
    <row r="21" spans="2:16">
      <c r="B21" s="1" t="s">
        <v>40</v>
      </c>
      <c r="C21" s="3">
        <v>12</v>
      </c>
      <c r="D21" s="3">
        <f>_xlfn.XLOOKUP(Tabelle7[[#This Row],[Mint]],Tabelle1[Mint],Tabelle1[Anzahl],"",0,1)</f>
        <v>30</v>
      </c>
      <c r="E21" s="3">
        <f>Tabelle7[[#This Row],[Anzahl]]-Tabelle7[[#This Row],[Falsche]]</f>
        <v>18</v>
      </c>
      <c r="F21" s="7">
        <f>Tabelle7[[#This Row],[Richtige]]/Tabelle7[[#This Row],[Anzahl]]</f>
        <v>0.6</v>
      </c>
      <c r="L21" s="1" t="s">
        <v>40</v>
      </c>
      <c r="M21" s="3">
        <v>12</v>
      </c>
      <c r="N21" s="3">
        <f>_xlfn.XLOOKUP(Tabelle8[[#This Row],[Mint]],Tabelle1[Mint],Tabelle1[Anzahl],"",0,1)</f>
        <v>30</v>
      </c>
      <c r="O21" s="3">
        <f>Tabelle8[[#This Row],[Anzahl]]-Tabelle8[[#This Row],[Falsche]]</f>
        <v>18</v>
      </c>
      <c r="P21" s="7">
        <f>Tabelle8[[#This Row],[Richtige]]/Tabelle8[[#This Row],[Anzahl]]</f>
        <v>0.6</v>
      </c>
    </row>
    <row r="22" spans="2:16">
      <c r="B22" s="1" t="s">
        <v>41</v>
      </c>
      <c r="C22" s="3">
        <v>35</v>
      </c>
      <c r="D22" s="3">
        <f>_xlfn.XLOOKUP(Tabelle7[[#This Row],[Mint]],Tabelle1[Mint],Tabelle1[Anzahl],"",0,1)</f>
        <v>66</v>
      </c>
      <c r="E22" s="3">
        <f>Tabelle7[[#This Row],[Anzahl]]-Tabelle7[[#This Row],[Falsche]]</f>
        <v>31</v>
      </c>
      <c r="F22" s="7">
        <f>Tabelle7[[#This Row],[Richtige]]/Tabelle7[[#This Row],[Anzahl]]</f>
        <v>0.46969696969696972</v>
      </c>
      <c r="L22" s="1" t="s">
        <v>41</v>
      </c>
      <c r="M22" s="3">
        <v>37</v>
      </c>
      <c r="N22" s="3">
        <f>_xlfn.XLOOKUP(Tabelle8[[#This Row],[Mint]],Tabelle1[Mint],Tabelle1[Anzahl],"",0,1)</f>
        <v>66</v>
      </c>
      <c r="O22" s="3">
        <f>Tabelle8[[#This Row],[Anzahl]]-Tabelle8[[#This Row],[Falsche]]</f>
        <v>29</v>
      </c>
      <c r="P22" s="7">
        <f>Tabelle8[[#This Row],[Richtige]]/Tabelle8[[#This Row],[Anzahl]]</f>
        <v>0.43939393939393939</v>
      </c>
    </row>
    <row r="23" spans="2:16">
      <c r="B23" s="1" t="s">
        <v>42</v>
      </c>
      <c r="C23" s="3">
        <v>110</v>
      </c>
      <c r="D23" s="3">
        <f>_xlfn.XLOOKUP(Tabelle7[[#This Row],[Mint]],Tabelle1[Mint],Tabelle1[Anzahl],"",0,1)</f>
        <v>951</v>
      </c>
      <c r="E23" s="3">
        <f>Tabelle7[[#This Row],[Anzahl]]-Tabelle7[[#This Row],[Falsche]]</f>
        <v>841</v>
      </c>
      <c r="F23" s="7">
        <f>Tabelle7[[#This Row],[Richtige]]/Tabelle7[[#This Row],[Anzahl]]</f>
        <v>0.88433228180862256</v>
      </c>
      <c r="L23" s="1" t="s">
        <v>42</v>
      </c>
      <c r="M23" s="3">
        <v>96</v>
      </c>
      <c r="N23" s="3">
        <f>_xlfn.XLOOKUP(Tabelle8[[#This Row],[Mint]],Tabelle1[Mint],Tabelle1[Anzahl],"",0,1)</f>
        <v>951</v>
      </c>
      <c r="O23" s="3">
        <f>Tabelle8[[#This Row],[Anzahl]]-Tabelle8[[#This Row],[Falsche]]</f>
        <v>855</v>
      </c>
      <c r="P23" s="7">
        <f>Tabelle8[[#This Row],[Richtige]]/Tabelle8[[#This Row],[Anzahl]]</f>
        <v>0.89905362776025233</v>
      </c>
    </row>
    <row r="24" spans="2:16">
      <c r="B24" s="1" t="s">
        <v>43</v>
      </c>
      <c r="C24" s="3">
        <v>7</v>
      </c>
      <c r="D24" s="3">
        <f>_xlfn.XLOOKUP(Tabelle7[[#This Row],[Mint]],Tabelle1[Mint],Tabelle1[Anzahl],"",0,1)</f>
        <v>135</v>
      </c>
      <c r="E24" s="3">
        <f>Tabelle7[[#This Row],[Anzahl]]-Tabelle7[[#This Row],[Falsche]]</f>
        <v>128</v>
      </c>
      <c r="F24" s="7">
        <f>Tabelle7[[#This Row],[Richtige]]/Tabelle7[[#This Row],[Anzahl]]</f>
        <v>0.94814814814814818</v>
      </c>
      <c r="L24" s="1" t="s">
        <v>43</v>
      </c>
      <c r="M24" s="3">
        <v>7</v>
      </c>
      <c r="N24" s="3">
        <f>_xlfn.XLOOKUP(Tabelle8[[#This Row],[Mint]],Tabelle1[Mint],Tabelle1[Anzahl],"",0,1)</f>
        <v>135</v>
      </c>
      <c r="O24" s="3">
        <f>Tabelle8[[#This Row],[Anzahl]]-Tabelle8[[#This Row],[Falsche]]</f>
        <v>128</v>
      </c>
      <c r="P24" s="7">
        <f>Tabelle8[[#This Row],[Richtige]]/Tabelle8[[#This Row],[Anzahl]]</f>
        <v>0.94814814814814818</v>
      </c>
    </row>
    <row r="25" spans="2:16">
      <c r="B25" s="1" t="s">
        <v>44</v>
      </c>
      <c r="C25" s="3">
        <v>20</v>
      </c>
      <c r="D25" s="3">
        <f>_xlfn.XLOOKUP(Tabelle7[[#This Row],[Mint]],Tabelle1[Mint],Tabelle1[Anzahl],"",0,1)</f>
        <v>119</v>
      </c>
      <c r="E25" s="3">
        <f>Tabelle7[[#This Row],[Anzahl]]-Tabelle7[[#This Row],[Falsche]]</f>
        <v>99</v>
      </c>
      <c r="F25" s="7">
        <f>Tabelle7[[#This Row],[Richtige]]/Tabelle7[[#This Row],[Anzahl]]</f>
        <v>0.83193277310924374</v>
      </c>
      <c r="L25" s="1" t="s">
        <v>44</v>
      </c>
      <c r="M25" s="3">
        <v>27</v>
      </c>
      <c r="N25" s="3">
        <f>_xlfn.XLOOKUP(Tabelle8[[#This Row],[Mint]],Tabelle1[Mint],Tabelle1[Anzahl],"",0,1)</f>
        <v>119</v>
      </c>
      <c r="O25" s="3">
        <f>Tabelle8[[#This Row],[Anzahl]]-Tabelle8[[#This Row],[Falsche]]</f>
        <v>92</v>
      </c>
      <c r="P25" s="7">
        <f>Tabelle8[[#This Row],[Richtige]]/Tabelle8[[#This Row],[Anzahl]]</f>
        <v>0.77310924369747902</v>
      </c>
    </row>
    <row r="26" spans="2:16">
      <c r="B26" s="1" t="s">
        <v>45</v>
      </c>
      <c r="C26" s="3">
        <v>5</v>
      </c>
      <c r="D26" s="3">
        <f>_xlfn.XLOOKUP(Tabelle7[[#This Row],[Mint]],Tabelle1[Mint],Tabelle1[Anzahl],"",0,1)</f>
        <v>283</v>
      </c>
      <c r="E26" s="3">
        <f>Tabelle7[[#This Row],[Anzahl]]-Tabelle7[[#This Row],[Falsche]]</f>
        <v>278</v>
      </c>
      <c r="F26" s="7">
        <f>Tabelle7[[#This Row],[Richtige]]/Tabelle7[[#This Row],[Anzahl]]</f>
        <v>0.98233215547703179</v>
      </c>
      <c r="L26" s="1" t="s">
        <v>45</v>
      </c>
      <c r="M26" s="3">
        <v>1</v>
      </c>
      <c r="N26" s="3">
        <f>_xlfn.XLOOKUP(Tabelle8[[#This Row],[Mint]],Tabelle1[Mint],Tabelle1[Anzahl],"",0,1)</f>
        <v>283</v>
      </c>
      <c r="O26" s="3">
        <f>Tabelle8[[#This Row],[Anzahl]]-Tabelle8[[#This Row],[Falsche]]</f>
        <v>282</v>
      </c>
      <c r="P26" s="7">
        <f>Tabelle8[[#This Row],[Richtige]]/Tabelle8[[#This Row],[Anzahl]]</f>
        <v>0.99646643109540634</v>
      </c>
    </row>
    <row r="27" spans="2:16">
      <c r="B27" s="1" t="s">
        <v>46</v>
      </c>
      <c r="C27" s="3">
        <v>3</v>
      </c>
      <c r="D27" s="3">
        <f>_xlfn.XLOOKUP(Tabelle7[[#This Row],[Mint]],Tabelle1[Mint],Tabelle1[Anzahl],"",0,1)</f>
        <v>63</v>
      </c>
      <c r="E27" s="3">
        <f>Tabelle7[[#This Row],[Anzahl]]-Tabelle7[[#This Row],[Falsche]]</f>
        <v>60</v>
      </c>
      <c r="F27" s="7">
        <f>Tabelle7[[#This Row],[Richtige]]/Tabelle7[[#This Row],[Anzahl]]</f>
        <v>0.95238095238095233</v>
      </c>
      <c r="L27" s="1" t="s">
        <v>46</v>
      </c>
      <c r="M27" s="3">
        <v>3</v>
      </c>
      <c r="N27" s="3">
        <f>_xlfn.XLOOKUP(Tabelle8[[#This Row],[Mint]],Tabelle1[Mint],Tabelle1[Anzahl],"",0,1)</f>
        <v>63</v>
      </c>
      <c r="O27" s="3">
        <f>Tabelle8[[#This Row],[Anzahl]]-Tabelle8[[#This Row],[Falsche]]</f>
        <v>60</v>
      </c>
      <c r="P27" s="7">
        <f>Tabelle8[[#This Row],[Richtige]]/Tabelle8[[#This Row],[Anzahl]]</f>
        <v>0.95238095238095233</v>
      </c>
    </row>
    <row r="28" spans="2:16">
      <c r="B28" s="1" t="s">
        <v>47</v>
      </c>
      <c r="C28" s="3">
        <v>8</v>
      </c>
      <c r="D28" s="3">
        <f>_xlfn.XLOOKUP(Tabelle7[[#This Row],[Mint]],Tabelle1[Mint],Tabelle1[Anzahl],"",0,1)</f>
        <v>8</v>
      </c>
      <c r="E28" s="3">
        <f>Tabelle7[[#This Row],[Anzahl]]-Tabelle7[[#This Row],[Falsche]]</f>
        <v>0</v>
      </c>
      <c r="F28" s="7">
        <f>Tabelle7[[#This Row],[Richtige]]/Tabelle7[[#This Row],[Anzahl]]</f>
        <v>0</v>
      </c>
      <c r="L28" s="1" t="s">
        <v>47</v>
      </c>
      <c r="M28" s="3">
        <v>8</v>
      </c>
      <c r="N28" s="3">
        <f>_xlfn.XLOOKUP(Tabelle8[[#This Row],[Mint]],Tabelle1[Mint],Tabelle1[Anzahl],"",0,1)</f>
        <v>8</v>
      </c>
      <c r="O28" s="3">
        <f>Tabelle8[[#This Row],[Anzahl]]-Tabelle8[[#This Row],[Falsche]]</f>
        <v>0</v>
      </c>
      <c r="P28" s="7">
        <f>Tabelle8[[#This Row],[Richtige]]/Tabelle8[[#This Row],[Anzahl]]</f>
        <v>0</v>
      </c>
    </row>
    <row r="29" spans="2:16">
      <c r="B29" s="1" t="s">
        <v>48</v>
      </c>
      <c r="C29" s="3">
        <v>8</v>
      </c>
      <c r="D29" s="3">
        <f>_xlfn.XLOOKUP(Tabelle7[[#This Row],[Mint]],Tabelle1[Mint],Tabelle1[Anzahl],"",0,1)</f>
        <v>16</v>
      </c>
      <c r="E29" s="3">
        <f>Tabelle7[[#This Row],[Anzahl]]-Tabelle7[[#This Row],[Falsche]]</f>
        <v>8</v>
      </c>
      <c r="F29" s="7">
        <f>Tabelle7[[#This Row],[Richtige]]/Tabelle7[[#This Row],[Anzahl]]</f>
        <v>0.5</v>
      </c>
      <c r="L29" s="1" t="s">
        <v>48</v>
      </c>
      <c r="M29" s="3">
        <v>8</v>
      </c>
      <c r="N29" s="3">
        <f>_xlfn.XLOOKUP(Tabelle8[[#This Row],[Mint]],Tabelle1[Mint],Tabelle1[Anzahl],"",0,1)</f>
        <v>16</v>
      </c>
      <c r="O29" s="3">
        <f>Tabelle8[[#This Row],[Anzahl]]-Tabelle8[[#This Row],[Falsche]]</f>
        <v>8</v>
      </c>
      <c r="P29" s="7">
        <f>Tabelle8[[#This Row],[Richtige]]/Tabelle8[[#This Row],[Anzahl]]</f>
        <v>0.5</v>
      </c>
    </row>
    <row r="30" spans="2:16">
      <c r="B30" s="1" t="s">
        <v>49</v>
      </c>
      <c r="C30" s="3">
        <v>18</v>
      </c>
      <c r="D30" s="3">
        <f>_xlfn.XLOOKUP(Tabelle7[[#This Row],[Mint]],Tabelle1[Mint],Tabelle1[Anzahl],"",0,1)</f>
        <v>107</v>
      </c>
      <c r="E30" s="3">
        <f>Tabelle7[[#This Row],[Anzahl]]-Tabelle7[[#This Row],[Falsche]]</f>
        <v>89</v>
      </c>
      <c r="F30" s="7">
        <f>Tabelle7[[#This Row],[Richtige]]/Tabelle7[[#This Row],[Anzahl]]</f>
        <v>0.83177570093457942</v>
      </c>
      <c r="L30" s="1" t="s">
        <v>49</v>
      </c>
      <c r="M30" s="3">
        <v>18</v>
      </c>
      <c r="N30" s="3">
        <f>_xlfn.XLOOKUP(Tabelle8[[#This Row],[Mint]],Tabelle1[Mint],Tabelle1[Anzahl],"",0,1)</f>
        <v>107</v>
      </c>
      <c r="O30" s="3">
        <f>Tabelle8[[#This Row],[Anzahl]]-Tabelle8[[#This Row],[Falsche]]</f>
        <v>89</v>
      </c>
      <c r="P30" s="7">
        <f>Tabelle8[[#This Row],[Richtige]]/Tabelle8[[#This Row],[Anzahl]]</f>
        <v>0.83177570093457942</v>
      </c>
    </row>
    <row r="31" spans="2:16">
      <c r="B31" s="1" t="s">
        <v>50</v>
      </c>
      <c r="C31" s="3">
        <v>18</v>
      </c>
      <c r="D31" s="3">
        <f>_xlfn.XLOOKUP(Tabelle7[[#This Row],[Mint]],Tabelle1[Mint],Tabelle1[Anzahl],"",0,1)</f>
        <v>68</v>
      </c>
      <c r="E31" s="3">
        <f>Tabelle7[[#This Row],[Anzahl]]-Tabelle7[[#This Row],[Falsche]]</f>
        <v>50</v>
      </c>
      <c r="F31" s="7">
        <f>Tabelle7[[#This Row],[Richtige]]/Tabelle7[[#This Row],[Anzahl]]</f>
        <v>0.73529411764705888</v>
      </c>
      <c r="L31" s="1" t="s">
        <v>50</v>
      </c>
      <c r="M31" s="3">
        <v>18</v>
      </c>
      <c r="N31" s="3">
        <f>_xlfn.XLOOKUP(Tabelle8[[#This Row],[Mint]],Tabelle1[Mint],Tabelle1[Anzahl],"",0,1)</f>
        <v>68</v>
      </c>
      <c r="O31" s="3">
        <f>Tabelle8[[#This Row],[Anzahl]]-Tabelle8[[#This Row],[Falsche]]</f>
        <v>50</v>
      </c>
      <c r="P31" s="7">
        <f>Tabelle8[[#This Row],[Richtige]]/Tabelle8[[#This Row],[Anzahl]]</f>
        <v>0.73529411764705888</v>
      </c>
    </row>
    <row r="32" spans="2:16">
      <c r="B32" s="1" t="s">
        <v>51</v>
      </c>
      <c r="C32" s="3">
        <v>1</v>
      </c>
      <c r="D32" s="3">
        <f>_xlfn.XLOOKUP(Tabelle7[[#This Row],[Mint]],Tabelle1[Mint],Tabelle1[Anzahl],"",0,1)</f>
        <v>1</v>
      </c>
      <c r="E32" s="3">
        <f>Tabelle7[[#This Row],[Anzahl]]-Tabelle7[[#This Row],[Falsche]]</f>
        <v>0</v>
      </c>
      <c r="F32" s="7">
        <f>Tabelle7[[#This Row],[Richtige]]/Tabelle7[[#This Row],[Anzahl]]</f>
        <v>0</v>
      </c>
      <c r="L32" s="1" t="s">
        <v>51</v>
      </c>
      <c r="M32" s="3">
        <v>1</v>
      </c>
      <c r="N32" s="3">
        <f>_xlfn.XLOOKUP(Tabelle8[[#This Row],[Mint]],Tabelle1[Mint],Tabelle1[Anzahl],"",0,1)</f>
        <v>1</v>
      </c>
      <c r="O32" s="3">
        <f>Tabelle8[[#This Row],[Anzahl]]-Tabelle8[[#This Row],[Falsche]]</f>
        <v>0</v>
      </c>
      <c r="P32" s="7">
        <f>Tabelle8[[#This Row],[Richtige]]/Tabelle8[[#This Row],[Anzahl]]</f>
        <v>0</v>
      </c>
    </row>
    <row r="33" spans="2:16">
      <c r="B33" s="1" t="s">
        <v>52</v>
      </c>
      <c r="C33" s="3">
        <v>9</v>
      </c>
      <c r="D33" s="3">
        <f>_xlfn.XLOOKUP(Tabelle7[[#This Row],[Mint]],Tabelle1[Mint],Tabelle1[Anzahl],"",0,1)</f>
        <v>17</v>
      </c>
      <c r="E33" s="3">
        <f>Tabelle7[[#This Row],[Anzahl]]-Tabelle7[[#This Row],[Falsche]]</f>
        <v>8</v>
      </c>
      <c r="F33" s="7">
        <f>Tabelle7[[#This Row],[Richtige]]/Tabelle7[[#This Row],[Anzahl]]</f>
        <v>0.47058823529411764</v>
      </c>
      <c r="L33" s="1" t="s">
        <v>52</v>
      </c>
      <c r="M33" s="3">
        <v>7</v>
      </c>
      <c r="N33" s="3">
        <f>_xlfn.XLOOKUP(Tabelle8[[#This Row],[Mint]],Tabelle1[Mint],Tabelle1[Anzahl],"",0,1)</f>
        <v>17</v>
      </c>
      <c r="O33" s="3">
        <f>Tabelle8[[#This Row],[Anzahl]]-Tabelle8[[#This Row],[Falsche]]</f>
        <v>10</v>
      </c>
      <c r="P33" s="7">
        <f>Tabelle8[[#This Row],[Richtige]]/Tabelle8[[#This Row],[Anzahl]]</f>
        <v>0.58823529411764708</v>
      </c>
    </row>
    <row r="34" spans="2:16">
      <c r="B34" s="1" t="s">
        <v>53</v>
      </c>
      <c r="C34" s="3">
        <v>21</v>
      </c>
      <c r="D34" s="3">
        <f>_xlfn.XLOOKUP(Tabelle7[[#This Row],[Mint]],Tabelle1[Mint],Tabelle1[Anzahl],"",0,1)</f>
        <v>58</v>
      </c>
      <c r="E34" s="3">
        <f>Tabelle7[[#This Row],[Anzahl]]-Tabelle7[[#This Row],[Falsche]]</f>
        <v>37</v>
      </c>
      <c r="F34" s="7">
        <f>Tabelle7[[#This Row],[Richtige]]/Tabelle7[[#This Row],[Anzahl]]</f>
        <v>0.63793103448275867</v>
      </c>
      <c r="L34" s="1" t="s">
        <v>53</v>
      </c>
      <c r="M34" s="3">
        <v>21</v>
      </c>
      <c r="N34" s="3">
        <f>_xlfn.XLOOKUP(Tabelle8[[#This Row],[Mint]],Tabelle1[Mint],Tabelle1[Anzahl],"",0,1)</f>
        <v>58</v>
      </c>
      <c r="O34" s="3">
        <f>Tabelle8[[#This Row],[Anzahl]]-Tabelle8[[#This Row],[Falsche]]</f>
        <v>37</v>
      </c>
      <c r="P34" s="7">
        <f>Tabelle8[[#This Row],[Richtige]]/Tabelle8[[#This Row],[Anzahl]]</f>
        <v>0.63793103448275867</v>
      </c>
    </row>
    <row r="35" spans="2:16">
      <c r="B35" s="1" t="s">
        <v>54</v>
      </c>
      <c r="C35" s="3">
        <v>13</v>
      </c>
      <c r="D35" s="3">
        <f>_xlfn.XLOOKUP(Tabelle7[[#This Row],[Mint]],Tabelle1[Mint],Tabelle1[Anzahl],"",0,1)</f>
        <v>16</v>
      </c>
      <c r="E35" s="3">
        <f>Tabelle7[[#This Row],[Anzahl]]-Tabelle7[[#This Row],[Falsche]]</f>
        <v>3</v>
      </c>
      <c r="F35" s="7">
        <f>Tabelle7[[#This Row],[Richtige]]/Tabelle7[[#This Row],[Anzahl]]</f>
        <v>0.1875</v>
      </c>
      <c r="L35" s="1" t="s">
        <v>54</v>
      </c>
      <c r="M35" s="3">
        <v>14</v>
      </c>
      <c r="N35" s="3">
        <f>_xlfn.XLOOKUP(Tabelle8[[#This Row],[Mint]],Tabelle1[Mint],Tabelle1[Anzahl],"",0,1)</f>
        <v>16</v>
      </c>
      <c r="O35" s="3">
        <f>Tabelle8[[#This Row],[Anzahl]]-Tabelle8[[#This Row],[Falsche]]</f>
        <v>2</v>
      </c>
      <c r="P35" s="7">
        <f>Tabelle8[[#This Row],[Richtige]]/Tabelle8[[#This Row],[Anzahl]]</f>
        <v>0.125</v>
      </c>
    </row>
    <row r="36" spans="2:16">
      <c r="B36" s="1" t="s">
        <v>55</v>
      </c>
      <c r="C36" s="3">
        <v>4</v>
      </c>
      <c r="D36" s="3">
        <f>_xlfn.XLOOKUP(Tabelle7[[#This Row],[Mint]],Tabelle1[Mint],Tabelle1[Anzahl],"",0,1)</f>
        <v>8</v>
      </c>
      <c r="E36" s="3">
        <f>Tabelle7[[#This Row],[Anzahl]]-Tabelle7[[#This Row],[Falsche]]</f>
        <v>4</v>
      </c>
      <c r="F36" s="7">
        <f>Tabelle7[[#This Row],[Richtige]]/Tabelle7[[#This Row],[Anzahl]]</f>
        <v>0.5</v>
      </c>
      <c r="L36" s="1" t="s">
        <v>55</v>
      </c>
      <c r="M36" s="3">
        <v>4</v>
      </c>
      <c r="N36" s="3">
        <f>_xlfn.XLOOKUP(Tabelle8[[#This Row],[Mint]],Tabelle1[Mint],Tabelle1[Anzahl],"",0,1)</f>
        <v>8</v>
      </c>
      <c r="O36" s="3">
        <f>Tabelle8[[#This Row],[Anzahl]]-Tabelle8[[#This Row],[Falsche]]</f>
        <v>4</v>
      </c>
      <c r="P36" s="7">
        <f>Tabelle8[[#This Row],[Richtige]]/Tabelle8[[#This Row],[Anzahl]]</f>
        <v>0.5</v>
      </c>
    </row>
    <row r="37" spans="2:16">
      <c r="B37" s="1" t="s">
        <v>56</v>
      </c>
      <c r="C37" s="3">
        <v>52</v>
      </c>
      <c r="D37" s="3">
        <f>_xlfn.XLOOKUP(Tabelle7[[#This Row],[Mint]],Tabelle1[Mint],Tabelle1[Anzahl],"",0,1)</f>
        <v>172</v>
      </c>
      <c r="E37" s="3">
        <f>Tabelle7[[#This Row],[Anzahl]]-Tabelle7[[#This Row],[Falsche]]</f>
        <v>120</v>
      </c>
      <c r="F37" s="7">
        <f>Tabelle7[[#This Row],[Richtige]]/Tabelle7[[#This Row],[Anzahl]]</f>
        <v>0.69767441860465118</v>
      </c>
      <c r="L37" s="1" t="s">
        <v>56</v>
      </c>
      <c r="M37" s="3">
        <v>62</v>
      </c>
      <c r="N37" s="3">
        <f>_xlfn.XLOOKUP(Tabelle8[[#This Row],[Mint]],Tabelle1[Mint],Tabelle1[Anzahl],"",0,1)</f>
        <v>172</v>
      </c>
      <c r="O37" s="3">
        <f>Tabelle8[[#This Row],[Anzahl]]-Tabelle8[[#This Row],[Falsche]]</f>
        <v>110</v>
      </c>
      <c r="P37" s="7">
        <f>Tabelle8[[#This Row],[Richtige]]/Tabelle8[[#This Row],[Anzahl]]</f>
        <v>0.63953488372093026</v>
      </c>
    </row>
    <row r="38" spans="2:16">
      <c r="B38" s="1" t="s">
        <v>57</v>
      </c>
      <c r="C38" s="3">
        <v>12</v>
      </c>
      <c r="D38" s="3">
        <f>_xlfn.XLOOKUP(Tabelle7[[#This Row],[Mint]],Tabelle1[Mint],Tabelle1[Anzahl],"",0,1)</f>
        <v>15</v>
      </c>
      <c r="E38" s="3">
        <f>Tabelle7[[#This Row],[Anzahl]]-Tabelle7[[#This Row],[Falsche]]</f>
        <v>3</v>
      </c>
      <c r="F38" s="7">
        <f>Tabelle7[[#This Row],[Richtige]]/Tabelle7[[#This Row],[Anzahl]]</f>
        <v>0.2</v>
      </c>
      <c r="L38" s="1" t="s">
        <v>57</v>
      </c>
      <c r="M38" s="3">
        <v>13</v>
      </c>
      <c r="N38" s="3">
        <f>_xlfn.XLOOKUP(Tabelle8[[#This Row],[Mint]],Tabelle1[Mint],Tabelle1[Anzahl],"",0,1)</f>
        <v>15</v>
      </c>
      <c r="O38" s="3">
        <f>Tabelle8[[#This Row],[Anzahl]]-Tabelle8[[#This Row],[Falsche]]</f>
        <v>2</v>
      </c>
      <c r="P38" s="7">
        <f>Tabelle8[[#This Row],[Richtige]]/Tabelle8[[#This Row],[Anzahl]]</f>
        <v>0.13333333333333333</v>
      </c>
    </row>
    <row r="39" spans="2:16">
      <c r="B39" s="1" t="s">
        <v>58</v>
      </c>
      <c r="C39" s="3">
        <v>1</v>
      </c>
      <c r="D39" s="3">
        <f>_xlfn.XLOOKUP(Tabelle7[[#This Row],[Mint]],Tabelle1[Mint],Tabelle1[Anzahl],"",0,1)</f>
        <v>2</v>
      </c>
      <c r="E39" s="3">
        <f>Tabelle7[[#This Row],[Anzahl]]-Tabelle7[[#This Row],[Falsche]]</f>
        <v>1</v>
      </c>
      <c r="F39" s="7">
        <f>Tabelle7[[#This Row],[Richtige]]/Tabelle7[[#This Row],[Anzahl]]</f>
        <v>0.5</v>
      </c>
      <c r="L39" s="1" t="s">
        <v>58</v>
      </c>
      <c r="M39" s="3">
        <v>0</v>
      </c>
      <c r="N39" s="3">
        <f>_xlfn.XLOOKUP(Tabelle8[[#This Row],[Mint]],Tabelle1[Mint],Tabelle1[Anzahl],"",0,1)</f>
        <v>2</v>
      </c>
      <c r="O39" s="3">
        <f>Tabelle8[[#This Row],[Anzahl]]-Tabelle8[[#This Row],[Falsche]]</f>
        <v>2</v>
      </c>
      <c r="P39" s="7">
        <f>Tabelle8[[#This Row],[Richtige]]/Tabelle8[[#This Row],[Anzahl]]</f>
        <v>1</v>
      </c>
    </row>
    <row r="40" spans="2:16">
      <c r="B40" s="1" t="s">
        <v>59</v>
      </c>
      <c r="C40" s="3">
        <v>32</v>
      </c>
      <c r="D40" s="3">
        <f>_xlfn.XLOOKUP(Tabelle7[[#This Row],[Mint]],Tabelle1[Mint],Tabelle1[Anzahl],"",0,1)</f>
        <v>51</v>
      </c>
      <c r="E40" s="3">
        <f>Tabelle7[[#This Row],[Anzahl]]-Tabelle7[[#This Row],[Falsche]]</f>
        <v>19</v>
      </c>
      <c r="F40" s="7">
        <f>Tabelle7[[#This Row],[Richtige]]/Tabelle7[[#This Row],[Anzahl]]</f>
        <v>0.37254901960784315</v>
      </c>
      <c r="L40" s="1" t="s">
        <v>59</v>
      </c>
      <c r="M40" s="3">
        <v>34</v>
      </c>
      <c r="N40" s="3">
        <f>_xlfn.XLOOKUP(Tabelle8[[#This Row],[Mint]],Tabelle1[Mint],Tabelle1[Anzahl],"",0,1)</f>
        <v>51</v>
      </c>
      <c r="O40" s="3">
        <f>Tabelle8[[#This Row],[Anzahl]]-Tabelle8[[#This Row],[Falsche]]</f>
        <v>17</v>
      </c>
      <c r="P40" s="7">
        <f>Tabelle8[[#This Row],[Richtige]]/Tabelle8[[#This Row],[Anzahl]]</f>
        <v>0.33333333333333331</v>
      </c>
    </row>
    <row r="41" spans="2:16">
      <c r="B41" s="1" t="s">
        <v>60</v>
      </c>
      <c r="C41" s="3">
        <v>42</v>
      </c>
      <c r="D41" s="3">
        <f>_xlfn.XLOOKUP(Tabelle7[[#This Row],[Mint]],Tabelle1[Mint],Tabelle1[Anzahl],"",0,1)</f>
        <v>445</v>
      </c>
      <c r="E41" s="3">
        <f>Tabelle7[[#This Row],[Anzahl]]-Tabelle7[[#This Row],[Falsche]]</f>
        <v>403</v>
      </c>
      <c r="F41" s="7">
        <f>Tabelle7[[#This Row],[Richtige]]/Tabelle7[[#This Row],[Anzahl]]</f>
        <v>0.90561797752808992</v>
      </c>
      <c r="L41" s="1" t="s">
        <v>60</v>
      </c>
      <c r="M41" s="3">
        <v>48</v>
      </c>
      <c r="N41" s="3">
        <f>_xlfn.XLOOKUP(Tabelle8[[#This Row],[Mint]],Tabelle1[Mint],Tabelle1[Anzahl],"",0,1)</f>
        <v>445</v>
      </c>
      <c r="O41" s="3">
        <f>Tabelle8[[#This Row],[Anzahl]]-Tabelle8[[#This Row],[Falsche]]</f>
        <v>397</v>
      </c>
      <c r="P41" s="7">
        <f>Tabelle8[[#This Row],[Richtige]]/Tabelle8[[#This Row],[Anzahl]]</f>
        <v>0.89213483146067418</v>
      </c>
    </row>
    <row r="42" spans="2:16">
      <c r="B42" s="1" t="s">
        <v>61</v>
      </c>
      <c r="C42" s="3">
        <v>17</v>
      </c>
      <c r="D42" s="3">
        <f>_xlfn.XLOOKUP(Tabelle7[[#This Row],[Mint]],Tabelle1[Mint],Tabelle1[Anzahl],"",0,1)</f>
        <v>47</v>
      </c>
      <c r="E42" s="3">
        <f>Tabelle7[[#This Row],[Anzahl]]-Tabelle7[[#This Row],[Falsche]]</f>
        <v>30</v>
      </c>
      <c r="F42" s="7">
        <f>Tabelle7[[#This Row],[Richtige]]/Tabelle7[[#This Row],[Anzahl]]</f>
        <v>0.63829787234042556</v>
      </c>
      <c r="L42" s="1" t="s">
        <v>61</v>
      </c>
      <c r="M42" s="3">
        <v>19</v>
      </c>
      <c r="N42" s="3">
        <f>_xlfn.XLOOKUP(Tabelle8[[#This Row],[Mint]],Tabelle1[Mint],Tabelle1[Anzahl],"",0,1)</f>
        <v>47</v>
      </c>
      <c r="O42" s="3">
        <f>Tabelle8[[#This Row],[Anzahl]]-Tabelle8[[#This Row],[Falsche]]</f>
        <v>28</v>
      </c>
      <c r="P42" s="7">
        <f>Tabelle8[[#This Row],[Richtige]]/Tabelle8[[#This Row],[Anzahl]]</f>
        <v>0.5957446808510638</v>
      </c>
    </row>
    <row r="43" spans="2:16">
      <c r="B43" s="1" t="s">
        <v>62</v>
      </c>
      <c r="C43" s="3">
        <v>6</v>
      </c>
      <c r="D43" s="3">
        <f>_xlfn.XLOOKUP(Tabelle7[[#This Row],[Mint]],Tabelle1[Mint],Tabelle1[Anzahl],"",0,1)</f>
        <v>20</v>
      </c>
      <c r="E43" s="3">
        <f>Tabelle7[[#This Row],[Anzahl]]-Tabelle7[[#This Row],[Falsche]]</f>
        <v>14</v>
      </c>
      <c r="F43" s="7">
        <f>Tabelle7[[#This Row],[Richtige]]/Tabelle7[[#This Row],[Anzahl]]</f>
        <v>0.7</v>
      </c>
      <c r="L43" s="1" t="s">
        <v>62</v>
      </c>
      <c r="M43" s="3">
        <v>8</v>
      </c>
      <c r="N43" s="3">
        <f>_xlfn.XLOOKUP(Tabelle8[[#This Row],[Mint]],Tabelle1[Mint],Tabelle1[Anzahl],"",0,1)</f>
        <v>20</v>
      </c>
      <c r="O43" s="3">
        <f>Tabelle8[[#This Row],[Anzahl]]-Tabelle8[[#This Row],[Falsche]]</f>
        <v>12</v>
      </c>
      <c r="P43" s="7">
        <f>Tabelle8[[#This Row],[Richtige]]/Tabelle8[[#This Row],[Anzahl]]</f>
        <v>0.6</v>
      </c>
    </row>
    <row r="44" spans="2:16">
      <c r="B44" s="1" t="s">
        <v>63</v>
      </c>
      <c r="C44" s="3">
        <v>34</v>
      </c>
      <c r="D44" s="3">
        <f>_xlfn.XLOOKUP(Tabelle7[[#This Row],[Mint]],Tabelle1[Mint],Tabelle1[Anzahl],"",0,1)</f>
        <v>101</v>
      </c>
      <c r="E44" s="3">
        <f>Tabelle7[[#This Row],[Anzahl]]-Tabelle7[[#This Row],[Falsche]]</f>
        <v>67</v>
      </c>
      <c r="F44" s="7">
        <f>Tabelle7[[#This Row],[Richtige]]/Tabelle7[[#This Row],[Anzahl]]</f>
        <v>0.6633663366336634</v>
      </c>
      <c r="L44" s="1" t="s">
        <v>63</v>
      </c>
      <c r="M44" s="3">
        <v>33</v>
      </c>
      <c r="N44" s="3">
        <f>_xlfn.XLOOKUP(Tabelle8[[#This Row],[Mint]],Tabelle1[Mint],Tabelle1[Anzahl],"",0,1)</f>
        <v>101</v>
      </c>
      <c r="O44" s="3">
        <f>Tabelle8[[#This Row],[Anzahl]]-Tabelle8[[#This Row],[Falsche]]</f>
        <v>68</v>
      </c>
      <c r="P44" s="7">
        <f>Tabelle8[[#This Row],[Richtige]]/Tabelle8[[#This Row],[Anzahl]]</f>
        <v>0.67326732673267331</v>
      </c>
    </row>
    <row r="45" spans="2:16">
      <c r="B45" s="1" t="s">
        <v>64</v>
      </c>
      <c r="C45" s="3">
        <v>2</v>
      </c>
      <c r="D45" s="3">
        <f>_xlfn.XLOOKUP(Tabelle7[[#This Row],[Mint]],Tabelle1[Mint],Tabelle1[Anzahl],"",0,1)</f>
        <v>2</v>
      </c>
      <c r="E45" s="3">
        <f>Tabelle7[[#This Row],[Anzahl]]-Tabelle7[[#This Row],[Falsche]]</f>
        <v>0</v>
      </c>
      <c r="F45" s="7">
        <f>Tabelle7[[#This Row],[Richtige]]/Tabelle7[[#This Row],[Anzahl]]</f>
        <v>0</v>
      </c>
      <c r="L45" s="1" t="s">
        <v>64</v>
      </c>
      <c r="M45" s="3">
        <v>2</v>
      </c>
      <c r="N45" s="3">
        <f>_xlfn.XLOOKUP(Tabelle8[[#This Row],[Mint]],Tabelle1[Mint],Tabelle1[Anzahl],"",0,1)</f>
        <v>2</v>
      </c>
      <c r="O45" s="3">
        <f>Tabelle8[[#This Row],[Anzahl]]-Tabelle8[[#This Row],[Falsche]]</f>
        <v>0</v>
      </c>
      <c r="P45" s="7">
        <f>Tabelle8[[#This Row],[Richtige]]/Tabelle8[[#This Row],[Anzahl]]</f>
        <v>0</v>
      </c>
    </row>
    <row r="46" spans="2:16">
      <c r="B46" s="1" t="s">
        <v>65</v>
      </c>
      <c r="C46" s="3">
        <v>16</v>
      </c>
      <c r="D46" s="3">
        <f>_xlfn.XLOOKUP(Tabelle7[[#This Row],[Mint]],Tabelle1[Mint],Tabelle1[Anzahl],"",0,1)</f>
        <v>93</v>
      </c>
      <c r="E46" s="3">
        <f>Tabelle7[[#This Row],[Anzahl]]-Tabelle7[[#This Row],[Falsche]]</f>
        <v>77</v>
      </c>
      <c r="F46" s="7">
        <f>Tabelle7[[#This Row],[Richtige]]/Tabelle7[[#This Row],[Anzahl]]</f>
        <v>0.82795698924731187</v>
      </c>
      <c r="L46" s="1" t="s">
        <v>65</v>
      </c>
      <c r="M46" s="3">
        <v>19</v>
      </c>
      <c r="N46" s="3">
        <f>_xlfn.XLOOKUP(Tabelle8[[#This Row],[Mint]],Tabelle1[Mint],Tabelle1[Anzahl],"",0,1)</f>
        <v>93</v>
      </c>
      <c r="O46" s="3">
        <f>Tabelle8[[#This Row],[Anzahl]]-Tabelle8[[#This Row],[Falsche]]</f>
        <v>74</v>
      </c>
      <c r="P46" s="7">
        <f>Tabelle8[[#This Row],[Richtige]]/Tabelle8[[#This Row],[Anzahl]]</f>
        <v>0.79569892473118276</v>
      </c>
    </row>
    <row r="47" spans="2:16">
      <c r="B47" s="1" t="s">
        <v>66</v>
      </c>
      <c r="C47" s="3">
        <v>11</v>
      </c>
      <c r="D47" s="3">
        <f>_xlfn.XLOOKUP(Tabelle7[[#This Row],[Mint]],Tabelle1[Mint],Tabelle1[Anzahl],"",0,1)</f>
        <v>26</v>
      </c>
      <c r="E47" s="3">
        <f>Tabelle7[[#This Row],[Anzahl]]-Tabelle7[[#This Row],[Falsche]]</f>
        <v>15</v>
      </c>
      <c r="F47" s="7">
        <f>Tabelle7[[#This Row],[Richtige]]/Tabelle7[[#This Row],[Anzahl]]</f>
        <v>0.57692307692307687</v>
      </c>
      <c r="L47" s="1" t="s">
        <v>66</v>
      </c>
      <c r="M47" s="3">
        <v>9</v>
      </c>
      <c r="N47" s="3">
        <f>_xlfn.XLOOKUP(Tabelle8[[#This Row],[Mint]],Tabelle1[Mint],Tabelle1[Anzahl],"",0,1)</f>
        <v>26</v>
      </c>
      <c r="O47" s="3">
        <f>Tabelle8[[#This Row],[Anzahl]]-Tabelle8[[#This Row],[Falsche]]</f>
        <v>17</v>
      </c>
      <c r="P47" s="7">
        <f>Tabelle8[[#This Row],[Richtige]]/Tabelle8[[#This Row],[Anzahl]]</f>
        <v>0.65384615384615385</v>
      </c>
    </row>
    <row r="48" spans="2:16">
      <c r="B48" s="1" t="s">
        <v>67</v>
      </c>
      <c r="C48" s="3">
        <v>12</v>
      </c>
      <c r="D48" s="3">
        <f>_xlfn.XLOOKUP(Tabelle7[[#This Row],[Mint]],Tabelle1[Mint],Tabelle1[Anzahl],"",0,1)</f>
        <v>68</v>
      </c>
      <c r="E48" s="3">
        <f>Tabelle7[[#This Row],[Anzahl]]-Tabelle7[[#This Row],[Falsche]]</f>
        <v>56</v>
      </c>
      <c r="F48" s="7">
        <f>Tabelle7[[#This Row],[Richtige]]/Tabelle7[[#This Row],[Anzahl]]</f>
        <v>0.82352941176470584</v>
      </c>
      <c r="L48" s="1" t="s">
        <v>67</v>
      </c>
      <c r="M48" s="3">
        <v>16</v>
      </c>
      <c r="N48" s="3">
        <f>_xlfn.XLOOKUP(Tabelle8[[#This Row],[Mint]],Tabelle1[Mint],Tabelle1[Anzahl],"",0,1)</f>
        <v>68</v>
      </c>
      <c r="O48" s="3">
        <f>Tabelle8[[#This Row],[Anzahl]]-Tabelle8[[#This Row],[Falsche]]</f>
        <v>52</v>
      </c>
      <c r="P48" s="7">
        <f>Tabelle8[[#This Row],[Richtige]]/Tabelle8[[#This Row],[Anzahl]]</f>
        <v>0.76470588235294112</v>
      </c>
    </row>
    <row r="49" spans="2:16">
      <c r="B49" s="1" t="s">
        <v>68</v>
      </c>
      <c r="C49" s="3">
        <v>1</v>
      </c>
      <c r="D49" s="3">
        <f>_xlfn.XLOOKUP(Tabelle7[[#This Row],[Mint]],Tabelle1[Mint],Tabelle1[Anzahl],"",0,1)</f>
        <v>2</v>
      </c>
      <c r="E49" s="3">
        <f>Tabelle7[[#This Row],[Anzahl]]-Tabelle7[[#This Row],[Falsche]]</f>
        <v>1</v>
      </c>
      <c r="F49" s="7">
        <f>Tabelle7[[#This Row],[Richtige]]/Tabelle7[[#This Row],[Anzahl]]</f>
        <v>0.5</v>
      </c>
      <c r="L49" s="1" t="s">
        <v>68</v>
      </c>
      <c r="M49" s="3">
        <v>1</v>
      </c>
      <c r="N49" s="3">
        <f>_xlfn.XLOOKUP(Tabelle8[[#This Row],[Mint]],Tabelle1[Mint],Tabelle1[Anzahl],"",0,1)</f>
        <v>2</v>
      </c>
      <c r="O49" s="3">
        <f>Tabelle8[[#This Row],[Anzahl]]-Tabelle8[[#This Row],[Falsche]]</f>
        <v>1</v>
      </c>
      <c r="P49" s="7">
        <f>Tabelle8[[#This Row],[Richtige]]/Tabelle8[[#This Row],[Anzahl]]</f>
        <v>0.5</v>
      </c>
    </row>
    <row r="50" spans="2:16">
      <c r="B50" s="1" t="s">
        <v>69</v>
      </c>
      <c r="C50" s="3">
        <v>9</v>
      </c>
      <c r="D50" s="3">
        <f>_xlfn.XLOOKUP(Tabelle7[[#This Row],[Mint]],Tabelle1[Mint],Tabelle1[Anzahl],"",0,1)</f>
        <v>18</v>
      </c>
      <c r="E50" s="3">
        <f>Tabelle7[[#This Row],[Anzahl]]-Tabelle7[[#This Row],[Falsche]]</f>
        <v>9</v>
      </c>
      <c r="F50" s="7">
        <f>Tabelle7[[#This Row],[Richtige]]/Tabelle7[[#This Row],[Anzahl]]</f>
        <v>0.5</v>
      </c>
      <c r="L50" s="1" t="s">
        <v>69</v>
      </c>
      <c r="M50" s="3">
        <v>8</v>
      </c>
      <c r="N50" s="3">
        <f>_xlfn.XLOOKUP(Tabelle8[[#This Row],[Mint]],Tabelle1[Mint],Tabelle1[Anzahl],"",0,1)</f>
        <v>18</v>
      </c>
      <c r="O50" s="3">
        <f>Tabelle8[[#This Row],[Anzahl]]-Tabelle8[[#This Row],[Falsche]]</f>
        <v>10</v>
      </c>
      <c r="P50" s="7">
        <f>Tabelle8[[#This Row],[Richtige]]/Tabelle8[[#This Row],[Anzahl]]</f>
        <v>0.55555555555555558</v>
      </c>
    </row>
    <row r="51" spans="2:16">
      <c r="B51" s="1" t="s">
        <v>70</v>
      </c>
      <c r="C51" s="3">
        <v>0</v>
      </c>
      <c r="D51" s="3">
        <f>_xlfn.XLOOKUP(Tabelle7[[#This Row],[Mint]],Tabelle1[Mint],Tabelle1[Anzahl],"",0,1)</f>
        <v>2</v>
      </c>
      <c r="E51" s="3">
        <f>Tabelle7[[#This Row],[Anzahl]]-Tabelle7[[#This Row],[Falsche]]</f>
        <v>2</v>
      </c>
      <c r="F51" s="7">
        <f>Tabelle7[[#This Row],[Richtige]]/Tabelle7[[#This Row],[Anzahl]]</f>
        <v>1</v>
      </c>
      <c r="L51" s="1" t="s">
        <v>70</v>
      </c>
      <c r="M51" s="3">
        <v>1</v>
      </c>
      <c r="N51" s="3">
        <f>_xlfn.XLOOKUP(Tabelle8[[#This Row],[Mint]],Tabelle1[Mint],Tabelle1[Anzahl],"",0,1)</f>
        <v>2</v>
      </c>
      <c r="O51" s="3">
        <f>Tabelle8[[#This Row],[Anzahl]]-Tabelle8[[#This Row],[Falsche]]</f>
        <v>1</v>
      </c>
      <c r="P51" s="7">
        <f>Tabelle8[[#This Row],[Richtige]]/Tabelle8[[#This Row],[Anzahl]]</f>
        <v>0.5</v>
      </c>
    </row>
    <row r="52" spans="2:16">
      <c r="B52" s="1" t="s">
        <v>71</v>
      </c>
      <c r="C52" s="3">
        <v>3</v>
      </c>
      <c r="D52" s="3">
        <f>_xlfn.XLOOKUP(Tabelle7[[#This Row],[Mint]],Tabelle1[Mint],Tabelle1[Anzahl],"",0,1)</f>
        <v>3</v>
      </c>
      <c r="E52" s="3">
        <f>Tabelle7[[#This Row],[Anzahl]]-Tabelle7[[#This Row],[Falsche]]</f>
        <v>0</v>
      </c>
      <c r="F52" s="7">
        <f>Tabelle7[[#This Row],[Richtige]]/Tabelle7[[#This Row],[Anzahl]]</f>
        <v>0</v>
      </c>
      <c r="L52" s="1" t="s">
        <v>71</v>
      </c>
      <c r="M52" s="3">
        <v>2</v>
      </c>
      <c r="N52" s="3">
        <f>_xlfn.XLOOKUP(Tabelle8[[#This Row],[Mint]],Tabelle1[Mint],Tabelle1[Anzahl],"",0,1)</f>
        <v>3</v>
      </c>
      <c r="O52" s="3">
        <f>Tabelle8[[#This Row],[Anzahl]]-Tabelle8[[#This Row],[Falsche]]</f>
        <v>1</v>
      </c>
      <c r="P52" s="7">
        <f>Tabelle8[[#This Row],[Richtige]]/Tabelle8[[#This Row],[Anzahl]]</f>
        <v>0.33333333333333331</v>
      </c>
    </row>
    <row r="53" spans="2:16">
      <c r="B53" s="1" t="s">
        <v>72</v>
      </c>
      <c r="C53" s="3">
        <v>34</v>
      </c>
      <c r="D53" s="3">
        <f>_xlfn.XLOOKUP(Tabelle7[[#This Row],[Mint]],Tabelle1[Mint],Tabelle1[Anzahl],"",0,1)</f>
        <v>658</v>
      </c>
      <c r="E53" s="3">
        <f>Tabelle7[[#This Row],[Anzahl]]-Tabelle7[[#This Row],[Falsche]]</f>
        <v>624</v>
      </c>
      <c r="F53" s="7">
        <f>Tabelle7[[#This Row],[Richtige]]/Tabelle7[[#This Row],[Anzahl]]</f>
        <v>0.94832826747720367</v>
      </c>
      <c r="L53" s="1" t="s">
        <v>72</v>
      </c>
      <c r="M53" s="3">
        <v>33</v>
      </c>
      <c r="N53" s="3">
        <f>_xlfn.XLOOKUP(Tabelle8[[#This Row],[Mint]],Tabelle1[Mint],Tabelle1[Anzahl],"",0,1)</f>
        <v>658</v>
      </c>
      <c r="O53" s="3">
        <f>Tabelle8[[#This Row],[Anzahl]]-Tabelle8[[#This Row],[Falsche]]</f>
        <v>625</v>
      </c>
      <c r="P53" s="7">
        <f>Tabelle8[[#This Row],[Richtige]]/Tabelle8[[#This Row],[Anzahl]]</f>
        <v>0.94984802431610937</v>
      </c>
    </row>
    <row r="54" spans="2:16">
      <c r="B54" s="1" t="s">
        <v>73</v>
      </c>
      <c r="C54" s="3">
        <v>1</v>
      </c>
      <c r="D54" s="3">
        <f>_xlfn.XLOOKUP(Tabelle7[[#This Row],[Mint]],Tabelle1[Mint],Tabelle1[Anzahl],"",0,1)</f>
        <v>1</v>
      </c>
      <c r="E54" s="3">
        <f>Tabelle7[[#This Row],[Anzahl]]-Tabelle7[[#This Row],[Falsche]]</f>
        <v>0</v>
      </c>
      <c r="F54" s="7">
        <f>Tabelle7[[#This Row],[Richtige]]/Tabelle7[[#This Row],[Anzahl]]</f>
        <v>0</v>
      </c>
      <c r="L54" s="1" t="s">
        <v>73</v>
      </c>
      <c r="M54" s="3">
        <v>1</v>
      </c>
      <c r="N54" s="3">
        <f>_xlfn.XLOOKUP(Tabelle8[[#This Row],[Mint]],Tabelle1[Mint],Tabelle1[Anzahl],"",0,1)</f>
        <v>1</v>
      </c>
      <c r="O54" s="3">
        <f>Tabelle8[[#This Row],[Anzahl]]-Tabelle8[[#This Row],[Falsche]]</f>
        <v>0</v>
      </c>
      <c r="P54" s="7">
        <f>Tabelle8[[#This Row],[Richtige]]/Tabelle8[[#This Row],[Anzahl]]</f>
        <v>0</v>
      </c>
    </row>
    <row r="55" spans="2:16">
      <c r="B55" s="1" t="s">
        <v>74</v>
      </c>
      <c r="C55" s="3">
        <v>74</v>
      </c>
      <c r="D55" s="3">
        <f>_xlfn.XLOOKUP(Tabelle7[[#This Row],[Mint]],Tabelle1[Mint],Tabelle1[Anzahl],"",0,1)</f>
        <v>396</v>
      </c>
      <c r="E55" s="3">
        <f>Tabelle7[[#This Row],[Anzahl]]-Tabelle7[[#This Row],[Falsche]]</f>
        <v>322</v>
      </c>
      <c r="F55" s="7">
        <f>Tabelle7[[#This Row],[Richtige]]/Tabelle7[[#This Row],[Anzahl]]</f>
        <v>0.81313131313131315</v>
      </c>
      <c r="L55" s="1" t="s">
        <v>74</v>
      </c>
      <c r="M55" s="3">
        <v>65</v>
      </c>
      <c r="N55" s="3">
        <f>_xlfn.XLOOKUP(Tabelle8[[#This Row],[Mint]],Tabelle1[Mint],Tabelle1[Anzahl],"",0,1)</f>
        <v>396</v>
      </c>
      <c r="O55" s="3">
        <f>Tabelle8[[#This Row],[Anzahl]]-Tabelle8[[#This Row],[Falsche]]</f>
        <v>331</v>
      </c>
      <c r="P55" s="7">
        <f>Tabelle8[[#This Row],[Richtige]]/Tabelle8[[#This Row],[Anzahl]]</f>
        <v>0.83585858585858586</v>
      </c>
    </row>
    <row r="56" spans="2:16">
      <c r="B56" s="1" t="s">
        <v>75</v>
      </c>
      <c r="C56" s="3">
        <v>14</v>
      </c>
      <c r="D56" s="3">
        <f>_xlfn.XLOOKUP(Tabelle7[[#This Row],[Mint]],Tabelle1[Mint],Tabelle1[Anzahl],"",0,1)</f>
        <v>61</v>
      </c>
      <c r="E56" s="3">
        <f>Tabelle7[[#This Row],[Anzahl]]-Tabelle7[[#This Row],[Falsche]]</f>
        <v>47</v>
      </c>
      <c r="F56" s="7">
        <f>Tabelle7[[#This Row],[Richtige]]/Tabelle7[[#This Row],[Anzahl]]</f>
        <v>0.77049180327868849</v>
      </c>
      <c r="L56" s="1" t="s">
        <v>75</v>
      </c>
      <c r="M56" s="3">
        <v>14</v>
      </c>
      <c r="N56" s="3">
        <f>_xlfn.XLOOKUP(Tabelle8[[#This Row],[Mint]],Tabelle1[Mint],Tabelle1[Anzahl],"",0,1)</f>
        <v>61</v>
      </c>
      <c r="O56" s="3">
        <f>Tabelle8[[#This Row],[Anzahl]]-Tabelle8[[#This Row],[Falsche]]</f>
        <v>47</v>
      </c>
      <c r="P56" s="7">
        <f>Tabelle8[[#This Row],[Richtige]]/Tabelle8[[#This Row],[Anzahl]]</f>
        <v>0.77049180327868849</v>
      </c>
    </row>
    <row r="57" spans="2:16">
      <c r="B57" s="1" t="s">
        <v>76</v>
      </c>
      <c r="C57" s="3">
        <v>1</v>
      </c>
      <c r="D57" s="3">
        <f>_xlfn.XLOOKUP(Tabelle7[[#This Row],[Mint]],Tabelle1[Mint],Tabelle1[Anzahl],"",0,1)</f>
        <v>2</v>
      </c>
      <c r="E57" s="3">
        <f>Tabelle7[[#This Row],[Anzahl]]-Tabelle7[[#This Row],[Falsche]]</f>
        <v>1</v>
      </c>
      <c r="F57" s="7">
        <f>Tabelle7[[#This Row],[Richtige]]/Tabelle7[[#This Row],[Anzahl]]</f>
        <v>0.5</v>
      </c>
      <c r="L57" s="1" t="s">
        <v>76</v>
      </c>
      <c r="M57" s="3">
        <v>1</v>
      </c>
      <c r="N57" s="3">
        <f>_xlfn.XLOOKUP(Tabelle8[[#This Row],[Mint]],Tabelle1[Mint],Tabelle1[Anzahl],"",0,1)</f>
        <v>2</v>
      </c>
      <c r="O57" s="3">
        <f>Tabelle8[[#This Row],[Anzahl]]-Tabelle8[[#This Row],[Falsche]]</f>
        <v>1</v>
      </c>
      <c r="P57" s="7">
        <f>Tabelle8[[#This Row],[Richtige]]/Tabelle8[[#This Row],[Anzahl]]</f>
        <v>0.5</v>
      </c>
    </row>
    <row r="58" spans="2:16">
      <c r="B58" s="1" t="s">
        <v>77</v>
      </c>
      <c r="C58" s="3">
        <v>9</v>
      </c>
      <c r="D58" s="3">
        <f>_xlfn.XLOOKUP(Tabelle7[[#This Row],[Mint]],Tabelle1[Mint],Tabelle1[Anzahl],"",0,1)</f>
        <v>159</v>
      </c>
      <c r="E58" s="3">
        <f>Tabelle7[[#This Row],[Anzahl]]-Tabelle7[[#This Row],[Falsche]]</f>
        <v>150</v>
      </c>
      <c r="F58" s="7">
        <f>Tabelle7[[#This Row],[Richtige]]/Tabelle7[[#This Row],[Anzahl]]</f>
        <v>0.94339622641509435</v>
      </c>
      <c r="L58" s="1" t="s">
        <v>77</v>
      </c>
      <c r="M58" s="3">
        <v>6</v>
      </c>
      <c r="N58" s="3">
        <f>_xlfn.XLOOKUP(Tabelle8[[#This Row],[Mint]],Tabelle1[Mint],Tabelle1[Anzahl],"",0,1)</f>
        <v>159</v>
      </c>
      <c r="O58" s="3">
        <f>Tabelle8[[#This Row],[Anzahl]]-Tabelle8[[#This Row],[Falsche]]</f>
        <v>153</v>
      </c>
      <c r="P58" s="7">
        <f>Tabelle8[[#This Row],[Richtige]]/Tabelle8[[#This Row],[Anzahl]]</f>
        <v>0.96226415094339623</v>
      </c>
    </row>
    <row r="59" spans="2:16">
      <c r="B59" s="1" t="s">
        <v>78</v>
      </c>
      <c r="C59" s="3">
        <v>23</v>
      </c>
      <c r="D59" s="3">
        <f>_xlfn.XLOOKUP(Tabelle7[[#This Row],[Mint]],Tabelle1[Mint],Tabelle1[Anzahl],"",0,1)</f>
        <v>501</v>
      </c>
      <c r="E59" s="3">
        <f>Tabelle7[[#This Row],[Anzahl]]-Tabelle7[[#This Row],[Falsche]]</f>
        <v>478</v>
      </c>
      <c r="F59" s="7">
        <f>Tabelle7[[#This Row],[Richtige]]/Tabelle7[[#This Row],[Anzahl]]</f>
        <v>0.95409181636726548</v>
      </c>
      <c r="L59" s="1" t="s">
        <v>78</v>
      </c>
      <c r="M59" s="3">
        <v>17</v>
      </c>
      <c r="N59" s="3">
        <f>_xlfn.XLOOKUP(Tabelle8[[#This Row],[Mint]],Tabelle1[Mint],Tabelle1[Anzahl],"",0,1)</f>
        <v>501</v>
      </c>
      <c r="O59" s="3">
        <f>Tabelle8[[#This Row],[Anzahl]]-Tabelle8[[#This Row],[Falsche]]</f>
        <v>484</v>
      </c>
      <c r="P59" s="7">
        <f>Tabelle8[[#This Row],[Richtige]]/Tabelle8[[#This Row],[Anzahl]]</f>
        <v>0.96606786427145708</v>
      </c>
    </row>
    <row r="60" spans="2:16">
      <c r="B60" s="1" t="s">
        <v>79</v>
      </c>
      <c r="C60" s="3">
        <v>14</v>
      </c>
      <c r="D60" s="3">
        <f>_xlfn.XLOOKUP(Tabelle7[[#This Row],[Mint]],Tabelle1[Mint],Tabelle1[Anzahl],"",0,1)</f>
        <v>236</v>
      </c>
      <c r="E60" s="3">
        <f>Tabelle7[[#This Row],[Anzahl]]-Tabelle7[[#This Row],[Falsche]]</f>
        <v>222</v>
      </c>
      <c r="F60" s="7">
        <f>Tabelle7[[#This Row],[Richtige]]/Tabelle7[[#This Row],[Anzahl]]</f>
        <v>0.94067796610169496</v>
      </c>
      <c r="L60" s="1" t="s">
        <v>79</v>
      </c>
      <c r="M60" s="3">
        <v>13</v>
      </c>
      <c r="N60" s="3">
        <f>_xlfn.XLOOKUP(Tabelle8[[#This Row],[Mint]],Tabelle1[Mint],Tabelle1[Anzahl],"",0,1)</f>
        <v>236</v>
      </c>
      <c r="O60" s="3">
        <f>Tabelle8[[#This Row],[Anzahl]]-Tabelle8[[#This Row],[Falsche]]</f>
        <v>223</v>
      </c>
      <c r="P60" s="7">
        <f>Tabelle8[[#This Row],[Richtige]]/Tabelle8[[#This Row],[Anzahl]]</f>
        <v>0.94491525423728817</v>
      </c>
    </row>
    <row r="61" spans="2:16">
      <c r="B61" s="1" t="s">
        <v>80</v>
      </c>
      <c r="C61" s="3">
        <v>34</v>
      </c>
      <c r="D61" s="3">
        <f>_xlfn.XLOOKUP(Tabelle7[[#This Row],[Mint]],Tabelle1[Mint],Tabelle1[Anzahl],"",0,1)</f>
        <v>76</v>
      </c>
      <c r="E61" s="3">
        <f>Tabelle7[[#This Row],[Anzahl]]-Tabelle7[[#This Row],[Falsche]]</f>
        <v>42</v>
      </c>
      <c r="F61" s="7">
        <f>Tabelle7[[#This Row],[Richtige]]/Tabelle7[[#This Row],[Anzahl]]</f>
        <v>0.55263157894736847</v>
      </c>
      <c r="L61" s="1" t="s">
        <v>80</v>
      </c>
      <c r="M61" s="3">
        <v>32</v>
      </c>
      <c r="N61" s="3">
        <f>_xlfn.XLOOKUP(Tabelle8[[#This Row],[Mint]],Tabelle1[Mint],Tabelle1[Anzahl],"",0,1)</f>
        <v>76</v>
      </c>
      <c r="O61" s="3">
        <f>Tabelle8[[#This Row],[Anzahl]]-Tabelle8[[#This Row],[Falsche]]</f>
        <v>44</v>
      </c>
      <c r="P61" s="7">
        <f>Tabelle8[[#This Row],[Richtige]]/Tabelle8[[#This Row],[Anzahl]]</f>
        <v>0.57894736842105265</v>
      </c>
    </row>
    <row r="62" spans="2:16">
      <c r="B62" s="1" t="s">
        <v>81</v>
      </c>
      <c r="C62" s="3">
        <v>16</v>
      </c>
      <c r="D62" s="3">
        <f>_xlfn.XLOOKUP(Tabelle7[[#This Row],[Mint]],Tabelle1[Mint],Tabelle1[Anzahl],"",0,1)</f>
        <v>20</v>
      </c>
      <c r="E62" s="3">
        <f>Tabelle7[[#This Row],[Anzahl]]-Tabelle7[[#This Row],[Falsche]]</f>
        <v>4</v>
      </c>
      <c r="F62" s="7">
        <f>Tabelle7[[#This Row],[Richtige]]/Tabelle7[[#This Row],[Anzahl]]</f>
        <v>0.2</v>
      </c>
      <c r="L62" s="1" t="s">
        <v>81</v>
      </c>
      <c r="M62" s="3">
        <v>18</v>
      </c>
      <c r="N62" s="3">
        <f>_xlfn.XLOOKUP(Tabelle8[[#This Row],[Mint]],Tabelle1[Mint],Tabelle1[Anzahl],"",0,1)</f>
        <v>20</v>
      </c>
      <c r="O62" s="3">
        <f>Tabelle8[[#This Row],[Anzahl]]-Tabelle8[[#This Row],[Falsche]]</f>
        <v>2</v>
      </c>
      <c r="P62" s="7">
        <f>Tabelle8[[#This Row],[Richtige]]/Tabelle8[[#This Row],[Anzahl]]</f>
        <v>0.1</v>
      </c>
    </row>
    <row r="63" spans="2:16">
      <c r="B63" s="1" t="s">
        <v>82</v>
      </c>
      <c r="C63" s="3">
        <v>9</v>
      </c>
      <c r="D63" s="3">
        <f>_xlfn.XLOOKUP(Tabelle7[[#This Row],[Mint]],Tabelle1[Mint],Tabelle1[Anzahl],"",0,1)</f>
        <v>17</v>
      </c>
      <c r="E63" s="3">
        <f>Tabelle7[[#This Row],[Anzahl]]-Tabelle7[[#This Row],[Falsche]]</f>
        <v>8</v>
      </c>
      <c r="F63" s="7">
        <f>Tabelle7[[#This Row],[Richtige]]/Tabelle7[[#This Row],[Anzahl]]</f>
        <v>0.47058823529411764</v>
      </c>
      <c r="L63" s="1" t="s">
        <v>82</v>
      </c>
      <c r="M63" s="3">
        <v>7</v>
      </c>
      <c r="N63" s="3">
        <f>_xlfn.XLOOKUP(Tabelle8[[#This Row],[Mint]],Tabelle1[Mint],Tabelle1[Anzahl],"",0,1)</f>
        <v>17</v>
      </c>
      <c r="O63" s="3">
        <f>Tabelle8[[#This Row],[Anzahl]]-Tabelle8[[#This Row],[Falsche]]</f>
        <v>10</v>
      </c>
      <c r="P63" s="7">
        <f>Tabelle8[[#This Row],[Richtige]]/Tabelle8[[#This Row],[Anzahl]]</f>
        <v>0.58823529411764708</v>
      </c>
    </row>
    <row r="64" spans="2:16">
      <c r="B64" s="1" t="s">
        <v>83</v>
      </c>
      <c r="C64" s="3">
        <v>13</v>
      </c>
      <c r="D64" s="3">
        <f>_xlfn.XLOOKUP(Tabelle7[[#This Row],[Mint]],Tabelle1[Mint],Tabelle1[Anzahl],"",0,1)</f>
        <v>48</v>
      </c>
      <c r="E64" s="3">
        <f>Tabelle7[[#This Row],[Anzahl]]-Tabelle7[[#This Row],[Falsche]]</f>
        <v>35</v>
      </c>
      <c r="F64" s="7">
        <f>Tabelle7[[#This Row],[Richtige]]/Tabelle7[[#This Row],[Anzahl]]</f>
        <v>0.72916666666666663</v>
      </c>
      <c r="L64" s="1" t="s">
        <v>83</v>
      </c>
      <c r="M64" s="3">
        <v>16</v>
      </c>
      <c r="N64" s="3">
        <f>_xlfn.XLOOKUP(Tabelle8[[#This Row],[Mint]],Tabelle1[Mint],Tabelle1[Anzahl],"",0,1)</f>
        <v>48</v>
      </c>
      <c r="O64" s="3">
        <f>Tabelle8[[#This Row],[Anzahl]]-Tabelle8[[#This Row],[Falsche]]</f>
        <v>32</v>
      </c>
      <c r="P64" s="7">
        <f>Tabelle8[[#This Row],[Richtige]]/Tabelle8[[#This Row],[Anzahl]]</f>
        <v>0.66666666666666663</v>
      </c>
    </row>
    <row r="65" spans="2:16">
      <c r="B65" s="1" t="s">
        <v>84</v>
      </c>
      <c r="C65" s="3">
        <v>0</v>
      </c>
      <c r="D65" s="3">
        <f>_xlfn.XLOOKUP(Tabelle7[[#This Row],[Mint]],Tabelle1[Mint],Tabelle1[Anzahl],"",0,1)</f>
        <v>1</v>
      </c>
      <c r="E65" s="3">
        <f>Tabelle7[[#This Row],[Anzahl]]-Tabelle7[[#This Row],[Falsche]]</f>
        <v>1</v>
      </c>
      <c r="F65" s="7">
        <f>Tabelle7[[#This Row],[Richtige]]/Tabelle7[[#This Row],[Anzahl]]</f>
        <v>1</v>
      </c>
      <c r="L65" s="1" t="s">
        <v>84</v>
      </c>
      <c r="M65" s="3">
        <v>0</v>
      </c>
      <c r="N65" s="3">
        <f>_xlfn.XLOOKUP(Tabelle8[[#This Row],[Mint]],Tabelle1[Mint],Tabelle1[Anzahl],"",0,1)</f>
        <v>1</v>
      </c>
      <c r="O65" s="3">
        <f>Tabelle8[[#This Row],[Anzahl]]-Tabelle8[[#This Row],[Falsche]]</f>
        <v>1</v>
      </c>
      <c r="P65" s="7">
        <f>Tabelle8[[#This Row],[Richtige]]/Tabelle8[[#This Row],[Anzahl]]</f>
        <v>1</v>
      </c>
    </row>
    <row r="66" spans="2:16">
      <c r="B66" s="1" t="s">
        <v>85</v>
      </c>
      <c r="C66" s="3">
        <v>22</v>
      </c>
      <c r="D66" s="3">
        <f>_xlfn.XLOOKUP(Tabelle7[[#This Row],[Mint]],Tabelle1[Mint],Tabelle1[Anzahl],"",0,1)</f>
        <v>64</v>
      </c>
      <c r="E66" s="3">
        <f>Tabelle7[[#This Row],[Anzahl]]-Tabelle7[[#This Row],[Falsche]]</f>
        <v>42</v>
      </c>
      <c r="F66" s="7">
        <f>Tabelle7[[#This Row],[Richtige]]/Tabelle7[[#This Row],[Anzahl]]</f>
        <v>0.65625</v>
      </c>
      <c r="L66" s="1" t="s">
        <v>85</v>
      </c>
      <c r="M66" s="3">
        <v>25</v>
      </c>
      <c r="N66" s="3">
        <f>_xlfn.XLOOKUP(Tabelle8[[#This Row],[Mint]],Tabelle1[Mint],Tabelle1[Anzahl],"",0,1)</f>
        <v>64</v>
      </c>
      <c r="O66" s="3">
        <f>Tabelle8[[#This Row],[Anzahl]]-Tabelle8[[#This Row],[Falsche]]</f>
        <v>39</v>
      </c>
      <c r="P66" s="7">
        <f>Tabelle8[[#This Row],[Richtige]]/Tabelle8[[#This Row],[Anzahl]]</f>
        <v>0.609375</v>
      </c>
    </row>
    <row r="67" spans="2:16">
      <c r="B67" s="1" t="s">
        <v>86</v>
      </c>
      <c r="C67" s="3">
        <v>15</v>
      </c>
      <c r="D67" s="3">
        <f>_xlfn.XLOOKUP(Tabelle7[[#This Row],[Mint]],Tabelle1[Mint],Tabelle1[Anzahl],"",0,1)</f>
        <v>31</v>
      </c>
      <c r="E67" s="3">
        <f>Tabelle7[[#This Row],[Anzahl]]-Tabelle7[[#This Row],[Falsche]]</f>
        <v>16</v>
      </c>
      <c r="F67" s="7">
        <f>Tabelle7[[#This Row],[Richtige]]/Tabelle7[[#This Row],[Anzahl]]</f>
        <v>0.5161290322580645</v>
      </c>
      <c r="L67" s="1" t="s">
        <v>86</v>
      </c>
      <c r="M67" s="3">
        <v>16</v>
      </c>
      <c r="N67" s="3">
        <f>_xlfn.XLOOKUP(Tabelle8[[#This Row],[Mint]],Tabelle1[Mint],Tabelle1[Anzahl],"",0,1)</f>
        <v>31</v>
      </c>
      <c r="O67" s="3">
        <f>Tabelle8[[#This Row],[Anzahl]]-Tabelle8[[#This Row],[Falsche]]</f>
        <v>15</v>
      </c>
      <c r="P67" s="7">
        <f>Tabelle8[[#This Row],[Richtige]]/Tabelle8[[#This Row],[Anzahl]]</f>
        <v>0.4838709677419355</v>
      </c>
    </row>
    <row r="68" spans="2:16">
      <c r="B68" s="1" t="s">
        <v>87</v>
      </c>
      <c r="C68" s="3">
        <v>1</v>
      </c>
      <c r="D68" s="3">
        <f>_xlfn.XLOOKUP(Tabelle7[[#This Row],[Mint]],Tabelle1[Mint],Tabelle1[Anzahl],"",0,1)</f>
        <v>2</v>
      </c>
      <c r="E68" s="3">
        <f>Tabelle7[[#This Row],[Anzahl]]-Tabelle7[[#This Row],[Falsche]]</f>
        <v>1</v>
      </c>
      <c r="F68" s="7">
        <f>Tabelle7[[#This Row],[Richtige]]/Tabelle7[[#This Row],[Anzahl]]</f>
        <v>0.5</v>
      </c>
      <c r="L68" s="1" t="s">
        <v>87</v>
      </c>
      <c r="M68" s="3">
        <v>1</v>
      </c>
      <c r="N68" s="3">
        <f>_xlfn.XLOOKUP(Tabelle8[[#This Row],[Mint]],Tabelle1[Mint],Tabelle1[Anzahl],"",0,1)</f>
        <v>2</v>
      </c>
      <c r="O68" s="3">
        <f>Tabelle8[[#This Row],[Anzahl]]-Tabelle8[[#This Row],[Falsche]]</f>
        <v>1</v>
      </c>
      <c r="P68" s="7">
        <f>Tabelle8[[#This Row],[Richtige]]/Tabelle8[[#This Row],[Anzahl]]</f>
        <v>0.5</v>
      </c>
    </row>
    <row r="69" spans="2:16">
      <c r="B69" s="1" t="s">
        <v>88</v>
      </c>
      <c r="C69" s="3">
        <v>22</v>
      </c>
      <c r="D69" s="3">
        <f>_xlfn.XLOOKUP(Tabelle7[[#This Row],[Mint]],Tabelle1[Mint],Tabelle1[Anzahl],"",0,1)</f>
        <v>86</v>
      </c>
      <c r="E69" s="3">
        <f>Tabelle7[[#This Row],[Anzahl]]-Tabelle7[[#This Row],[Falsche]]</f>
        <v>64</v>
      </c>
      <c r="F69" s="7">
        <f>Tabelle7[[#This Row],[Richtige]]/Tabelle7[[#This Row],[Anzahl]]</f>
        <v>0.7441860465116279</v>
      </c>
      <c r="L69" s="1" t="s">
        <v>88</v>
      </c>
      <c r="M69" s="3">
        <v>21</v>
      </c>
      <c r="N69" s="3">
        <f>_xlfn.XLOOKUP(Tabelle8[[#This Row],[Mint]],Tabelle1[Mint],Tabelle1[Anzahl],"",0,1)</f>
        <v>86</v>
      </c>
      <c r="O69" s="3">
        <f>Tabelle8[[#This Row],[Anzahl]]-Tabelle8[[#This Row],[Falsche]]</f>
        <v>65</v>
      </c>
      <c r="P69" s="7">
        <f>Tabelle8[[#This Row],[Richtige]]/Tabelle8[[#This Row],[Anzahl]]</f>
        <v>0.7558139534883721</v>
      </c>
    </row>
    <row r="70" spans="2:16">
      <c r="B70" s="1" t="s">
        <v>89</v>
      </c>
      <c r="C70" s="3">
        <v>1</v>
      </c>
      <c r="D70" s="3">
        <f>_xlfn.XLOOKUP(Tabelle7[[#This Row],[Mint]],Tabelle1[Mint],Tabelle1[Anzahl],"",0,1)</f>
        <v>1</v>
      </c>
      <c r="E70" s="3">
        <f>Tabelle7[[#This Row],[Anzahl]]-Tabelle7[[#This Row],[Falsche]]</f>
        <v>0</v>
      </c>
      <c r="F70" s="7">
        <f>Tabelle7[[#This Row],[Richtige]]/Tabelle7[[#This Row],[Anzahl]]</f>
        <v>0</v>
      </c>
      <c r="L70" s="1" t="s">
        <v>89</v>
      </c>
      <c r="M70" s="3">
        <v>1</v>
      </c>
      <c r="N70" s="3">
        <f>_xlfn.XLOOKUP(Tabelle8[[#This Row],[Mint]],Tabelle1[Mint],Tabelle1[Anzahl],"",0,1)</f>
        <v>1</v>
      </c>
      <c r="O70" s="3">
        <f>Tabelle8[[#This Row],[Anzahl]]-Tabelle8[[#This Row],[Falsche]]</f>
        <v>0</v>
      </c>
      <c r="P70" s="7">
        <f>Tabelle8[[#This Row],[Richtige]]/Tabelle8[[#This Row],[Anzahl]]</f>
        <v>0</v>
      </c>
    </row>
    <row r="71" spans="2:16">
      <c r="B71" s="1" t="s">
        <v>90</v>
      </c>
      <c r="C71" s="3">
        <v>78</v>
      </c>
      <c r="D71" s="3">
        <f>_xlfn.XLOOKUP(Tabelle7[[#This Row],[Mint]],Tabelle1[Mint],Tabelle1[Anzahl],"",0,1)</f>
        <v>1444</v>
      </c>
      <c r="E71" s="3">
        <f>Tabelle7[[#This Row],[Anzahl]]-Tabelle7[[#This Row],[Falsche]]</f>
        <v>1366</v>
      </c>
      <c r="F71" s="7">
        <f>Tabelle7[[#This Row],[Richtige]]/Tabelle7[[#This Row],[Anzahl]]</f>
        <v>0.945983379501385</v>
      </c>
      <c r="L71" s="1" t="s">
        <v>90</v>
      </c>
      <c r="M71" s="3">
        <v>74</v>
      </c>
      <c r="N71" s="3">
        <f>_xlfn.XLOOKUP(Tabelle8[[#This Row],[Mint]],Tabelle1[Mint],Tabelle1[Anzahl],"",0,1)</f>
        <v>1444</v>
      </c>
      <c r="O71" s="3">
        <f>Tabelle8[[#This Row],[Anzahl]]-Tabelle8[[#This Row],[Falsche]]</f>
        <v>1370</v>
      </c>
      <c r="P71" s="7">
        <f>Tabelle8[[#This Row],[Richtige]]/Tabelle8[[#This Row],[Anzahl]]</f>
        <v>0.94875346260387816</v>
      </c>
    </row>
    <row r="72" spans="2:16">
      <c r="B72" s="1" t="s">
        <v>91</v>
      </c>
      <c r="C72" s="3">
        <v>93</v>
      </c>
      <c r="D72" s="3">
        <f>_xlfn.XLOOKUP(Tabelle7[[#This Row],[Mint]],Tabelle1[Mint],Tabelle1[Anzahl],"",0,1)</f>
        <v>687</v>
      </c>
      <c r="E72" s="3">
        <f>Tabelle7[[#This Row],[Anzahl]]-Tabelle7[[#This Row],[Falsche]]</f>
        <v>594</v>
      </c>
      <c r="F72" s="7">
        <f>Tabelle7[[#This Row],[Richtige]]/Tabelle7[[#This Row],[Anzahl]]</f>
        <v>0.86462882096069871</v>
      </c>
      <c r="L72" s="1" t="s">
        <v>91</v>
      </c>
      <c r="M72" s="3">
        <v>98</v>
      </c>
      <c r="N72" s="3">
        <f>_xlfn.XLOOKUP(Tabelle8[[#This Row],[Mint]],Tabelle1[Mint],Tabelle1[Anzahl],"",0,1)</f>
        <v>687</v>
      </c>
      <c r="O72" s="3">
        <f>Tabelle8[[#This Row],[Anzahl]]-Tabelle8[[#This Row],[Falsche]]</f>
        <v>589</v>
      </c>
      <c r="P72" s="7">
        <f>Tabelle8[[#This Row],[Richtige]]/Tabelle8[[#This Row],[Anzahl]]</f>
        <v>0.85735080058224167</v>
      </c>
    </row>
    <row r="73" spans="2:16">
      <c r="B73" s="1" t="s">
        <v>92</v>
      </c>
      <c r="C73" s="3">
        <v>16</v>
      </c>
      <c r="D73" s="3">
        <f>_xlfn.XLOOKUP(Tabelle7[[#This Row],[Mint]],Tabelle1[Mint],Tabelle1[Anzahl],"",0,1)</f>
        <v>38</v>
      </c>
      <c r="E73" s="3">
        <f>Tabelle7[[#This Row],[Anzahl]]-Tabelle7[[#This Row],[Falsche]]</f>
        <v>22</v>
      </c>
      <c r="F73" s="7">
        <f>Tabelle7[[#This Row],[Richtige]]/Tabelle7[[#This Row],[Anzahl]]</f>
        <v>0.57894736842105265</v>
      </c>
      <c r="L73" s="1" t="s">
        <v>92</v>
      </c>
      <c r="M73" s="3">
        <v>24</v>
      </c>
      <c r="N73" s="3">
        <f>_xlfn.XLOOKUP(Tabelle8[[#This Row],[Mint]],Tabelle1[Mint],Tabelle1[Anzahl],"",0,1)</f>
        <v>38</v>
      </c>
      <c r="O73" s="3">
        <f>Tabelle8[[#This Row],[Anzahl]]-Tabelle8[[#This Row],[Falsche]]</f>
        <v>14</v>
      </c>
      <c r="P73" s="7">
        <f>Tabelle8[[#This Row],[Richtige]]/Tabelle8[[#This Row],[Anzahl]]</f>
        <v>0.36842105263157893</v>
      </c>
    </row>
    <row r="74" spans="2:16">
      <c r="B74" s="1" t="s">
        <v>93</v>
      </c>
      <c r="C74" s="3">
        <v>32</v>
      </c>
      <c r="D74" s="3">
        <f>_xlfn.XLOOKUP(Tabelle7[[#This Row],[Mint]],Tabelle1[Mint],Tabelle1[Anzahl],"",0,1)</f>
        <v>1115</v>
      </c>
      <c r="E74" s="3">
        <f>Tabelle7[[#This Row],[Anzahl]]-Tabelle7[[#This Row],[Falsche]]</f>
        <v>1083</v>
      </c>
      <c r="F74" s="7">
        <f>Tabelle7[[#This Row],[Richtige]]/Tabelle7[[#This Row],[Anzahl]]</f>
        <v>0.97130044843049324</v>
      </c>
      <c r="L74" s="1" t="s">
        <v>93</v>
      </c>
      <c r="M74" s="3">
        <v>40</v>
      </c>
      <c r="N74" s="3">
        <f>_xlfn.XLOOKUP(Tabelle8[[#This Row],[Mint]],Tabelle1[Mint],Tabelle1[Anzahl],"",0,1)</f>
        <v>1115</v>
      </c>
      <c r="O74" s="3">
        <f>Tabelle8[[#This Row],[Anzahl]]-Tabelle8[[#This Row],[Falsche]]</f>
        <v>1075</v>
      </c>
      <c r="P74" s="7">
        <f>Tabelle8[[#This Row],[Richtige]]/Tabelle8[[#This Row],[Anzahl]]</f>
        <v>0.9641255605381166</v>
      </c>
    </row>
    <row r="75" spans="2:16">
      <c r="B75" s="1" t="s">
        <v>94</v>
      </c>
      <c r="C75" s="3">
        <v>18</v>
      </c>
      <c r="D75" s="3">
        <f>_xlfn.XLOOKUP(Tabelle7[[#This Row],[Mint]],Tabelle1[Mint],Tabelle1[Anzahl],"",0,1)</f>
        <v>26</v>
      </c>
      <c r="E75" s="3">
        <f>Tabelle7[[#This Row],[Anzahl]]-Tabelle7[[#This Row],[Falsche]]</f>
        <v>8</v>
      </c>
      <c r="F75" s="7">
        <f>Tabelle7[[#This Row],[Richtige]]/Tabelle7[[#This Row],[Anzahl]]</f>
        <v>0.30769230769230771</v>
      </c>
      <c r="L75" s="1" t="s">
        <v>94</v>
      </c>
      <c r="M75" s="3">
        <v>19</v>
      </c>
      <c r="N75" s="3">
        <f>_xlfn.XLOOKUP(Tabelle8[[#This Row],[Mint]],Tabelle1[Mint],Tabelle1[Anzahl],"",0,1)</f>
        <v>26</v>
      </c>
      <c r="O75" s="3">
        <f>Tabelle8[[#This Row],[Anzahl]]-Tabelle8[[#This Row],[Falsche]]</f>
        <v>7</v>
      </c>
      <c r="P75" s="7">
        <f>Tabelle8[[#This Row],[Richtige]]/Tabelle8[[#This Row],[Anzahl]]</f>
        <v>0.26923076923076922</v>
      </c>
    </row>
    <row r="76" spans="2:16">
      <c r="B76" s="1" t="s">
        <v>95</v>
      </c>
      <c r="C76" s="3">
        <v>31</v>
      </c>
      <c r="D76" s="3">
        <f>_xlfn.XLOOKUP(Tabelle7[[#This Row],[Mint]],Tabelle1[Mint],Tabelle1[Anzahl],"",0,1)</f>
        <v>79</v>
      </c>
      <c r="E76" s="3">
        <f>Tabelle7[[#This Row],[Anzahl]]-Tabelle7[[#This Row],[Falsche]]</f>
        <v>48</v>
      </c>
      <c r="F76" s="7">
        <f>Tabelle7[[#This Row],[Richtige]]/Tabelle7[[#This Row],[Anzahl]]</f>
        <v>0.60759493670886078</v>
      </c>
      <c r="L76" s="1" t="s">
        <v>95</v>
      </c>
      <c r="M76" s="3">
        <v>32</v>
      </c>
      <c r="N76" s="3">
        <f>_xlfn.XLOOKUP(Tabelle8[[#This Row],[Mint]],Tabelle1[Mint],Tabelle1[Anzahl],"",0,1)</f>
        <v>79</v>
      </c>
      <c r="O76" s="3">
        <f>Tabelle8[[#This Row],[Anzahl]]-Tabelle8[[#This Row],[Falsche]]</f>
        <v>47</v>
      </c>
      <c r="P76" s="7">
        <f>Tabelle8[[#This Row],[Richtige]]/Tabelle8[[#This Row],[Anzahl]]</f>
        <v>0.59493670886075944</v>
      </c>
    </row>
    <row r="77" spans="2:16">
      <c r="B77" s="1" t="s">
        <v>96</v>
      </c>
      <c r="C77" s="3">
        <v>3</v>
      </c>
      <c r="D77" s="3">
        <f>_xlfn.XLOOKUP(Tabelle7[[#This Row],[Mint]],Tabelle1[Mint],Tabelle1[Anzahl],"",0,1)</f>
        <v>3</v>
      </c>
      <c r="E77" s="3">
        <f>Tabelle7[[#This Row],[Anzahl]]-Tabelle7[[#This Row],[Falsche]]</f>
        <v>0</v>
      </c>
      <c r="F77" s="7">
        <f>Tabelle7[[#This Row],[Richtige]]/Tabelle7[[#This Row],[Anzahl]]</f>
        <v>0</v>
      </c>
      <c r="L77" s="1" t="s">
        <v>96</v>
      </c>
      <c r="M77" s="3">
        <v>3</v>
      </c>
      <c r="N77" s="3">
        <f>_xlfn.XLOOKUP(Tabelle8[[#This Row],[Mint]],Tabelle1[Mint],Tabelle1[Anzahl],"",0,1)</f>
        <v>3</v>
      </c>
      <c r="O77" s="3">
        <f>Tabelle8[[#This Row],[Anzahl]]-Tabelle8[[#This Row],[Falsche]]</f>
        <v>0</v>
      </c>
      <c r="P77" s="7">
        <f>Tabelle8[[#This Row],[Richtige]]/Tabelle8[[#This Row],[Anzahl]]</f>
        <v>0</v>
      </c>
    </row>
    <row r="78" spans="2:16">
      <c r="B78" s="1" t="s">
        <v>97</v>
      </c>
      <c r="C78" s="3">
        <v>2</v>
      </c>
      <c r="D78" s="3">
        <f>_xlfn.XLOOKUP(Tabelle7[[#This Row],[Mint]],Tabelle1[Mint],Tabelle1[Anzahl],"",0,1)</f>
        <v>2</v>
      </c>
      <c r="E78" s="3">
        <f>Tabelle7[[#This Row],[Anzahl]]-Tabelle7[[#This Row],[Falsche]]</f>
        <v>0</v>
      </c>
      <c r="F78" s="7">
        <f>Tabelle7[[#This Row],[Richtige]]/Tabelle7[[#This Row],[Anzahl]]</f>
        <v>0</v>
      </c>
      <c r="L78" s="1" t="s">
        <v>97</v>
      </c>
      <c r="M78" s="3">
        <v>2</v>
      </c>
      <c r="N78" s="3">
        <f>_xlfn.XLOOKUP(Tabelle8[[#This Row],[Mint]],Tabelle1[Mint],Tabelle1[Anzahl],"",0,1)</f>
        <v>2</v>
      </c>
      <c r="O78" s="3">
        <f>Tabelle8[[#This Row],[Anzahl]]-Tabelle8[[#This Row],[Falsche]]</f>
        <v>0</v>
      </c>
      <c r="P78" s="7">
        <f>Tabelle8[[#This Row],[Richtige]]/Tabelle8[[#This Row],[Anzahl]]</f>
        <v>0</v>
      </c>
    </row>
    <row r="79" spans="2:16">
      <c r="B79" s="1" t="s">
        <v>98</v>
      </c>
      <c r="C79" s="3">
        <v>12</v>
      </c>
      <c r="D79" s="3">
        <f>_xlfn.XLOOKUP(Tabelle7[[#This Row],[Mint]],Tabelle1[Mint],Tabelle1[Anzahl],"",0,1)</f>
        <v>14</v>
      </c>
      <c r="E79" s="3">
        <f>Tabelle7[[#This Row],[Anzahl]]-Tabelle7[[#This Row],[Falsche]]</f>
        <v>2</v>
      </c>
      <c r="F79" s="7">
        <f>Tabelle7[[#This Row],[Richtige]]/Tabelle7[[#This Row],[Anzahl]]</f>
        <v>0.14285714285714285</v>
      </c>
      <c r="L79" s="1" t="s">
        <v>98</v>
      </c>
      <c r="M79" s="3">
        <v>11</v>
      </c>
      <c r="N79" s="3">
        <f>_xlfn.XLOOKUP(Tabelle8[[#This Row],[Mint]],Tabelle1[Mint],Tabelle1[Anzahl],"",0,1)</f>
        <v>14</v>
      </c>
      <c r="O79" s="3">
        <f>Tabelle8[[#This Row],[Anzahl]]-Tabelle8[[#This Row],[Falsche]]</f>
        <v>3</v>
      </c>
      <c r="P79" s="7">
        <f>Tabelle8[[#This Row],[Richtige]]/Tabelle8[[#This Row],[Anzahl]]</f>
        <v>0.21428571428571427</v>
      </c>
    </row>
    <row r="80" spans="2:16">
      <c r="B80" s="1" t="s">
        <v>99</v>
      </c>
      <c r="C80" s="3">
        <v>22</v>
      </c>
      <c r="D80" s="3">
        <f>_xlfn.XLOOKUP(Tabelle7[[#This Row],[Mint]],Tabelle1[Mint],Tabelle1[Anzahl],"",0,1)</f>
        <v>37</v>
      </c>
      <c r="E80" s="3">
        <f>Tabelle7[[#This Row],[Anzahl]]-Tabelle7[[#This Row],[Falsche]]</f>
        <v>15</v>
      </c>
      <c r="F80" s="7">
        <f>Tabelle7[[#This Row],[Richtige]]/Tabelle7[[#This Row],[Anzahl]]</f>
        <v>0.40540540540540543</v>
      </c>
      <c r="L80" s="1" t="s">
        <v>99</v>
      </c>
      <c r="M80" s="3">
        <v>19</v>
      </c>
      <c r="N80" s="3">
        <f>_xlfn.XLOOKUP(Tabelle8[[#This Row],[Mint]],Tabelle1[Mint],Tabelle1[Anzahl],"",0,1)</f>
        <v>37</v>
      </c>
      <c r="O80" s="3">
        <f>Tabelle8[[#This Row],[Anzahl]]-Tabelle8[[#This Row],[Falsche]]</f>
        <v>18</v>
      </c>
      <c r="P80" s="7">
        <f>Tabelle8[[#This Row],[Richtige]]/Tabelle8[[#This Row],[Anzahl]]</f>
        <v>0.48648648648648651</v>
      </c>
    </row>
    <row r="81" spans="2:16">
      <c r="B81" s="1" t="s">
        <v>100</v>
      </c>
      <c r="C81" s="3">
        <v>16</v>
      </c>
      <c r="D81" s="3">
        <f>_xlfn.XLOOKUP(Tabelle7[[#This Row],[Mint]],Tabelle1[Mint],Tabelle1[Anzahl],"",0,1)</f>
        <v>36</v>
      </c>
      <c r="E81" s="3">
        <f>Tabelle7[[#This Row],[Anzahl]]-Tabelle7[[#This Row],[Falsche]]</f>
        <v>20</v>
      </c>
      <c r="F81" s="7">
        <f>Tabelle7[[#This Row],[Richtige]]/Tabelle7[[#This Row],[Anzahl]]</f>
        <v>0.55555555555555558</v>
      </c>
      <c r="L81" s="1" t="s">
        <v>100</v>
      </c>
      <c r="M81" s="3">
        <v>14</v>
      </c>
      <c r="N81" s="3">
        <f>_xlfn.XLOOKUP(Tabelle8[[#This Row],[Mint]],Tabelle1[Mint],Tabelle1[Anzahl],"",0,1)</f>
        <v>36</v>
      </c>
      <c r="O81" s="3">
        <f>Tabelle8[[#This Row],[Anzahl]]-Tabelle8[[#This Row],[Falsche]]</f>
        <v>22</v>
      </c>
      <c r="P81" s="7">
        <f>Tabelle8[[#This Row],[Richtige]]/Tabelle8[[#This Row],[Anzahl]]</f>
        <v>0.61111111111111116</v>
      </c>
    </row>
    <row r="82" spans="2:16">
      <c r="B82" s="1" t="s">
        <v>101</v>
      </c>
      <c r="C82" s="3">
        <v>7</v>
      </c>
      <c r="D82" s="3">
        <f>_xlfn.XLOOKUP(Tabelle7[[#This Row],[Mint]],Tabelle1[Mint],Tabelle1[Anzahl],"",0,1)</f>
        <v>59</v>
      </c>
      <c r="E82" s="3">
        <f>Tabelle7[[#This Row],[Anzahl]]-Tabelle7[[#This Row],[Falsche]]</f>
        <v>52</v>
      </c>
      <c r="F82" s="7">
        <f>Tabelle7[[#This Row],[Richtige]]/Tabelle7[[#This Row],[Anzahl]]</f>
        <v>0.88135593220338981</v>
      </c>
      <c r="L82" s="1" t="s">
        <v>101</v>
      </c>
      <c r="M82" s="3">
        <v>7</v>
      </c>
      <c r="N82" s="3">
        <f>_xlfn.XLOOKUP(Tabelle8[[#This Row],[Mint]],Tabelle1[Mint],Tabelle1[Anzahl],"",0,1)</f>
        <v>59</v>
      </c>
      <c r="O82" s="3">
        <f>Tabelle8[[#This Row],[Anzahl]]-Tabelle8[[#This Row],[Falsche]]</f>
        <v>52</v>
      </c>
      <c r="P82" s="7">
        <f>Tabelle8[[#This Row],[Richtige]]/Tabelle8[[#This Row],[Anzahl]]</f>
        <v>0.88135593220338981</v>
      </c>
    </row>
    <row r="83" spans="2:16">
      <c r="B83" s="1" t="s">
        <v>102</v>
      </c>
      <c r="C83" s="3">
        <v>15</v>
      </c>
      <c r="D83" s="3">
        <f>_xlfn.XLOOKUP(Tabelle7[[#This Row],[Mint]],Tabelle1[Mint],Tabelle1[Anzahl],"",0,1)</f>
        <v>35</v>
      </c>
      <c r="E83" s="3">
        <f>Tabelle7[[#This Row],[Anzahl]]-Tabelle7[[#This Row],[Falsche]]</f>
        <v>20</v>
      </c>
      <c r="F83" s="7">
        <f>Tabelle7[[#This Row],[Richtige]]/Tabelle7[[#This Row],[Anzahl]]</f>
        <v>0.5714285714285714</v>
      </c>
      <c r="L83" s="1" t="s">
        <v>102</v>
      </c>
      <c r="M83" s="3">
        <v>14</v>
      </c>
      <c r="N83" s="3">
        <f>_xlfn.XLOOKUP(Tabelle8[[#This Row],[Mint]],Tabelle1[Mint],Tabelle1[Anzahl],"",0,1)</f>
        <v>35</v>
      </c>
      <c r="O83" s="3">
        <f>Tabelle8[[#This Row],[Anzahl]]-Tabelle8[[#This Row],[Falsche]]</f>
        <v>21</v>
      </c>
      <c r="P83" s="7">
        <f>Tabelle8[[#This Row],[Richtige]]/Tabelle8[[#This Row],[Anzahl]]</f>
        <v>0.6</v>
      </c>
    </row>
    <row r="84" spans="2:16">
      <c r="B84" s="1" t="s">
        <v>103</v>
      </c>
      <c r="C84" s="3">
        <v>15</v>
      </c>
      <c r="D84" s="3">
        <f>_xlfn.XLOOKUP(Tabelle7[[#This Row],[Mint]],Tabelle1[Mint],Tabelle1[Anzahl],"",0,1)</f>
        <v>101</v>
      </c>
      <c r="E84" s="3">
        <f>Tabelle7[[#This Row],[Anzahl]]-Tabelle7[[#This Row],[Falsche]]</f>
        <v>86</v>
      </c>
      <c r="F84" s="7">
        <f>Tabelle7[[#This Row],[Richtige]]/Tabelle7[[#This Row],[Anzahl]]</f>
        <v>0.85148514851485146</v>
      </c>
      <c r="L84" s="1" t="s">
        <v>103</v>
      </c>
      <c r="M84" s="3">
        <v>14</v>
      </c>
      <c r="N84" s="3">
        <f>_xlfn.XLOOKUP(Tabelle8[[#This Row],[Mint]],Tabelle1[Mint],Tabelle1[Anzahl],"",0,1)</f>
        <v>101</v>
      </c>
      <c r="O84" s="3">
        <f>Tabelle8[[#This Row],[Anzahl]]-Tabelle8[[#This Row],[Falsche]]</f>
        <v>87</v>
      </c>
      <c r="P84" s="7">
        <f>Tabelle8[[#This Row],[Richtige]]/Tabelle8[[#This Row],[Anzahl]]</f>
        <v>0.86138613861386137</v>
      </c>
    </row>
    <row r="85" spans="2:16">
      <c r="B85" s="1" t="s">
        <v>104</v>
      </c>
      <c r="C85" s="3">
        <v>16</v>
      </c>
      <c r="D85" s="3">
        <f>_xlfn.XLOOKUP(Tabelle7[[#This Row],[Mint]],Tabelle1[Mint],Tabelle1[Anzahl],"",0,1)</f>
        <v>54</v>
      </c>
      <c r="E85" s="3">
        <f>Tabelle7[[#This Row],[Anzahl]]-Tabelle7[[#This Row],[Falsche]]</f>
        <v>38</v>
      </c>
      <c r="F85" s="7">
        <f>Tabelle7[[#This Row],[Richtige]]/Tabelle7[[#This Row],[Anzahl]]</f>
        <v>0.70370370370370372</v>
      </c>
      <c r="L85" s="1" t="s">
        <v>104</v>
      </c>
      <c r="M85" s="3">
        <v>16</v>
      </c>
      <c r="N85" s="3">
        <f>_xlfn.XLOOKUP(Tabelle8[[#This Row],[Mint]],Tabelle1[Mint],Tabelle1[Anzahl],"",0,1)</f>
        <v>54</v>
      </c>
      <c r="O85" s="3">
        <f>Tabelle8[[#This Row],[Anzahl]]-Tabelle8[[#This Row],[Falsche]]</f>
        <v>38</v>
      </c>
      <c r="P85" s="7">
        <f>Tabelle8[[#This Row],[Richtige]]/Tabelle8[[#This Row],[Anzahl]]</f>
        <v>0.70370370370370372</v>
      </c>
    </row>
    <row r="86" spans="2:16">
      <c r="B86" s="1" t="s">
        <v>105</v>
      </c>
      <c r="C86" s="3">
        <v>7</v>
      </c>
      <c r="D86" s="3">
        <f>_xlfn.XLOOKUP(Tabelle7[[#This Row],[Mint]],Tabelle1[Mint],Tabelle1[Anzahl],"",0,1)</f>
        <v>24</v>
      </c>
      <c r="E86" s="3">
        <f>Tabelle7[[#This Row],[Anzahl]]-Tabelle7[[#This Row],[Falsche]]</f>
        <v>17</v>
      </c>
      <c r="F86" s="7">
        <f>Tabelle7[[#This Row],[Richtige]]/Tabelle7[[#This Row],[Anzahl]]</f>
        <v>0.70833333333333337</v>
      </c>
      <c r="L86" s="1" t="s">
        <v>105</v>
      </c>
      <c r="M86" s="3">
        <v>6</v>
      </c>
      <c r="N86" s="3">
        <f>_xlfn.XLOOKUP(Tabelle8[[#This Row],[Mint]],Tabelle1[Mint],Tabelle1[Anzahl],"",0,1)</f>
        <v>24</v>
      </c>
      <c r="O86" s="3">
        <f>Tabelle8[[#This Row],[Anzahl]]-Tabelle8[[#This Row],[Falsche]]</f>
        <v>18</v>
      </c>
      <c r="P86" s="7">
        <f>Tabelle8[[#This Row],[Richtige]]/Tabelle8[[#This Row],[Anzahl]]</f>
        <v>0.75</v>
      </c>
    </row>
    <row r="87" spans="2:16">
      <c r="B87" s="1" t="s">
        <v>106</v>
      </c>
      <c r="C87" s="3">
        <v>9</v>
      </c>
      <c r="D87" s="3">
        <f>_xlfn.XLOOKUP(Tabelle7[[#This Row],[Mint]],Tabelle1[Mint],Tabelle1[Anzahl],"",0,1)</f>
        <v>20</v>
      </c>
      <c r="E87" s="3">
        <f>Tabelle7[[#This Row],[Anzahl]]-Tabelle7[[#This Row],[Falsche]]</f>
        <v>11</v>
      </c>
      <c r="F87" s="7">
        <f>Tabelle7[[#This Row],[Richtige]]/Tabelle7[[#This Row],[Anzahl]]</f>
        <v>0.55000000000000004</v>
      </c>
      <c r="L87" s="1" t="s">
        <v>106</v>
      </c>
      <c r="M87" s="3">
        <v>13</v>
      </c>
      <c r="N87" s="3">
        <f>_xlfn.XLOOKUP(Tabelle8[[#This Row],[Mint]],Tabelle1[Mint],Tabelle1[Anzahl],"",0,1)</f>
        <v>20</v>
      </c>
      <c r="O87" s="3">
        <f>Tabelle8[[#This Row],[Anzahl]]-Tabelle8[[#This Row],[Falsche]]</f>
        <v>7</v>
      </c>
      <c r="P87" s="7">
        <f>Tabelle8[[#This Row],[Richtige]]/Tabelle8[[#This Row],[Anzahl]]</f>
        <v>0.35</v>
      </c>
    </row>
    <row r="88" spans="2:16">
      <c r="B88" s="1" t="s">
        <v>107</v>
      </c>
      <c r="C88" s="3">
        <v>43</v>
      </c>
      <c r="D88" s="3">
        <f>_xlfn.XLOOKUP(Tabelle7[[#This Row],[Mint]],Tabelle1[Mint],Tabelle1[Anzahl],"",0,1)</f>
        <v>169</v>
      </c>
      <c r="E88" s="3">
        <f>Tabelle7[[#This Row],[Anzahl]]-Tabelle7[[#This Row],[Falsche]]</f>
        <v>126</v>
      </c>
      <c r="F88" s="7">
        <f>Tabelle7[[#This Row],[Richtige]]/Tabelle7[[#This Row],[Anzahl]]</f>
        <v>0.74556213017751483</v>
      </c>
      <c r="L88" s="1" t="s">
        <v>107</v>
      </c>
      <c r="M88" s="3">
        <v>49</v>
      </c>
      <c r="N88" s="3">
        <f>_xlfn.XLOOKUP(Tabelle8[[#This Row],[Mint]],Tabelle1[Mint],Tabelle1[Anzahl],"",0,1)</f>
        <v>169</v>
      </c>
      <c r="O88" s="3">
        <f>Tabelle8[[#This Row],[Anzahl]]-Tabelle8[[#This Row],[Falsche]]</f>
        <v>120</v>
      </c>
      <c r="P88" s="7">
        <f>Tabelle8[[#This Row],[Richtige]]/Tabelle8[[#This Row],[Anzahl]]</f>
        <v>0.7100591715976331</v>
      </c>
    </row>
    <row r="89" spans="2:16">
      <c r="B89" s="1" t="s">
        <v>108</v>
      </c>
      <c r="C89" s="3">
        <v>3</v>
      </c>
      <c r="D89" s="3">
        <f>_xlfn.XLOOKUP(Tabelle7[[#This Row],[Mint]],Tabelle1[Mint],Tabelle1[Anzahl],"",0,1)</f>
        <v>39</v>
      </c>
      <c r="E89" s="3">
        <f>Tabelle7[[#This Row],[Anzahl]]-Tabelle7[[#This Row],[Falsche]]</f>
        <v>36</v>
      </c>
      <c r="F89" s="7">
        <f>Tabelle7[[#This Row],[Richtige]]/Tabelle7[[#This Row],[Anzahl]]</f>
        <v>0.92307692307692313</v>
      </c>
      <c r="L89" s="1" t="s">
        <v>108</v>
      </c>
      <c r="M89" s="3">
        <v>2</v>
      </c>
      <c r="N89" s="3">
        <f>_xlfn.XLOOKUP(Tabelle8[[#This Row],[Mint]],Tabelle1[Mint],Tabelle1[Anzahl],"",0,1)</f>
        <v>39</v>
      </c>
      <c r="O89" s="3">
        <f>Tabelle8[[#This Row],[Anzahl]]-Tabelle8[[#This Row],[Falsche]]</f>
        <v>37</v>
      </c>
      <c r="P89" s="7">
        <f>Tabelle8[[#This Row],[Richtige]]/Tabelle8[[#This Row],[Anzahl]]</f>
        <v>0.94871794871794868</v>
      </c>
    </row>
    <row r="90" spans="2:16">
      <c r="B90" s="1" t="s">
        <v>109</v>
      </c>
      <c r="C90" s="3">
        <v>19</v>
      </c>
      <c r="D90" s="3">
        <f>_xlfn.XLOOKUP(Tabelle7[[#This Row],[Mint]],Tabelle1[Mint],Tabelle1[Anzahl],"",0,1)</f>
        <v>290</v>
      </c>
      <c r="E90" s="3">
        <f>Tabelle7[[#This Row],[Anzahl]]-Tabelle7[[#This Row],[Falsche]]</f>
        <v>271</v>
      </c>
      <c r="F90" s="7">
        <f>Tabelle7[[#This Row],[Richtige]]/Tabelle7[[#This Row],[Anzahl]]</f>
        <v>0.93448275862068964</v>
      </c>
      <c r="L90" s="1" t="s">
        <v>109</v>
      </c>
      <c r="M90" s="3">
        <v>19</v>
      </c>
      <c r="N90" s="3">
        <f>_xlfn.XLOOKUP(Tabelle8[[#This Row],[Mint]],Tabelle1[Mint],Tabelle1[Anzahl],"",0,1)</f>
        <v>290</v>
      </c>
      <c r="O90" s="3">
        <f>Tabelle8[[#This Row],[Anzahl]]-Tabelle8[[#This Row],[Falsche]]</f>
        <v>271</v>
      </c>
      <c r="P90" s="7">
        <f>Tabelle8[[#This Row],[Richtige]]/Tabelle8[[#This Row],[Anzahl]]</f>
        <v>0.93448275862068964</v>
      </c>
    </row>
    <row r="91" spans="2:16">
      <c r="B91" s="1" t="s">
        <v>110</v>
      </c>
      <c r="C91" s="3">
        <v>2</v>
      </c>
      <c r="D91" s="3">
        <f>_xlfn.XLOOKUP(Tabelle7[[#This Row],[Mint]],Tabelle1[Mint],Tabelle1[Anzahl],"",0,1)</f>
        <v>40</v>
      </c>
      <c r="E91" s="3">
        <f>Tabelle7[[#This Row],[Anzahl]]-Tabelle7[[#This Row],[Falsche]]</f>
        <v>38</v>
      </c>
      <c r="F91" s="7">
        <f>Tabelle7[[#This Row],[Richtige]]/Tabelle7[[#This Row],[Anzahl]]</f>
        <v>0.95</v>
      </c>
      <c r="L91" s="1" t="s">
        <v>110</v>
      </c>
      <c r="M91" s="3">
        <v>4</v>
      </c>
      <c r="N91" s="3">
        <f>_xlfn.XLOOKUP(Tabelle8[[#This Row],[Mint]],Tabelle1[Mint],Tabelle1[Anzahl],"",0,1)</f>
        <v>40</v>
      </c>
      <c r="O91" s="3">
        <f>Tabelle8[[#This Row],[Anzahl]]-Tabelle8[[#This Row],[Falsche]]</f>
        <v>36</v>
      </c>
      <c r="P91" s="7">
        <f>Tabelle8[[#This Row],[Richtige]]/Tabelle8[[#This Row],[Anzahl]]</f>
        <v>0.9</v>
      </c>
    </row>
    <row r="92" spans="2:16">
      <c r="B92" s="1" t="s">
        <v>111</v>
      </c>
      <c r="C92" s="3">
        <v>6</v>
      </c>
      <c r="D92" s="3">
        <f>_xlfn.XLOOKUP(Tabelle7[[#This Row],[Mint]],Tabelle1[Mint],Tabelle1[Anzahl],"",0,1)</f>
        <v>6</v>
      </c>
      <c r="E92" s="3">
        <f>Tabelle7[[#This Row],[Anzahl]]-Tabelle7[[#This Row],[Falsche]]</f>
        <v>0</v>
      </c>
      <c r="F92" s="7">
        <f>Tabelle7[[#This Row],[Richtige]]/Tabelle7[[#This Row],[Anzahl]]</f>
        <v>0</v>
      </c>
      <c r="L92" s="1" t="s">
        <v>111</v>
      </c>
      <c r="M92" s="3">
        <v>6</v>
      </c>
      <c r="N92" s="3">
        <f>_xlfn.XLOOKUP(Tabelle8[[#This Row],[Mint]],Tabelle1[Mint],Tabelle1[Anzahl],"",0,1)</f>
        <v>6</v>
      </c>
      <c r="O92" s="3">
        <f>Tabelle8[[#This Row],[Anzahl]]-Tabelle8[[#This Row],[Falsche]]</f>
        <v>0</v>
      </c>
      <c r="P92" s="7">
        <f>Tabelle8[[#This Row],[Richtige]]/Tabelle8[[#This Row],[Anzahl]]</f>
        <v>0</v>
      </c>
    </row>
    <row r="93" spans="2:16">
      <c r="B93" s="1" t="s">
        <v>112</v>
      </c>
      <c r="C93" s="3">
        <v>14</v>
      </c>
      <c r="D93" s="3">
        <f>_xlfn.XLOOKUP(Tabelle7[[#This Row],[Mint]],Tabelle1[Mint],Tabelle1[Anzahl],"",0,1)</f>
        <v>74</v>
      </c>
      <c r="E93" s="3">
        <f>Tabelle7[[#This Row],[Anzahl]]-Tabelle7[[#This Row],[Falsche]]</f>
        <v>60</v>
      </c>
      <c r="F93" s="7">
        <f>Tabelle7[[#This Row],[Richtige]]/Tabelle7[[#This Row],[Anzahl]]</f>
        <v>0.81081081081081086</v>
      </c>
      <c r="L93" s="1" t="s">
        <v>112</v>
      </c>
      <c r="M93" s="3">
        <v>14</v>
      </c>
      <c r="N93" s="3">
        <f>_xlfn.XLOOKUP(Tabelle8[[#This Row],[Mint]],Tabelle1[Mint],Tabelle1[Anzahl],"",0,1)</f>
        <v>74</v>
      </c>
      <c r="O93" s="3">
        <f>Tabelle8[[#This Row],[Anzahl]]-Tabelle8[[#This Row],[Falsche]]</f>
        <v>60</v>
      </c>
      <c r="P93" s="7">
        <f>Tabelle8[[#This Row],[Richtige]]/Tabelle8[[#This Row],[Anzahl]]</f>
        <v>0.81081081081081086</v>
      </c>
    </row>
    <row r="94" spans="2:16">
      <c r="B94" s="1" t="s">
        <v>113</v>
      </c>
      <c r="C94" s="3">
        <v>35</v>
      </c>
      <c r="D94" s="3">
        <f>_xlfn.XLOOKUP(Tabelle7[[#This Row],[Mint]],Tabelle1[Mint],Tabelle1[Anzahl],"",0,1)</f>
        <v>215</v>
      </c>
      <c r="E94" s="3">
        <f>Tabelle7[[#This Row],[Anzahl]]-Tabelle7[[#This Row],[Falsche]]</f>
        <v>180</v>
      </c>
      <c r="F94" s="7">
        <f>Tabelle7[[#This Row],[Richtige]]/Tabelle7[[#This Row],[Anzahl]]</f>
        <v>0.83720930232558144</v>
      </c>
      <c r="L94" s="1" t="s">
        <v>113</v>
      </c>
      <c r="M94" s="3">
        <v>44</v>
      </c>
      <c r="N94" s="3">
        <f>_xlfn.XLOOKUP(Tabelle8[[#This Row],[Mint]],Tabelle1[Mint],Tabelle1[Anzahl],"",0,1)</f>
        <v>215</v>
      </c>
      <c r="O94" s="3">
        <f>Tabelle8[[#This Row],[Anzahl]]-Tabelle8[[#This Row],[Falsche]]</f>
        <v>171</v>
      </c>
      <c r="P94" s="7">
        <f>Tabelle8[[#This Row],[Richtige]]/Tabelle8[[#This Row],[Anzahl]]</f>
        <v>0.79534883720930227</v>
      </c>
    </row>
    <row r="95" spans="2:16">
      <c r="B95" s="1" t="s">
        <v>114</v>
      </c>
      <c r="C95" s="3">
        <v>2</v>
      </c>
      <c r="D95" s="3">
        <f>_xlfn.XLOOKUP(Tabelle7[[#This Row],[Mint]],Tabelle1[Mint],Tabelle1[Anzahl],"",0,1)</f>
        <v>4</v>
      </c>
      <c r="E95" s="3">
        <f>Tabelle7[[#This Row],[Anzahl]]-Tabelle7[[#This Row],[Falsche]]</f>
        <v>2</v>
      </c>
      <c r="F95" s="7">
        <f>Tabelle7[[#This Row],[Richtige]]/Tabelle7[[#This Row],[Anzahl]]</f>
        <v>0.5</v>
      </c>
      <c r="L95" s="1" t="s">
        <v>114</v>
      </c>
      <c r="M95" s="3">
        <v>2</v>
      </c>
      <c r="N95" s="3">
        <f>_xlfn.XLOOKUP(Tabelle8[[#This Row],[Mint]],Tabelle1[Mint],Tabelle1[Anzahl],"",0,1)</f>
        <v>4</v>
      </c>
      <c r="O95" s="3">
        <f>Tabelle8[[#This Row],[Anzahl]]-Tabelle8[[#This Row],[Falsche]]</f>
        <v>2</v>
      </c>
      <c r="P95" s="7">
        <f>Tabelle8[[#This Row],[Richtige]]/Tabelle8[[#This Row],[Anzahl]]</f>
        <v>0.5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workbookViewId="0">
      <selection activeCell="C2" sqref="C2"/>
    </sheetView>
  </sheetViews>
  <sheetFormatPr baseColWidth="10" defaultColWidth="8.83203125" defaultRowHeight="15"/>
  <cols>
    <col min="1" max="1" width="22.1640625" bestFit="1" customWidth="1"/>
    <col min="2" max="2" width="9.5" bestFit="1" customWidth="1"/>
  </cols>
  <sheetData>
    <row r="1" spans="1:3">
      <c r="A1" s="1" t="s">
        <v>20</v>
      </c>
      <c r="B1" s="1" t="s">
        <v>22</v>
      </c>
      <c r="C1" s="1" t="s">
        <v>118</v>
      </c>
    </row>
    <row r="2" spans="1:3">
      <c r="A2" s="1" t="s">
        <v>89</v>
      </c>
      <c r="B2" s="1">
        <v>1</v>
      </c>
      <c r="C2" s="1">
        <v>1</v>
      </c>
    </row>
    <row r="3" spans="1:3">
      <c r="A3" s="1" t="s">
        <v>73</v>
      </c>
      <c r="B3" s="1">
        <v>1</v>
      </c>
      <c r="C3" s="1">
        <v>1</v>
      </c>
    </row>
    <row r="4" spans="1:3">
      <c r="A4" s="1" t="s">
        <v>51</v>
      </c>
      <c r="B4" s="1">
        <v>1</v>
      </c>
      <c r="C4" s="1">
        <v>1</v>
      </c>
    </row>
    <row r="5" spans="1:3">
      <c r="A5" s="1" t="s">
        <v>84</v>
      </c>
      <c r="B5" s="1">
        <v>1</v>
      </c>
      <c r="C5" s="1">
        <v>1</v>
      </c>
    </row>
    <row r="6" spans="1:3">
      <c r="A6" s="1" t="s">
        <v>26</v>
      </c>
      <c r="B6" s="1">
        <v>2</v>
      </c>
      <c r="C6" s="1">
        <v>1</v>
      </c>
    </row>
    <row r="7" spans="1:3">
      <c r="A7" s="1" t="s">
        <v>64</v>
      </c>
      <c r="B7" s="1">
        <v>2</v>
      </c>
      <c r="C7" s="1">
        <v>1</v>
      </c>
    </row>
    <row r="8" spans="1:3">
      <c r="A8" s="1" t="s">
        <v>29</v>
      </c>
      <c r="B8" s="1">
        <v>2</v>
      </c>
      <c r="C8" s="1">
        <v>1</v>
      </c>
    </row>
    <row r="9" spans="1:3">
      <c r="A9" s="1" t="s">
        <v>97</v>
      </c>
      <c r="B9" s="1">
        <v>2</v>
      </c>
      <c r="C9" s="1">
        <v>1</v>
      </c>
    </row>
    <row r="10" spans="1:3">
      <c r="A10" s="1" t="s">
        <v>58</v>
      </c>
      <c r="B10" s="1">
        <v>2</v>
      </c>
      <c r="C10" s="1">
        <v>1</v>
      </c>
    </row>
    <row r="11" spans="1:3">
      <c r="A11" s="1" t="s">
        <v>68</v>
      </c>
      <c r="B11" s="1">
        <v>2</v>
      </c>
      <c r="C11" s="1">
        <v>1</v>
      </c>
    </row>
    <row r="12" spans="1:3">
      <c r="A12" s="1" t="s">
        <v>70</v>
      </c>
      <c r="B12" s="1">
        <v>2</v>
      </c>
      <c r="C12" s="1">
        <v>1</v>
      </c>
    </row>
    <row r="13" spans="1:3">
      <c r="A13" s="1" t="s">
        <v>87</v>
      </c>
      <c r="B13" s="1">
        <v>2</v>
      </c>
      <c r="C13" s="1">
        <v>1</v>
      </c>
    </row>
    <row r="14" spans="1:3">
      <c r="A14" s="1" t="s">
        <v>76</v>
      </c>
      <c r="B14" s="1">
        <v>2</v>
      </c>
      <c r="C14" s="1">
        <v>1</v>
      </c>
    </row>
    <row r="15" spans="1:3">
      <c r="A15" s="1" t="s">
        <v>34</v>
      </c>
      <c r="B15" s="1">
        <v>3</v>
      </c>
      <c r="C15" s="1">
        <v>1</v>
      </c>
    </row>
    <row r="16" spans="1:3">
      <c r="A16" s="1" t="s">
        <v>96</v>
      </c>
      <c r="B16" s="1">
        <v>3</v>
      </c>
      <c r="C16" s="1">
        <v>1</v>
      </c>
    </row>
    <row r="17" spans="1:3">
      <c r="A17" s="1" t="s">
        <v>71</v>
      </c>
      <c r="B17" s="1">
        <v>3</v>
      </c>
      <c r="C17" s="1">
        <v>1</v>
      </c>
    </row>
    <row r="18" spans="1:3">
      <c r="A18" s="1" t="s">
        <v>114</v>
      </c>
      <c r="B18" s="1">
        <v>4</v>
      </c>
      <c r="C18" s="1">
        <v>1</v>
      </c>
    </row>
    <row r="19" spans="1:3">
      <c r="A19" s="1" t="s">
        <v>111</v>
      </c>
      <c r="B19" s="1">
        <v>6</v>
      </c>
      <c r="C19" s="1">
        <v>1</v>
      </c>
    </row>
    <row r="20" spans="1:3">
      <c r="A20" s="1" t="s">
        <v>47</v>
      </c>
      <c r="B20" s="1">
        <v>8</v>
      </c>
      <c r="C20" s="1">
        <v>1</v>
      </c>
    </row>
    <row r="21" spans="1:3">
      <c r="A21" s="1" t="s">
        <v>55</v>
      </c>
      <c r="B21" s="1">
        <v>8</v>
      </c>
      <c r="C21" s="1">
        <v>1</v>
      </c>
    </row>
    <row r="22" spans="1:3">
      <c r="A22" s="1" t="s">
        <v>98</v>
      </c>
      <c r="B22" s="1">
        <v>14</v>
      </c>
      <c r="C22" s="1">
        <v>1</v>
      </c>
    </row>
    <row r="23" spans="1:3">
      <c r="A23" s="1" t="s">
        <v>57</v>
      </c>
      <c r="B23" s="1">
        <v>15</v>
      </c>
      <c r="C23" s="1">
        <v>1</v>
      </c>
    </row>
    <row r="24" spans="1:3">
      <c r="A24" s="1" t="s">
        <v>54</v>
      </c>
      <c r="B24" s="1">
        <v>16</v>
      </c>
      <c r="C24" s="1">
        <v>1</v>
      </c>
    </row>
    <row r="25" spans="1:3">
      <c r="A25" s="1" t="s">
        <v>48</v>
      </c>
      <c r="B25" s="1">
        <v>16</v>
      </c>
      <c r="C25" s="1">
        <v>1</v>
      </c>
    </row>
    <row r="26" spans="1:3">
      <c r="A26" s="1" t="s">
        <v>82</v>
      </c>
      <c r="B26" s="1">
        <v>17</v>
      </c>
      <c r="C26" s="1">
        <v>1</v>
      </c>
    </row>
    <row r="27" spans="1:3">
      <c r="A27" s="1" t="s">
        <v>52</v>
      </c>
      <c r="B27" s="1">
        <v>17</v>
      </c>
      <c r="C27" s="1">
        <v>1</v>
      </c>
    </row>
    <row r="28" spans="1:3">
      <c r="A28" s="1" t="s">
        <v>32</v>
      </c>
      <c r="B28" s="1">
        <v>17</v>
      </c>
      <c r="C28" s="1">
        <v>1</v>
      </c>
    </row>
    <row r="29" spans="1:3">
      <c r="A29" s="1" t="s">
        <v>69</v>
      </c>
      <c r="B29" s="1">
        <v>18</v>
      </c>
      <c r="C29" s="1">
        <v>1</v>
      </c>
    </row>
    <row r="30" spans="1:3">
      <c r="A30" s="1" t="s">
        <v>62</v>
      </c>
      <c r="B30" s="1">
        <v>20</v>
      </c>
      <c r="C30" s="1">
        <v>1</v>
      </c>
    </row>
    <row r="31" spans="1:3">
      <c r="A31" s="1" t="s">
        <v>81</v>
      </c>
      <c r="B31" s="1">
        <v>20</v>
      </c>
      <c r="C31" s="1">
        <v>1</v>
      </c>
    </row>
    <row r="32" spans="1:3">
      <c r="A32" s="1" t="s">
        <v>36</v>
      </c>
      <c r="B32" s="1">
        <v>20</v>
      </c>
      <c r="C32" s="1">
        <v>1</v>
      </c>
    </row>
    <row r="33" spans="1:3">
      <c r="A33" s="1" t="s">
        <v>106</v>
      </c>
      <c r="B33" s="1">
        <v>20</v>
      </c>
      <c r="C33" s="1">
        <v>1</v>
      </c>
    </row>
    <row r="34" spans="1:3">
      <c r="A34" s="1" t="s">
        <v>105</v>
      </c>
      <c r="B34" s="1">
        <v>24</v>
      </c>
      <c r="C34" s="1">
        <v>1</v>
      </c>
    </row>
    <row r="35" spans="1:3">
      <c r="A35" s="1" t="s">
        <v>94</v>
      </c>
      <c r="B35" s="1">
        <v>26</v>
      </c>
      <c r="C35" s="1">
        <v>1</v>
      </c>
    </row>
    <row r="36" spans="1:3">
      <c r="A36" s="1" t="s">
        <v>66</v>
      </c>
      <c r="B36" s="1">
        <v>26</v>
      </c>
      <c r="C36" s="1">
        <v>1</v>
      </c>
    </row>
    <row r="37" spans="1:3">
      <c r="A37" s="1" t="s">
        <v>40</v>
      </c>
      <c r="B37" s="1">
        <v>30</v>
      </c>
      <c r="C37" s="1">
        <v>1</v>
      </c>
    </row>
    <row r="38" spans="1:3">
      <c r="A38" s="1" t="s">
        <v>86</v>
      </c>
      <c r="B38" s="1">
        <v>31</v>
      </c>
      <c r="C38" s="1">
        <v>1</v>
      </c>
    </row>
    <row r="39" spans="1:3">
      <c r="A39" s="1" t="s">
        <v>39</v>
      </c>
      <c r="B39" s="1">
        <v>32</v>
      </c>
      <c r="C39" s="1">
        <v>1</v>
      </c>
    </row>
    <row r="40" spans="1:3">
      <c r="A40" s="1" t="s">
        <v>102</v>
      </c>
      <c r="B40" s="1">
        <v>35</v>
      </c>
      <c r="C40" s="1">
        <v>1</v>
      </c>
    </row>
    <row r="41" spans="1:3">
      <c r="A41" s="1" t="s">
        <v>100</v>
      </c>
      <c r="B41" s="1">
        <v>36</v>
      </c>
      <c r="C41" s="1">
        <v>1</v>
      </c>
    </row>
    <row r="42" spans="1:3">
      <c r="A42" s="1" t="s">
        <v>99</v>
      </c>
      <c r="B42" s="1">
        <v>37</v>
      </c>
      <c r="C42" s="1">
        <v>1</v>
      </c>
    </row>
    <row r="43" spans="1:3">
      <c r="A43" s="1" t="s">
        <v>92</v>
      </c>
      <c r="B43" s="1">
        <v>38</v>
      </c>
      <c r="C43" s="1">
        <v>1</v>
      </c>
    </row>
    <row r="44" spans="1:3">
      <c r="A44" s="1" t="s">
        <v>108</v>
      </c>
      <c r="B44" s="1">
        <v>39</v>
      </c>
      <c r="C44" s="1">
        <v>1</v>
      </c>
    </row>
    <row r="45" spans="1:3">
      <c r="A45" s="1" t="s">
        <v>110</v>
      </c>
      <c r="B45" s="1">
        <v>40</v>
      </c>
      <c r="C45" s="1">
        <v>1</v>
      </c>
    </row>
    <row r="46" spans="1:3">
      <c r="A46" s="1" t="s">
        <v>61</v>
      </c>
      <c r="B46" s="1">
        <v>47</v>
      </c>
      <c r="C46" s="1">
        <v>1</v>
      </c>
    </row>
    <row r="47" spans="1:3">
      <c r="A47" s="1" t="s">
        <v>28</v>
      </c>
      <c r="B47" s="1">
        <v>47</v>
      </c>
      <c r="C47" s="1">
        <v>1</v>
      </c>
    </row>
    <row r="48" spans="1:3">
      <c r="A48" s="1" t="s">
        <v>83</v>
      </c>
      <c r="B48" s="1">
        <v>48</v>
      </c>
      <c r="C48" s="1">
        <v>1</v>
      </c>
    </row>
    <row r="49" spans="1:3">
      <c r="A49" s="1" t="s">
        <v>59</v>
      </c>
      <c r="B49" s="1">
        <v>51</v>
      </c>
      <c r="C49" s="1">
        <v>1</v>
      </c>
    </row>
    <row r="50" spans="1:3">
      <c r="A50" s="1" t="s">
        <v>31</v>
      </c>
      <c r="B50" s="1">
        <v>53</v>
      </c>
      <c r="C50" s="1">
        <v>1</v>
      </c>
    </row>
    <row r="51" spans="1:3">
      <c r="A51" s="1" t="s">
        <v>37</v>
      </c>
      <c r="B51" s="1">
        <v>54</v>
      </c>
      <c r="C51" s="1">
        <v>1</v>
      </c>
    </row>
    <row r="52" spans="1:3">
      <c r="A52" s="1" t="s">
        <v>104</v>
      </c>
      <c r="B52" s="1">
        <v>54</v>
      </c>
      <c r="C52" s="1">
        <v>1</v>
      </c>
    </row>
    <row r="53" spans="1:3">
      <c r="A53" s="1" t="s">
        <v>53</v>
      </c>
      <c r="B53" s="1">
        <v>58</v>
      </c>
      <c r="C53" s="1">
        <v>1</v>
      </c>
    </row>
    <row r="54" spans="1:3">
      <c r="A54" s="1" t="s">
        <v>30</v>
      </c>
      <c r="B54" s="1">
        <v>59</v>
      </c>
      <c r="C54" s="1">
        <v>1</v>
      </c>
    </row>
    <row r="55" spans="1:3">
      <c r="A55" s="1" t="s">
        <v>101</v>
      </c>
      <c r="B55" s="1">
        <v>59</v>
      </c>
      <c r="C55" s="1">
        <v>1</v>
      </c>
    </row>
    <row r="56" spans="1:3">
      <c r="A56" s="1" t="s">
        <v>75</v>
      </c>
      <c r="B56" s="1">
        <v>61</v>
      </c>
      <c r="C56" s="1">
        <v>1</v>
      </c>
    </row>
    <row r="57" spans="1:3">
      <c r="A57" s="1" t="s">
        <v>46</v>
      </c>
      <c r="B57" s="1">
        <v>63</v>
      </c>
      <c r="C57" s="1">
        <v>1</v>
      </c>
    </row>
    <row r="58" spans="1:3">
      <c r="A58" s="1" t="s">
        <v>85</v>
      </c>
      <c r="B58" s="1">
        <v>64</v>
      </c>
      <c r="C58" s="1">
        <v>1</v>
      </c>
    </row>
    <row r="59" spans="1:3">
      <c r="A59" s="1" t="s">
        <v>41</v>
      </c>
      <c r="B59" s="1">
        <v>66</v>
      </c>
      <c r="C59" s="1">
        <v>1</v>
      </c>
    </row>
    <row r="60" spans="1:3">
      <c r="A60" s="1" t="s">
        <v>50</v>
      </c>
      <c r="B60" s="1">
        <v>68</v>
      </c>
      <c r="C60" s="1">
        <v>1</v>
      </c>
    </row>
    <row r="61" spans="1:3">
      <c r="A61" s="1" t="s">
        <v>67</v>
      </c>
      <c r="B61" s="1">
        <v>68</v>
      </c>
      <c r="C61" s="1">
        <v>1</v>
      </c>
    </row>
    <row r="62" spans="1:3">
      <c r="A62" s="1" t="s">
        <v>112</v>
      </c>
      <c r="B62" s="1">
        <v>74</v>
      </c>
      <c r="C62" s="1">
        <v>1</v>
      </c>
    </row>
    <row r="63" spans="1:3">
      <c r="A63" s="1" t="s">
        <v>33</v>
      </c>
      <c r="B63" s="1">
        <v>74</v>
      </c>
      <c r="C63" s="1">
        <v>1</v>
      </c>
    </row>
    <row r="64" spans="1:3">
      <c r="A64" s="1" t="s">
        <v>80</v>
      </c>
      <c r="B64" s="1">
        <v>76</v>
      </c>
      <c r="C64" s="1">
        <v>1</v>
      </c>
    </row>
    <row r="65" spans="1:3">
      <c r="A65" s="1" t="s">
        <v>95</v>
      </c>
      <c r="B65" s="1">
        <v>79</v>
      </c>
      <c r="C65" s="1">
        <v>1</v>
      </c>
    </row>
    <row r="66" spans="1:3">
      <c r="A66" s="1" t="s">
        <v>88</v>
      </c>
      <c r="B66" s="1">
        <v>86</v>
      </c>
      <c r="C66" s="1">
        <v>1</v>
      </c>
    </row>
    <row r="67" spans="1:3">
      <c r="A67" s="1" t="s">
        <v>65</v>
      </c>
      <c r="B67" s="1">
        <v>93</v>
      </c>
      <c r="C67" s="1">
        <v>1</v>
      </c>
    </row>
    <row r="68" spans="1:3">
      <c r="A68" s="1" t="s">
        <v>63</v>
      </c>
      <c r="B68" s="1">
        <v>101</v>
      </c>
      <c r="C68" s="1">
        <v>1</v>
      </c>
    </row>
    <row r="69" spans="1:3">
      <c r="A69" s="1" t="s">
        <v>103</v>
      </c>
      <c r="B69" s="1">
        <v>101</v>
      </c>
      <c r="C69" s="1">
        <v>1</v>
      </c>
    </row>
    <row r="70" spans="1:3">
      <c r="A70" s="1" t="s">
        <v>49</v>
      </c>
      <c r="B70" s="1">
        <v>107</v>
      </c>
      <c r="C70" s="1">
        <v>1</v>
      </c>
    </row>
    <row r="71" spans="1:3">
      <c r="A71" s="1" t="s">
        <v>44</v>
      </c>
      <c r="B71" s="1">
        <v>119</v>
      </c>
      <c r="C71" s="1">
        <v>1</v>
      </c>
    </row>
    <row r="72" spans="1:3">
      <c r="A72" s="1" t="s">
        <v>35</v>
      </c>
      <c r="B72" s="1">
        <v>121</v>
      </c>
      <c r="C72" s="1">
        <v>1</v>
      </c>
    </row>
    <row r="73" spans="1:3">
      <c r="A73" s="1" t="s">
        <v>43</v>
      </c>
      <c r="B73" s="1">
        <v>135</v>
      </c>
      <c r="C73" s="1">
        <v>1</v>
      </c>
    </row>
    <row r="74" spans="1:3">
      <c r="A74" s="1" t="s">
        <v>25</v>
      </c>
      <c r="B74" s="1">
        <v>146</v>
      </c>
      <c r="C74" s="1">
        <v>1</v>
      </c>
    </row>
    <row r="75" spans="1:3">
      <c r="A75" s="1" t="s">
        <v>77</v>
      </c>
      <c r="B75" s="1">
        <v>159</v>
      </c>
      <c r="C75" s="1">
        <v>1</v>
      </c>
    </row>
    <row r="76" spans="1:3">
      <c r="A76" s="1" t="s">
        <v>107</v>
      </c>
      <c r="B76" s="1">
        <v>169</v>
      </c>
      <c r="C76" s="1">
        <v>1</v>
      </c>
    </row>
    <row r="77" spans="1:3">
      <c r="A77" s="1" t="s">
        <v>56</v>
      </c>
      <c r="B77" s="1">
        <v>172</v>
      </c>
      <c r="C77" s="1">
        <v>1</v>
      </c>
    </row>
    <row r="78" spans="1:3">
      <c r="A78" s="1" t="s">
        <v>113</v>
      </c>
      <c r="B78" s="1">
        <v>215</v>
      </c>
      <c r="C78" s="1">
        <v>1</v>
      </c>
    </row>
    <row r="79" spans="1:3">
      <c r="A79" s="1" t="s">
        <v>79</v>
      </c>
      <c r="B79" s="1">
        <v>236</v>
      </c>
      <c r="C79" s="1">
        <v>1</v>
      </c>
    </row>
    <row r="80" spans="1:3">
      <c r="A80" s="1" t="s">
        <v>27</v>
      </c>
      <c r="B80" s="1">
        <v>244</v>
      </c>
      <c r="C80" s="1">
        <v>1</v>
      </c>
    </row>
    <row r="81" spans="1:3">
      <c r="A81" s="1" t="s">
        <v>38</v>
      </c>
      <c r="B81" s="1">
        <v>277</v>
      </c>
      <c r="C81" s="1">
        <v>1</v>
      </c>
    </row>
    <row r="82" spans="1:3">
      <c r="A82" s="1" t="s">
        <v>45</v>
      </c>
      <c r="B82" s="1">
        <v>283</v>
      </c>
      <c r="C82" s="1">
        <v>1</v>
      </c>
    </row>
    <row r="83" spans="1:3">
      <c r="A83" s="1" t="s">
        <v>24</v>
      </c>
      <c r="B83" s="1">
        <v>285</v>
      </c>
      <c r="C83" s="1">
        <v>1</v>
      </c>
    </row>
    <row r="84" spans="1:3">
      <c r="A84" s="1" t="s">
        <v>109</v>
      </c>
      <c r="B84" s="1">
        <v>290</v>
      </c>
      <c r="C84" s="1">
        <v>1</v>
      </c>
    </row>
    <row r="85" spans="1:3">
      <c r="A85" s="1" t="s">
        <v>74</v>
      </c>
      <c r="B85" s="1">
        <v>396</v>
      </c>
      <c r="C85" s="1">
        <v>1</v>
      </c>
    </row>
    <row r="86" spans="1:3">
      <c r="A86" s="1" t="s">
        <v>23</v>
      </c>
      <c r="B86" s="1">
        <v>436</v>
      </c>
      <c r="C86" s="1">
        <v>1</v>
      </c>
    </row>
    <row r="87" spans="1:3">
      <c r="A87" s="1" t="s">
        <v>60</v>
      </c>
      <c r="B87" s="1">
        <v>445</v>
      </c>
      <c r="C87" s="1">
        <v>1</v>
      </c>
    </row>
    <row r="88" spans="1:3">
      <c r="A88" s="1" t="s">
        <v>78</v>
      </c>
      <c r="B88" s="1">
        <v>501</v>
      </c>
      <c r="C88" s="1">
        <v>1</v>
      </c>
    </row>
    <row r="89" spans="1:3">
      <c r="A89" s="1" t="s">
        <v>72</v>
      </c>
      <c r="B89" s="1">
        <v>658</v>
      </c>
      <c r="C89" s="1">
        <v>1</v>
      </c>
    </row>
    <row r="90" spans="1:3">
      <c r="A90" s="1" t="s">
        <v>91</v>
      </c>
      <c r="B90" s="1">
        <v>687</v>
      </c>
      <c r="C90" s="1">
        <v>1</v>
      </c>
    </row>
    <row r="91" spans="1:3">
      <c r="A91" s="1" t="s">
        <v>42</v>
      </c>
      <c r="B91" s="1">
        <v>951</v>
      </c>
      <c r="C91" s="1">
        <v>1</v>
      </c>
    </row>
    <row r="92" spans="1:3">
      <c r="A92" s="1" t="s">
        <v>93</v>
      </c>
      <c r="B92" s="1">
        <v>1115</v>
      </c>
      <c r="C92" s="1">
        <v>1</v>
      </c>
    </row>
    <row r="93" spans="1:3">
      <c r="A93" s="1" t="s">
        <v>90</v>
      </c>
      <c r="B93" s="1">
        <v>1444</v>
      </c>
      <c r="C93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Ergebnisse</vt:lpstr>
      <vt:lpstr>Voting</vt:lpstr>
      <vt:lpstr>Stacking</vt:lpstr>
      <vt:lpstr>Anzahl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Emmanuela Georgoula</cp:lastModifiedBy>
  <cp:revision/>
  <dcterms:created xsi:type="dcterms:W3CDTF">2023-07-19T19:01:59Z</dcterms:created>
  <dcterms:modified xsi:type="dcterms:W3CDTF">2023-07-20T10:08:17Z</dcterms:modified>
  <cp:category/>
  <cp:contentStatus/>
</cp:coreProperties>
</file>