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36c92d0988cb4a1/5. Paper work/CRISPR cascade complex/Code and data/2_Plotting_Statistics/3_Suppressor_frequency/rawdata_zip/"/>
    </mc:Choice>
  </mc:AlternateContent>
  <xr:revisionPtr revIDLastSave="1079" documentId="8_{10AB18CC-F14A-4BB8-9C4E-54F1B97B201C}" xr6:coauthVersionLast="47" xr6:coauthVersionMax="47" xr10:uidLastSave="{B72E2076-4FC3-4748-8F6E-4B1288691890}"/>
  <bookViews>
    <workbookView xWindow="2712" yWindow="4008" windowWidth="21600" windowHeight="13560" xr2:uid="{D4B59D5E-E00A-4F12-904B-A8BE1A563CCC}"/>
  </bookViews>
  <sheets>
    <sheet name="Cyc4_CasB" sheetId="5" r:id="rId1"/>
    <sheet name="Cyc4_CasC" sheetId="6" r:id="rId2"/>
    <sheet name="Cyc0_CasB" sheetId="9" r:id="rId3"/>
    <sheet name="Cyc0_CasC" sheetId="10" r:id="rId4"/>
    <sheet name="Cyc0_counting" sheetId="7" r:id="rId5"/>
    <sheet name="Cyc4_counting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3" i="7" l="1"/>
  <c r="B73" i="7" s="1"/>
  <c r="C72" i="7"/>
  <c r="B72" i="7" s="1"/>
  <c r="C71" i="7"/>
  <c r="B71" i="7" s="1"/>
  <c r="C70" i="7"/>
  <c r="B70" i="7"/>
  <c r="C69" i="7"/>
  <c r="B69" i="7" s="1"/>
  <c r="C68" i="7"/>
  <c r="B68" i="7" s="1"/>
  <c r="C67" i="7"/>
  <c r="B67" i="7" s="1"/>
  <c r="C66" i="7"/>
  <c r="B66" i="7" s="1"/>
  <c r="C65" i="7"/>
  <c r="B65" i="7" s="1"/>
  <c r="C64" i="7"/>
  <c r="B64" i="7" s="1"/>
  <c r="C63" i="7"/>
  <c r="B63" i="7" s="1"/>
  <c r="C62" i="7"/>
  <c r="B62" i="7"/>
  <c r="C61" i="7"/>
  <c r="B61" i="7" s="1"/>
  <c r="C60" i="7"/>
  <c r="B60" i="7" s="1"/>
  <c r="C59" i="7"/>
  <c r="B59" i="7" s="1"/>
  <c r="C58" i="7"/>
  <c r="B58" i="7"/>
  <c r="C57" i="7"/>
  <c r="B57" i="7" s="1"/>
  <c r="C56" i="7"/>
  <c r="B56" i="7" s="1"/>
  <c r="C55" i="7"/>
  <c r="B55" i="7" s="1"/>
  <c r="C54" i="7"/>
  <c r="B54" i="7" s="1"/>
  <c r="C53" i="7"/>
  <c r="B53" i="7" s="1"/>
  <c r="C52" i="7"/>
  <c r="B52" i="7" s="1"/>
  <c r="C51" i="7"/>
  <c r="B51" i="7" s="1"/>
  <c r="C50" i="7"/>
  <c r="B50" i="7" s="1"/>
  <c r="C49" i="7"/>
  <c r="B49" i="7" s="1"/>
  <c r="C48" i="7"/>
  <c r="B48" i="7" s="1"/>
  <c r="C47" i="7"/>
  <c r="B47" i="7" s="1"/>
  <c r="C46" i="7"/>
  <c r="B46" i="7" s="1"/>
  <c r="C45" i="7"/>
  <c r="B45" i="7" s="1"/>
  <c r="C44" i="7"/>
  <c r="B44" i="7" s="1"/>
  <c r="C43" i="7"/>
  <c r="B43" i="7" s="1"/>
  <c r="C42" i="7"/>
  <c r="B42" i="7"/>
  <c r="C41" i="7"/>
  <c r="B41" i="7" s="1"/>
  <c r="C40" i="7"/>
  <c r="B40" i="7" s="1"/>
  <c r="C39" i="7"/>
  <c r="B39" i="7" s="1"/>
  <c r="C38" i="7"/>
  <c r="B38" i="7"/>
  <c r="C37" i="7"/>
  <c r="B37" i="7" s="1"/>
  <c r="C36" i="7"/>
  <c r="B36" i="7" s="1"/>
  <c r="C35" i="7"/>
  <c r="B35" i="7" s="1"/>
  <c r="C34" i="7"/>
  <c r="B34" i="7"/>
  <c r="C33" i="7"/>
  <c r="B33" i="7" s="1"/>
  <c r="C32" i="7"/>
  <c r="B32" i="7" s="1"/>
  <c r="C31" i="7"/>
  <c r="B31" i="7" s="1"/>
  <c r="C30" i="7"/>
  <c r="B30" i="7"/>
  <c r="C29" i="7"/>
  <c r="B29" i="7" s="1"/>
  <c r="C28" i="7"/>
  <c r="B28" i="7" s="1"/>
  <c r="C27" i="7"/>
  <c r="B27" i="7" s="1"/>
  <c r="C26" i="7"/>
  <c r="B26" i="7" s="1"/>
  <c r="C25" i="7"/>
  <c r="B25" i="7" s="1"/>
  <c r="C24" i="7"/>
  <c r="B24" i="7" s="1"/>
  <c r="C23" i="7"/>
  <c r="B23" i="7" s="1"/>
  <c r="C22" i="7"/>
  <c r="B22" i="7" s="1"/>
  <c r="C21" i="7"/>
  <c r="B21" i="7" s="1"/>
  <c r="C20" i="7"/>
  <c r="B20" i="7" s="1"/>
  <c r="C19" i="7"/>
  <c r="B19" i="7" s="1"/>
  <c r="C18" i="7"/>
  <c r="B18" i="7" s="1"/>
  <c r="C17" i="7"/>
  <c r="B17" i="7" s="1"/>
  <c r="C16" i="7"/>
  <c r="B16" i="7" s="1"/>
  <c r="C15" i="7"/>
  <c r="B15" i="7" s="1"/>
  <c r="C14" i="7"/>
  <c r="B14" i="7" s="1"/>
  <c r="C13" i="7"/>
  <c r="B13" i="7" s="1"/>
  <c r="C12" i="7"/>
  <c r="B12" i="7" s="1"/>
  <c r="C11" i="7"/>
  <c r="B11" i="7" s="1"/>
  <c r="C10" i="7"/>
  <c r="B10" i="7"/>
  <c r="C9" i="7"/>
  <c r="B9" i="7" s="1"/>
  <c r="C8" i="7"/>
  <c r="B8" i="7" s="1"/>
  <c r="C7" i="7"/>
  <c r="B7" i="7" s="1"/>
  <c r="C6" i="7"/>
  <c r="B6" i="7"/>
  <c r="C5" i="7"/>
  <c r="B5" i="7" s="1"/>
  <c r="C4" i="7"/>
  <c r="B4" i="7" s="1"/>
  <c r="C3" i="7"/>
  <c r="B3" i="7" s="1"/>
  <c r="C2" i="7"/>
  <c r="B2" i="7"/>
  <c r="C4" i="4" l="1"/>
  <c r="C3" i="4"/>
  <c r="B3" i="4" s="1"/>
  <c r="C2" i="4"/>
  <c r="B2" i="4" s="1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C73" i="4"/>
  <c r="C72" i="4"/>
  <c r="D73" i="4"/>
  <c r="D72" i="4"/>
  <c r="D71" i="4"/>
  <c r="D55" i="4"/>
  <c r="D54" i="4"/>
  <c r="D53" i="4"/>
  <c r="C71" i="4"/>
  <c r="D64" i="4"/>
  <c r="D63" i="4"/>
  <c r="D62" i="4"/>
  <c r="D46" i="4"/>
  <c r="D45" i="4"/>
  <c r="D44" i="4"/>
  <c r="C64" i="4"/>
  <c r="C63" i="4"/>
  <c r="C62" i="4"/>
  <c r="C46" i="4"/>
  <c r="C45" i="4"/>
  <c r="C44" i="4"/>
  <c r="D37" i="4"/>
  <c r="D36" i="4"/>
  <c r="D35" i="4"/>
  <c r="D19" i="4"/>
  <c r="D18" i="4"/>
  <c r="D17" i="4"/>
  <c r="D28" i="4"/>
  <c r="D27" i="4"/>
  <c r="D26" i="4"/>
  <c r="D47" i="4"/>
  <c r="D48" i="4"/>
  <c r="D49" i="4"/>
  <c r="D10" i="4"/>
  <c r="D9" i="4"/>
  <c r="D8" i="4"/>
  <c r="C28" i="4"/>
  <c r="C27" i="4"/>
  <c r="C26" i="4"/>
  <c r="C10" i="4"/>
  <c r="C9" i="4"/>
  <c r="C8" i="4"/>
  <c r="D70" i="4"/>
  <c r="D69" i="4"/>
  <c r="D68" i="4"/>
  <c r="D52" i="4"/>
  <c r="D51" i="4"/>
  <c r="D50" i="4"/>
  <c r="C70" i="4"/>
  <c r="C69" i="4"/>
  <c r="C68" i="4"/>
  <c r="D43" i="4"/>
  <c r="D42" i="4"/>
  <c r="D41" i="4"/>
  <c r="D61" i="4"/>
  <c r="D60" i="4"/>
  <c r="D59" i="4"/>
  <c r="C61" i="4"/>
  <c r="C60" i="4"/>
  <c r="C59" i="4"/>
  <c r="C43" i="4"/>
  <c r="C42" i="4"/>
  <c r="C41" i="4"/>
  <c r="D7" i="4"/>
  <c r="D6" i="4"/>
  <c r="D5" i="4"/>
  <c r="D34" i="4"/>
  <c r="D33" i="4"/>
  <c r="D32" i="4"/>
  <c r="D16" i="4"/>
  <c r="D15" i="4"/>
  <c r="D14" i="4"/>
  <c r="D25" i="4"/>
  <c r="D24" i="4"/>
  <c r="C24" i="4"/>
  <c r="D23" i="4"/>
  <c r="C25" i="4"/>
  <c r="C23" i="4"/>
  <c r="C7" i="4"/>
  <c r="C6" i="4"/>
  <c r="C5" i="4"/>
  <c r="D67" i="4"/>
  <c r="D66" i="4"/>
  <c r="D65" i="4"/>
  <c r="C67" i="4"/>
  <c r="C66" i="4"/>
  <c r="C65" i="4"/>
  <c r="D58" i="4"/>
  <c r="D57" i="4"/>
  <c r="D56" i="4"/>
  <c r="D40" i="4"/>
  <c r="D39" i="4"/>
  <c r="D38" i="4"/>
  <c r="C58" i="4"/>
  <c r="C57" i="4"/>
  <c r="C56" i="4"/>
  <c r="C40" i="4"/>
  <c r="C39" i="4"/>
  <c r="C38" i="4"/>
  <c r="D31" i="4"/>
  <c r="D30" i="4"/>
  <c r="D29" i="4"/>
  <c r="D13" i="4"/>
  <c r="D12" i="4"/>
  <c r="D11" i="4"/>
  <c r="C31" i="4"/>
  <c r="C30" i="4"/>
  <c r="C29" i="4"/>
  <c r="C13" i="4"/>
  <c r="C12" i="4"/>
  <c r="C11" i="4"/>
  <c r="D22" i="4"/>
  <c r="D21" i="4"/>
  <c r="D20" i="4"/>
  <c r="D4" i="4"/>
  <c r="D3" i="4"/>
  <c r="D2" i="4"/>
  <c r="C22" i="4"/>
  <c r="C21" i="4"/>
  <c r="C20" i="4"/>
</calcChain>
</file>

<file path=xl/sharedStrings.xml><?xml version="1.0" encoding="utf-8"?>
<sst xmlns="http://schemas.openxmlformats.org/spreadsheetml/2006/main" count="613" uniqueCount="21">
  <si>
    <t>Suppression rate</t>
    <phoneticPr fontId="1" type="noConversion"/>
  </si>
  <si>
    <t>Cascade type</t>
    <phoneticPr fontId="1" type="noConversion"/>
  </si>
  <si>
    <t>PCP</t>
    <phoneticPr fontId="1" type="noConversion"/>
  </si>
  <si>
    <t>YEG</t>
    <phoneticPr fontId="1" type="noConversion"/>
  </si>
  <si>
    <t>linker</t>
    <phoneticPr fontId="1" type="noConversion"/>
  </si>
  <si>
    <t>16aa</t>
    <phoneticPr fontId="1" type="noConversion"/>
  </si>
  <si>
    <t>32aa</t>
    <phoneticPr fontId="1" type="noConversion"/>
  </si>
  <si>
    <t>64aa</t>
    <phoneticPr fontId="1" type="noConversion"/>
  </si>
  <si>
    <t>ND</t>
    <phoneticPr fontId="1" type="noConversion"/>
  </si>
  <si>
    <t>Cascade type</t>
  </si>
  <si>
    <t>Suppression rate</t>
  </si>
  <si>
    <t>N.D.</t>
    <phoneticPr fontId="1" type="noConversion"/>
  </si>
  <si>
    <t xml:space="preserve"> </t>
    <phoneticPr fontId="1" type="noConversion"/>
  </si>
  <si>
    <t>Pm-CasB (+)crRNA</t>
  </si>
  <si>
    <t>APO-CasB (+)crRNA</t>
  </si>
  <si>
    <t>Pm-CasB (-)crRNA</t>
  </si>
  <si>
    <t>APO-CasB (-)crRNA</t>
  </si>
  <si>
    <t>Pm-CasC (-)crRNA</t>
  </si>
  <si>
    <t>APO-CasC (-)crRNA</t>
  </si>
  <si>
    <t>Pm-CasC (+)crRNA</t>
  </si>
  <si>
    <t>APO-CasC (+)crRNA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</si>
</sst>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10478-6C59-4E17-ADE4-09069FF8D4E7}">
  <dimension ref="A1:C37"/>
  <sheetViews>
    <sheetView tabSelected="1" topLeftCell="A4" workbookViewId="0">
      <selection activeCell="O7" sqref="O7"/>
    </sheetView>
  </sheetViews>
  <sheetFormatPr defaultRowHeight="17.399999999999999" x14ac:dyDescent="0.4"/>
  <cols>
    <col min="1" max="1" width="22.19921875" customWidth="1"/>
  </cols>
  <sheetData>
    <row r="1" spans="1:3" x14ac:dyDescent="0.4">
      <c r="A1" t="s">
        <v>1</v>
      </c>
      <c r="B1" t="s">
        <v>0</v>
      </c>
      <c r="C1" t="s">
        <v>4</v>
      </c>
    </row>
    <row r="2" spans="1:3" x14ac:dyDescent="0.4">
      <c r="A2" t="s">
        <v>13</v>
      </c>
      <c r="B2">
        <v>4.5454545454545452E-3</v>
      </c>
      <c r="C2" t="s">
        <v>5</v>
      </c>
    </row>
    <row r="3" spans="1:3" x14ac:dyDescent="0.4">
      <c r="A3" t="s">
        <v>13</v>
      </c>
      <c r="B3">
        <v>7.2727272727272727E-3</v>
      </c>
      <c r="C3" t="s">
        <v>5</v>
      </c>
    </row>
    <row r="4" spans="1:3" x14ac:dyDescent="0.4">
      <c r="A4" t="s">
        <v>13</v>
      </c>
      <c r="B4">
        <v>6.0000000000000001E-3</v>
      </c>
      <c r="C4" t="s">
        <v>5</v>
      </c>
    </row>
    <row r="5" spans="1:3" x14ac:dyDescent="0.4">
      <c r="A5" t="s">
        <v>13</v>
      </c>
      <c r="B5">
        <v>1.7647058823529412E-3</v>
      </c>
      <c r="C5" t="s">
        <v>6</v>
      </c>
    </row>
    <row r="6" spans="1:3" x14ac:dyDescent="0.4">
      <c r="A6" t="s">
        <v>13</v>
      </c>
      <c r="B6">
        <v>0.01</v>
      </c>
      <c r="C6" t="s">
        <v>6</v>
      </c>
    </row>
    <row r="7" spans="1:3" x14ac:dyDescent="0.4">
      <c r="A7" t="s">
        <v>13</v>
      </c>
      <c r="B7">
        <v>8.8888888888888889E-3</v>
      </c>
      <c r="C7" t="s">
        <v>6</v>
      </c>
    </row>
    <row r="8" spans="1:3" x14ac:dyDescent="0.4">
      <c r="A8" t="s">
        <v>13</v>
      </c>
      <c r="B8">
        <v>1.1999999999999999E-3</v>
      </c>
      <c r="C8" t="s">
        <v>7</v>
      </c>
    </row>
    <row r="9" spans="1:3" x14ac:dyDescent="0.4">
      <c r="A9" t="s">
        <v>13</v>
      </c>
      <c r="B9">
        <v>1.6666666666666668E-3</v>
      </c>
      <c r="C9" t="s">
        <v>7</v>
      </c>
    </row>
    <row r="10" spans="1:3" x14ac:dyDescent="0.4">
      <c r="A10" t="s">
        <v>13</v>
      </c>
      <c r="B10">
        <v>3.8461538461538464E-3</v>
      </c>
      <c r="C10" t="s">
        <v>7</v>
      </c>
    </row>
    <row r="11" spans="1:3" x14ac:dyDescent="0.4">
      <c r="A11" t="s">
        <v>15</v>
      </c>
      <c r="B11">
        <v>1E-4</v>
      </c>
      <c r="C11" t="s">
        <v>5</v>
      </c>
    </row>
    <row r="12" spans="1:3" x14ac:dyDescent="0.4">
      <c r="A12" t="s">
        <v>15</v>
      </c>
      <c r="B12">
        <v>8.5714285714285713E-5</v>
      </c>
      <c r="C12" t="s">
        <v>5</v>
      </c>
    </row>
    <row r="13" spans="1:3" x14ac:dyDescent="0.4">
      <c r="A13" t="s">
        <v>15</v>
      </c>
      <c r="B13">
        <v>5.0000000000000002E-5</v>
      </c>
      <c r="C13" t="s">
        <v>5</v>
      </c>
    </row>
    <row r="14" spans="1:3" x14ac:dyDescent="0.4">
      <c r="A14" t="s">
        <v>15</v>
      </c>
      <c r="B14">
        <v>2.5555555555555558E-4</v>
      </c>
      <c r="C14" t="s">
        <v>6</v>
      </c>
    </row>
    <row r="15" spans="1:3" x14ac:dyDescent="0.4">
      <c r="A15" t="s">
        <v>15</v>
      </c>
      <c r="B15">
        <v>5.4545454545454546E-5</v>
      </c>
      <c r="C15" t="s">
        <v>6</v>
      </c>
    </row>
    <row r="16" spans="1:3" x14ac:dyDescent="0.4">
      <c r="A16" t="s">
        <v>15</v>
      </c>
      <c r="B16">
        <v>2.1052631578947369E-5</v>
      </c>
      <c r="C16" t="s">
        <v>6</v>
      </c>
    </row>
    <row r="17" spans="1:3" x14ac:dyDescent="0.4">
      <c r="A17" t="s">
        <v>15</v>
      </c>
      <c r="B17">
        <v>2.7272727272727272E-6</v>
      </c>
      <c r="C17" t="s">
        <v>7</v>
      </c>
    </row>
    <row r="18" spans="1:3" x14ac:dyDescent="0.4">
      <c r="A18" t="s">
        <v>15</v>
      </c>
      <c r="B18">
        <v>6.0000000000000002E-6</v>
      </c>
      <c r="C18" t="s">
        <v>7</v>
      </c>
    </row>
    <row r="19" spans="1:3" x14ac:dyDescent="0.4">
      <c r="A19" t="s">
        <v>15</v>
      </c>
      <c r="B19">
        <v>8.3333333333333337E-6</v>
      </c>
      <c r="C19" t="s">
        <v>7</v>
      </c>
    </row>
    <row r="20" spans="1:3" x14ac:dyDescent="0.4">
      <c r="A20" t="s">
        <v>14</v>
      </c>
      <c r="B20">
        <v>4.1666666666666664E-2</v>
      </c>
      <c r="C20" t="s">
        <v>5</v>
      </c>
    </row>
    <row r="21" spans="1:3" x14ac:dyDescent="0.4">
      <c r="A21" t="s">
        <v>14</v>
      </c>
      <c r="B21">
        <v>6.6666666666666671E-3</v>
      </c>
      <c r="C21" t="s">
        <v>5</v>
      </c>
    </row>
    <row r="22" spans="1:3" x14ac:dyDescent="0.4">
      <c r="A22" t="s">
        <v>14</v>
      </c>
      <c r="B22">
        <v>4.0000000000000002E-4</v>
      </c>
      <c r="C22" t="s">
        <v>5</v>
      </c>
    </row>
    <row r="23" spans="1:3" x14ac:dyDescent="0.4">
      <c r="A23" t="s">
        <v>14</v>
      </c>
      <c r="B23">
        <v>0.23809523809523808</v>
      </c>
      <c r="C23" t="s">
        <v>6</v>
      </c>
    </row>
    <row r="24" spans="1:3" x14ac:dyDescent="0.4">
      <c r="A24" t="s">
        <v>14</v>
      </c>
      <c r="B24">
        <v>0.42</v>
      </c>
      <c r="C24" t="s">
        <v>6</v>
      </c>
    </row>
    <row r="25" spans="1:3" x14ac:dyDescent="0.4">
      <c r="A25" t="s">
        <v>14</v>
      </c>
      <c r="B25">
        <v>8.3333333333333329E-2</v>
      </c>
      <c r="C25" t="s">
        <v>6</v>
      </c>
    </row>
    <row r="26" spans="1:3" x14ac:dyDescent="0.4">
      <c r="A26" t="s">
        <v>14</v>
      </c>
      <c r="B26">
        <v>0.46666666666666667</v>
      </c>
      <c r="C26" t="s">
        <v>7</v>
      </c>
    </row>
    <row r="27" spans="1:3" x14ac:dyDescent="0.4">
      <c r="A27" t="s">
        <v>14</v>
      </c>
      <c r="B27">
        <v>0.01</v>
      </c>
      <c r="C27" t="s">
        <v>7</v>
      </c>
    </row>
    <row r="28" spans="1:3" x14ac:dyDescent="0.4">
      <c r="A28" t="s">
        <v>14</v>
      </c>
      <c r="B28">
        <v>3.3333333333333333E-2</v>
      </c>
      <c r="C28" t="s">
        <v>7</v>
      </c>
    </row>
    <row r="29" spans="1:3" x14ac:dyDescent="0.4">
      <c r="A29" t="s">
        <v>16</v>
      </c>
      <c r="B29">
        <v>4.5454545454545452E-5</v>
      </c>
      <c r="C29" t="s">
        <v>5</v>
      </c>
    </row>
    <row r="30" spans="1:3" x14ac:dyDescent="0.4">
      <c r="A30" t="s">
        <v>16</v>
      </c>
      <c r="B30">
        <v>1E-4</v>
      </c>
      <c r="C30" t="s">
        <v>5</v>
      </c>
    </row>
    <row r="31" spans="1:3" x14ac:dyDescent="0.4">
      <c r="A31" t="s">
        <v>16</v>
      </c>
      <c r="B31">
        <v>2.9999999999999997E-4</v>
      </c>
      <c r="C31" t="s">
        <v>5</v>
      </c>
    </row>
    <row r="32" spans="1:3" x14ac:dyDescent="0.4">
      <c r="A32" t="s">
        <v>16</v>
      </c>
      <c r="B32">
        <v>1.3333333333333334E-4</v>
      </c>
      <c r="C32" t="s">
        <v>6</v>
      </c>
    </row>
    <row r="33" spans="1:3" x14ac:dyDescent="0.4">
      <c r="A33" t="s">
        <v>16</v>
      </c>
      <c r="B33">
        <v>1.0000000000000001E-5</v>
      </c>
      <c r="C33" t="s">
        <v>6</v>
      </c>
    </row>
    <row r="34" spans="1:3" x14ac:dyDescent="0.4">
      <c r="A34" t="s">
        <v>16</v>
      </c>
      <c r="B34">
        <v>1.1666666666666667E-4</v>
      </c>
      <c r="C34" t="s">
        <v>6</v>
      </c>
    </row>
    <row r="35" spans="1:3" x14ac:dyDescent="0.4">
      <c r="A35" t="s">
        <v>16</v>
      </c>
      <c r="B35">
        <v>2.0000000000000002E-5</v>
      </c>
      <c r="C35" t="s">
        <v>7</v>
      </c>
    </row>
    <row r="36" spans="1:3" x14ac:dyDescent="0.4">
      <c r="A36" t="s">
        <v>16</v>
      </c>
      <c r="B36">
        <v>1E-4</v>
      </c>
      <c r="C36" t="s">
        <v>7</v>
      </c>
    </row>
    <row r="37" spans="1:3" x14ac:dyDescent="0.4">
      <c r="A37" t="s">
        <v>16</v>
      </c>
      <c r="B37">
        <v>2.0000000000000001E-4</v>
      </c>
      <c r="C37" t="s">
        <v>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78A62-D8D3-49E1-A8B2-D73041120F2B}">
  <dimension ref="A1:C37"/>
  <sheetViews>
    <sheetView workbookViewId="0">
      <selection activeCell="H15" sqref="H15"/>
    </sheetView>
  </sheetViews>
  <sheetFormatPr defaultRowHeight="17.399999999999999" x14ac:dyDescent="0.4"/>
  <cols>
    <col min="1" max="1" width="17.3984375" bestFit="1" customWidth="1"/>
  </cols>
  <sheetData>
    <row r="1" spans="1:3" x14ac:dyDescent="0.4">
      <c r="A1" t="s">
        <v>1</v>
      </c>
      <c r="B1" t="s">
        <v>0</v>
      </c>
      <c r="C1" t="s">
        <v>4</v>
      </c>
    </row>
    <row r="2" spans="1:3" x14ac:dyDescent="0.4">
      <c r="A2" t="s">
        <v>19</v>
      </c>
      <c r="B2">
        <v>2.0000000000000002E-5</v>
      </c>
      <c r="C2" t="s">
        <v>5</v>
      </c>
    </row>
    <row r="3" spans="1:3" x14ac:dyDescent="0.4">
      <c r="A3" t="s">
        <v>19</v>
      </c>
      <c r="B3">
        <v>1.875E-4</v>
      </c>
      <c r="C3" t="s">
        <v>5</v>
      </c>
    </row>
    <row r="4" spans="1:3" x14ac:dyDescent="0.4">
      <c r="A4" t="s">
        <v>19</v>
      </c>
      <c r="B4">
        <v>2.3636363636363636E-4</v>
      </c>
      <c r="C4" t="s">
        <v>5</v>
      </c>
    </row>
    <row r="5" spans="1:3" x14ac:dyDescent="0.4">
      <c r="A5" t="s">
        <v>19</v>
      </c>
      <c r="B5">
        <v>8.0000000000000004E-4</v>
      </c>
      <c r="C5" t="s">
        <v>6</v>
      </c>
    </row>
    <row r="6" spans="1:3" x14ac:dyDescent="0.4">
      <c r="A6" t="s">
        <v>19</v>
      </c>
      <c r="B6">
        <v>1.3333333333333334E-4</v>
      </c>
      <c r="C6" t="s">
        <v>6</v>
      </c>
    </row>
    <row r="7" spans="1:3" x14ac:dyDescent="0.4">
      <c r="A7" t="s">
        <v>19</v>
      </c>
      <c r="B7">
        <v>5.4545454545454548E-4</v>
      </c>
      <c r="C7" t="s">
        <v>6</v>
      </c>
    </row>
    <row r="8" spans="1:3" x14ac:dyDescent="0.4">
      <c r="A8" t="s">
        <v>19</v>
      </c>
      <c r="B8">
        <v>3.3333333333333332E-4</v>
      </c>
      <c r="C8" t="s">
        <v>7</v>
      </c>
    </row>
    <row r="9" spans="1:3" x14ac:dyDescent="0.4">
      <c r="A9" t="s">
        <v>19</v>
      </c>
      <c r="B9">
        <v>1.8333333333333334E-4</v>
      </c>
      <c r="C9" t="s">
        <v>7</v>
      </c>
    </row>
    <row r="10" spans="1:3" x14ac:dyDescent="0.4">
      <c r="A10" t="s">
        <v>19</v>
      </c>
      <c r="B10">
        <v>2.1428571428571427E-4</v>
      </c>
      <c r="C10" t="s">
        <v>7</v>
      </c>
    </row>
    <row r="11" spans="1:3" x14ac:dyDescent="0.4">
      <c r="A11" t="s">
        <v>17</v>
      </c>
      <c r="B11">
        <v>7.5000000000000002E-7</v>
      </c>
      <c r="C11" t="s">
        <v>5</v>
      </c>
    </row>
    <row r="12" spans="1:3" x14ac:dyDescent="0.4">
      <c r="A12" t="s">
        <v>17</v>
      </c>
      <c r="B12">
        <v>9.9999999999999995E-7</v>
      </c>
      <c r="C12" t="s">
        <v>5</v>
      </c>
    </row>
    <row r="13" spans="1:3" x14ac:dyDescent="0.4">
      <c r="A13" t="s">
        <v>17</v>
      </c>
      <c r="B13">
        <v>2.9999999999999999E-7</v>
      </c>
      <c r="C13" t="s">
        <v>5</v>
      </c>
    </row>
    <row r="14" spans="1:3" x14ac:dyDescent="0.4">
      <c r="A14" t="s">
        <v>17</v>
      </c>
      <c r="B14">
        <v>4.9999999999999998E-7</v>
      </c>
      <c r="C14" t="s">
        <v>6</v>
      </c>
    </row>
    <row r="15" spans="1:3" x14ac:dyDescent="0.4">
      <c r="A15" t="s">
        <v>17</v>
      </c>
      <c r="B15">
        <v>8.3333333333333338E-8</v>
      </c>
      <c r="C15" t="s">
        <v>6</v>
      </c>
    </row>
    <row r="16" spans="1:3" x14ac:dyDescent="0.4">
      <c r="A16" t="s">
        <v>17</v>
      </c>
      <c r="B16">
        <v>4.4444444444444441E-6</v>
      </c>
      <c r="C16" t="s">
        <v>6</v>
      </c>
    </row>
    <row r="17" spans="1:3" x14ac:dyDescent="0.4">
      <c r="A17" t="s">
        <v>17</v>
      </c>
      <c r="B17">
        <v>1.6666666666666668E-7</v>
      </c>
      <c r="C17" t="s">
        <v>7</v>
      </c>
    </row>
    <row r="18" spans="1:3" x14ac:dyDescent="0.4">
      <c r="A18" t="s">
        <v>17</v>
      </c>
      <c r="B18">
        <v>2.2222222222222222E-7</v>
      </c>
      <c r="C18" t="s">
        <v>7</v>
      </c>
    </row>
    <row r="19" spans="1:3" x14ac:dyDescent="0.4">
      <c r="A19" t="s">
        <v>17</v>
      </c>
      <c r="B19">
        <v>7.9999999999999996E-7</v>
      </c>
      <c r="C19" t="s">
        <v>7</v>
      </c>
    </row>
    <row r="20" spans="1:3" x14ac:dyDescent="0.4">
      <c r="A20" t="s">
        <v>20</v>
      </c>
      <c r="B20">
        <v>1.4444444444444444E-2</v>
      </c>
      <c r="C20" t="s">
        <v>5</v>
      </c>
    </row>
    <row r="21" spans="1:3" x14ac:dyDescent="0.4">
      <c r="A21" t="s">
        <v>20</v>
      </c>
      <c r="B21">
        <v>1.2E-2</v>
      </c>
      <c r="C21" t="s">
        <v>5</v>
      </c>
    </row>
    <row r="22" spans="1:3" x14ac:dyDescent="0.4">
      <c r="A22" t="s">
        <v>20</v>
      </c>
      <c r="B22">
        <v>1.8333333333333333E-2</v>
      </c>
      <c r="C22" t="s">
        <v>5</v>
      </c>
    </row>
    <row r="23" spans="1:3" x14ac:dyDescent="0.4">
      <c r="A23" t="s">
        <v>20</v>
      </c>
      <c r="B23">
        <v>7.4999999999999997E-2</v>
      </c>
      <c r="C23" t="s">
        <v>6</v>
      </c>
    </row>
    <row r="24" spans="1:3" x14ac:dyDescent="0.4">
      <c r="A24" t="s">
        <v>20</v>
      </c>
      <c r="B24">
        <v>6.5000000000000002E-2</v>
      </c>
      <c r="C24" t="s">
        <v>6</v>
      </c>
    </row>
    <row r="25" spans="1:3" x14ac:dyDescent="0.4">
      <c r="A25" t="s">
        <v>20</v>
      </c>
      <c r="B25">
        <v>0.16666666666666666</v>
      </c>
      <c r="C25" t="s">
        <v>6</v>
      </c>
    </row>
    <row r="26" spans="1:3" x14ac:dyDescent="0.4">
      <c r="A26" t="s">
        <v>20</v>
      </c>
      <c r="B26">
        <v>0.21666666666666667</v>
      </c>
      <c r="C26" t="s">
        <v>7</v>
      </c>
    </row>
    <row r="27" spans="1:3" x14ac:dyDescent="0.4">
      <c r="A27" t="s">
        <v>20</v>
      </c>
      <c r="B27">
        <v>0.14285714285714285</v>
      </c>
      <c r="C27" t="s">
        <v>7</v>
      </c>
    </row>
    <row r="28" spans="1:3" x14ac:dyDescent="0.4">
      <c r="A28" t="s">
        <v>20</v>
      </c>
      <c r="B28">
        <v>5.4545454545454543E-2</v>
      </c>
      <c r="C28" t="s">
        <v>7</v>
      </c>
    </row>
    <row r="29" spans="1:3" x14ac:dyDescent="0.4">
      <c r="A29" t="s">
        <v>18</v>
      </c>
      <c r="B29">
        <v>1E-3</v>
      </c>
      <c r="C29" t="s">
        <v>5</v>
      </c>
    </row>
    <row r="30" spans="1:3" x14ac:dyDescent="0.4">
      <c r="A30" t="s">
        <v>18</v>
      </c>
      <c r="B30">
        <v>1E-4</v>
      </c>
      <c r="C30" t="s">
        <v>5</v>
      </c>
    </row>
    <row r="31" spans="1:3" x14ac:dyDescent="0.4">
      <c r="A31" t="s">
        <v>18</v>
      </c>
      <c r="B31">
        <v>5.9999999999999995E-4</v>
      </c>
      <c r="C31" t="s">
        <v>5</v>
      </c>
    </row>
    <row r="32" spans="1:3" x14ac:dyDescent="0.4">
      <c r="A32" t="s">
        <v>18</v>
      </c>
      <c r="B32">
        <v>4.2857142857142855E-4</v>
      </c>
      <c r="C32" t="s">
        <v>6</v>
      </c>
    </row>
    <row r="33" spans="1:3" x14ac:dyDescent="0.4">
      <c r="A33" t="s">
        <v>18</v>
      </c>
      <c r="B33">
        <v>7.5000000000000002E-4</v>
      </c>
      <c r="C33" t="s">
        <v>6</v>
      </c>
    </row>
    <row r="34" spans="1:3" x14ac:dyDescent="0.4">
      <c r="A34" t="s">
        <v>18</v>
      </c>
      <c r="B34">
        <v>8.7500000000000002E-4</v>
      </c>
      <c r="C34" t="s">
        <v>6</v>
      </c>
    </row>
    <row r="35" spans="1:3" x14ac:dyDescent="0.4">
      <c r="A35" t="s">
        <v>18</v>
      </c>
      <c r="B35">
        <v>1.5E-3</v>
      </c>
      <c r="C35" t="s">
        <v>7</v>
      </c>
    </row>
    <row r="36" spans="1:3" x14ac:dyDescent="0.4">
      <c r="A36" t="s">
        <v>18</v>
      </c>
      <c r="B36">
        <v>5.9999999999999995E-4</v>
      </c>
      <c r="C36" t="s">
        <v>7</v>
      </c>
    </row>
    <row r="37" spans="1:3" x14ac:dyDescent="0.4">
      <c r="A37" t="s">
        <v>18</v>
      </c>
      <c r="B37">
        <v>5.9999999999999995E-4</v>
      </c>
      <c r="C37" t="s">
        <v>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322E0-ED18-4A2E-87FF-B6716A6A2A57}">
  <dimension ref="A1:C37"/>
  <sheetViews>
    <sheetView workbookViewId="0">
      <selection activeCell="F19" sqref="F19"/>
    </sheetView>
  </sheetViews>
  <sheetFormatPr defaultRowHeight="17.399999999999999" x14ac:dyDescent="0.4"/>
  <cols>
    <col min="1" max="1" width="17.3984375" bestFit="1" customWidth="1"/>
  </cols>
  <sheetData>
    <row r="1" spans="1:3" x14ac:dyDescent="0.4">
      <c r="A1" t="s">
        <v>9</v>
      </c>
      <c r="B1" t="s">
        <v>10</v>
      </c>
      <c r="C1" t="s">
        <v>4</v>
      </c>
    </row>
    <row r="2" spans="1:3" x14ac:dyDescent="0.4">
      <c r="A2" t="s">
        <v>13</v>
      </c>
      <c r="B2">
        <v>9.9999999999999995E-7</v>
      </c>
      <c r="C2" t="s">
        <v>5</v>
      </c>
    </row>
    <row r="3" spans="1:3" x14ac:dyDescent="0.4">
      <c r="A3" t="s">
        <v>13</v>
      </c>
      <c r="B3">
        <v>9.0909090909090904E-7</v>
      </c>
      <c r="C3" t="s">
        <v>5</v>
      </c>
    </row>
    <row r="4" spans="1:3" x14ac:dyDescent="0.4">
      <c r="A4" t="s">
        <v>13</v>
      </c>
      <c r="B4">
        <v>1.9999999999999999E-6</v>
      </c>
      <c r="C4" t="s">
        <v>5</v>
      </c>
    </row>
    <row r="5" spans="1:3" x14ac:dyDescent="0.4">
      <c r="A5" t="s">
        <v>13</v>
      </c>
      <c r="B5">
        <v>1.0000000000000001E-5</v>
      </c>
      <c r="C5" t="s">
        <v>6</v>
      </c>
    </row>
    <row r="6" spans="1:3" x14ac:dyDescent="0.4">
      <c r="A6" t="s">
        <v>13</v>
      </c>
      <c r="B6">
        <v>3.3333333333333333E-6</v>
      </c>
      <c r="C6" t="s">
        <v>6</v>
      </c>
    </row>
    <row r="7" spans="1:3" x14ac:dyDescent="0.4">
      <c r="A7" t="s">
        <v>13</v>
      </c>
      <c r="B7">
        <v>3.8461538461538459E-6</v>
      </c>
      <c r="C7" t="s">
        <v>6</v>
      </c>
    </row>
    <row r="8" spans="1:3" x14ac:dyDescent="0.4">
      <c r="A8" t="s">
        <v>13</v>
      </c>
      <c r="B8">
        <v>9.9999999999999995E-7</v>
      </c>
      <c r="C8" t="s">
        <v>7</v>
      </c>
    </row>
    <row r="9" spans="1:3" x14ac:dyDescent="0.4">
      <c r="A9" t="s">
        <v>13</v>
      </c>
      <c r="B9">
        <v>9.0909090909090904E-7</v>
      </c>
      <c r="C9" t="s">
        <v>7</v>
      </c>
    </row>
    <row r="10" spans="1:3" x14ac:dyDescent="0.4">
      <c r="A10" t="s">
        <v>13</v>
      </c>
      <c r="B10">
        <v>1.9999999999999999E-6</v>
      </c>
      <c r="C10" t="s">
        <v>7</v>
      </c>
    </row>
    <row r="11" spans="1:3" x14ac:dyDescent="0.4">
      <c r="A11" t="s">
        <v>15</v>
      </c>
      <c r="B11">
        <v>4.7058823529411761E-6</v>
      </c>
      <c r="C11" t="s">
        <v>5</v>
      </c>
    </row>
    <row r="12" spans="1:3" x14ac:dyDescent="0.4">
      <c r="A12" t="s">
        <v>15</v>
      </c>
      <c r="B12">
        <v>2.6086956521739132E-6</v>
      </c>
      <c r="C12" t="s">
        <v>5</v>
      </c>
    </row>
    <row r="13" spans="1:3" x14ac:dyDescent="0.4">
      <c r="A13" t="s">
        <v>15</v>
      </c>
      <c r="B13">
        <v>2.1428571428571427E-6</v>
      </c>
      <c r="C13" t="s">
        <v>5</v>
      </c>
    </row>
    <row r="14" spans="1:3" x14ac:dyDescent="0.4">
      <c r="A14" t="s">
        <v>15</v>
      </c>
      <c r="B14">
        <v>5.0000000000000004E-6</v>
      </c>
      <c r="C14" t="s">
        <v>6</v>
      </c>
    </row>
    <row r="15" spans="1:3" x14ac:dyDescent="0.4">
      <c r="A15" t="s">
        <v>15</v>
      </c>
      <c r="B15">
        <v>2.5000000000000002E-6</v>
      </c>
      <c r="C15" t="s">
        <v>6</v>
      </c>
    </row>
    <row r="16" spans="1:3" x14ac:dyDescent="0.4">
      <c r="A16" t="s">
        <v>15</v>
      </c>
      <c r="B16">
        <v>1.6666666666666667E-6</v>
      </c>
      <c r="C16" t="s">
        <v>6</v>
      </c>
    </row>
    <row r="17" spans="1:3" x14ac:dyDescent="0.4">
      <c r="A17" t="s">
        <v>15</v>
      </c>
      <c r="B17">
        <v>1.4285714285714286E-6</v>
      </c>
      <c r="C17" t="s">
        <v>7</v>
      </c>
    </row>
    <row r="18" spans="1:3" x14ac:dyDescent="0.4">
      <c r="A18" t="s">
        <v>15</v>
      </c>
      <c r="B18">
        <v>1.6666666666666667E-6</v>
      </c>
      <c r="C18" t="s">
        <v>7</v>
      </c>
    </row>
    <row r="19" spans="1:3" x14ac:dyDescent="0.4">
      <c r="A19" t="s">
        <v>15</v>
      </c>
      <c r="B19">
        <v>5.0000000000000004E-6</v>
      </c>
      <c r="C19" t="s">
        <v>7</v>
      </c>
    </row>
    <row r="20" spans="1:3" x14ac:dyDescent="0.4">
      <c r="A20" t="s">
        <v>14</v>
      </c>
      <c r="B20">
        <v>1.6666666666666667E-5</v>
      </c>
      <c r="C20" t="s">
        <v>5</v>
      </c>
    </row>
    <row r="21" spans="1:3" x14ac:dyDescent="0.4">
      <c r="A21" t="s">
        <v>14</v>
      </c>
      <c r="B21">
        <v>3.6666666666666666E-5</v>
      </c>
      <c r="C21" t="s">
        <v>5</v>
      </c>
    </row>
    <row r="22" spans="1:3" x14ac:dyDescent="0.4">
      <c r="A22" t="s">
        <v>14</v>
      </c>
      <c r="B22">
        <v>1.2500000000000001E-5</v>
      </c>
      <c r="C22" t="s">
        <v>5</v>
      </c>
    </row>
    <row r="23" spans="1:3" x14ac:dyDescent="0.4">
      <c r="A23" t="s">
        <v>14</v>
      </c>
      <c r="B23">
        <v>3.8461538461538463E-5</v>
      </c>
      <c r="C23" t="s">
        <v>6</v>
      </c>
    </row>
    <row r="24" spans="1:3" x14ac:dyDescent="0.4">
      <c r="A24" t="s">
        <v>14</v>
      </c>
      <c r="B24">
        <v>2.2222222222222223E-5</v>
      </c>
      <c r="C24" t="s">
        <v>6</v>
      </c>
    </row>
    <row r="25" spans="1:3" x14ac:dyDescent="0.4">
      <c r="A25" t="s">
        <v>14</v>
      </c>
      <c r="B25">
        <v>8.0000000000000007E-5</v>
      </c>
      <c r="C25" t="s">
        <v>6</v>
      </c>
    </row>
    <row r="26" spans="1:3" x14ac:dyDescent="0.4">
      <c r="A26" t="s">
        <v>14</v>
      </c>
      <c r="B26">
        <v>1.1999999999999999E-6</v>
      </c>
      <c r="C26" t="s">
        <v>7</v>
      </c>
    </row>
    <row r="27" spans="1:3" x14ac:dyDescent="0.4">
      <c r="A27" t="s">
        <v>14</v>
      </c>
      <c r="B27">
        <v>1.7999999999999999E-6</v>
      </c>
      <c r="C27" t="s">
        <v>7</v>
      </c>
    </row>
    <row r="28" spans="1:3" x14ac:dyDescent="0.4">
      <c r="A28" t="s">
        <v>14</v>
      </c>
      <c r="B28">
        <v>1.75E-6</v>
      </c>
      <c r="C28" t="s">
        <v>7</v>
      </c>
    </row>
    <row r="29" spans="1:3" x14ac:dyDescent="0.4">
      <c r="A29" t="s">
        <v>16</v>
      </c>
      <c r="B29">
        <v>1.4285714285714285E-5</v>
      </c>
      <c r="C29" t="s">
        <v>5</v>
      </c>
    </row>
    <row r="30" spans="1:3" x14ac:dyDescent="0.4">
      <c r="A30" t="s">
        <v>16</v>
      </c>
      <c r="B30">
        <v>3.7499999999999997E-5</v>
      </c>
      <c r="C30" t="s">
        <v>5</v>
      </c>
    </row>
    <row r="31" spans="1:3" x14ac:dyDescent="0.4">
      <c r="A31" t="s">
        <v>16</v>
      </c>
      <c r="B31">
        <v>3.8461538461538463E-5</v>
      </c>
      <c r="C31" t="s">
        <v>5</v>
      </c>
    </row>
    <row r="32" spans="1:3" x14ac:dyDescent="0.4">
      <c r="A32" t="s">
        <v>16</v>
      </c>
      <c r="B32">
        <v>5.5555555555555558E-5</v>
      </c>
      <c r="C32" t="s">
        <v>6</v>
      </c>
    </row>
    <row r="33" spans="1:3" x14ac:dyDescent="0.4">
      <c r="A33" t="s">
        <v>16</v>
      </c>
      <c r="B33">
        <v>4.6153846153846151E-5</v>
      </c>
      <c r="C33" t="s">
        <v>6</v>
      </c>
    </row>
    <row r="34" spans="1:3" x14ac:dyDescent="0.4">
      <c r="A34" t="s">
        <v>16</v>
      </c>
      <c r="B34">
        <v>4.0000000000000003E-5</v>
      </c>
      <c r="C34" t="s">
        <v>6</v>
      </c>
    </row>
    <row r="35" spans="1:3" x14ac:dyDescent="0.4">
      <c r="A35" t="s">
        <v>16</v>
      </c>
      <c r="B35">
        <v>1.4285714285714285E-5</v>
      </c>
      <c r="C35" t="s">
        <v>7</v>
      </c>
    </row>
    <row r="36" spans="1:3" x14ac:dyDescent="0.4">
      <c r="A36" t="s">
        <v>16</v>
      </c>
      <c r="B36">
        <v>1.1111111111111112E-5</v>
      </c>
      <c r="C36" t="s">
        <v>7</v>
      </c>
    </row>
    <row r="37" spans="1:3" x14ac:dyDescent="0.4">
      <c r="A37" t="s">
        <v>16</v>
      </c>
      <c r="B37">
        <v>3.3333333333333335E-5</v>
      </c>
      <c r="C37" t="s">
        <v>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4362A-9C00-4718-A853-A2CBD47BBEF3}">
  <dimension ref="A1:C37"/>
  <sheetViews>
    <sheetView workbookViewId="0">
      <selection activeCell="G23" sqref="G23"/>
    </sheetView>
  </sheetViews>
  <sheetFormatPr defaultRowHeight="17.399999999999999" x14ac:dyDescent="0.4"/>
  <cols>
    <col min="1" max="1" width="17.3984375" bestFit="1" customWidth="1"/>
  </cols>
  <sheetData>
    <row r="1" spans="1:3" x14ac:dyDescent="0.4">
      <c r="A1" t="s">
        <v>9</v>
      </c>
      <c r="B1" t="s">
        <v>10</v>
      </c>
      <c r="C1" t="s">
        <v>4</v>
      </c>
    </row>
    <row r="2" spans="1:3" x14ac:dyDescent="0.4">
      <c r="A2" t="s">
        <v>19</v>
      </c>
      <c r="B2">
        <v>1.4285714285714286E-6</v>
      </c>
      <c r="C2" t="s">
        <v>5</v>
      </c>
    </row>
    <row r="3" spans="1:3" x14ac:dyDescent="0.4">
      <c r="A3" t="s">
        <v>19</v>
      </c>
      <c r="B3">
        <v>2.5000000000000002E-6</v>
      </c>
      <c r="C3" t="s">
        <v>5</v>
      </c>
    </row>
    <row r="4" spans="1:3" x14ac:dyDescent="0.4">
      <c r="A4" t="s">
        <v>19</v>
      </c>
      <c r="B4">
        <v>2.5000000000000002E-6</v>
      </c>
      <c r="C4" t="s">
        <v>5</v>
      </c>
    </row>
    <row r="5" spans="1:3" x14ac:dyDescent="0.4">
      <c r="A5" t="s">
        <v>19</v>
      </c>
      <c r="B5">
        <v>7.5000000000000002E-7</v>
      </c>
      <c r="C5" t="s">
        <v>6</v>
      </c>
    </row>
    <row r="6" spans="1:3" x14ac:dyDescent="0.4">
      <c r="A6" t="s">
        <v>19</v>
      </c>
      <c r="B6">
        <v>9.9999999999999995E-7</v>
      </c>
      <c r="C6" t="s">
        <v>6</v>
      </c>
    </row>
    <row r="7" spans="1:3" x14ac:dyDescent="0.4">
      <c r="A7" t="s">
        <v>19</v>
      </c>
      <c r="B7">
        <v>2.5000000000000002E-6</v>
      </c>
      <c r="C7" t="s">
        <v>6</v>
      </c>
    </row>
    <row r="8" spans="1:3" x14ac:dyDescent="0.4">
      <c r="A8" t="s">
        <v>19</v>
      </c>
      <c r="B8">
        <v>1.6666666666666667E-6</v>
      </c>
      <c r="C8" t="s">
        <v>7</v>
      </c>
    </row>
    <row r="9" spans="1:3" x14ac:dyDescent="0.4">
      <c r="A9" t="s">
        <v>19</v>
      </c>
      <c r="B9">
        <v>2.6666666666666668E-6</v>
      </c>
      <c r="C9" t="s">
        <v>7</v>
      </c>
    </row>
    <row r="10" spans="1:3" x14ac:dyDescent="0.4">
      <c r="A10" t="s">
        <v>19</v>
      </c>
      <c r="B10">
        <v>2.5000000000000002E-6</v>
      </c>
      <c r="C10" t="s">
        <v>7</v>
      </c>
    </row>
    <row r="11" spans="1:3" x14ac:dyDescent="0.4">
      <c r="A11" t="s">
        <v>17</v>
      </c>
      <c r="B11">
        <v>3.3333333333333333E-6</v>
      </c>
      <c r="C11" t="s">
        <v>5</v>
      </c>
    </row>
    <row r="12" spans="1:3" x14ac:dyDescent="0.4">
      <c r="A12" t="s">
        <v>17</v>
      </c>
      <c r="B12">
        <v>1.0000000000000001E-5</v>
      </c>
      <c r="C12" t="s">
        <v>5</v>
      </c>
    </row>
    <row r="13" spans="1:3" x14ac:dyDescent="0.4">
      <c r="A13" t="s">
        <v>17</v>
      </c>
      <c r="B13">
        <v>2.5000000000000002E-6</v>
      </c>
      <c r="C13" t="s">
        <v>5</v>
      </c>
    </row>
    <row r="14" spans="1:3" x14ac:dyDescent="0.4">
      <c r="A14" t="s">
        <v>17</v>
      </c>
      <c r="B14">
        <v>1.4285714285714286E-6</v>
      </c>
      <c r="C14" t="s">
        <v>6</v>
      </c>
    </row>
    <row r="15" spans="1:3" x14ac:dyDescent="0.4">
      <c r="A15" t="s">
        <v>17</v>
      </c>
      <c r="B15">
        <v>1.4285714285714286E-6</v>
      </c>
      <c r="C15" t="s">
        <v>6</v>
      </c>
    </row>
    <row r="16" spans="1:3" x14ac:dyDescent="0.4">
      <c r="A16" t="s">
        <v>17</v>
      </c>
      <c r="B16">
        <v>9.9999999999999995E-7</v>
      </c>
      <c r="C16" t="s">
        <v>6</v>
      </c>
    </row>
    <row r="17" spans="1:3" x14ac:dyDescent="0.4">
      <c r="A17" t="s">
        <v>17</v>
      </c>
      <c r="B17">
        <v>9.0000000000000002E-6</v>
      </c>
      <c r="C17" t="s">
        <v>7</v>
      </c>
    </row>
    <row r="18" spans="1:3" x14ac:dyDescent="0.4">
      <c r="A18" t="s">
        <v>17</v>
      </c>
      <c r="B18">
        <v>2.1666666666666665E-6</v>
      </c>
      <c r="C18" t="s">
        <v>7</v>
      </c>
    </row>
    <row r="19" spans="1:3" x14ac:dyDescent="0.4">
      <c r="A19" t="s">
        <v>17</v>
      </c>
      <c r="B19">
        <v>3.9999999999999998E-6</v>
      </c>
      <c r="C19" t="s">
        <v>7</v>
      </c>
    </row>
    <row r="20" spans="1:3" x14ac:dyDescent="0.4">
      <c r="A20" t="s">
        <v>20</v>
      </c>
      <c r="B20">
        <v>2.5000000000000001E-5</v>
      </c>
      <c r="C20" t="s">
        <v>5</v>
      </c>
    </row>
    <row r="21" spans="1:3" x14ac:dyDescent="0.4">
      <c r="A21" t="s">
        <v>20</v>
      </c>
      <c r="B21">
        <v>3.0000000000000001E-5</v>
      </c>
      <c r="C21" t="s">
        <v>5</v>
      </c>
    </row>
    <row r="22" spans="1:3" x14ac:dyDescent="0.4">
      <c r="A22" t="s">
        <v>20</v>
      </c>
      <c r="B22">
        <v>2.0000000000000002E-5</v>
      </c>
      <c r="C22" t="s">
        <v>5</v>
      </c>
    </row>
    <row r="23" spans="1:3" x14ac:dyDescent="0.4">
      <c r="A23" t="s">
        <v>20</v>
      </c>
      <c r="B23">
        <v>4.1666666666666665E-5</v>
      </c>
      <c r="C23" t="s">
        <v>6</v>
      </c>
    </row>
    <row r="24" spans="1:3" x14ac:dyDescent="0.4">
      <c r="A24" t="s">
        <v>20</v>
      </c>
      <c r="B24">
        <v>2.3076923076923076E-5</v>
      </c>
      <c r="C24" t="s">
        <v>6</v>
      </c>
    </row>
    <row r="25" spans="1:3" x14ac:dyDescent="0.4">
      <c r="A25" t="s">
        <v>20</v>
      </c>
      <c r="B25">
        <v>1.4705882352941177E-5</v>
      </c>
      <c r="C25" t="s">
        <v>6</v>
      </c>
    </row>
    <row r="26" spans="1:3" x14ac:dyDescent="0.4">
      <c r="A26" t="s">
        <v>20</v>
      </c>
      <c r="B26">
        <v>3.0000000000000001E-6</v>
      </c>
      <c r="C26" t="s">
        <v>7</v>
      </c>
    </row>
    <row r="27" spans="1:3" x14ac:dyDescent="0.4">
      <c r="A27" t="s">
        <v>20</v>
      </c>
      <c r="B27">
        <v>9.0909090909090904E-7</v>
      </c>
      <c r="C27" t="s">
        <v>7</v>
      </c>
    </row>
    <row r="28" spans="1:3" x14ac:dyDescent="0.4">
      <c r="A28" t="s">
        <v>20</v>
      </c>
      <c r="B28">
        <v>6.6666666666666671E-7</v>
      </c>
      <c r="C28" t="s">
        <v>7</v>
      </c>
    </row>
    <row r="29" spans="1:3" x14ac:dyDescent="0.4">
      <c r="A29" t="s">
        <v>18</v>
      </c>
      <c r="B29">
        <v>8.3333333333333337E-6</v>
      </c>
      <c r="C29" t="s">
        <v>5</v>
      </c>
    </row>
    <row r="30" spans="1:3" x14ac:dyDescent="0.4">
      <c r="A30" t="s">
        <v>18</v>
      </c>
      <c r="B30">
        <v>1.2500000000000001E-5</v>
      </c>
      <c r="C30" t="s">
        <v>5</v>
      </c>
    </row>
    <row r="31" spans="1:3" x14ac:dyDescent="0.4">
      <c r="A31" t="s">
        <v>18</v>
      </c>
      <c r="B31">
        <v>1.0000000000000001E-5</v>
      </c>
      <c r="C31" t="s">
        <v>5</v>
      </c>
    </row>
    <row r="32" spans="1:3" x14ac:dyDescent="0.4">
      <c r="A32" t="s">
        <v>18</v>
      </c>
      <c r="B32">
        <v>2.2727272727272726E-5</v>
      </c>
      <c r="C32" t="s">
        <v>6</v>
      </c>
    </row>
    <row r="33" spans="1:3" x14ac:dyDescent="0.4">
      <c r="A33" t="s">
        <v>18</v>
      </c>
      <c r="B33">
        <v>2.0000000000000002E-5</v>
      </c>
      <c r="C33" t="s">
        <v>6</v>
      </c>
    </row>
    <row r="34" spans="1:3" x14ac:dyDescent="0.4">
      <c r="A34" t="s">
        <v>18</v>
      </c>
      <c r="B34">
        <v>1.0000000000000001E-5</v>
      </c>
      <c r="C34" t="s">
        <v>6</v>
      </c>
    </row>
    <row r="35" spans="1:3" x14ac:dyDescent="0.4">
      <c r="A35" t="s">
        <v>18</v>
      </c>
      <c r="B35">
        <v>5.0000000000000004E-6</v>
      </c>
      <c r="C35" t="s">
        <v>7</v>
      </c>
    </row>
    <row r="36" spans="1:3" x14ac:dyDescent="0.4">
      <c r="A36" t="s">
        <v>18</v>
      </c>
      <c r="B36">
        <v>5.0000000000000004E-6</v>
      </c>
      <c r="C36" t="s">
        <v>7</v>
      </c>
    </row>
    <row r="37" spans="1:3" x14ac:dyDescent="0.4">
      <c r="A37" t="s">
        <v>18</v>
      </c>
      <c r="B37">
        <v>7.5000000000000002E-6</v>
      </c>
      <c r="C37" t="s">
        <v>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457D9-E9BE-4F59-B12E-8931257693AF}">
  <dimension ref="A1:F73"/>
  <sheetViews>
    <sheetView topLeftCell="A28" workbookViewId="0">
      <selection activeCell="H40" sqref="H40"/>
    </sheetView>
  </sheetViews>
  <sheetFormatPr defaultRowHeight="17.399999999999999" x14ac:dyDescent="0.4"/>
  <cols>
    <col min="1" max="1" width="17.3984375" bestFit="1" customWidth="1"/>
    <col min="2" max="2" width="15.3984375" bestFit="1" customWidth="1"/>
    <col min="3" max="3" width="11.19921875" customWidth="1"/>
    <col min="4" max="4" width="10.796875" customWidth="1"/>
  </cols>
  <sheetData>
    <row r="1" spans="1:6" x14ac:dyDescent="0.4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6" x14ac:dyDescent="0.4">
      <c r="A2" t="s">
        <v>13</v>
      </c>
      <c r="B2">
        <f>D2/C2</f>
        <v>9.9999999999999995E-7</v>
      </c>
      <c r="C2">
        <f>10*10^5</f>
        <v>1000000</v>
      </c>
      <c r="D2">
        <v>1</v>
      </c>
      <c r="E2" t="s">
        <v>5</v>
      </c>
      <c r="F2" t="s">
        <v>8</v>
      </c>
    </row>
    <row r="3" spans="1:6" x14ac:dyDescent="0.4">
      <c r="A3" t="s">
        <v>13</v>
      </c>
      <c r="B3">
        <f t="shared" ref="B3:B37" si="0">D3/C3</f>
        <v>9.0909090909090904E-7</v>
      </c>
      <c r="C3">
        <f>11*10^5</f>
        <v>1100000</v>
      </c>
      <c r="D3">
        <v>1</v>
      </c>
      <c r="E3" t="s">
        <v>5</v>
      </c>
      <c r="F3" t="s">
        <v>8</v>
      </c>
    </row>
    <row r="4" spans="1:6" x14ac:dyDescent="0.4">
      <c r="A4" t="s">
        <v>13</v>
      </c>
      <c r="B4">
        <f t="shared" si="0"/>
        <v>1.9999999999999999E-6</v>
      </c>
      <c r="C4">
        <f>5*10^5</f>
        <v>500000</v>
      </c>
      <c r="D4">
        <v>1</v>
      </c>
      <c r="E4" t="s">
        <v>5</v>
      </c>
    </row>
    <row r="5" spans="1:6" x14ac:dyDescent="0.4">
      <c r="A5" t="s">
        <v>13</v>
      </c>
      <c r="B5">
        <f t="shared" si="0"/>
        <v>1.0000000000000001E-5</v>
      </c>
      <c r="C5">
        <f>2*10^6</f>
        <v>2000000</v>
      </c>
      <c r="D5">
        <v>20</v>
      </c>
      <c r="E5" t="s">
        <v>6</v>
      </c>
    </row>
    <row r="6" spans="1:6" x14ac:dyDescent="0.4">
      <c r="A6" t="s">
        <v>13</v>
      </c>
      <c r="B6">
        <f t="shared" si="0"/>
        <v>3.3333333333333333E-6</v>
      </c>
      <c r="C6">
        <f>30*10^5</f>
        <v>3000000</v>
      </c>
      <c r="D6">
        <v>10</v>
      </c>
      <c r="E6" t="s">
        <v>6</v>
      </c>
    </row>
    <row r="7" spans="1:6" x14ac:dyDescent="0.4">
      <c r="A7" t="s">
        <v>13</v>
      </c>
      <c r="B7">
        <f t="shared" si="0"/>
        <v>3.8461538461538459E-6</v>
      </c>
      <c r="C7">
        <f>13*10^5</f>
        <v>1300000</v>
      </c>
      <c r="D7">
        <v>5</v>
      </c>
      <c r="E7" t="s">
        <v>6</v>
      </c>
    </row>
    <row r="8" spans="1:6" x14ac:dyDescent="0.4">
      <c r="A8" t="s">
        <v>13</v>
      </c>
      <c r="B8">
        <f t="shared" si="0"/>
        <v>9.9999999999999995E-7</v>
      </c>
      <c r="C8">
        <f>10*10^5</f>
        <v>1000000</v>
      </c>
      <c r="D8">
        <v>1</v>
      </c>
      <c r="E8" t="s">
        <v>7</v>
      </c>
      <c r="F8" t="s">
        <v>8</v>
      </c>
    </row>
    <row r="9" spans="1:6" x14ac:dyDescent="0.4">
      <c r="A9" t="s">
        <v>13</v>
      </c>
      <c r="B9">
        <f t="shared" si="0"/>
        <v>9.0909090909090904E-7</v>
      </c>
      <c r="C9">
        <f>11*10^5</f>
        <v>1100000</v>
      </c>
      <c r="D9">
        <v>1</v>
      </c>
      <c r="E9" t="s">
        <v>7</v>
      </c>
    </row>
    <row r="10" spans="1:6" x14ac:dyDescent="0.4">
      <c r="A10" t="s">
        <v>13</v>
      </c>
      <c r="B10">
        <f t="shared" si="0"/>
        <v>1.9999999999999999E-6</v>
      </c>
      <c r="C10">
        <f>5*10^5</f>
        <v>500000</v>
      </c>
      <c r="D10">
        <v>1</v>
      </c>
      <c r="E10" t="s">
        <v>7</v>
      </c>
    </row>
    <row r="11" spans="1:6" x14ac:dyDescent="0.4">
      <c r="A11" t="s">
        <v>15</v>
      </c>
      <c r="B11">
        <f t="shared" si="0"/>
        <v>4.7058823529411761E-6</v>
      </c>
      <c r="C11">
        <f>17*10^5</f>
        <v>1700000</v>
      </c>
      <c r="D11">
        <v>8</v>
      </c>
      <c r="E11" t="s">
        <v>5</v>
      </c>
    </row>
    <row r="12" spans="1:6" x14ac:dyDescent="0.4">
      <c r="A12" t="s">
        <v>15</v>
      </c>
      <c r="B12">
        <f t="shared" si="0"/>
        <v>2.6086956521739132E-6</v>
      </c>
      <c r="C12">
        <f>23*10^5</f>
        <v>2300000</v>
      </c>
      <c r="D12">
        <v>6</v>
      </c>
      <c r="E12" t="s">
        <v>5</v>
      </c>
    </row>
    <row r="13" spans="1:6" x14ac:dyDescent="0.4">
      <c r="A13" t="s">
        <v>15</v>
      </c>
      <c r="B13">
        <f t="shared" si="0"/>
        <v>2.1428571428571427E-6</v>
      </c>
      <c r="C13">
        <f>28*10^5</f>
        <v>2800000</v>
      </c>
      <c r="D13">
        <v>6</v>
      </c>
      <c r="E13" t="s">
        <v>5</v>
      </c>
    </row>
    <row r="14" spans="1:6" x14ac:dyDescent="0.4">
      <c r="A14" t="s">
        <v>15</v>
      </c>
      <c r="B14">
        <f t="shared" si="0"/>
        <v>5.0000000000000004E-6</v>
      </c>
      <c r="C14">
        <f>4*10^5</f>
        <v>400000</v>
      </c>
      <c r="D14">
        <v>2</v>
      </c>
      <c r="E14" t="s">
        <v>6</v>
      </c>
    </row>
    <row r="15" spans="1:6" x14ac:dyDescent="0.4">
      <c r="A15" t="s">
        <v>15</v>
      </c>
      <c r="B15">
        <f t="shared" si="0"/>
        <v>2.5000000000000002E-6</v>
      </c>
      <c r="C15">
        <f>4*10^5</f>
        <v>400000</v>
      </c>
      <c r="D15">
        <v>1</v>
      </c>
      <c r="E15" t="s">
        <v>6</v>
      </c>
    </row>
    <row r="16" spans="1:6" x14ac:dyDescent="0.4">
      <c r="A16" t="s">
        <v>15</v>
      </c>
      <c r="B16">
        <f t="shared" si="0"/>
        <v>1.6666666666666667E-6</v>
      </c>
      <c r="C16">
        <f>6*10^5</f>
        <v>600000</v>
      </c>
      <c r="D16">
        <v>1</v>
      </c>
      <c r="E16" t="s">
        <v>6</v>
      </c>
    </row>
    <row r="17" spans="1:6" x14ac:dyDescent="0.4">
      <c r="A17" t="s">
        <v>15</v>
      </c>
      <c r="B17">
        <f t="shared" si="0"/>
        <v>1.4285714285714286E-6</v>
      </c>
      <c r="C17">
        <f>7*10^5</f>
        <v>700000</v>
      </c>
      <c r="D17">
        <v>1</v>
      </c>
      <c r="E17" t="s">
        <v>7</v>
      </c>
    </row>
    <row r="18" spans="1:6" x14ac:dyDescent="0.4">
      <c r="A18" t="s">
        <v>15</v>
      </c>
      <c r="B18">
        <f t="shared" si="0"/>
        <v>1.6666666666666667E-6</v>
      </c>
      <c r="C18">
        <f>6*10^5</f>
        <v>600000</v>
      </c>
      <c r="D18">
        <v>1</v>
      </c>
      <c r="E18" t="s">
        <v>7</v>
      </c>
      <c r="F18" t="s">
        <v>8</v>
      </c>
    </row>
    <row r="19" spans="1:6" x14ac:dyDescent="0.4">
      <c r="A19" t="s">
        <v>15</v>
      </c>
      <c r="B19">
        <f t="shared" si="0"/>
        <v>5.0000000000000004E-6</v>
      </c>
      <c r="C19">
        <f>2*10^5</f>
        <v>200000</v>
      </c>
      <c r="D19">
        <v>1</v>
      </c>
      <c r="E19" t="s">
        <v>7</v>
      </c>
      <c r="F19" t="s">
        <v>8</v>
      </c>
    </row>
    <row r="20" spans="1:6" x14ac:dyDescent="0.4">
      <c r="A20" t="s">
        <v>14</v>
      </c>
      <c r="B20">
        <f t="shared" si="0"/>
        <v>1.6666666666666667E-5</v>
      </c>
      <c r="C20">
        <f>6*10^6</f>
        <v>6000000</v>
      </c>
      <c r="D20">
        <v>100</v>
      </c>
      <c r="E20" t="s">
        <v>5</v>
      </c>
    </row>
    <row r="21" spans="1:6" x14ac:dyDescent="0.4">
      <c r="A21" t="s">
        <v>14</v>
      </c>
      <c r="B21">
        <f t="shared" si="0"/>
        <v>3.6666666666666666E-5</v>
      </c>
      <c r="C21">
        <f>3*10^6</f>
        <v>3000000</v>
      </c>
      <c r="D21">
        <v>110</v>
      </c>
      <c r="E21" t="s">
        <v>5</v>
      </c>
    </row>
    <row r="22" spans="1:6" x14ac:dyDescent="0.4">
      <c r="A22" t="s">
        <v>14</v>
      </c>
      <c r="B22">
        <f t="shared" si="0"/>
        <v>1.2500000000000001E-5</v>
      </c>
      <c r="C22">
        <f>8*10^6</f>
        <v>8000000</v>
      </c>
      <c r="D22">
        <v>100</v>
      </c>
      <c r="E22" t="s">
        <v>5</v>
      </c>
    </row>
    <row r="23" spans="1:6" x14ac:dyDescent="0.4">
      <c r="A23" t="s">
        <v>14</v>
      </c>
      <c r="B23">
        <f t="shared" si="0"/>
        <v>3.8461538461538463E-5</v>
      </c>
      <c r="C23">
        <f>13*10^6</f>
        <v>13000000</v>
      </c>
      <c r="D23">
        <v>500</v>
      </c>
      <c r="E23" t="s">
        <v>6</v>
      </c>
    </row>
    <row r="24" spans="1:6" x14ac:dyDescent="0.4">
      <c r="A24" t="s">
        <v>14</v>
      </c>
      <c r="B24">
        <f t="shared" si="0"/>
        <v>2.2222222222222223E-5</v>
      </c>
      <c r="C24">
        <f>9*10^6</f>
        <v>9000000</v>
      </c>
      <c r="D24">
        <v>200</v>
      </c>
      <c r="E24" t="s">
        <v>6</v>
      </c>
    </row>
    <row r="25" spans="1:6" x14ac:dyDescent="0.4">
      <c r="A25" t="s">
        <v>14</v>
      </c>
      <c r="B25">
        <f t="shared" si="0"/>
        <v>8.0000000000000007E-5</v>
      </c>
      <c r="C25">
        <f>5*10^6</f>
        <v>5000000</v>
      </c>
      <c r="D25">
        <v>400</v>
      </c>
      <c r="E25" t="s">
        <v>6</v>
      </c>
    </row>
    <row r="26" spans="1:6" x14ac:dyDescent="0.4">
      <c r="A26" t="s">
        <v>14</v>
      </c>
      <c r="B26">
        <f t="shared" si="0"/>
        <v>1.1999999999999999E-6</v>
      </c>
      <c r="C26">
        <f>5*10^6</f>
        <v>5000000</v>
      </c>
      <c r="D26">
        <v>6</v>
      </c>
      <c r="E26" t="s">
        <v>7</v>
      </c>
    </row>
    <row r="27" spans="1:6" x14ac:dyDescent="0.4">
      <c r="A27" t="s">
        <v>14</v>
      </c>
      <c r="B27">
        <f t="shared" si="0"/>
        <v>1.7999999999999999E-6</v>
      </c>
      <c r="C27">
        <f>5*10^6</f>
        <v>5000000</v>
      </c>
      <c r="D27">
        <v>9</v>
      </c>
      <c r="E27" t="s">
        <v>7</v>
      </c>
    </row>
    <row r="28" spans="1:6" x14ac:dyDescent="0.4">
      <c r="A28" t="s">
        <v>14</v>
      </c>
      <c r="B28">
        <f t="shared" si="0"/>
        <v>1.75E-6</v>
      </c>
      <c r="C28">
        <f>4*10^6</f>
        <v>4000000</v>
      </c>
      <c r="D28">
        <v>7</v>
      </c>
      <c r="E28" t="s">
        <v>7</v>
      </c>
    </row>
    <row r="29" spans="1:6" x14ac:dyDescent="0.4">
      <c r="A29" t="s">
        <v>16</v>
      </c>
      <c r="B29">
        <f t="shared" si="0"/>
        <v>1.4285714285714285E-5</v>
      </c>
      <c r="C29">
        <f>14*10^4</f>
        <v>140000</v>
      </c>
      <c r="D29">
        <v>2</v>
      </c>
      <c r="E29" t="s">
        <v>5</v>
      </c>
    </row>
    <row r="30" spans="1:6" x14ac:dyDescent="0.4">
      <c r="A30" t="s">
        <v>16</v>
      </c>
      <c r="B30">
        <f t="shared" si="0"/>
        <v>3.7499999999999997E-5</v>
      </c>
      <c r="C30">
        <f>8*10^4</f>
        <v>80000</v>
      </c>
      <c r="D30">
        <v>3</v>
      </c>
      <c r="E30" t="s">
        <v>5</v>
      </c>
    </row>
    <row r="31" spans="1:6" x14ac:dyDescent="0.4">
      <c r="A31" t="s">
        <v>16</v>
      </c>
      <c r="B31">
        <f t="shared" si="0"/>
        <v>3.8461538461538463E-5</v>
      </c>
      <c r="C31">
        <f>13*10^4</f>
        <v>130000</v>
      </c>
      <c r="D31">
        <v>5</v>
      </c>
      <c r="E31" t="s">
        <v>5</v>
      </c>
    </row>
    <row r="32" spans="1:6" x14ac:dyDescent="0.4">
      <c r="A32" t="s">
        <v>16</v>
      </c>
      <c r="B32">
        <f t="shared" si="0"/>
        <v>5.5555555555555558E-5</v>
      </c>
      <c r="C32">
        <f>9*10^4</f>
        <v>90000</v>
      </c>
      <c r="D32">
        <v>5</v>
      </c>
      <c r="E32" t="s">
        <v>6</v>
      </c>
    </row>
    <row r="33" spans="1:5" x14ac:dyDescent="0.4">
      <c r="A33" t="s">
        <v>16</v>
      </c>
      <c r="B33">
        <f t="shared" si="0"/>
        <v>4.6153846153846151E-5</v>
      </c>
      <c r="C33">
        <f>13*10^4</f>
        <v>130000</v>
      </c>
      <c r="D33">
        <v>6</v>
      </c>
      <c r="E33" t="s">
        <v>6</v>
      </c>
    </row>
    <row r="34" spans="1:5" x14ac:dyDescent="0.4">
      <c r="A34" t="s">
        <v>16</v>
      </c>
      <c r="B34">
        <f t="shared" si="0"/>
        <v>4.0000000000000003E-5</v>
      </c>
      <c r="C34">
        <f>10*10^4</f>
        <v>100000</v>
      </c>
      <c r="D34">
        <v>4</v>
      </c>
      <c r="E34" t="s">
        <v>6</v>
      </c>
    </row>
    <row r="35" spans="1:5" x14ac:dyDescent="0.4">
      <c r="A35" t="s">
        <v>16</v>
      </c>
      <c r="B35">
        <f t="shared" si="0"/>
        <v>1.4285714285714285E-5</v>
      </c>
      <c r="C35">
        <f>7*10^4</f>
        <v>70000</v>
      </c>
      <c r="D35">
        <v>1</v>
      </c>
      <c r="E35" t="s">
        <v>7</v>
      </c>
    </row>
    <row r="36" spans="1:5" x14ac:dyDescent="0.4">
      <c r="A36" t="s">
        <v>16</v>
      </c>
      <c r="B36">
        <f t="shared" si="0"/>
        <v>1.1111111111111112E-5</v>
      </c>
      <c r="C36">
        <f>9*10^4</f>
        <v>90000</v>
      </c>
      <c r="D36">
        <v>1</v>
      </c>
      <c r="E36" t="s">
        <v>7</v>
      </c>
    </row>
    <row r="37" spans="1:5" x14ac:dyDescent="0.4">
      <c r="A37" t="s">
        <v>16</v>
      </c>
      <c r="B37">
        <f t="shared" si="0"/>
        <v>3.3333333333333335E-5</v>
      </c>
      <c r="C37">
        <f>12*10^4</f>
        <v>120000</v>
      </c>
      <c r="D37">
        <v>4</v>
      </c>
      <c r="E37" t="s">
        <v>7</v>
      </c>
    </row>
    <row r="38" spans="1:5" x14ac:dyDescent="0.4">
      <c r="A38" t="s">
        <v>19</v>
      </c>
      <c r="B38">
        <f>D38/C38</f>
        <v>1.4285714285714286E-6</v>
      </c>
      <c r="C38">
        <f>21*10^5</f>
        <v>2100000</v>
      </c>
      <c r="D38">
        <v>3</v>
      </c>
      <c r="E38" t="s">
        <v>5</v>
      </c>
    </row>
    <row r="39" spans="1:5" x14ac:dyDescent="0.4">
      <c r="A39" t="s">
        <v>19</v>
      </c>
      <c r="B39">
        <f>D39/C39</f>
        <v>2.5000000000000002E-6</v>
      </c>
      <c r="C39">
        <f>16*10^5</f>
        <v>1600000</v>
      </c>
      <c r="D39">
        <v>4</v>
      </c>
      <c r="E39" t="s">
        <v>5</v>
      </c>
    </row>
    <row r="40" spans="1:5" x14ac:dyDescent="0.4">
      <c r="A40" t="s">
        <v>19</v>
      </c>
      <c r="B40">
        <f>D40/C40</f>
        <v>2.5000000000000002E-6</v>
      </c>
      <c r="C40">
        <f>20*10^5</f>
        <v>2000000</v>
      </c>
      <c r="D40">
        <v>5</v>
      </c>
      <c r="E40" t="s">
        <v>5</v>
      </c>
    </row>
    <row r="41" spans="1:5" x14ac:dyDescent="0.4">
      <c r="A41" t="s">
        <v>19</v>
      </c>
      <c r="B41">
        <f>D41/C41</f>
        <v>7.5000000000000002E-7</v>
      </c>
      <c r="C41">
        <f>4*10^6</f>
        <v>4000000</v>
      </c>
      <c r="D41">
        <v>3</v>
      </c>
      <c r="E41" t="s">
        <v>6</v>
      </c>
    </row>
    <row r="42" spans="1:5" x14ac:dyDescent="0.4">
      <c r="A42" t="s">
        <v>19</v>
      </c>
      <c r="B42">
        <f>D42/C42</f>
        <v>9.9999999999999995E-7</v>
      </c>
      <c r="C42">
        <f>2*10^6</f>
        <v>2000000</v>
      </c>
      <c r="D42">
        <v>2</v>
      </c>
      <c r="E42" t="s">
        <v>6</v>
      </c>
    </row>
    <row r="43" spans="1:5" x14ac:dyDescent="0.4">
      <c r="A43" t="s">
        <v>19</v>
      </c>
      <c r="B43">
        <f>D43/C43</f>
        <v>2.5000000000000002E-6</v>
      </c>
      <c r="C43">
        <f>12*10^5</f>
        <v>1200000</v>
      </c>
      <c r="D43">
        <v>3</v>
      </c>
      <c r="E43" t="s">
        <v>6</v>
      </c>
    </row>
    <row r="44" spans="1:5" x14ac:dyDescent="0.4">
      <c r="A44" t="s">
        <v>19</v>
      </c>
      <c r="B44">
        <f>D44/C44</f>
        <v>1.6666666666666667E-6</v>
      </c>
      <c r="C44">
        <f>18*10^5</f>
        <v>1800000</v>
      </c>
      <c r="D44">
        <v>3</v>
      </c>
      <c r="E44" t="s">
        <v>7</v>
      </c>
    </row>
    <row r="45" spans="1:5" x14ac:dyDescent="0.4">
      <c r="A45" t="s">
        <v>19</v>
      </c>
      <c r="B45">
        <f>D45/C45</f>
        <v>2.6666666666666668E-6</v>
      </c>
      <c r="C45">
        <f>15*10^5</f>
        <v>1500000</v>
      </c>
      <c r="D45">
        <v>4</v>
      </c>
      <c r="E45" t="s">
        <v>7</v>
      </c>
    </row>
    <row r="46" spans="1:5" x14ac:dyDescent="0.4">
      <c r="A46" t="s">
        <v>19</v>
      </c>
      <c r="B46">
        <f>D46/C46</f>
        <v>2.5000000000000002E-6</v>
      </c>
      <c r="C46">
        <f>2*10^6</f>
        <v>2000000</v>
      </c>
      <c r="D46">
        <v>5</v>
      </c>
      <c r="E46" t="s">
        <v>7</v>
      </c>
    </row>
    <row r="47" spans="1:5" x14ac:dyDescent="0.4">
      <c r="A47" t="s">
        <v>17</v>
      </c>
      <c r="B47">
        <f>D47/C47</f>
        <v>3.3333333333333333E-6</v>
      </c>
      <c r="C47">
        <f>6*10^5</f>
        <v>600000</v>
      </c>
      <c r="D47">
        <v>2</v>
      </c>
      <c r="E47" t="s">
        <v>5</v>
      </c>
    </row>
    <row r="48" spans="1:5" x14ac:dyDescent="0.4">
      <c r="A48" t="s">
        <v>17</v>
      </c>
      <c r="B48">
        <f>D48/C48</f>
        <v>1.0000000000000001E-5</v>
      </c>
      <c r="C48">
        <f>10^5</f>
        <v>100000</v>
      </c>
      <c r="D48">
        <v>1</v>
      </c>
      <c r="E48" t="s">
        <v>5</v>
      </c>
    </row>
    <row r="49" spans="1:6" x14ac:dyDescent="0.4">
      <c r="A49" t="s">
        <v>17</v>
      </c>
      <c r="B49">
        <f>D49/C49</f>
        <v>2.5000000000000002E-6</v>
      </c>
      <c r="C49">
        <f>4*10^5</f>
        <v>400000</v>
      </c>
      <c r="D49">
        <v>1</v>
      </c>
      <c r="E49" t="s">
        <v>5</v>
      </c>
      <c r="F49" t="s">
        <v>8</v>
      </c>
    </row>
    <row r="50" spans="1:6" x14ac:dyDescent="0.4">
      <c r="A50" t="s">
        <v>17</v>
      </c>
      <c r="B50">
        <f>D50/C50</f>
        <v>1.4285714285714286E-6</v>
      </c>
      <c r="C50">
        <f>7*10^5</f>
        <v>700000</v>
      </c>
      <c r="D50">
        <v>1</v>
      </c>
      <c r="E50" t="s">
        <v>6</v>
      </c>
      <c r="F50" t="s">
        <v>8</v>
      </c>
    </row>
    <row r="51" spans="1:6" x14ac:dyDescent="0.4">
      <c r="A51" t="s">
        <v>17</v>
      </c>
      <c r="B51">
        <f>D51/C51</f>
        <v>1.4285714285714286E-6</v>
      </c>
      <c r="C51">
        <f>7*10^5</f>
        <v>700000</v>
      </c>
      <c r="D51">
        <v>1</v>
      </c>
      <c r="E51" t="s">
        <v>6</v>
      </c>
      <c r="F51" t="s">
        <v>8</v>
      </c>
    </row>
    <row r="52" spans="1:6" x14ac:dyDescent="0.4">
      <c r="A52" t="s">
        <v>17</v>
      </c>
      <c r="B52">
        <f>D52/C52</f>
        <v>9.9999999999999995E-7</v>
      </c>
      <c r="C52">
        <f>10*10^5</f>
        <v>1000000</v>
      </c>
      <c r="D52">
        <v>1</v>
      </c>
      <c r="E52" t="s">
        <v>6</v>
      </c>
      <c r="F52" t="s">
        <v>8</v>
      </c>
    </row>
    <row r="53" spans="1:6" x14ac:dyDescent="0.4">
      <c r="A53" t="s">
        <v>17</v>
      </c>
      <c r="B53">
        <f>D53/C53</f>
        <v>9.0000000000000002E-6</v>
      </c>
      <c r="C53">
        <f>10^6</f>
        <v>1000000</v>
      </c>
      <c r="D53">
        <v>9</v>
      </c>
      <c r="E53" t="s">
        <v>7</v>
      </c>
    </row>
    <row r="54" spans="1:6" x14ac:dyDescent="0.4">
      <c r="A54" t="s">
        <v>17</v>
      </c>
      <c r="B54">
        <f>D54/C54</f>
        <v>2.1666666666666665E-6</v>
      </c>
      <c r="C54">
        <f>6*10^6</f>
        <v>6000000</v>
      </c>
      <c r="D54">
        <v>13</v>
      </c>
      <c r="E54" t="s">
        <v>7</v>
      </c>
    </row>
    <row r="55" spans="1:6" x14ac:dyDescent="0.4">
      <c r="A55" t="s">
        <v>17</v>
      </c>
      <c r="B55">
        <f>D55/C55</f>
        <v>3.9999999999999998E-6</v>
      </c>
      <c r="C55">
        <f>2*10^6</f>
        <v>2000000</v>
      </c>
      <c r="D55">
        <v>8</v>
      </c>
      <c r="E55" t="s">
        <v>7</v>
      </c>
    </row>
    <row r="56" spans="1:6" x14ac:dyDescent="0.4">
      <c r="A56" t="s">
        <v>20</v>
      </c>
      <c r="B56">
        <f>D56/C56</f>
        <v>2.5000000000000001E-5</v>
      </c>
      <c r="C56">
        <f>16*10^5</f>
        <v>1600000</v>
      </c>
      <c r="D56">
        <v>40</v>
      </c>
      <c r="E56" t="s">
        <v>5</v>
      </c>
    </row>
    <row r="57" spans="1:6" x14ac:dyDescent="0.4">
      <c r="A57" t="s">
        <v>20</v>
      </c>
      <c r="B57">
        <f>D57/C57</f>
        <v>3.0000000000000001E-5</v>
      </c>
      <c r="C57">
        <f>20*10^5</f>
        <v>2000000</v>
      </c>
      <c r="D57">
        <v>60</v>
      </c>
      <c r="E57" t="s">
        <v>5</v>
      </c>
    </row>
    <row r="58" spans="1:6" x14ac:dyDescent="0.4">
      <c r="A58" t="s">
        <v>20</v>
      </c>
      <c r="B58">
        <f>D58/C58</f>
        <v>2.0000000000000002E-5</v>
      </c>
      <c r="C58">
        <f>2*10^6</f>
        <v>2000000</v>
      </c>
      <c r="D58">
        <v>40</v>
      </c>
      <c r="E58" t="s">
        <v>5</v>
      </c>
    </row>
    <row r="59" spans="1:6" x14ac:dyDescent="0.4">
      <c r="A59" t="s">
        <v>20</v>
      </c>
      <c r="B59">
        <f>D59/C59</f>
        <v>4.1666666666666665E-5</v>
      </c>
      <c r="C59">
        <f>12*10^5</f>
        <v>1200000</v>
      </c>
      <c r="D59">
        <v>50</v>
      </c>
      <c r="E59" t="s">
        <v>6</v>
      </c>
    </row>
    <row r="60" spans="1:6" x14ac:dyDescent="0.4">
      <c r="A60" t="s">
        <v>20</v>
      </c>
      <c r="B60">
        <f>D60/C60</f>
        <v>2.3076923076923076E-5</v>
      </c>
      <c r="C60">
        <f>13*10^5</f>
        <v>1300000</v>
      </c>
      <c r="D60">
        <v>30</v>
      </c>
      <c r="E60" t="s">
        <v>6</v>
      </c>
    </row>
    <row r="61" spans="1:6" x14ac:dyDescent="0.4">
      <c r="A61" t="s">
        <v>20</v>
      </c>
      <c r="B61">
        <f>D61/C61</f>
        <v>1.4705882352941177E-5</v>
      </c>
      <c r="C61">
        <f>17*10^5</f>
        <v>1700000</v>
      </c>
      <c r="D61">
        <v>25</v>
      </c>
      <c r="E61" t="s">
        <v>6</v>
      </c>
    </row>
    <row r="62" spans="1:6" x14ac:dyDescent="0.4">
      <c r="A62" t="s">
        <v>20</v>
      </c>
      <c r="B62">
        <f>D62/C62</f>
        <v>3.0000000000000001E-6</v>
      </c>
      <c r="C62">
        <f>10*10^5</f>
        <v>1000000</v>
      </c>
      <c r="D62">
        <v>3</v>
      </c>
      <c r="E62" t="s">
        <v>7</v>
      </c>
    </row>
    <row r="63" spans="1:6" x14ac:dyDescent="0.4">
      <c r="A63" t="s">
        <v>20</v>
      </c>
      <c r="B63">
        <f>D63/C63</f>
        <v>9.0909090909090904E-7</v>
      </c>
      <c r="C63">
        <f>11*10^5</f>
        <v>1100000</v>
      </c>
      <c r="D63">
        <v>1</v>
      </c>
      <c r="E63" t="s">
        <v>7</v>
      </c>
    </row>
    <row r="64" spans="1:6" x14ac:dyDescent="0.4">
      <c r="A64" t="s">
        <v>20</v>
      </c>
      <c r="B64">
        <f>D64/C64</f>
        <v>6.6666666666666671E-7</v>
      </c>
      <c r="C64">
        <f>15*10^5</f>
        <v>1500000</v>
      </c>
      <c r="D64">
        <v>1</v>
      </c>
      <c r="E64" t="s">
        <v>7</v>
      </c>
    </row>
    <row r="65" spans="1:6" x14ac:dyDescent="0.4">
      <c r="A65" t="s">
        <v>18</v>
      </c>
      <c r="B65">
        <f>D65/C65</f>
        <v>8.3333333333333337E-6</v>
      </c>
      <c r="C65">
        <f>12*10^4</f>
        <v>120000</v>
      </c>
      <c r="D65">
        <v>1</v>
      </c>
      <c r="E65" t="s">
        <v>5</v>
      </c>
    </row>
    <row r="66" spans="1:6" x14ac:dyDescent="0.4">
      <c r="A66" t="s">
        <v>18</v>
      </c>
      <c r="B66">
        <f t="shared" ref="B66:B73" si="1">D66/C66</f>
        <v>1.2500000000000001E-5</v>
      </c>
      <c r="C66">
        <f>8*10^4</f>
        <v>80000</v>
      </c>
      <c r="D66">
        <v>1</v>
      </c>
      <c r="E66" t="s">
        <v>5</v>
      </c>
      <c r="F66" t="s">
        <v>8</v>
      </c>
    </row>
    <row r="67" spans="1:6" x14ac:dyDescent="0.4">
      <c r="A67" t="s">
        <v>18</v>
      </c>
      <c r="B67">
        <f t="shared" si="1"/>
        <v>1.0000000000000001E-5</v>
      </c>
      <c r="C67">
        <f>10*10^4</f>
        <v>100000</v>
      </c>
      <c r="D67">
        <v>1</v>
      </c>
      <c r="E67" t="s">
        <v>5</v>
      </c>
      <c r="F67" t="s">
        <v>8</v>
      </c>
    </row>
    <row r="68" spans="1:6" x14ac:dyDescent="0.4">
      <c r="A68" t="s">
        <v>18</v>
      </c>
      <c r="B68">
        <f t="shared" si="1"/>
        <v>2.2727272727272726E-5</v>
      </c>
      <c r="C68">
        <f>22*10^4</f>
        <v>220000</v>
      </c>
      <c r="D68">
        <v>5</v>
      </c>
      <c r="E68" t="s">
        <v>6</v>
      </c>
    </row>
    <row r="69" spans="1:6" x14ac:dyDescent="0.4">
      <c r="A69" t="s">
        <v>18</v>
      </c>
      <c r="B69">
        <f t="shared" si="1"/>
        <v>2.0000000000000002E-5</v>
      </c>
      <c r="C69">
        <f>10*10^4</f>
        <v>100000</v>
      </c>
      <c r="D69">
        <v>2</v>
      </c>
      <c r="E69" t="s">
        <v>6</v>
      </c>
    </row>
    <row r="70" spans="1:6" x14ac:dyDescent="0.4">
      <c r="A70" t="s">
        <v>18</v>
      </c>
      <c r="B70">
        <f t="shared" si="1"/>
        <v>1.0000000000000001E-5</v>
      </c>
      <c r="C70">
        <f>20*10^4</f>
        <v>200000</v>
      </c>
      <c r="D70">
        <v>2</v>
      </c>
      <c r="E70" t="s">
        <v>6</v>
      </c>
    </row>
    <row r="71" spans="1:6" x14ac:dyDescent="0.4">
      <c r="A71" t="s">
        <v>18</v>
      </c>
      <c r="B71">
        <f t="shared" si="1"/>
        <v>5.0000000000000004E-6</v>
      </c>
      <c r="C71">
        <f>2*10^5</f>
        <v>200000</v>
      </c>
      <c r="D71">
        <v>1</v>
      </c>
      <c r="E71" t="s">
        <v>7</v>
      </c>
    </row>
    <row r="72" spans="1:6" x14ac:dyDescent="0.4">
      <c r="A72" t="s">
        <v>18</v>
      </c>
      <c r="B72">
        <f t="shared" si="1"/>
        <v>5.0000000000000004E-6</v>
      </c>
      <c r="C72">
        <f>2*10^5</f>
        <v>200000</v>
      </c>
      <c r="D72">
        <v>1</v>
      </c>
      <c r="E72" t="s">
        <v>7</v>
      </c>
    </row>
    <row r="73" spans="1:6" x14ac:dyDescent="0.4">
      <c r="A73" t="s">
        <v>18</v>
      </c>
      <c r="B73">
        <f t="shared" si="1"/>
        <v>7.5000000000000002E-6</v>
      </c>
      <c r="C73">
        <f>4*10^5</f>
        <v>400000</v>
      </c>
      <c r="D73">
        <v>3</v>
      </c>
      <c r="E73" t="s">
        <v>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F9E9B-C3B6-4752-89CE-6636072BFDEB}">
  <dimension ref="A1:J73"/>
  <sheetViews>
    <sheetView workbookViewId="0">
      <selection activeCell="L36" sqref="L36"/>
    </sheetView>
  </sheetViews>
  <sheetFormatPr defaultRowHeight="17.399999999999999" x14ac:dyDescent="0.4"/>
  <cols>
    <col min="1" max="1" width="16.19921875" customWidth="1"/>
    <col min="2" max="2" width="13.09765625" customWidth="1"/>
    <col min="4" max="4" width="9.3984375" bestFit="1" customWidth="1"/>
  </cols>
  <sheetData>
    <row r="1" spans="1:5" x14ac:dyDescent="0.4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4">
      <c r="A2" t="s">
        <v>13</v>
      </c>
      <c r="B2">
        <f>C2/D2</f>
        <v>4.5454545454545452E-3</v>
      </c>
      <c r="C2">
        <f>5*10^4</f>
        <v>50000</v>
      </c>
      <c r="D2">
        <f>11*10^6</f>
        <v>11000000</v>
      </c>
      <c r="E2" t="s">
        <v>5</v>
      </c>
    </row>
    <row r="3" spans="1:5" x14ac:dyDescent="0.4">
      <c r="A3" t="s">
        <v>13</v>
      </c>
      <c r="B3">
        <f t="shared" ref="B3:B66" si="0">C3/D3</f>
        <v>7.2727272727272727E-3</v>
      </c>
      <c r="C3">
        <f>8*10^4</f>
        <v>80000</v>
      </c>
      <c r="D3">
        <f>11*10^6</f>
        <v>11000000</v>
      </c>
      <c r="E3" t="s">
        <v>5</v>
      </c>
    </row>
    <row r="4" spans="1:5" x14ac:dyDescent="0.4">
      <c r="A4" t="s">
        <v>13</v>
      </c>
      <c r="B4">
        <f t="shared" si="0"/>
        <v>6.0000000000000001E-3</v>
      </c>
      <c r="C4">
        <f>6*10^4</f>
        <v>60000</v>
      </c>
      <c r="D4">
        <f>10*10^6</f>
        <v>10000000</v>
      </c>
      <c r="E4" t="s">
        <v>5</v>
      </c>
    </row>
    <row r="5" spans="1:5" x14ac:dyDescent="0.4">
      <c r="A5" t="s">
        <v>13</v>
      </c>
      <c r="B5">
        <f t="shared" si="0"/>
        <v>1.7647058823529412E-3</v>
      </c>
      <c r="C5">
        <f>3*10^4</f>
        <v>30000</v>
      </c>
      <c r="D5">
        <f>17*10^6</f>
        <v>17000000</v>
      </c>
      <c r="E5" t="s">
        <v>6</v>
      </c>
    </row>
    <row r="6" spans="1:5" x14ac:dyDescent="0.4">
      <c r="A6" t="s">
        <v>13</v>
      </c>
      <c r="B6">
        <f t="shared" si="0"/>
        <v>0.01</v>
      </c>
      <c r="C6">
        <f>4*10^4</f>
        <v>40000</v>
      </c>
      <c r="D6">
        <f>4*10^6</f>
        <v>4000000</v>
      </c>
      <c r="E6" t="s">
        <v>6</v>
      </c>
    </row>
    <row r="7" spans="1:5" x14ac:dyDescent="0.4">
      <c r="A7" t="s">
        <v>13</v>
      </c>
      <c r="B7">
        <f t="shared" si="0"/>
        <v>8.8888888888888889E-3</v>
      </c>
      <c r="C7">
        <f>8*10^4</f>
        <v>80000</v>
      </c>
      <c r="D7">
        <f>9*10^6</f>
        <v>9000000</v>
      </c>
      <c r="E7" t="s">
        <v>6</v>
      </c>
    </row>
    <row r="8" spans="1:5" x14ac:dyDescent="0.4">
      <c r="A8" t="s">
        <v>13</v>
      </c>
      <c r="B8">
        <f t="shared" si="0"/>
        <v>1.1999999999999999E-3</v>
      </c>
      <c r="C8">
        <f>6*10^3</f>
        <v>6000</v>
      </c>
      <c r="D8">
        <f>5*10^6</f>
        <v>5000000</v>
      </c>
      <c r="E8" t="s">
        <v>7</v>
      </c>
    </row>
    <row r="9" spans="1:5" x14ac:dyDescent="0.4">
      <c r="A9" t="s">
        <v>13</v>
      </c>
      <c r="B9">
        <f t="shared" si="0"/>
        <v>1.6666666666666668E-3</v>
      </c>
      <c r="C9">
        <f>10*10^3</f>
        <v>10000</v>
      </c>
      <c r="D9">
        <f>6*10^6</f>
        <v>6000000</v>
      </c>
      <c r="E9" t="s">
        <v>7</v>
      </c>
    </row>
    <row r="10" spans="1:5" x14ac:dyDescent="0.4">
      <c r="A10" t="s">
        <v>13</v>
      </c>
      <c r="B10">
        <f t="shared" si="0"/>
        <v>3.8461538461538464E-3</v>
      </c>
      <c r="C10">
        <f>5*10^4</f>
        <v>50000</v>
      </c>
      <c r="D10">
        <f>13*10^6</f>
        <v>13000000</v>
      </c>
      <c r="E10" t="s">
        <v>7</v>
      </c>
    </row>
    <row r="11" spans="1:5" x14ac:dyDescent="0.4">
      <c r="A11" t="s">
        <v>15</v>
      </c>
      <c r="B11">
        <f t="shared" si="0"/>
        <v>1E-4</v>
      </c>
      <c r="C11">
        <f>6*10^2</f>
        <v>600</v>
      </c>
      <c r="D11">
        <f>6*10^6</f>
        <v>6000000</v>
      </c>
      <c r="E11" t="s">
        <v>5</v>
      </c>
    </row>
    <row r="12" spans="1:5" x14ac:dyDescent="0.4">
      <c r="A12" t="s">
        <v>15</v>
      </c>
      <c r="B12">
        <f t="shared" si="0"/>
        <v>8.5714285714285713E-5</v>
      </c>
      <c r="C12">
        <f>6*10^2</f>
        <v>600</v>
      </c>
      <c r="D12">
        <f>7*10^6</f>
        <v>7000000</v>
      </c>
      <c r="E12" t="s">
        <v>5</v>
      </c>
    </row>
    <row r="13" spans="1:5" x14ac:dyDescent="0.4">
      <c r="A13" t="s">
        <v>15</v>
      </c>
      <c r="B13">
        <f t="shared" si="0"/>
        <v>5.0000000000000002E-5</v>
      </c>
      <c r="C13">
        <f>2*10^2</f>
        <v>200</v>
      </c>
      <c r="D13">
        <f>4*10^6</f>
        <v>4000000</v>
      </c>
      <c r="E13" t="s">
        <v>5</v>
      </c>
    </row>
    <row r="14" spans="1:5" x14ac:dyDescent="0.4">
      <c r="A14" t="s">
        <v>15</v>
      </c>
      <c r="B14">
        <f t="shared" si="0"/>
        <v>2.5555555555555558E-4</v>
      </c>
      <c r="C14">
        <v>2300</v>
      </c>
      <c r="D14">
        <f>9*10^6</f>
        <v>9000000</v>
      </c>
      <c r="E14" t="s">
        <v>6</v>
      </c>
    </row>
    <row r="15" spans="1:5" x14ac:dyDescent="0.4">
      <c r="A15" t="s">
        <v>15</v>
      </c>
      <c r="B15">
        <f t="shared" si="0"/>
        <v>5.4545454545454546E-5</v>
      </c>
      <c r="C15">
        <v>600</v>
      </c>
      <c r="D15">
        <f>11*10^6</f>
        <v>11000000</v>
      </c>
      <c r="E15" t="s">
        <v>6</v>
      </c>
    </row>
    <row r="16" spans="1:5" x14ac:dyDescent="0.4">
      <c r="A16" t="s">
        <v>15</v>
      </c>
      <c r="B16">
        <f t="shared" si="0"/>
        <v>2.1052631578947369E-5</v>
      </c>
      <c r="C16">
        <v>400</v>
      </c>
      <c r="D16">
        <f>19*10^6</f>
        <v>19000000</v>
      </c>
      <c r="E16" t="s">
        <v>6</v>
      </c>
    </row>
    <row r="17" spans="1:5" x14ac:dyDescent="0.4">
      <c r="A17" t="s">
        <v>15</v>
      </c>
      <c r="B17">
        <f t="shared" si="0"/>
        <v>2.7272727272727272E-6</v>
      </c>
      <c r="C17">
        <v>30</v>
      </c>
      <c r="D17">
        <f>11*10^6</f>
        <v>11000000</v>
      </c>
      <c r="E17" t="s">
        <v>7</v>
      </c>
    </row>
    <row r="18" spans="1:5" x14ac:dyDescent="0.4">
      <c r="A18" t="s">
        <v>15</v>
      </c>
      <c r="B18">
        <f t="shared" si="0"/>
        <v>6.0000000000000002E-6</v>
      </c>
      <c r="C18">
        <v>30</v>
      </c>
      <c r="D18">
        <f>5*10^6</f>
        <v>5000000</v>
      </c>
      <c r="E18" t="s">
        <v>7</v>
      </c>
    </row>
    <row r="19" spans="1:5" x14ac:dyDescent="0.4">
      <c r="A19" t="s">
        <v>15</v>
      </c>
      <c r="B19">
        <f t="shared" si="0"/>
        <v>8.3333333333333337E-6</v>
      </c>
      <c r="C19">
        <v>50</v>
      </c>
      <c r="D19">
        <f>6*10^6</f>
        <v>6000000</v>
      </c>
      <c r="E19" t="s">
        <v>7</v>
      </c>
    </row>
    <row r="20" spans="1:5" x14ac:dyDescent="0.4">
      <c r="A20" t="s">
        <v>14</v>
      </c>
      <c r="B20">
        <f t="shared" si="0"/>
        <v>4.1666666666666664E-2</v>
      </c>
      <c r="C20">
        <f>25*10^4</f>
        <v>250000</v>
      </c>
      <c r="D20">
        <f>6*10^6</f>
        <v>6000000</v>
      </c>
      <c r="E20" t="s">
        <v>5</v>
      </c>
    </row>
    <row r="21" spans="1:5" x14ac:dyDescent="0.4">
      <c r="A21" t="s">
        <v>14</v>
      </c>
      <c r="B21">
        <f t="shared" si="0"/>
        <v>6.6666666666666671E-3</v>
      </c>
      <c r="C21">
        <f>4*10^4</f>
        <v>40000</v>
      </c>
      <c r="D21">
        <f>6*10^6</f>
        <v>6000000</v>
      </c>
      <c r="E21" t="s">
        <v>5</v>
      </c>
    </row>
    <row r="22" spans="1:5" x14ac:dyDescent="0.4">
      <c r="A22" t="s">
        <v>14</v>
      </c>
      <c r="B22">
        <f t="shared" si="0"/>
        <v>4.0000000000000002E-4</v>
      </c>
      <c r="C22">
        <f>4*10^3</f>
        <v>4000</v>
      </c>
      <c r="D22">
        <f>10*10^6</f>
        <v>10000000</v>
      </c>
      <c r="E22" t="s">
        <v>5</v>
      </c>
    </row>
    <row r="23" spans="1:5" x14ac:dyDescent="0.4">
      <c r="A23" t="s">
        <v>14</v>
      </c>
      <c r="B23">
        <f t="shared" si="0"/>
        <v>0.23809523809523808</v>
      </c>
      <c r="C23">
        <f>5*10^5</f>
        <v>500000</v>
      </c>
      <c r="D23">
        <f>21*10^5</f>
        <v>2100000</v>
      </c>
      <c r="E23" t="s">
        <v>6</v>
      </c>
    </row>
    <row r="24" spans="1:5" x14ac:dyDescent="0.4">
      <c r="A24" t="s">
        <v>14</v>
      </c>
      <c r="B24">
        <f t="shared" si="0"/>
        <v>0.42</v>
      </c>
      <c r="C24">
        <f>21*10^5</f>
        <v>2100000</v>
      </c>
      <c r="D24">
        <f>5*10^6</f>
        <v>5000000</v>
      </c>
      <c r="E24" t="s">
        <v>6</v>
      </c>
    </row>
    <row r="25" spans="1:5" x14ac:dyDescent="0.4">
      <c r="A25" t="s">
        <v>14</v>
      </c>
      <c r="B25">
        <f t="shared" si="0"/>
        <v>8.3333333333333329E-2</v>
      </c>
      <c r="C25">
        <f>2*10^6</f>
        <v>2000000</v>
      </c>
      <c r="D25">
        <f>24*10^6</f>
        <v>24000000</v>
      </c>
      <c r="E25" t="s">
        <v>6</v>
      </c>
    </row>
    <row r="26" spans="1:5" x14ac:dyDescent="0.4">
      <c r="A26" t="s">
        <v>14</v>
      </c>
      <c r="B26">
        <f t="shared" si="0"/>
        <v>0.46666666666666667</v>
      </c>
      <c r="C26">
        <f>14*10^5</f>
        <v>1400000</v>
      </c>
      <c r="D26">
        <f>3*10^6</f>
        <v>3000000</v>
      </c>
      <c r="E26" t="s">
        <v>7</v>
      </c>
    </row>
    <row r="27" spans="1:5" x14ac:dyDescent="0.4">
      <c r="A27" t="s">
        <v>14</v>
      </c>
      <c r="B27">
        <f t="shared" si="0"/>
        <v>0.01</v>
      </c>
      <c r="C27">
        <f>3*10^4</f>
        <v>30000</v>
      </c>
      <c r="D27">
        <f>3*10^6</f>
        <v>3000000</v>
      </c>
      <c r="E27" t="s">
        <v>7</v>
      </c>
    </row>
    <row r="28" spans="1:5" x14ac:dyDescent="0.4">
      <c r="A28" t="s">
        <v>14</v>
      </c>
      <c r="B28">
        <f t="shared" si="0"/>
        <v>3.3333333333333333E-2</v>
      </c>
      <c r="C28">
        <f>2*10^5</f>
        <v>200000</v>
      </c>
      <c r="D28">
        <f>6*10^6</f>
        <v>6000000</v>
      </c>
      <c r="E28" t="s">
        <v>7</v>
      </c>
    </row>
    <row r="29" spans="1:5" x14ac:dyDescent="0.4">
      <c r="A29" t="s">
        <v>16</v>
      </c>
      <c r="B29">
        <f t="shared" si="0"/>
        <v>4.5454545454545452E-5</v>
      </c>
      <c r="C29">
        <f>5*10^2</f>
        <v>500</v>
      </c>
      <c r="D29">
        <f>11*10^6</f>
        <v>11000000</v>
      </c>
      <c r="E29" t="s">
        <v>5</v>
      </c>
    </row>
    <row r="30" spans="1:5" x14ac:dyDescent="0.4">
      <c r="A30" t="s">
        <v>16</v>
      </c>
      <c r="B30">
        <f t="shared" si="0"/>
        <v>1E-4</v>
      </c>
      <c r="C30">
        <f>6*10^2</f>
        <v>600</v>
      </c>
      <c r="D30">
        <f>6*10^6</f>
        <v>6000000</v>
      </c>
      <c r="E30" t="s">
        <v>5</v>
      </c>
    </row>
    <row r="31" spans="1:5" x14ac:dyDescent="0.4">
      <c r="A31" t="s">
        <v>16</v>
      </c>
      <c r="B31">
        <f t="shared" si="0"/>
        <v>2.9999999999999997E-4</v>
      </c>
      <c r="C31">
        <f>18*10^2</f>
        <v>1800</v>
      </c>
      <c r="D31">
        <f>6*10^6</f>
        <v>6000000</v>
      </c>
      <c r="E31" t="s">
        <v>5</v>
      </c>
    </row>
    <row r="32" spans="1:5" x14ac:dyDescent="0.4">
      <c r="A32" t="s">
        <v>16</v>
      </c>
      <c r="B32">
        <f t="shared" si="0"/>
        <v>1.3333333333333334E-4</v>
      </c>
      <c r="C32">
        <v>800</v>
      </c>
      <c r="D32">
        <f>6*10^6</f>
        <v>6000000</v>
      </c>
      <c r="E32" t="s">
        <v>6</v>
      </c>
    </row>
    <row r="33" spans="1:5" x14ac:dyDescent="0.4">
      <c r="A33" t="s">
        <v>16</v>
      </c>
      <c r="B33">
        <f t="shared" si="0"/>
        <v>1.0000000000000001E-5</v>
      </c>
      <c r="C33">
        <v>40</v>
      </c>
      <c r="D33">
        <f>4*10^6</f>
        <v>4000000</v>
      </c>
      <c r="E33" t="s">
        <v>6</v>
      </c>
    </row>
    <row r="34" spans="1:5" x14ac:dyDescent="0.4">
      <c r="A34" t="s">
        <v>16</v>
      </c>
      <c r="B34">
        <f t="shared" si="0"/>
        <v>1.1666666666666667E-4</v>
      </c>
      <c r="C34">
        <v>700</v>
      </c>
      <c r="D34">
        <f>6*10^6</f>
        <v>6000000</v>
      </c>
      <c r="E34" t="s">
        <v>6</v>
      </c>
    </row>
    <row r="35" spans="1:5" x14ac:dyDescent="0.4">
      <c r="A35" t="s">
        <v>16</v>
      </c>
      <c r="B35">
        <f t="shared" si="0"/>
        <v>2.0000000000000002E-5</v>
      </c>
      <c r="C35">
        <v>200</v>
      </c>
      <c r="D35">
        <f>10*10^6</f>
        <v>10000000</v>
      </c>
      <c r="E35" t="s">
        <v>7</v>
      </c>
    </row>
    <row r="36" spans="1:5" x14ac:dyDescent="0.4">
      <c r="A36" t="s">
        <v>16</v>
      </c>
      <c r="B36">
        <f t="shared" si="0"/>
        <v>1E-4</v>
      </c>
      <c r="C36">
        <v>1000</v>
      </c>
      <c r="D36">
        <f>10*10^6</f>
        <v>10000000</v>
      </c>
      <c r="E36" t="s">
        <v>7</v>
      </c>
    </row>
    <row r="37" spans="1:5" x14ac:dyDescent="0.4">
      <c r="A37" t="s">
        <v>16</v>
      </c>
      <c r="B37">
        <f t="shared" si="0"/>
        <v>2.0000000000000001E-4</v>
      </c>
      <c r="C37">
        <v>1200</v>
      </c>
      <c r="D37">
        <f>6*10^6</f>
        <v>6000000</v>
      </c>
      <c r="E37" t="s">
        <v>7</v>
      </c>
    </row>
    <row r="38" spans="1:5" x14ac:dyDescent="0.4">
      <c r="A38" t="s">
        <v>19</v>
      </c>
      <c r="B38">
        <f t="shared" si="0"/>
        <v>2.0000000000000002E-5</v>
      </c>
      <c r="C38">
        <f>2*10^2</f>
        <v>200</v>
      </c>
      <c r="D38">
        <f>10*10^6</f>
        <v>10000000</v>
      </c>
      <c r="E38" t="s">
        <v>5</v>
      </c>
    </row>
    <row r="39" spans="1:5" x14ac:dyDescent="0.4">
      <c r="A39" t="s">
        <v>19</v>
      </c>
      <c r="B39">
        <f t="shared" si="0"/>
        <v>1.875E-4</v>
      </c>
      <c r="C39">
        <f>15*10^2</f>
        <v>1500</v>
      </c>
      <c r="D39">
        <f>8*10^6</f>
        <v>8000000</v>
      </c>
      <c r="E39" t="s">
        <v>5</v>
      </c>
    </row>
    <row r="40" spans="1:5" x14ac:dyDescent="0.4">
      <c r="A40" t="s">
        <v>19</v>
      </c>
      <c r="B40">
        <f t="shared" si="0"/>
        <v>2.3636363636363636E-4</v>
      </c>
      <c r="C40">
        <f>26*10^2</f>
        <v>2600</v>
      </c>
      <c r="D40">
        <f>11*10^6</f>
        <v>11000000</v>
      </c>
      <c r="E40" t="s">
        <v>5</v>
      </c>
    </row>
    <row r="41" spans="1:5" x14ac:dyDescent="0.4">
      <c r="A41" t="s">
        <v>19</v>
      </c>
      <c r="B41">
        <f t="shared" si="0"/>
        <v>8.0000000000000004E-4</v>
      </c>
      <c r="C41">
        <f>8*10^3</f>
        <v>8000</v>
      </c>
      <c r="D41">
        <f>10*10^6</f>
        <v>10000000</v>
      </c>
      <c r="E41" t="s">
        <v>6</v>
      </c>
    </row>
    <row r="42" spans="1:5" x14ac:dyDescent="0.4">
      <c r="A42" t="s">
        <v>19</v>
      </c>
      <c r="B42">
        <f t="shared" si="0"/>
        <v>1.3333333333333334E-4</v>
      </c>
      <c r="C42">
        <f>12*10^2</f>
        <v>1200</v>
      </c>
      <c r="D42">
        <f>9*10^6</f>
        <v>9000000</v>
      </c>
      <c r="E42" t="s">
        <v>6</v>
      </c>
    </row>
    <row r="43" spans="1:5" x14ac:dyDescent="0.4">
      <c r="A43" t="s">
        <v>19</v>
      </c>
      <c r="B43">
        <f t="shared" si="0"/>
        <v>5.4545454545454548E-4</v>
      </c>
      <c r="C43">
        <f>6*10^3</f>
        <v>6000</v>
      </c>
      <c r="D43">
        <f>11*10^6</f>
        <v>11000000</v>
      </c>
      <c r="E43" t="s">
        <v>6</v>
      </c>
    </row>
    <row r="44" spans="1:5" x14ac:dyDescent="0.4">
      <c r="A44" t="s">
        <v>19</v>
      </c>
      <c r="B44">
        <f t="shared" si="0"/>
        <v>3.3333333333333332E-4</v>
      </c>
      <c r="C44">
        <f>4*10^3</f>
        <v>4000</v>
      </c>
      <c r="D44">
        <f>12*10^6</f>
        <v>12000000</v>
      </c>
      <c r="E44" t="s">
        <v>7</v>
      </c>
    </row>
    <row r="45" spans="1:5" x14ac:dyDescent="0.4">
      <c r="A45" t="s">
        <v>19</v>
      </c>
      <c r="B45">
        <f t="shared" si="0"/>
        <v>1.8333333333333334E-4</v>
      </c>
      <c r="C45">
        <f>11*10^2</f>
        <v>1100</v>
      </c>
      <c r="D45">
        <f>6*10^6</f>
        <v>6000000</v>
      </c>
      <c r="E45" t="s">
        <v>7</v>
      </c>
    </row>
    <row r="46" spans="1:5" x14ac:dyDescent="0.4">
      <c r="A46" t="s">
        <v>19</v>
      </c>
      <c r="B46">
        <f t="shared" si="0"/>
        <v>2.1428571428571427E-4</v>
      </c>
      <c r="C46">
        <f>3*10^3</f>
        <v>3000</v>
      </c>
      <c r="D46">
        <f>14*10^6</f>
        <v>14000000</v>
      </c>
      <c r="E46" t="s">
        <v>7</v>
      </c>
    </row>
    <row r="47" spans="1:5" x14ac:dyDescent="0.4">
      <c r="A47" t="s">
        <v>17</v>
      </c>
      <c r="B47">
        <f t="shared" si="0"/>
        <v>7.5000000000000002E-7</v>
      </c>
      <c r="C47">
        <v>3</v>
      </c>
      <c r="D47">
        <f>4*10^6</f>
        <v>4000000</v>
      </c>
      <c r="E47" t="s">
        <v>5</v>
      </c>
    </row>
    <row r="48" spans="1:5" x14ac:dyDescent="0.4">
      <c r="A48" t="s">
        <v>17</v>
      </c>
      <c r="B48">
        <f t="shared" si="0"/>
        <v>9.9999999999999995E-7</v>
      </c>
      <c r="C48">
        <v>3</v>
      </c>
      <c r="D48">
        <f>3*10^6</f>
        <v>3000000</v>
      </c>
      <c r="E48" t="s">
        <v>5</v>
      </c>
    </row>
    <row r="49" spans="1:10" x14ac:dyDescent="0.4">
      <c r="A49" t="s">
        <v>17</v>
      </c>
      <c r="B49">
        <f t="shared" si="0"/>
        <v>2.9999999999999999E-7</v>
      </c>
      <c r="C49">
        <v>3</v>
      </c>
      <c r="D49">
        <f>10*10^6</f>
        <v>10000000</v>
      </c>
      <c r="E49" t="s">
        <v>5</v>
      </c>
    </row>
    <row r="50" spans="1:10" x14ac:dyDescent="0.4">
      <c r="A50" t="s">
        <v>17</v>
      </c>
      <c r="B50">
        <f t="shared" si="0"/>
        <v>4.9999999999999998E-7</v>
      </c>
      <c r="C50">
        <v>1</v>
      </c>
      <c r="D50">
        <f>2*10^6</f>
        <v>2000000</v>
      </c>
      <c r="E50" t="s">
        <v>6</v>
      </c>
      <c r="F50" t="s">
        <v>11</v>
      </c>
    </row>
    <row r="51" spans="1:10" x14ac:dyDescent="0.4">
      <c r="A51" t="s">
        <v>17</v>
      </c>
      <c r="B51">
        <f t="shared" si="0"/>
        <v>8.3333333333333338E-8</v>
      </c>
      <c r="C51">
        <v>1</v>
      </c>
      <c r="D51">
        <f>12*10^6</f>
        <v>12000000</v>
      </c>
      <c r="E51" t="s">
        <v>6</v>
      </c>
      <c r="F51" t="s">
        <v>11</v>
      </c>
    </row>
    <row r="52" spans="1:10" x14ac:dyDescent="0.4">
      <c r="A52" t="s">
        <v>17</v>
      </c>
      <c r="B52">
        <f t="shared" si="0"/>
        <v>4.4444444444444441E-6</v>
      </c>
      <c r="C52">
        <v>40</v>
      </c>
      <c r="D52">
        <f>9*10^6</f>
        <v>9000000</v>
      </c>
      <c r="E52" t="s">
        <v>6</v>
      </c>
    </row>
    <row r="53" spans="1:10" x14ac:dyDescent="0.4">
      <c r="A53" t="s">
        <v>17</v>
      </c>
      <c r="B53">
        <f t="shared" si="0"/>
        <v>1.6666666666666668E-7</v>
      </c>
      <c r="C53">
        <v>1</v>
      </c>
      <c r="D53">
        <f>6*10^6</f>
        <v>6000000</v>
      </c>
      <c r="E53" t="s">
        <v>7</v>
      </c>
      <c r="F53" t="s">
        <v>11</v>
      </c>
      <c r="J53" t="s">
        <v>12</v>
      </c>
    </row>
    <row r="54" spans="1:10" x14ac:dyDescent="0.4">
      <c r="A54" t="s">
        <v>17</v>
      </c>
      <c r="B54">
        <f t="shared" si="0"/>
        <v>2.2222222222222222E-7</v>
      </c>
      <c r="C54">
        <v>2</v>
      </c>
      <c r="D54">
        <f>9*10^6</f>
        <v>9000000</v>
      </c>
      <c r="E54" t="s">
        <v>7</v>
      </c>
    </row>
    <row r="55" spans="1:10" x14ac:dyDescent="0.4">
      <c r="A55" t="s">
        <v>17</v>
      </c>
      <c r="B55">
        <f t="shared" si="0"/>
        <v>7.9999999999999996E-7</v>
      </c>
      <c r="C55">
        <v>4</v>
      </c>
      <c r="D55">
        <f>5*10^6</f>
        <v>5000000</v>
      </c>
      <c r="E55" t="s">
        <v>7</v>
      </c>
    </row>
    <row r="56" spans="1:10" x14ac:dyDescent="0.4">
      <c r="A56" t="s">
        <v>20</v>
      </c>
      <c r="B56">
        <f t="shared" si="0"/>
        <v>1.4444444444444444E-2</v>
      </c>
      <c r="C56">
        <f>13*10^4</f>
        <v>130000</v>
      </c>
      <c r="D56">
        <f>9*10^6</f>
        <v>9000000</v>
      </c>
      <c r="E56" t="s">
        <v>5</v>
      </c>
    </row>
    <row r="57" spans="1:10" x14ac:dyDescent="0.4">
      <c r="A57" t="s">
        <v>20</v>
      </c>
      <c r="B57">
        <f t="shared" si="0"/>
        <v>1.2E-2</v>
      </c>
      <c r="C57">
        <f>18*10^4</f>
        <v>180000</v>
      </c>
      <c r="D57">
        <f>15*10^6</f>
        <v>15000000</v>
      </c>
      <c r="E57" t="s">
        <v>5</v>
      </c>
    </row>
    <row r="58" spans="1:10" x14ac:dyDescent="0.4">
      <c r="A58" t="s">
        <v>20</v>
      </c>
      <c r="B58">
        <f t="shared" si="0"/>
        <v>1.8333333333333333E-2</v>
      </c>
      <c r="C58">
        <f>11*10^4</f>
        <v>110000</v>
      </c>
      <c r="D58">
        <f>6*10^6</f>
        <v>6000000</v>
      </c>
      <c r="E58" t="s">
        <v>5</v>
      </c>
    </row>
    <row r="59" spans="1:10" x14ac:dyDescent="0.4">
      <c r="A59" t="s">
        <v>20</v>
      </c>
      <c r="B59">
        <f t="shared" si="0"/>
        <v>7.4999999999999997E-2</v>
      </c>
      <c r="C59">
        <f>12*10^4</f>
        <v>120000</v>
      </c>
      <c r="D59">
        <f>16*10^5</f>
        <v>1600000</v>
      </c>
      <c r="E59" t="s">
        <v>6</v>
      </c>
    </row>
    <row r="60" spans="1:10" x14ac:dyDescent="0.4">
      <c r="A60" t="s">
        <v>20</v>
      </c>
      <c r="B60">
        <f t="shared" si="0"/>
        <v>6.5000000000000002E-2</v>
      </c>
      <c r="C60">
        <f>13*10^4</f>
        <v>130000</v>
      </c>
      <c r="D60">
        <f>2*10^6</f>
        <v>2000000</v>
      </c>
      <c r="E60" t="s">
        <v>6</v>
      </c>
    </row>
    <row r="61" spans="1:10" x14ac:dyDescent="0.4">
      <c r="A61" t="s">
        <v>20</v>
      </c>
      <c r="B61">
        <f t="shared" si="0"/>
        <v>0.16666666666666666</v>
      </c>
      <c r="C61">
        <f>5*10^5</f>
        <v>500000</v>
      </c>
      <c r="D61">
        <f>3*10^6</f>
        <v>3000000</v>
      </c>
      <c r="E61" t="s">
        <v>6</v>
      </c>
    </row>
    <row r="62" spans="1:10" x14ac:dyDescent="0.4">
      <c r="A62" t="s">
        <v>20</v>
      </c>
      <c r="B62">
        <f t="shared" si="0"/>
        <v>0.21666666666666667</v>
      </c>
      <c r="C62">
        <f>13*10^5</f>
        <v>1300000</v>
      </c>
      <c r="D62">
        <f>6*10^6</f>
        <v>6000000</v>
      </c>
      <c r="E62" t="s">
        <v>7</v>
      </c>
    </row>
    <row r="63" spans="1:10" x14ac:dyDescent="0.4">
      <c r="A63" t="s">
        <v>20</v>
      </c>
      <c r="B63">
        <f t="shared" si="0"/>
        <v>0.14285714285714285</v>
      </c>
      <c r="C63">
        <f>10*10^5</f>
        <v>1000000</v>
      </c>
      <c r="D63">
        <f>7*10^6</f>
        <v>7000000</v>
      </c>
      <c r="E63" t="s">
        <v>7</v>
      </c>
    </row>
    <row r="64" spans="1:10" x14ac:dyDescent="0.4">
      <c r="A64" t="s">
        <v>20</v>
      </c>
      <c r="B64">
        <f t="shared" si="0"/>
        <v>5.4545454545454543E-2</v>
      </c>
      <c r="C64">
        <f>6*10^5</f>
        <v>600000</v>
      </c>
      <c r="D64">
        <f>11*10^6</f>
        <v>11000000</v>
      </c>
      <c r="E64" t="s">
        <v>7</v>
      </c>
    </row>
    <row r="65" spans="1:5" x14ac:dyDescent="0.4">
      <c r="A65" t="s">
        <v>18</v>
      </c>
      <c r="B65">
        <f t="shared" si="0"/>
        <v>1E-3</v>
      </c>
      <c r="C65">
        <f>8*10^3</f>
        <v>8000</v>
      </c>
      <c r="D65">
        <f>8*10^6</f>
        <v>8000000</v>
      </c>
      <c r="E65" t="s">
        <v>5</v>
      </c>
    </row>
    <row r="66" spans="1:5" x14ac:dyDescent="0.4">
      <c r="A66" t="s">
        <v>18</v>
      </c>
      <c r="B66">
        <f t="shared" si="0"/>
        <v>1E-4</v>
      </c>
      <c r="C66">
        <f>3*10^2</f>
        <v>300</v>
      </c>
      <c r="D66">
        <f>30*10^5</f>
        <v>3000000</v>
      </c>
      <c r="E66" t="s">
        <v>5</v>
      </c>
    </row>
    <row r="67" spans="1:5" x14ac:dyDescent="0.4">
      <c r="A67" t="s">
        <v>18</v>
      </c>
      <c r="B67">
        <f t="shared" ref="B67:B73" si="1">C67/D67</f>
        <v>5.9999999999999995E-4</v>
      </c>
      <c r="C67">
        <f>3*10^3</f>
        <v>3000</v>
      </c>
      <c r="D67">
        <f>5*10^6</f>
        <v>5000000</v>
      </c>
      <c r="E67" t="s">
        <v>5</v>
      </c>
    </row>
    <row r="68" spans="1:5" x14ac:dyDescent="0.4">
      <c r="A68" t="s">
        <v>18</v>
      </c>
      <c r="B68">
        <f t="shared" si="1"/>
        <v>4.2857142857142855E-4</v>
      </c>
      <c r="C68">
        <f>3*10^3</f>
        <v>3000</v>
      </c>
      <c r="D68">
        <f>7*10^6</f>
        <v>7000000</v>
      </c>
      <c r="E68" t="s">
        <v>6</v>
      </c>
    </row>
    <row r="69" spans="1:5" x14ac:dyDescent="0.4">
      <c r="A69" t="s">
        <v>18</v>
      </c>
      <c r="B69">
        <f t="shared" si="1"/>
        <v>7.5000000000000002E-4</v>
      </c>
      <c r="C69">
        <f>3*10^3</f>
        <v>3000</v>
      </c>
      <c r="D69">
        <f>4*10^6</f>
        <v>4000000</v>
      </c>
      <c r="E69" t="s">
        <v>6</v>
      </c>
    </row>
    <row r="70" spans="1:5" x14ac:dyDescent="0.4">
      <c r="A70" t="s">
        <v>18</v>
      </c>
      <c r="B70">
        <f t="shared" si="1"/>
        <v>8.7500000000000002E-4</v>
      </c>
      <c r="C70">
        <f>7*10^3</f>
        <v>7000</v>
      </c>
      <c r="D70">
        <f>8*10^6</f>
        <v>8000000</v>
      </c>
      <c r="E70" t="s">
        <v>6</v>
      </c>
    </row>
    <row r="71" spans="1:5" x14ac:dyDescent="0.4">
      <c r="A71" t="s">
        <v>18</v>
      </c>
      <c r="B71">
        <f t="shared" si="1"/>
        <v>1.5E-3</v>
      </c>
      <c r="C71">
        <f>3*10^3</f>
        <v>3000</v>
      </c>
      <c r="D71">
        <f>2*10^6</f>
        <v>2000000</v>
      </c>
      <c r="E71" t="s">
        <v>7</v>
      </c>
    </row>
    <row r="72" spans="1:5" x14ac:dyDescent="0.4">
      <c r="A72" t="s">
        <v>18</v>
      </c>
      <c r="B72">
        <f t="shared" si="1"/>
        <v>5.9999999999999995E-4</v>
      </c>
      <c r="C72">
        <f>3*10^3</f>
        <v>3000</v>
      </c>
      <c r="D72">
        <f>5*10^6</f>
        <v>5000000</v>
      </c>
      <c r="E72" t="s">
        <v>7</v>
      </c>
    </row>
    <row r="73" spans="1:5" x14ac:dyDescent="0.4">
      <c r="A73" t="s">
        <v>18</v>
      </c>
      <c r="B73">
        <f t="shared" si="1"/>
        <v>5.9999999999999995E-4</v>
      </c>
      <c r="C73">
        <f>3*10^3</f>
        <v>3000</v>
      </c>
      <c r="D73">
        <f>5*10^6</f>
        <v>5000000</v>
      </c>
      <c r="E73" t="s"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Cyc4_CasB</vt:lpstr>
      <vt:lpstr>Cyc4_CasC</vt:lpstr>
      <vt:lpstr>Cyc0_CasB</vt:lpstr>
      <vt:lpstr>Cyc0_CasC</vt:lpstr>
      <vt:lpstr>Cyc0_counting</vt:lpstr>
      <vt:lpstr>Cyc4_counting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chanwoo lee</dc:creator>
  <cp:lastModifiedBy>Chanwoo Lee</cp:lastModifiedBy>
  <dcterms:created xsi:type="dcterms:W3CDTF">2022-11-16T01:41:20Z</dcterms:created>
  <dcterms:modified xsi:type="dcterms:W3CDTF">2024-12-10T09:40:37Z</dcterms:modified>
</cp:coreProperties>
</file>