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c92d0988cb4a1/5. Paper work/CRISPR cascade complex/Code and data/2_Plotting_Statistics/3_Suppressor_frequency/rawdata_zip/"/>
    </mc:Choice>
  </mc:AlternateContent>
  <xr:revisionPtr revIDLastSave="1067" documentId="8_{549ECEC6-160E-4653-A2A8-011F54EC70A7}" xr6:coauthVersionLast="47" xr6:coauthVersionMax="47" xr10:uidLastSave="{715488A8-3832-4A48-AF9B-051B3E5FAAE7}"/>
  <bookViews>
    <workbookView xWindow="660" yWindow="3924" windowWidth="21600" windowHeight="13560" activeTab="1" xr2:uid="{C745A869-6D68-4B8E-8E2E-0DF65F7D14EC}"/>
  </bookViews>
  <sheets>
    <sheet name="suppression_Cyc0" sheetId="13" r:id="rId1"/>
    <sheet name="suppression_Cyc4" sheetId="4" r:id="rId2"/>
    <sheet name="cyc0_counting" sheetId="12" r:id="rId3"/>
    <sheet name="Cyc4_counting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2" l="1"/>
  <c r="D37" i="12" s="1"/>
  <c r="D36" i="12"/>
  <c r="B36" i="12"/>
  <c r="B35" i="12"/>
  <c r="D35" i="12" s="1"/>
  <c r="B34" i="12"/>
  <c r="D34" i="12" s="1"/>
  <c r="B33" i="12"/>
  <c r="D33" i="12" s="1"/>
  <c r="D32" i="12"/>
  <c r="B32" i="12"/>
  <c r="B31" i="12"/>
  <c r="D31" i="12" s="1"/>
  <c r="B30" i="12"/>
  <c r="D30" i="12" s="1"/>
  <c r="B29" i="12"/>
  <c r="D29" i="12" s="1"/>
  <c r="D28" i="12"/>
  <c r="B28" i="12"/>
  <c r="B27" i="12"/>
  <c r="D27" i="12" s="1"/>
  <c r="B26" i="12"/>
  <c r="D26" i="12" s="1"/>
  <c r="B25" i="12"/>
  <c r="D25" i="12" s="1"/>
  <c r="D24" i="12"/>
  <c r="B24" i="12"/>
  <c r="B23" i="12"/>
  <c r="D23" i="12" s="1"/>
  <c r="B22" i="12"/>
  <c r="D22" i="12" s="1"/>
  <c r="B21" i="12"/>
  <c r="D21" i="12" s="1"/>
  <c r="D20" i="12"/>
  <c r="B20" i="12"/>
  <c r="B19" i="12"/>
  <c r="D19" i="12" s="1"/>
  <c r="B18" i="12"/>
  <c r="D18" i="12" s="1"/>
  <c r="B17" i="12"/>
  <c r="D17" i="12" s="1"/>
  <c r="B16" i="12"/>
  <c r="D16" i="12" s="1"/>
  <c r="B15" i="12"/>
  <c r="D15" i="12" s="1"/>
  <c r="B14" i="12"/>
  <c r="D14" i="12" s="1"/>
  <c r="B13" i="12"/>
  <c r="D13" i="12" s="1"/>
  <c r="B12" i="12"/>
  <c r="D12" i="12" s="1"/>
  <c r="B11" i="12"/>
  <c r="D11" i="12" s="1"/>
  <c r="B10" i="12"/>
  <c r="D10" i="12" s="1"/>
  <c r="B9" i="12"/>
  <c r="D9" i="12" s="1"/>
  <c r="B8" i="12"/>
  <c r="D8" i="12" s="1"/>
  <c r="B7" i="12"/>
  <c r="D7" i="12" s="1"/>
  <c r="B6" i="12"/>
  <c r="D6" i="12" s="1"/>
  <c r="B5" i="12"/>
  <c r="D5" i="12" s="1"/>
  <c r="B4" i="12"/>
  <c r="D4" i="12" s="1"/>
  <c r="B3" i="12"/>
  <c r="D3" i="12" s="1"/>
  <c r="B2" i="12"/>
  <c r="D2" i="12" s="1"/>
  <c r="B20" i="10"/>
  <c r="C20" i="10"/>
  <c r="D20" i="10" s="1"/>
  <c r="B21" i="10"/>
  <c r="C21" i="10"/>
  <c r="D21" i="10" s="1"/>
  <c r="B22" i="10"/>
  <c r="C22" i="10"/>
  <c r="D22" i="10" s="1"/>
  <c r="B23" i="10"/>
  <c r="C23" i="10"/>
  <c r="D23" i="10"/>
  <c r="B24" i="10"/>
  <c r="C24" i="10"/>
  <c r="D24" i="10"/>
  <c r="B25" i="10"/>
  <c r="C25" i="10"/>
  <c r="D25" i="10" s="1"/>
  <c r="B26" i="10"/>
  <c r="C26" i="10"/>
  <c r="D26" i="10" s="1"/>
  <c r="B27" i="10"/>
  <c r="C27" i="10"/>
  <c r="D27" i="10"/>
  <c r="B28" i="10"/>
  <c r="C28" i="10"/>
  <c r="D28" i="10" s="1"/>
  <c r="B29" i="10"/>
  <c r="C29" i="10"/>
  <c r="D29" i="10" s="1"/>
  <c r="B30" i="10"/>
  <c r="C30" i="10"/>
  <c r="D30" i="10" s="1"/>
  <c r="B31" i="10"/>
  <c r="C31" i="10"/>
  <c r="D31" i="10"/>
  <c r="B32" i="10"/>
  <c r="C32" i="10"/>
  <c r="D32" i="10"/>
  <c r="B33" i="10"/>
  <c r="C33" i="10"/>
  <c r="D33" i="10" s="1"/>
  <c r="B34" i="10"/>
  <c r="D34" i="10"/>
  <c r="B35" i="10"/>
  <c r="C35" i="10"/>
  <c r="D35" i="10"/>
  <c r="B36" i="10"/>
  <c r="C36" i="10"/>
  <c r="D36" i="10" s="1"/>
  <c r="B37" i="10"/>
  <c r="D37" i="10"/>
  <c r="D16" i="10"/>
  <c r="D9" i="10"/>
  <c r="D8" i="10"/>
  <c r="B19" i="10"/>
  <c r="B18" i="10"/>
  <c r="B17" i="10"/>
  <c r="B10" i="10"/>
  <c r="B9" i="10"/>
  <c r="B8" i="10"/>
  <c r="C19" i="10"/>
  <c r="D19" i="10" s="1"/>
  <c r="C18" i="10"/>
  <c r="D18" i="10" s="1"/>
  <c r="C17" i="10"/>
  <c r="D17" i="10" s="1"/>
  <c r="C10" i="10"/>
  <c r="D10" i="10" s="1"/>
  <c r="C9" i="10"/>
  <c r="C8" i="10"/>
  <c r="B16" i="10"/>
  <c r="B15" i="10"/>
  <c r="B14" i="10"/>
  <c r="B7" i="10"/>
  <c r="B6" i="10"/>
  <c r="B5" i="10"/>
  <c r="C16" i="10"/>
  <c r="C15" i="10"/>
  <c r="D15" i="10" s="1"/>
  <c r="C14" i="10"/>
  <c r="D14" i="10" s="1"/>
  <c r="C7" i="10"/>
  <c r="D7" i="10" s="1"/>
  <c r="C6" i="10"/>
  <c r="D6" i="10" s="1"/>
  <c r="C5" i="10"/>
  <c r="D5" i="10" s="1"/>
  <c r="B13" i="10"/>
  <c r="D13" i="10" s="1"/>
  <c r="B12" i="10"/>
  <c r="D12" i="10" s="1"/>
  <c r="B11" i="10"/>
  <c r="D11" i="10" s="1"/>
  <c r="B4" i="10"/>
  <c r="B3" i="10"/>
  <c r="B2" i="10"/>
  <c r="C4" i="10"/>
  <c r="D4" i="10" s="1"/>
  <c r="C3" i="10"/>
  <c r="D3" i="10" s="1"/>
  <c r="C2" i="10"/>
  <c r="D2" i="10" s="1"/>
</calcChain>
</file>

<file path=xl/sharedStrings.xml><?xml version="1.0" encoding="utf-8"?>
<sst xmlns="http://schemas.openxmlformats.org/spreadsheetml/2006/main" count="302" uniqueCount="15">
  <si>
    <t>Types</t>
    <phoneticPr fontId="1" type="noConversion"/>
  </si>
  <si>
    <t>PCP</t>
    <phoneticPr fontId="1" type="noConversion"/>
  </si>
  <si>
    <t>YEG</t>
    <phoneticPr fontId="1" type="noConversion"/>
  </si>
  <si>
    <t>Suppression</t>
    <phoneticPr fontId="1" type="noConversion"/>
  </si>
  <si>
    <t>Suppression rate</t>
    <phoneticPr fontId="1" type="noConversion"/>
  </si>
  <si>
    <t>linker</t>
    <phoneticPr fontId="1" type="noConversion"/>
  </si>
  <si>
    <t>16 aa</t>
    <phoneticPr fontId="1" type="noConversion"/>
  </si>
  <si>
    <t>32 aa</t>
    <phoneticPr fontId="1" type="noConversion"/>
  </si>
  <si>
    <t>64 aa</t>
    <phoneticPr fontId="1" type="noConversion"/>
  </si>
  <si>
    <t>Linker</t>
    <phoneticPr fontId="1" type="noConversion"/>
  </si>
  <si>
    <t>SUPPRESSION</t>
    <phoneticPr fontId="1" type="noConversion"/>
  </si>
  <si>
    <t>TadDE-CasB (-)crRNA</t>
  </si>
  <si>
    <t>TadDE-CasC (-)crRNA</t>
  </si>
  <si>
    <t>TadDE-CasB (+crRNA)</t>
    <phoneticPr fontId="1" type="noConversion"/>
  </si>
  <si>
    <t>TadDE-CasC (+)crRNA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</si>
</sst>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0D51-1A34-498A-9206-E2F3BC3C9C73}">
  <dimension ref="A1:C37"/>
  <sheetViews>
    <sheetView workbookViewId="0">
      <selection activeCell="A37" sqref="A2:A37"/>
    </sheetView>
  </sheetViews>
  <sheetFormatPr defaultRowHeight="17.399999999999999" x14ac:dyDescent="0.4"/>
  <cols>
    <col min="1" max="1" width="28.5" customWidth="1"/>
    <col min="2" max="2" width="13.59765625" customWidth="1"/>
  </cols>
  <sheetData>
    <row r="1" spans="1:3" x14ac:dyDescent="0.4">
      <c r="A1" t="s">
        <v>0</v>
      </c>
      <c r="B1" t="s">
        <v>4</v>
      </c>
      <c r="C1" t="s">
        <v>9</v>
      </c>
    </row>
    <row r="2" spans="1:3" x14ac:dyDescent="0.4">
      <c r="A2" t="s">
        <v>13</v>
      </c>
      <c r="B2">
        <v>2.3529411764705884E-5</v>
      </c>
      <c r="C2" t="s">
        <v>6</v>
      </c>
    </row>
    <row r="3" spans="1:3" x14ac:dyDescent="0.4">
      <c r="A3" t="s">
        <v>13</v>
      </c>
      <c r="B3">
        <v>5.0000000000000002E-5</v>
      </c>
      <c r="C3" t="s">
        <v>6</v>
      </c>
    </row>
    <row r="4" spans="1:3" x14ac:dyDescent="0.4">
      <c r="A4" t="s">
        <v>13</v>
      </c>
      <c r="B4">
        <v>2.0000000000000002E-5</v>
      </c>
      <c r="C4" t="s">
        <v>6</v>
      </c>
    </row>
    <row r="5" spans="1:3" x14ac:dyDescent="0.4">
      <c r="A5" t="s">
        <v>13</v>
      </c>
      <c r="B5">
        <v>7.4999999999999993E-5</v>
      </c>
      <c r="C5" t="s">
        <v>7</v>
      </c>
    </row>
    <row r="6" spans="1:3" x14ac:dyDescent="0.4">
      <c r="A6" t="s">
        <v>13</v>
      </c>
      <c r="B6">
        <v>6.3157894736842103E-5</v>
      </c>
      <c r="C6" t="s">
        <v>7</v>
      </c>
    </row>
    <row r="7" spans="1:3" x14ac:dyDescent="0.4">
      <c r="A7" t="s">
        <v>13</v>
      </c>
      <c r="B7">
        <v>1.7391304347826085E-5</v>
      </c>
      <c r="C7" t="s">
        <v>7</v>
      </c>
    </row>
    <row r="8" spans="1:3" x14ac:dyDescent="0.4">
      <c r="A8" t="s">
        <v>13</v>
      </c>
      <c r="B8">
        <v>4.5000000000000003E-5</v>
      </c>
      <c r="C8" t="s">
        <v>8</v>
      </c>
    </row>
    <row r="9" spans="1:3" x14ac:dyDescent="0.4">
      <c r="A9" t="s">
        <v>13</v>
      </c>
      <c r="B9">
        <v>2.5000000000000002E-6</v>
      </c>
      <c r="C9" t="s">
        <v>8</v>
      </c>
    </row>
    <row r="10" spans="1:3" x14ac:dyDescent="0.4">
      <c r="A10" t="s">
        <v>13</v>
      </c>
      <c r="B10">
        <v>2.6666666666666668E-6</v>
      </c>
      <c r="C10" t="s">
        <v>8</v>
      </c>
    </row>
    <row r="11" spans="1:3" x14ac:dyDescent="0.4">
      <c r="A11" t="s">
        <v>11</v>
      </c>
      <c r="B11">
        <v>3.7499999999999997E-5</v>
      </c>
      <c r="C11" t="s">
        <v>6</v>
      </c>
    </row>
    <row r="12" spans="1:3" x14ac:dyDescent="0.4">
      <c r="A12" t="s">
        <v>11</v>
      </c>
      <c r="B12">
        <v>8.7499999999999999E-5</v>
      </c>
      <c r="C12" t="s">
        <v>6</v>
      </c>
    </row>
    <row r="13" spans="1:3" x14ac:dyDescent="0.4">
      <c r="A13" t="s">
        <v>11</v>
      </c>
      <c r="B13">
        <v>1.3333333333333334E-4</v>
      </c>
      <c r="C13" t="s">
        <v>6</v>
      </c>
    </row>
    <row r="14" spans="1:3" x14ac:dyDescent="0.4">
      <c r="A14" t="s">
        <v>11</v>
      </c>
      <c r="B14">
        <v>3.0000000000000001E-5</v>
      </c>
      <c r="C14" t="s">
        <v>7</v>
      </c>
    </row>
    <row r="15" spans="1:3" x14ac:dyDescent="0.4">
      <c r="A15" t="s">
        <v>11</v>
      </c>
      <c r="B15">
        <v>4.5454545454545452E-5</v>
      </c>
      <c r="C15" t="s">
        <v>7</v>
      </c>
    </row>
    <row r="16" spans="1:3" x14ac:dyDescent="0.4">
      <c r="A16" t="s">
        <v>11</v>
      </c>
      <c r="B16">
        <v>6.3636363636363641E-5</v>
      </c>
      <c r="C16" t="s">
        <v>7</v>
      </c>
    </row>
    <row r="17" spans="1:3" x14ac:dyDescent="0.4">
      <c r="A17" t="s">
        <v>11</v>
      </c>
      <c r="B17">
        <v>1.8181818181818182E-5</v>
      </c>
      <c r="C17" t="s">
        <v>8</v>
      </c>
    </row>
    <row r="18" spans="1:3" x14ac:dyDescent="0.4">
      <c r="A18" t="s">
        <v>11</v>
      </c>
      <c r="B18">
        <v>4.2857142857142856E-5</v>
      </c>
      <c r="C18" t="s">
        <v>8</v>
      </c>
    </row>
    <row r="19" spans="1:3" x14ac:dyDescent="0.4">
      <c r="A19" t="s">
        <v>11</v>
      </c>
      <c r="B19">
        <v>3.6363636363636364E-5</v>
      </c>
      <c r="C19" t="s">
        <v>8</v>
      </c>
    </row>
    <row r="20" spans="1:3" x14ac:dyDescent="0.4">
      <c r="A20" t="s">
        <v>14</v>
      </c>
      <c r="B20">
        <v>1.5E-5</v>
      </c>
      <c r="C20" t="s">
        <v>6</v>
      </c>
    </row>
    <row r="21" spans="1:3" x14ac:dyDescent="0.4">
      <c r="A21" t="s">
        <v>14</v>
      </c>
      <c r="B21">
        <v>2.6666666666666667E-5</v>
      </c>
      <c r="C21" t="s">
        <v>6</v>
      </c>
    </row>
    <row r="22" spans="1:3" x14ac:dyDescent="0.4">
      <c r="A22" t="s">
        <v>14</v>
      </c>
      <c r="B22">
        <v>1.5384615384615384E-5</v>
      </c>
      <c r="C22" t="s">
        <v>6</v>
      </c>
    </row>
    <row r="23" spans="1:3" x14ac:dyDescent="0.4">
      <c r="A23" t="s">
        <v>14</v>
      </c>
      <c r="B23">
        <v>5.5000000000000002E-5</v>
      </c>
      <c r="C23" t="s">
        <v>7</v>
      </c>
    </row>
    <row r="24" spans="1:3" x14ac:dyDescent="0.4">
      <c r="A24" t="s">
        <v>14</v>
      </c>
      <c r="B24">
        <v>1.6666666666666667E-5</v>
      </c>
      <c r="C24" t="s">
        <v>7</v>
      </c>
    </row>
    <row r="25" spans="1:3" x14ac:dyDescent="0.4">
      <c r="A25" t="s">
        <v>14</v>
      </c>
      <c r="B25">
        <v>3.9130434782608699E-5</v>
      </c>
      <c r="C25" t="s">
        <v>7</v>
      </c>
    </row>
    <row r="26" spans="1:3" x14ac:dyDescent="0.4">
      <c r="A26" t="s">
        <v>14</v>
      </c>
      <c r="B26">
        <v>1.1538461538461538E-5</v>
      </c>
      <c r="C26" t="s">
        <v>8</v>
      </c>
    </row>
    <row r="27" spans="1:3" x14ac:dyDescent="0.4">
      <c r="A27" t="s">
        <v>14</v>
      </c>
      <c r="B27">
        <v>5.0000000000000004E-6</v>
      </c>
      <c r="C27" t="s">
        <v>8</v>
      </c>
    </row>
    <row r="28" spans="1:3" x14ac:dyDescent="0.4">
      <c r="A28" t="s">
        <v>14</v>
      </c>
      <c r="B28">
        <v>1.4285714285714285E-5</v>
      </c>
      <c r="C28" t="s">
        <v>8</v>
      </c>
    </row>
    <row r="29" spans="1:3" x14ac:dyDescent="0.4">
      <c r="A29" t="s">
        <v>12</v>
      </c>
      <c r="B29">
        <v>8.4615384615384614E-5</v>
      </c>
      <c r="C29" t="s">
        <v>6</v>
      </c>
    </row>
    <row r="30" spans="1:3" x14ac:dyDescent="0.4">
      <c r="A30" t="s">
        <v>12</v>
      </c>
      <c r="B30">
        <v>6.666666666666667E-5</v>
      </c>
      <c r="C30" t="s">
        <v>6</v>
      </c>
    </row>
    <row r="31" spans="1:3" x14ac:dyDescent="0.4">
      <c r="A31" t="s">
        <v>12</v>
      </c>
      <c r="B31">
        <v>5.8333333333333333E-5</v>
      </c>
      <c r="C31" t="s">
        <v>6</v>
      </c>
    </row>
    <row r="32" spans="1:3" x14ac:dyDescent="0.4">
      <c r="A32" t="s">
        <v>12</v>
      </c>
      <c r="B32">
        <v>5.7142857142857142E-5</v>
      </c>
      <c r="C32" t="s">
        <v>7</v>
      </c>
    </row>
    <row r="33" spans="1:3" x14ac:dyDescent="0.4">
      <c r="A33" t="s">
        <v>12</v>
      </c>
      <c r="B33">
        <v>5.0000000000000002E-5</v>
      </c>
      <c r="C33" t="s">
        <v>7</v>
      </c>
    </row>
    <row r="34" spans="1:3" x14ac:dyDescent="0.4">
      <c r="A34" t="s">
        <v>12</v>
      </c>
      <c r="B34">
        <v>1.1111111111111112E-4</v>
      </c>
      <c r="C34" t="s">
        <v>7</v>
      </c>
    </row>
    <row r="35" spans="1:3" x14ac:dyDescent="0.4">
      <c r="A35" t="s">
        <v>12</v>
      </c>
      <c r="B35">
        <v>6.3636363636363634E-6</v>
      </c>
      <c r="C35" t="s">
        <v>8</v>
      </c>
    </row>
    <row r="36" spans="1:3" x14ac:dyDescent="0.4">
      <c r="A36" t="s">
        <v>12</v>
      </c>
      <c r="B36">
        <v>3.1250000000000001E-5</v>
      </c>
      <c r="C36" t="s">
        <v>8</v>
      </c>
    </row>
    <row r="37" spans="1:3" x14ac:dyDescent="0.4">
      <c r="A37" t="s">
        <v>12</v>
      </c>
      <c r="B37">
        <v>1.8181818181818182E-5</v>
      </c>
      <c r="C37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41E7-CBBC-4F23-A933-E26A12F80D87}">
  <dimension ref="A1:C37"/>
  <sheetViews>
    <sheetView tabSelected="1" topLeftCell="A13" workbookViewId="0">
      <selection activeCell="C4" sqref="C4"/>
    </sheetView>
  </sheetViews>
  <sheetFormatPr defaultRowHeight="17.399999999999999" x14ac:dyDescent="0.4"/>
  <cols>
    <col min="1" max="1" width="20.09765625" bestFit="1" customWidth="1"/>
    <col min="2" max="2" width="15.3984375" bestFit="1" customWidth="1"/>
  </cols>
  <sheetData>
    <row r="1" spans="1:3" x14ac:dyDescent="0.4">
      <c r="A1" t="s">
        <v>0</v>
      </c>
      <c r="B1" t="s">
        <v>4</v>
      </c>
      <c r="C1" t="s">
        <v>9</v>
      </c>
    </row>
    <row r="2" spans="1:3" x14ac:dyDescent="0.4">
      <c r="A2" t="s">
        <v>13</v>
      </c>
      <c r="B2">
        <v>0.01</v>
      </c>
      <c r="C2" t="s">
        <v>6</v>
      </c>
    </row>
    <row r="3" spans="1:3" x14ac:dyDescent="0.4">
      <c r="A3" t="s">
        <v>13</v>
      </c>
      <c r="B3">
        <v>4.6666666666666669E-2</v>
      </c>
      <c r="C3" t="s">
        <v>6</v>
      </c>
    </row>
    <row r="4" spans="1:3" x14ac:dyDescent="0.4">
      <c r="A4" t="s">
        <v>13</v>
      </c>
      <c r="B4">
        <v>0.08</v>
      </c>
      <c r="C4" t="s">
        <v>6</v>
      </c>
    </row>
    <row r="5" spans="1:3" x14ac:dyDescent="0.4">
      <c r="A5" t="s">
        <v>13</v>
      </c>
      <c r="B5">
        <v>3.6666666666666667E-2</v>
      </c>
      <c r="C5" t="s">
        <v>7</v>
      </c>
    </row>
    <row r="6" spans="1:3" x14ac:dyDescent="0.4">
      <c r="A6" t="s">
        <v>13</v>
      </c>
      <c r="B6">
        <v>5.0000000000000001E-3</v>
      </c>
      <c r="C6" t="s">
        <v>7</v>
      </c>
    </row>
    <row r="7" spans="1:3" x14ac:dyDescent="0.4">
      <c r="A7" t="s">
        <v>13</v>
      </c>
      <c r="B7">
        <v>6.2500000000000003E-3</v>
      </c>
      <c r="C7" t="s">
        <v>7</v>
      </c>
    </row>
    <row r="8" spans="1:3" x14ac:dyDescent="0.4">
      <c r="A8" t="s">
        <v>13</v>
      </c>
      <c r="B8">
        <v>5.7142857142857143E-3</v>
      </c>
      <c r="C8" t="s">
        <v>8</v>
      </c>
    </row>
    <row r="9" spans="1:3" x14ac:dyDescent="0.4">
      <c r="A9" t="s">
        <v>13</v>
      </c>
      <c r="B9">
        <v>1.2E-2</v>
      </c>
      <c r="C9" t="s">
        <v>8</v>
      </c>
    </row>
    <row r="10" spans="1:3" x14ac:dyDescent="0.4">
      <c r="A10" t="s">
        <v>13</v>
      </c>
      <c r="B10">
        <v>0.02</v>
      </c>
      <c r="C10" t="s">
        <v>8</v>
      </c>
    </row>
    <row r="11" spans="1:3" x14ac:dyDescent="0.4">
      <c r="A11" t="s">
        <v>11</v>
      </c>
      <c r="B11">
        <v>7.7777777777777782E-5</v>
      </c>
      <c r="C11" t="s">
        <v>6</v>
      </c>
    </row>
    <row r="12" spans="1:3" x14ac:dyDescent="0.4">
      <c r="A12" t="s">
        <v>11</v>
      </c>
      <c r="B12">
        <v>3.6363636363636361E-4</v>
      </c>
      <c r="C12" t="s">
        <v>6</v>
      </c>
    </row>
    <row r="13" spans="1:3" x14ac:dyDescent="0.4">
      <c r="A13" t="s">
        <v>11</v>
      </c>
      <c r="B13">
        <v>4.7826086956521742E-5</v>
      </c>
      <c r="C13" t="s">
        <v>6</v>
      </c>
    </row>
    <row r="14" spans="1:3" x14ac:dyDescent="0.4">
      <c r="A14" t="s">
        <v>11</v>
      </c>
      <c r="B14">
        <v>1.1999999999999999E-3</v>
      </c>
      <c r="C14" t="s">
        <v>7</v>
      </c>
    </row>
    <row r="15" spans="1:3" x14ac:dyDescent="0.4">
      <c r="A15" t="s">
        <v>11</v>
      </c>
      <c r="B15">
        <v>3.8333333333333334E-4</v>
      </c>
      <c r="C15" t="s">
        <v>7</v>
      </c>
    </row>
    <row r="16" spans="1:3" x14ac:dyDescent="0.4">
      <c r="A16" t="s">
        <v>11</v>
      </c>
      <c r="B16">
        <v>5.7142857142857147E-4</v>
      </c>
      <c r="C16" t="s">
        <v>7</v>
      </c>
    </row>
    <row r="17" spans="1:3" x14ac:dyDescent="0.4">
      <c r="A17" t="s">
        <v>11</v>
      </c>
      <c r="B17">
        <v>1.0714285714285714E-4</v>
      </c>
      <c r="C17" t="s">
        <v>8</v>
      </c>
    </row>
    <row r="18" spans="1:3" x14ac:dyDescent="0.4">
      <c r="A18" t="s">
        <v>11</v>
      </c>
      <c r="B18">
        <v>4.0000000000000002E-4</v>
      </c>
      <c r="C18" t="s">
        <v>8</v>
      </c>
    </row>
    <row r="19" spans="1:3" x14ac:dyDescent="0.4">
      <c r="A19" t="s">
        <v>11</v>
      </c>
      <c r="B19">
        <v>2.0000000000000001E-4</v>
      </c>
      <c r="C19" t="s">
        <v>8</v>
      </c>
    </row>
    <row r="20" spans="1:3" x14ac:dyDescent="0.4">
      <c r="A20" t="s">
        <v>14</v>
      </c>
      <c r="B20">
        <v>4.4444444444444444E-3</v>
      </c>
      <c r="C20" t="s">
        <v>6</v>
      </c>
    </row>
    <row r="21" spans="1:3" x14ac:dyDescent="0.4">
      <c r="A21" t="s">
        <v>14</v>
      </c>
      <c r="B21">
        <v>1.5E-3</v>
      </c>
      <c r="C21" t="s">
        <v>6</v>
      </c>
    </row>
    <row r="22" spans="1:3" x14ac:dyDescent="0.4">
      <c r="A22" t="s">
        <v>14</v>
      </c>
      <c r="B22">
        <v>2.2222222222222222E-3</v>
      </c>
      <c r="C22" t="s">
        <v>6</v>
      </c>
    </row>
    <row r="23" spans="1:3" x14ac:dyDescent="0.4">
      <c r="A23" t="s">
        <v>14</v>
      </c>
      <c r="B23">
        <v>2E-3</v>
      </c>
      <c r="C23" t="s">
        <v>7</v>
      </c>
    </row>
    <row r="24" spans="1:3" x14ac:dyDescent="0.4">
      <c r="A24" t="s">
        <v>14</v>
      </c>
      <c r="B24">
        <v>4.7368421052631582E-3</v>
      </c>
      <c r="C24" t="s">
        <v>7</v>
      </c>
    </row>
    <row r="25" spans="1:3" x14ac:dyDescent="0.4">
      <c r="A25" t="s">
        <v>14</v>
      </c>
      <c r="B25">
        <v>6.6666666666666671E-3</v>
      </c>
      <c r="C25" t="s">
        <v>7</v>
      </c>
    </row>
    <row r="26" spans="1:3" x14ac:dyDescent="0.4">
      <c r="A26" t="s">
        <v>14</v>
      </c>
      <c r="B26">
        <v>4.6153846153846153E-4</v>
      </c>
      <c r="C26" t="s">
        <v>8</v>
      </c>
    </row>
    <row r="27" spans="1:3" x14ac:dyDescent="0.4">
      <c r="A27" t="s">
        <v>14</v>
      </c>
      <c r="B27">
        <v>1.8000000000000001E-4</v>
      </c>
      <c r="C27" t="s">
        <v>8</v>
      </c>
    </row>
    <row r="28" spans="1:3" x14ac:dyDescent="0.4">
      <c r="A28" t="s">
        <v>14</v>
      </c>
      <c r="B28">
        <v>5.0000000000000001E-3</v>
      </c>
      <c r="C28" t="s">
        <v>8</v>
      </c>
    </row>
    <row r="29" spans="1:3" x14ac:dyDescent="0.4">
      <c r="A29" t="s">
        <v>12</v>
      </c>
      <c r="B29">
        <v>2.9999999999999997E-4</v>
      </c>
      <c r="C29" t="s">
        <v>6</v>
      </c>
    </row>
    <row r="30" spans="1:3" x14ac:dyDescent="0.4">
      <c r="A30" t="s">
        <v>12</v>
      </c>
      <c r="B30">
        <v>1.0909090909090909E-4</v>
      </c>
      <c r="C30" t="s">
        <v>6</v>
      </c>
    </row>
    <row r="31" spans="1:3" x14ac:dyDescent="0.4">
      <c r="A31" t="s">
        <v>12</v>
      </c>
      <c r="B31">
        <v>6.666666666666667E-5</v>
      </c>
      <c r="C31" t="s">
        <v>6</v>
      </c>
    </row>
    <row r="32" spans="1:3" x14ac:dyDescent="0.4">
      <c r="A32" t="s">
        <v>12</v>
      </c>
      <c r="B32">
        <v>1.2222222222222221E-4</v>
      </c>
      <c r="C32" t="s">
        <v>7</v>
      </c>
    </row>
    <row r="33" spans="1:3" x14ac:dyDescent="0.4">
      <c r="A33" t="s">
        <v>12</v>
      </c>
      <c r="B33">
        <v>8.2352941176470595E-5</v>
      </c>
      <c r="C33" t="s">
        <v>7</v>
      </c>
    </row>
    <row r="34" spans="1:3" x14ac:dyDescent="0.4">
      <c r="A34" t="s">
        <v>12</v>
      </c>
      <c r="B34">
        <v>5.0000000000000001E-4</v>
      </c>
      <c r="C34" t="s">
        <v>7</v>
      </c>
    </row>
    <row r="35" spans="1:3" x14ac:dyDescent="0.4">
      <c r="A35" t="s">
        <v>12</v>
      </c>
      <c r="B35">
        <v>4.0000000000000002E-4</v>
      </c>
      <c r="C35" t="s">
        <v>8</v>
      </c>
    </row>
    <row r="36" spans="1:3" x14ac:dyDescent="0.4">
      <c r="A36" t="s">
        <v>12</v>
      </c>
      <c r="B36">
        <v>4.1176470588235296E-4</v>
      </c>
      <c r="C36" t="s">
        <v>8</v>
      </c>
    </row>
    <row r="37" spans="1:3" x14ac:dyDescent="0.4">
      <c r="A37" t="s">
        <v>12</v>
      </c>
      <c r="B37">
        <v>5.8333333333333333E-5</v>
      </c>
      <c r="C37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7DA4-A597-4009-93D7-C962030337DD}">
  <dimension ref="A1:E37"/>
  <sheetViews>
    <sheetView workbookViewId="0">
      <selection activeCell="A2" sqref="A2:A37"/>
    </sheetView>
  </sheetViews>
  <sheetFormatPr defaultRowHeight="17.399999999999999" x14ac:dyDescent="0.4"/>
  <cols>
    <col min="1" max="1" width="20.09765625" bestFit="1" customWidth="1"/>
    <col min="2" max="2" width="9.3984375" bestFit="1" customWidth="1"/>
    <col min="4" max="4" width="9.3984375" bestFit="1" customWidth="1"/>
  </cols>
  <sheetData>
    <row r="1" spans="1:5" x14ac:dyDescent="0.4">
      <c r="B1" t="s">
        <v>10</v>
      </c>
      <c r="C1" t="s">
        <v>1</v>
      </c>
      <c r="D1" t="s">
        <v>2</v>
      </c>
    </row>
    <row r="2" spans="1:5" x14ac:dyDescent="0.4">
      <c r="A2" t="s">
        <v>13</v>
      </c>
      <c r="B2">
        <f>34*10^5</f>
        <v>3400000</v>
      </c>
      <c r="C2">
        <v>80</v>
      </c>
      <c r="D2">
        <f>C2/B2</f>
        <v>2.3529411764705884E-5</v>
      </c>
      <c r="E2" t="s">
        <v>6</v>
      </c>
    </row>
    <row r="3" spans="1:5" x14ac:dyDescent="0.4">
      <c r="A3" t="s">
        <v>13</v>
      </c>
      <c r="B3">
        <f>12*10^5</f>
        <v>1200000</v>
      </c>
      <c r="C3">
        <v>60</v>
      </c>
      <c r="D3">
        <f t="shared" ref="D3:D19" si="0">C3/B3</f>
        <v>5.0000000000000002E-5</v>
      </c>
      <c r="E3" t="s">
        <v>6</v>
      </c>
    </row>
    <row r="4" spans="1:5" x14ac:dyDescent="0.4">
      <c r="A4" t="s">
        <v>13</v>
      </c>
      <c r="B4">
        <f>20*10^5</f>
        <v>2000000</v>
      </c>
      <c r="C4">
        <v>40</v>
      </c>
      <c r="D4">
        <f t="shared" si="0"/>
        <v>2.0000000000000002E-5</v>
      </c>
      <c r="E4" t="s">
        <v>6</v>
      </c>
    </row>
    <row r="5" spans="1:5" x14ac:dyDescent="0.4">
      <c r="A5" t="s">
        <v>13</v>
      </c>
      <c r="B5">
        <f>12*10^5</f>
        <v>1200000</v>
      </c>
      <c r="C5">
        <v>90</v>
      </c>
      <c r="D5">
        <f t="shared" si="0"/>
        <v>7.4999999999999993E-5</v>
      </c>
      <c r="E5" t="s">
        <v>7</v>
      </c>
    </row>
    <row r="6" spans="1:5" x14ac:dyDescent="0.4">
      <c r="A6" t="s">
        <v>13</v>
      </c>
      <c r="B6">
        <f>19*10^5</f>
        <v>1900000</v>
      </c>
      <c r="C6">
        <v>120</v>
      </c>
      <c r="D6">
        <f t="shared" si="0"/>
        <v>6.3157894736842103E-5</v>
      </c>
      <c r="E6" t="s">
        <v>7</v>
      </c>
    </row>
    <row r="7" spans="1:5" x14ac:dyDescent="0.4">
      <c r="A7" t="s">
        <v>13</v>
      </c>
      <c r="B7">
        <f>23*10^5</f>
        <v>2300000</v>
      </c>
      <c r="C7">
        <v>40</v>
      </c>
      <c r="D7">
        <f t="shared" si="0"/>
        <v>1.7391304347826085E-5</v>
      </c>
      <c r="E7" t="s">
        <v>7</v>
      </c>
    </row>
    <row r="8" spans="1:5" x14ac:dyDescent="0.4">
      <c r="A8" t="s">
        <v>13</v>
      </c>
      <c r="B8">
        <f>2*10^6</f>
        <v>2000000</v>
      </c>
      <c r="C8">
        <v>90</v>
      </c>
      <c r="D8">
        <f t="shared" si="0"/>
        <v>4.5000000000000003E-5</v>
      </c>
      <c r="E8" t="s">
        <v>8</v>
      </c>
    </row>
    <row r="9" spans="1:5" x14ac:dyDescent="0.4">
      <c r="A9" t="s">
        <v>13</v>
      </c>
      <c r="B9">
        <f>2*10^6</f>
        <v>2000000</v>
      </c>
      <c r="C9">
        <v>5</v>
      </c>
      <c r="D9">
        <f t="shared" si="0"/>
        <v>2.5000000000000002E-6</v>
      </c>
      <c r="E9" t="s">
        <v>8</v>
      </c>
    </row>
    <row r="10" spans="1:5" x14ac:dyDescent="0.4">
      <c r="A10" t="s">
        <v>13</v>
      </c>
      <c r="B10">
        <f>3*10^6</f>
        <v>3000000</v>
      </c>
      <c r="C10">
        <v>8</v>
      </c>
      <c r="D10">
        <f t="shared" si="0"/>
        <v>2.6666666666666668E-6</v>
      </c>
      <c r="E10" t="s">
        <v>8</v>
      </c>
    </row>
    <row r="11" spans="1:5" x14ac:dyDescent="0.4">
      <c r="A11" t="s">
        <v>11</v>
      </c>
      <c r="B11">
        <f>8*10^5</f>
        <v>800000</v>
      </c>
      <c r="C11">
        <v>30</v>
      </c>
      <c r="D11">
        <f t="shared" si="0"/>
        <v>3.7499999999999997E-5</v>
      </c>
      <c r="E11" t="s">
        <v>6</v>
      </c>
    </row>
    <row r="12" spans="1:5" x14ac:dyDescent="0.4">
      <c r="A12" t="s">
        <v>11</v>
      </c>
      <c r="B12">
        <f>8*10^5</f>
        <v>800000</v>
      </c>
      <c r="C12">
        <v>70</v>
      </c>
      <c r="D12">
        <f t="shared" si="0"/>
        <v>8.7499999999999999E-5</v>
      </c>
      <c r="E12" t="s">
        <v>6</v>
      </c>
    </row>
    <row r="13" spans="1:5" x14ac:dyDescent="0.4">
      <c r="A13" t="s">
        <v>11</v>
      </c>
      <c r="B13">
        <f>9*10^5</f>
        <v>900000</v>
      </c>
      <c r="C13">
        <v>120</v>
      </c>
      <c r="D13">
        <f t="shared" si="0"/>
        <v>1.3333333333333334E-4</v>
      </c>
      <c r="E13" t="s">
        <v>6</v>
      </c>
    </row>
    <row r="14" spans="1:5" x14ac:dyDescent="0.4">
      <c r="A14" t="s">
        <v>11</v>
      </c>
      <c r="B14">
        <f>10*10^5</f>
        <v>1000000</v>
      </c>
      <c r="C14">
        <v>30</v>
      </c>
      <c r="D14">
        <f t="shared" si="0"/>
        <v>3.0000000000000001E-5</v>
      </c>
      <c r="E14" t="s">
        <v>7</v>
      </c>
    </row>
    <row r="15" spans="1:5" x14ac:dyDescent="0.4">
      <c r="A15" t="s">
        <v>11</v>
      </c>
      <c r="B15">
        <f>11*10^5</f>
        <v>1100000</v>
      </c>
      <c r="C15">
        <v>50</v>
      </c>
      <c r="D15">
        <f t="shared" si="0"/>
        <v>4.5454545454545452E-5</v>
      </c>
      <c r="E15" t="s">
        <v>7</v>
      </c>
    </row>
    <row r="16" spans="1:5" x14ac:dyDescent="0.4">
      <c r="A16" t="s">
        <v>11</v>
      </c>
      <c r="B16">
        <f>11*10^5</f>
        <v>1100000</v>
      </c>
      <c r="C16">
        <v>70</v>
      </c>
      <c r="D16">
        <f t="shared" si="0"/>
        <v>6.3636363636363641E-5</v>
      </c>
      <c r="E16" t="s">
        <v>7</v>
      </c>
    </row>
    <row r="17" spans="1:5" x14ac:dyDescent="0.4">
      <c r="A17" t="s">
        <v>11</v>
      </c>
      <c r="B17">
        <f>11*10^5</f>
        <v>1100000</v>
      </c>
      <c r="C17">
        <v>20</v>
      </c>
      <c r="D17">
        <f t="shared" si="0"/>
        <v>1.8181818181818182E-5</v>
      </c>
      <c r="E17" t="s">
        <v>8</v>
      </c>
    </row>
    <row r="18" spans="1:5" x14ac:dyDescent="0.4">
      <c r="A18" t="s">
        <v>11</v>
      </c>
      <c r="B18">
        <f>14*10^5</f>
        <v>1400000</v>
      </c>
      <c r="C18">
        <v>60</v>
      </c>
      <c r="D18">
        <f t="shared" si="0"/>
        <v>4.2857142857142856E-5</v>
      </c>
      <c r="E18" t="s">
        <v>8</v>
      </c>
    </row>
    <row r="19" spans="1:5" x14ac:dyDescent="0.4">
      <c r="A19" t="s">
        <v>11</v>
      </c>
      <c r="B19">
        <f>11*10^5</f>
        <v>1100000</v>
      </c>
      <c r="C19">
        <v>40</v>
      </c>
      <c r="D19">
        <f t="shared" si="0"/>
        <v>3.6363636363636364E-5</v>
      </c>
      <c r="E19" t="s">
        <v>8</v>
      </c>
    </row>
    <row r="20" spans="1:5" x14ac:dyDescent="0.4">
      <c r="A20" t="s">
        <v>14</v>
      </c>
      <c r="B20">
        <f>4*10^6</f>
        <v>4000000</v>
      </c>
      <c r="C20">
        <v>60</v>
      </c>
      <c r="D20">
        <f>C20/B20</f>
        <v>1.5E-5</v>
      </c>
      <c r="E20" t="s">
        <v>6</v>
      </c>
    </row>
    <row r="21" spans="1:5" x14ac:dyDescent="0.4">
      <c r="A21" t="s">
        <v>14</v>
      </c>
      <c r="B21">
        <f>15*10^5</f>
        <v>1500000</v>
      </c>
      <c r="C21">
        <v>40</v>
      </c>
      <c r="D21">
        <f t="shared" ref="D21:D37" si="1">C21/B21</f>
        <v>2.6666666666666667E-5</v>
      </c>
      <c r="E21" t="s">
        <v>6</v>
      </c>
    </row>
    <row r="22" spans="1:5" x14ac:dyDescent="0.4">
      <c r="A22" t="s">
        <v>14</v>
      </c>
      <c r="B22">
        <f>13*10^5</f>
        <v>1300000</v>
      </c>
      <c r="C22">
        <v>20</v>
      </c>
      <c r="D22">
        <f t="shared" si="1"/>
        <v>1.5384615384615384E-5</v>
      </c>
      <c r="E22" t="s">
        <v>6</v>
      </c>
    </row>
    <row r="23" spans="1:5" x14ac:dyDescent="0.4">
      <c r="A23" t="s">
        <v>14</v>
      </c>
      <c r="B23">
        <f>20*10^5</f>
        <v>2000000</v>
      </c>
      <c r="C23">
        <v>110</v>
      </c>
      <c r="D23">
        <f t="shared" si="1"/>
        <v>5.5000000000000002E-5</v>
      </c>
      <c r="E23" t="s">
        <v>7</v>
      </c>
    </row>
    <row r="24" spans="1:5" x14ac:dyDescent="0.4">
      <c r="A24" t="s">
        <v>14</v>
      </c>
      <c r="B24">
        <f>18*10^5</f>
        <v>1800000</v>
      </c>
      <c r="C24">
        <v>30</v>
      </c>
      <c r="D24">
        <f t="shared" si="1"/>
        <v>1.6666666666666667E-5</v>
      </c>
      <c r="E24" t="s">
        <v>7</v>
      </c>
    </row>
    <row r="25" spans="1:5" x14ac:dyDescent="0.4">
      <c r="A25" t="s">
        <v>14</v>
      </c>
      <c r="B25">
        <f>23*10^5</f>
        <v>2300000</v>
      </c>
      <c r="C25">
        <v>90</v>
      </c>
      <c r="D25">
        <f t="shared" si="1"/>
        <v>3.9130434782608699E-5</v>
      </c>
      <c r="E25" t="s">
        <v>7</v>
      </c>
    </row>
    <row r="26" spans="1:5" x14ac:dyDescent="0.4">
      <c r="A26" t="s">
        <v>14</v>
      </c>
      <c r="B26">
        <f>26*10^5</f>
        <v>2600000</v>
      </c>
      <c r="C26">
        <v>30</v>
      </c>
      <c r="D26">
        <f t="shared" si="1"/>
        <v>1.1538461538461538E-5</v>
      </c>
      <c r="E26" t="s">
        <v>8</v>
      </c>
    </row>
    <row r="27" spans="1:5" x14ac:dyDescent="0.4">
      <c r="A27" t="s">
        <v>14</v>
      </c>
      <c r="B27">
        <f>20*10^5</f>
        <v>2000000</v>
      </c>
      <c r="C27">
        <v>10</v>
      </c>
      <c r="D27">
        <f t="shared" si="1"/>
        <v>5.0000000000000004E-6</v>
      </c>
      <c r="E27" t="s">
        <v>8</v>
      </c>
    </row>
    <row r="28" spans="1:5" x14ac:dyDescent="0.4">
      <c r="A28" t="s">
        <v>14</v>
      </c>
      <c r="B28">
        <f>21*10^5</f>
        <v>2100000</v>
      </c>
      <c r="C28">
        <v>30</v>
      </c>
      <c r="D28">
        <f t="shared" si="1"/>
        <v>1.4285714285714285E-5</v>
      </c>
      <c r="E28" t="s">
        <v>8</v>
      </c>
    </row>
    <row r="29" spans="1:5" x14ac:dyDescent="0.4">
      <c r="A29" t="s">
        <v>12</v>
      </c>
      <c r="B29">
        <f>13*10^5</f>
        <v>1300000</v>
      </c>
      <c r="C29">
        <v>110</v>
      </c>
      <c r="D29">
        <f t="shared" si="1"/>
        <v>8.4615384615384614E-5</v>
      </c>
      <c r="E29" t="s">
        <v>6</v>
      </c>
    </row>
    <row r="30" spans="1:5" x14ac:dyDescent="0.4">
      <c r="A30" t="s">
        <v>12</v>
      </c>
      <c r="B30">
        <f>15*10^5</f>
        <v>1500000</v>
      </c>
      <c r="C30">
        <v>100</v>
      </c>
      <c r="D30">
        <f t="shared" si="1"/>
        <v>6.666666666666667E-5</v>
      </c>
      <c r="E30" t="s">
        <v>6</v>
      </c>
    </row>
    <row r="31" spans="1:5" x14ac:dyDescent="0.4">
      <c r="A31" t="s">
        <v>12</v>
      </c>
      <c r="B31">
        <f>12*10^5</f>
        <v>1200000</v>
      </c>
      <c r="C31">
        <v>70</v>
      </c>
      <c r="D31">
        <f t="shared" si="1"/>
        <v>5.8333333333333333E-5</v>
      </c>
      <c r="E31" t="s">
        <v>6</v>
      </c>
    </row>
    <row r="32" spans="1:5" x14ac:dyDescent="0.4">
      <c r="A32" t="s">
        <v>12</v>
      </c>
      <c r="B32">
        <f>14*10^5</f>
        <v>1400000</v>
      </c>
      <c r="C32">
        <v>80</v>
      </c>
      <c r="D32">
        <f t="shared" si="1"/>
        <v>5.7142857142857142E-5</v>
      </c>
      <c r="E32" t="s">
        <v>7</v>
      </c>
    </row>
    <row r="33" spans="1:5" x14ac:dyDescent="0.4">
      <c r="A33" t="s">
        <v>12</v>
      </c>
      <c r="B33">
        <f>12*10^5</f>
        <v>1200000</v>
      </c>
      <c r="C33">
        <v>60</v>
      </c>
      <c r="D33">
        <f t="shared" si="1"/>
        <v>5.0000000000000002E-5</v>
      </c>
      <c r="E33" t="s">
        <v>7</v>
      </c>
    </row>
    <row r="34" spans="1:5" x14ac:dyDescent="0.4">
      <c r="A34" t="s">
        <v>12</v>
      </c>
      <c r="B34">
        <f>9*10^5</f>
        <v>900000</v>
      </c>
      <c r="C34">
        <v>100</v>
      </c>
      <c r="D34">
        <f t="shared" si="1"/>
        <v>1.1111111111111112E-4</v>
      </c>
      <c r="E34" t="s">
        <v>7</v>
      </c>
    </row>
    <row r="35" spans="1:5" x14ac:dyDescent="0.4">
      <c r="A35" t="s">
        <v>12</v>
      </c>
      <c r="B35">
        <f>11*10^5</f>
        <v>1100000</v>
      </c>
      <c r="C35">
        <v>7</v>
      </c>
      <c r="D35">
        <f t="shared" si="1"/>
        <v>6.3636363636363634E-6</v>
      </c>
      <c r="E35" t="s">
        <v>8</v>
      </c>
    </row>
    <row r="36" spans="1:5" x14ac:dyDescent="0.4">
      <c r="A36" t="s">
        <v>12</v>
      </c>
      <c r="B36">
        <f>16*10^5</f>
        <v>1600000</v>
      </c>
      <c r="C36">
        <v>50</v>
      </c>
      <c r="D36">
        <f t="shared" si="1"/>
        <v>3.1250000000000001E-5</v>
      </c>
      <c r="E36" t="s">
        <v>8</v>
      </c>
    </row>
    <row r="37" spans="1:5" x14ac:dyDescent="0.4">
      <c r="A37" t="s">
        <v>12</v>
      </c>
      <c r="B37">
        <f>11*10^5</f>
        <v>1100000</v>
      </c>
      <c r="C37">
        <v>20</v>
      </c>
      <c r="D37">
        <f t="shared" si="1"/>
        <v>1.8181818181818182E-5</v>
      </c>
      <c r="E37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181D-3A36-4372-91D1-8649935562B6}">
  <dimension ref="A1:E37"/>
  <sheetViews>
    <sheetView workbookViewId="0">
      <selection activeCell="A2" sqref="A2:A37"/>
    </sheetView>
  </sheetViews>
  <sheetFormatPr defaultRowHeight="17.399999999999999" x14ac:dyDescent="0.4"/>
  <cols>
    <col min="1" max="1" width="20.09765625" bestFit="1" customWidth="1"/>
    <col min="2" max="2" width="9.3984375" bestFit="1" customWidth="1"/>
  </cols>
  <sheetData>
    <row r="1" spans="1:5" x14ac:dyDescent="0.4">
      <c r="A1" t="s">
        <v>0</v>
      </c>
      <c r="B1" t="s">
        <v>2</v>
      </c>
      <c r="C1" t="s">
        <v>1</v>
      </c>
      <c r="D1" t="s">
        <v>3</v>
      </c>
      <c r="E1" t="s">
        <v>5</v>
      </c>
    </row>
    <row r="2" spans="1:5" x14ac:dyDescent="0.4">
      <c r="A2" t="s">
        <v>13</v>
      </c>
      <c r="B2">
        <f>8*10^6</f>
        <v>8000000</v>
      </c>
      <c r="C2">
        <f>8*10^4</f>
        <v>80000</v>
      </c>
      <c r="D2">
        <f>C2/B2</f>
        <v>0.01</v>
      </c>
      <c r="E2" t="s">
        <v>6</v>
      </c>
    </row>
    <row r="3" spans="1:5" x14ac:dyDescent="0.4">
      <c r="A3" t="s">
        <v>13</v>
      </c>
      <c r="B3">
        <f>3*10^6</f>
        <v>3000000</v>
      </c>
      <c r="C3">
        <f>14*10^4</f>
        <v>140000</v>
      </c>
      <c r="D3">
        <f t="shared" ref="D3:D19" si="0">C3/B3</f>
        <v>4.6666666666666669E-2</v>
      </c>
      <c r="E3" t="s">
        <v>6</v>
      </c>
    </row>
    <row r="4" spans="1:5" x14ac:dyDescent="0.4">
      <c r="A4" t="s">
        <v>13</v>
      </c>
      <c r="B4">
        <f>3*10^6</f>
        <v>3000000</v>
      </c>
      <c r="C4">
        <f>24*10^4</f>
        <v>240000</v>
      </c>
      <c r="D4">
        <f t="shared" si="0"/>
        <v>0.08</v>
      </c>
      <c r="E4" t="s">
        <v>6</v>
      </c>
    </row>
    <row r="5" spans="1:5" x14ac:dyDescent="0.4">
      <c r="A5" t="s">
        <v>13</v>
      </c>
      <c r="B5">
        <f>3*10^6</f>
        <v>3000000</v>
      </c>
      <c r="C5">
        <f>11*10^4</f>
        <v>110000</v>
      </c>
      <c r="D5">
        <f t="shared" si="0"/>
        <v>3.6666666666666667E-2</v>
      </c>
      <c r="E5" t="s">
        <v>7</v>
      </c>
    </row>
    <row r="6" spans="1:5" x14ac:dyDescent="0.4">
      <c r="A6" t="s">
        <v>13</v>
      </c>
      <c r="B6">
        <f>12*10^6</f>
        <v>12000000</v>
      </c>
      <c r="C6">
        <f>6*10^4</f>
        <v>60000</v>
      </c>
      <c r="D6">
        <f t="shared" si="0"/>
        <v>5.0000000000000001E-3</v>
      </c>
      <c r="E6" t="s">
        <v>7</v>
      </c>
    </row>
    <row r="7" spans="1:5" x14ac:dyDescent="0.4">
      <c r="A7" t="s">
        <v>13</v>
      </c>
      <c r="B7">
        <f>8*10^6</f>
        <v>8000000</v>
      </c>
      <c r="C7">
        <f>5*10^4</f>
        <v>50000</v>
      </c>
      <c r="D7">
        <f t="shared" si="0"/>
        <v>6.2500000000000003E-3</v>
      </c>
      <c r="E7" t="s">
        <v>7</v>
      </c>
    </row>
    <row r="8" spans="1:5" x14ac:dyDescent="0.4">
      <c r="A8" t="s">
        <v>13</v>
      </c>
      <c r="B8">
        <f>7*10^6</f>
        <v>7000000</v>
      </c>
      <c r="C8">
        <f>4*10^4</f>
        <v>40000</v>
      </c>
      <c r="D8">
        <f t="shared" si="0"/>
        <v>5.7142857142857143E-3</v>
      </c>
      <c r="E8" t="s">
        <v>8</v>
      </c>
    </row>
    <row r="9" spans="1:5" x14ac:dyDescent="0.4">
      <c r="A9" t="s">
        <v>13</v>
      </c>
      <c r="B9">
        <f>5*10^6</f>
        <v>5000000</v>
      </c>
      <c r="C9">
        <f>6*10^4</f>
        <v>60000</v>
      </c>
      <c r="D9">
        <f t="shared" si="0"/>
        <v>1.2E-2</v>
      </c>
      <c r="E9" t="s">
        <v>8</v>
      </c>
    </row>
    <row r="10" spans="1:5" x14ac:dyDescent="0.4">
      <c r="A10" t="s">
        <v>13</v>
      </c>
      <c r="B10">
        <f>3*10^6</f>
        <v>3000000</v>
      </c>
      <c r="C10">
        <f>6*10^4</f>
        <v>60000</v>
      </c>
      <c r="D10">
        <f t="shared" si="0"/>
        <v>0.02</v>
      </c>
      <c r="E10" t="s">
        <v>8</v>
      </c>
    </row>
    <row r="11" spans="1:5" x14ac:dyDescent="0.4">
      <c r="A11" t="s">
        <v>11</v>
      </c>
      <c r="B11">
        <f>18*10^6</f>
        <v>18000000</v>
      </c>
      <c r="C11">
        <v>1400</v>
      </c>
      <c r="D11">
        <f t="shared" si="0"/>
        <v>7.7777777777777782E-5</v>
      </c>
      <c r="E11" t="s">
        <v>6</v>
      </c>
    </row>
    <row r="12" spans="1:5" x14ac:dyDescent="0.4">
      <c r="A12" t="s">
        <v>11</v>
      </c>
      <c r="B12">
        <f>11*10^6</f>
        <v>11000000</v>
      </c>
      <c r="C12">
        <v>4000</v>
      </c>
      <c r="D12">
        <f t="shared" si="0"/>
        <v>3.6363636363636361E-4</v>
      </c>
      <c r="E12" t="s">
        <v>6</v>
      </c>
    </row>
    <row r="13" spans="1:5" x14ac:dyDescent="0.4">
      <c r="A13" t="s">
        <v>11</v>
      </c>
      <c r="B13">
        <f>23*10^6</f>
        <v>23000000</v>
      </c>
      <c r="C13">
        <v>1100</v>
      </c>
      <c r="D13">
        <f t="shared" si="0"/>
        <v>4.7826086956521742E-5</v>
      </c>
      <c r="E13" t="s">
        <v>6</v>
      </c>
    </row>
    <row r="14" spans="1:5" x14ac:dyDescent="0.4">
      <c r="A14" t="s">
        <v>11</v>
      </c>
      <c r="B14">
        <f>5*10^6</f>
        <v>5000000</v>
      </c>
      <c r="C14">
        <f>6*10^3</f>
        <v>6000</v>
      </c>
      <c r="D14">
        <f t="shared" si="0"/>
        <v>1.1999999999999999E-3</v>
      </c>
      <c r="E14" t="s">
        <v>7</v>
      </c>
    </row>
    <row r="15" spans="1:5" x14ac:dyDescent="0.4">
      <c r="A15" t="s">
        <v>11</v>
      </c>
      <c r="B15">
        <f>6*10^6</f>
        <v>6000000</v>
      </c>
      <c r="C15">
        <f>23*10^2</f>
        <v>2300</v>
      </c>
      <c r="D15">
        <f t="shared" si="0"/>
        <v>3.8333333333333334E-4</v>
      </c>
      <c r="E15" t="s">
        <v>7</v>
      </c>
    </row>
    <row r="16" spans="1:5" x14ac:dyDescent="0.4">
      <c r="A16" t="s">
        <v>11</v>
      </c>
      <c r="B16">
        <f>7*10^6</f>
        <v>7000000</v>
      </c>
      <c r="C16">
        <f>4*10^3</f>
        <v>4000</v>
      </c>
      <c r="D16">
        <f t="shared" si="0"/>
        <v>5.7142857142857147E-4</v>
      </c>
      <c r="E16" t="s">
        <v>7</v>
      </c>
    </row>
    <row r="17" spans="1:5" x14ac:dyDescent="0.4">
      <c r="A17" t="s">
        <v>11</v>
      </c>
      <c r="B17">
        <f>28*10^6</f>
        <v>28000000</v>
      </c>
      <c r="C17">
        <f>3*10^3</f>
        <v>3000</v>
      </c>
      <c r="D17">
        <f t="shared" si="0"/>
        <v>1.0714285714285714E-4</v>
      </c>
      <c r="E17" t="s">
        <v>8</v>
      </c>
    </row>
    <row r="18" spans="1:5" x14ac:dyDescent="0.4">
      <c r="A18" t="s">
        <v>11</v>
      </c>
      <c r="B18">
        <f>15*10^6</f>
        <v>15000000</v>
      </c>
      <c r="C18">
        <f>6*10^3</f>
        <v>6000</v>
      </c>
      <c r="D18">
        <f t="shared" si="0"/>
        <v>4.0000000000000002E-4</v>
      </c>
      <c r="E18" t="s">
        <v>8</v>
      </c>
    </row>
    <row r="19" spans="1:5" x14ac:dyDescent="0.4">
      <c r="A19" t="s">
        <v>11</v>
      </c>
      <c r="B19">
        <f>15*10^6</f>
        <v>15000000</v>
      </c>
      <c r="C19">
        <f>3*10^3</f>
        <v>3000</v>
      </c>
      <c r="D19">
        <f t="shared" si="0"/>
        <v>2.0000000000000001E-4</v>
      </c>
      <c r="E19" t="s">
        <v>8</v>
      </c>
    </row>
    <row r="20" spans="1:5" x14ac:dyDescent="0.4">
      <c r="A20" t="s">
        <v>14</v>
      </c>
      <c r="B20">
        <f>9*10^6</f>
        <v>9000000</v>
      </c>
      <c r="C20">
        <f>4*10^4</f>
        <v>40000</v>
      </c>
      <c r="D20">
        <f>C20/B20</f>
        <v>4.4444444444444444E-3</v>
      </c>
      <c r="E20" t="s">
        <v>6</v>
      </c>
    </row>
    <row r="21" spans="1:5" x14ac:dyDescent="0.4">
      <c r="A21" t="s">
        <v>14</v>
      </c>
      <c r="B21">
        <f>8*10^6</f>
        <v>8000000</v>
      </c>
      <c r="C21">
        <f>12*10^3</f>
        <v>12000</v>
      </c>
      <c r="D21">
        <f>C21/B21</f>
        <v>1.5E-3</v>
      </c>
      <c r="E21" t="s">
        <v>6</v>
      </c>
    </row>
    <row r="22" spans="1:5" x14ac:dyDescent="0.4">
      <c r="A22" t="s">
        <v>14</v>
      </c>
      <c r="B22">
        <f>9*10^6</f>
        <v>9000000</v>
      </c>
      <c r="C22">
        <f>2*10^4</f>
        <v>20000</v>
      </c>
      <c r="D22">
        <f>C22/B22</f>
        <v>2.2222222222222222E-3</v>
      </c>
      <c r="E22" t="s">
        <v>6</v>
      </c>
    </row>
    <row r="23" spans="1:5" x14ac:dyDescent="0.4">
      <c r="A23" t="s">
        <v>14</v>
      </c>
      <c r="B23">
        <f>10*10^6</f>
        <v>10000000</v>
      </c>
      <c r="C23">
        <f>2*10^4</f>
        <v>20000</v>
      </c>
      <c r="D23">
        <f>C23/B23</f>
        <v>2E-3</v>
      </c>
      <c r="E23" t="s">
        <v>7</v>
      </c>
    </row>
    <row r="24" spans="1:5" x14ac:dyDescent="0.4">
      <c r="A24" t="s">
        <v>14</v>
      </c>
      <c r="B24">
        <f>19*10^6</f>
        <v>19000000</v>
      </c>
      <c r="C24">
        <f>9*10^4</f>
        <v>90000</v>
      </c>
      <c r="D24">
        <f>C24/B24</f>
        <v>4.7368421052631582E-3</v>
      </c>
      <c r="E24" t="s">
        <v>7</v>
      </c>
    </row>
    <row r="25" spans="1:5" x14ac:dyDescent="0.4">
      <c r="A25" t="s">
        <v>14</v>
      </c>
      <c r="B25">
        <f>12*10^6</f>
        <v>12000000</v>
      </c>
      <c r="C25">
        <f>8*10^4</f>
        <v>80000</v>
      </c>
      <c r="D25">
        <f>C25/B25</f>
        <v>6.6666666666666671E-3</v>
      </c>
      <c r="E25" t="s">
        <v>7</v>
      </c>
    </row>
    <row r="26" spans="1:5" x14ac:dyDescent="0.4">
      <c r="A26" t="s">
        <v>14</v>
      </c>
      <c r="B26">
        <f>13*10^6</f>
        <v>13000000</v>
      </c>
      <c r="C26">
        <f>6*10^3</f>
        <v>6000</v>
      </c>
      <c r="D26">
        <f>C26/B26</f>
        <v>4.6153846153846153E-4</v>
      </c>
      <c r="E26" t="s">
        <v>8</v>
      </c>
    </row>
    <row r="27" spans="1:5" x14ac:dyDescent="0.4">
      <c r="A27" t="s">
        <v>14</v>
      </c>
      <c r="B27">
        <f>50*10^6</f>
        <v>50000000</v>
      </c>
      <c r="C27">
        <f>9*10^3</f>
        <v>9000</v>
      </c>
      <c r="D27">
        <f>C27/B27</f>
        <v>1.8000000000000001E-4</v>
      </c>
      <c r="E27" t="s">
        <v>8</v>
      </c>
    </row>
    <row r="28" spans="1:5" x14ac:dyDescent="0.4">
      <c r="A28" t="s">
        <v>14</v>
      </c>
      <c r="B28">
        <f>4*10^6</f>
        <v>4000000</v>
      </c>
      <c r="C28">
        <f>20*10^3</f>
        <v>20000</v>
      </c>
      <c r="D28">
        <f>C28/B28</f>
        <v>5.0000000000000001E-3</v>
      </c>
      <c r="E28" t="s">
        <v>8</v>
      </c>
    </row>
    <row r="29" spans="1:5" x14ac:dyDescent="0.4">
      <c r="A29" t="s">
        <v>12</v>
      </c>
      <c r="B29">
        <f>6*10^6</f>
        <v>6000000</v>
      </c>
      <c r="C29">
        <f>18*10^2</f>
        <v>1800</v>
      </c>
      <c r="D29">
        <f>C29/B29</f>
        <v>2.9999999999999997E-4</v>
      </c>
      <c r="E29" t="s">
        <v>6</v>
      </c>
    </row>
    <row r="30" spans="1:5" x14ac:dyDescent="0.4">
      <c r="A30" t="s">
        <v>12</v>
      </c>
      <c r="B30">
        <f>11*10^6</f>
        <v>11000000</v>
      </c>
      <c r="C30">
        <f>12*10^2</f>
        <v>1200</v>
      </c>
      <c r="D30">
        <f>C30/B30</f>
        <v>1.0909090909090909E-4</v>
      </c>
      <c r="E30" t="s">
        <v>6</v>
      </c>
    </row>
    <row r="31" spans="1:5" x14ac:dyDescent="0.4">
      <c r="A31" t="s">
        <v>12</v>
      </c>
      <c r="B31">
        <f>9*10^6</f>
        <v>9000000</v>
      </c>
      <c r="C31">
        <f>6*10^2</f>
        <v>600</v>
      </c>
      <c r="D31">
        <f>C31/B31</f>
        <v>6.666666666666667E-5</v>
      </c>
      <c r="E31" t="s">
        <v>6</v>
      </c>
    </row>
    <row r="32" spans="1:5" x14ac:dyDescent="0.4">
      <c r="A32" t="s">
        <v>12</v>
      </c>
      <c r="B32">
        <f>9*10^6</f>
        <v>9000000</v>
      </c>
      <c r="C32">
        <f>11*10^2</f>
        <v>1100</v>
      </c>
      <c r="D32">
        <f>C32/B32</f>
        <v>1.2222222222222221E-4</v>
      </c>
      <c r="E32" t="s">
        <v>7</v>
      </c>
    </row>
    <row r="33" spans="1:5" x14ac:dyDescent="0.4">
      <c r="A33" t="s">
        <v>12</v>
      </c>
      <c r="B33">
        <f>34*10^6</f>
        <v>34000000</v>
      </c>
      <c r="C33">
        <f>2800</f>
        <v>2800</v>
      </c>
      <c r="D33">
        <f>C33/B33</f>
        <v>8.2352941176470595E-5</v>
      </c>
      <c r="E33" t="s">
        <v>7</v>
      </c>
    </row>
    <row r="34" spans="1:5" x14ac:dyDescent="0.4">
      <c r="A34" t="s">
        <v>12</v>
      </c>
      <c r="B34">
        <f>10*10^6</f>
        <v>10000000</v>
      </c>
      <c r="C34">
        <v>5000</v>
      </c>
      <c r="D34">
        <f>C34/B34</f>
        <v>5.0000000000000001E-4</v>
      </c>
      <c r="E34" t="s">
        <v>7</v>
      </c>
    </row>
    <row r="35" spans="1:5" x14ac:dyDescent="0.4">
      <c r="A35" t="s">
        <v>12</v>
      </c>
      <c r="B35">
        <f>10*10^6</f>
        <v>10000000</v>
      </c>
      <c r="C35">
        <f>4*10^3</f>
        <v>4000</v>
      </c>
      <c r="D35">
        <f>C35/B35</f>
        <v>4.0000000000000002E-4</v>
      </c>
      <c r="E35" t="s">
        <v>8</v>
      </c>
    </row>
    <row r="36" spans="1:5" x14ac:dyDescent="0.4">
      <c r="A36" t="s">
        <v>12</v>
      </c>
      <c r="B36">
        <f>17*10^6</f>
        <v>17000000</v>
      </c>
      <c r="C36">
        <f>7*10^3</f>
        <v>7000</v>
      </c>
      <c r="D36">
        <f>C36/B36</f>
        <v>4.1176470588235296E-4</v>
      </c>
      <c r="E36" t="s">
        <v>8</v>
      </c>
    </row>
    <row r="37" spans="1:5" x14ac:dyDescent="0.4">
      <c r="A37" t="s">
        <v>12</v>
      </c>
      <c r="B37">
        <f>12*10^6</f>
        <v>12000000</v>
      </c>
      <c r="C37">
        <v>700</v>
      </c>
      <c r="D37">
        <f>C37/B37</f>
        <v>5.8333333333333333E-5</v>
      </c>
      <c r="E37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suppression_Cyc0</vt:lpstr>
      <vt:lpstr>suppression_Cyc4</vt:lpstr>
      <vt:lpstr>cyc0_counting</vt:lpstr>
      <vt:lpstr>Cyc4_counting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2022-10-26T04:23:47Z</dcterms:created>
  <dcterms:modified xsi:type="dcterms:W3CDTF">2024-12-10T09:46:05Z</dcterms:modified>
</cp:coreProperties>
</file>