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\Dropbox\NHL94\Leagues\Chaos Draft\Season 05\"/>
    </mc:Choice>
  </mc:AlternateContent>
  <xr:revisionPtr revIDLastSave="0" documentId="13_ncr:1_{0774188F-2131-42FA-9C95-72818BD0BD0B}" xr6:coauthVersionLast="47" xr6:coauthVersionMax="47" xr10:uidLastSave="{00000000-0000-0000-0000-000000000000}"/>
  <bookViews>
    <workbookView xWindow="780" yWindow="780" windowWidth="13440" windowHeight="15030" activeTab="2" xr2:uid="{00000000-000D-0000-FFFF-FFFF00000000}"/>
  </bookViews>
  <sheets>
    <sheet name="NEW ROM NOTES" sheetId="6" r:id="rId1"/>
    <sheet name="ROM NOTES" sheetId="2" state="hidden" r:id="rId2"/>
    <sheet name="offsets" sheetId="3" r:id="rId3"/>
    <sheet name="32 offets" sheetId="16" r:id="rId4"/>
    <sheet name="sizes" sheetId="7" r:id="rId5"/>
    <sheet name="image helper" sheetId="9" r:id="rId6"/>
    <sheet name="teams" sheetId="1" r:id="rId7"/>
    <sheet name="Title Screen EA" sheetId="4" state="hidden" r:id="rId8"/>
    <sheet name="Layout Helper Ron Barr 9x14" sheetId="10" state="hidden" r:id="rId9"/>
    <sheet name="MUSIC (2)" sheetId="14" state="hidden" r:id="rId10"/>
    <sheet name="MUSIC" sheetId="13" r:id="rId11"/>
    <sheet name="CDL to DPWM" sheetId="15" r:id="rId12"/>
  </sheets>
  <definedNames>
    <definedName name="_xlnm._FilterDatabase" localSheetId="10" hidden="1">MUSIC!$L$1:$N$90</definedName>
    <definedName name="_xlnm._FilterDatabase" localSheetId="9" hidden="1">'MUSIC (2)'!$A$1:$K$128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6" l="1"/>
  <c r="G4" i="16"/>
  <c r="G5" i="16"/>
  <c r="G6" i="16" s="1"/>
  <c r="F3" i="16"/>
  <c r="G3" i="16"/>
  <c r="G2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" i="16"/>
  <c r="K4" i="16"/>
  <c r="K5" i="16" s="1"/>
  <c r="K6" i="16" s="1"/>
  <c r="K7" i="16" s="1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" i="16"/>
  <c r="K2" i="16"/>
  <c r="E2" i="16"/>
  <c r="E3" i="16" s="1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" i="16"/>
  <c r="C4" i="16"/>
  <c r="C5" i="16" s="1"/>
  <c r="C6" i="16" s="1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" i="16"/>
  <c r="C2" i="16"/>
  <c r="C50" i="16"/>
  <c r="L36" i="16"/>
  <c r="J36" i="16"/>
  <c r="H36" i="16"/>
  <c r="G36" i="16"/>
  <c r="D36" i="16"/>
  <c r="C36" i="16"/>
  <c r="M2" i="15"/>
  <c r="F6" i="16" l="1"/>
  <c r="G7" i="16"/>
  <c r="F5" i="16"/>
  <c r="E4" i="16"/>
  <c r="D3" i="16"/>
  <c r="D3" i="15"/>
  <c r="D4" i="15"/>
  <c r="E4" i="15"/>
  <c r="G4" i="15" s="1"/>
  <c r="F4" i="15"/>
  <c r="B5" i="15"/>
  <c r="D8" i="15"/>
  <c r="D9" i="15"/>
  <c r="E9" i="15" s="1"/>
  <c r="G9" i="15" s="1"/>
  <c r="F9" i="15"/>
  <c r="B10" i="15"/>
  <c r="D13" i="15"/>
  <c r="D14" i="15"/>
  <c r="E14" i="15"/>
  <c r="G14" i="15" s="1"/>
  <c r="F14" i="15"/>
  <c r="B15" i="15"/>
  <c r="D18" i="15"/>
  <c r="D19" i="15"/>
  <c r="E19" i="15" s="1"/>
  <c r="G19" i="15" s="1"/>
  <c r="F19" i="15"/>
  <c r="B20" i="15"/>
  <c r="D23" i="15"/>
  <c r="D24" i="15"/>
  <c r="E24" i="15"/>
  <c r="G24" i="15" s="1"/>
  <c r="F24" i="15"/>
  <c r="D27" i="15"/>
  <c r="D28" i="15"/>
  <c r="E28" i="15"/>
  <c r="G28" i="15" s="1"/>
  <c r="F28" i="15"/>
  <c r="D31" i="15"/>
  <c r="D32" i="15"/>
  <c r="E32" i="15" s="1"/>
  <c r="G32" i="15" s="1"/>
  <c r="F32" i="15"/>
  <c r="D35" i="15"/>
  <c r="E36" i="15" s="1"/>
  <c r="G36" i="15" s="1"/>
  <c r="D36" i="15"/>
  <c r="F36" i="15"/>
  <c r="G8" i="16" l="1"/>
  <c r="F7" i="16"/>
  <c r="E5" i="16"/>
  <c r="D4" i="16"/>
  <c r="Q123" i="14"/>
  <c r="P123" i="14"/>
  <c r="L124" i="14"/>
  <c r="F8" i="16" l="1"/>
  <c r="G9" i="16"/>
  <c r="E6" i="16"/>
  <c r="D5" i="16"/>
  <c r="P57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2" i="13"/>
  <c r="A125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1" i="14"/>
  <c r="G51" i="14" s="1"/>
  <c r="A52" i="14"/>
  <c r="G52" i="14" s="1"/>
  <c r="A53" i="14"/>
  <c r="G53" i="14" s="1"/>
  <c r="A54" i="14"/>
  <c r="G54" i="14" s="1"/>
  <c r="A55" i="14"/>
  <c r="G55" i="14" s="1"/>
  <c r="A56" i="14"/>
  <c r="G56" i="14" s="1"/>
  <c r="A57" i="14"/>
  <c r="G57" i="14" s="1"/>
  <c r="A58" i="14"/>
  <c r="G58" i="14" s="1"/>
  <c r="A59" i="14"/>
  <c r="G59" i="14" s="1"/>
  <c r="A60" i="14"/>
  <c r="G60" i="14" s="1"/>
  <c r="A61" i="14"/>
  <c r="G61" i="14" s="1"/>
  <c r="A62" i="14"/>
  <c r="G62" i="14" s="1"/>
  <c r="A63" i="14"/>
  <c r="G63" i="14" s="1"/>
  <c r="A64" i="14"/>
  <c r="G64" i="14" s="1"/>
  <c r="A65" i="14"/>
  <c r="G65" i="14" s="1"/>
  <c r="A66" i="14"/>
  <c r="G66" i="14" s="1"/>
  <c r="A67" i="14"/>
  <c r="G67" i="14" s="1"/>
  <c r="A68" i="14"/>
  <c r="G68" i="14" s="1"/>
  <c r="A69" i="14"/>
  <c r="G69" i="14" s="1"/>
  <c r="A70" i="14"/>
  <c r="G70" i="14" s="1"/>
  <c r="A71" i="14"/>
  <c r="G71" i="14" s="1"/>
  <c r="A72" i="14"/>
  <c r="G72" i="14" s="1"/>
  <c r="A73" i="14"/>
  <c r="G73" i="14" s="1"/>
  <c r="A74" i="14"/>
  <c r="G74" i="14" s="1"/>
  <c r="A75" i="14"/>
  <c r="G75" i="14" s="1"/>
  <c r="A76" i="14"/>
  <c r="G76" i="14" s="1"/>
  <c r="A77" i="14"/>
  <c r="G77" i="14" s="1"/>
  <c r="A78" i="14"/>
  <c r="G78" i="14" s="1"/>
  <c r="A79" i="14"/>
  <c r="G79" i="14" s="1"/>
  <c r="A80" i="14"/>
  <c r="G80" i="14" s="1"/>
  <c r="A81" i="14"/>
  <c r="G81" i="14" s="1"/>
  <c r="A82" i="14"/>
  <c r="G82" i="14" s="1"/>
  <c r="A83" i="14"/>
  <c r="G83" i="14" s="1"/>
  <c r="A84" i="14"/>
  <c r="G84" i="14" s="1"/>
  <c r="A85" i="14"/>
  <c r="G85" i="14" s="1"/>
  <c r="A86" i="14"/>
  <c r="G86" i="14" s="1"/>
  <c r="A87" i="14"/>
  <c r="G87" i="14" s="1"/>
  <c r="A88" i="14"/>
  <c r="G88" i="14" s="1"/>
  <c r="A89" i="14"/>
  <c r="G89" i="14" s="1"/>
  <c r="A90" i="14"/>
  <c r="G90" i="14" s="1"/>
  <c r="A91" i="14"/>
  <c r="G91" i="14" s="1"/>
  <c r="A92" i="14"/>
  <c r="G92" i="14" s="1"/>
  <c r="A93" i="14"/>
  <c r="G93" i="14" s="1"/>
  <c r="A94" i="14"/>
  <c r="G94" i="14" s="1"/>
  <c r="A95" i="14"/>
  <c r="G95" i="14" s="1"/>
  <c r="A96" i="14"/>
  <c r="G96" i="14" s="1"/>
  <c r="A97" i="14"/>
  <c r="G97" i="14" s="1"/>
  <c r="A98" i="14"/>
  <c r="G98" i="14" s="1"/>
  <c r="A99" i="14"/>
  <c r="G99" i="14" s="1"/>
  <c r="A100" i="14"/>
  <c r="G100" i="14" s="1"/>
  <c r="A101" i="14"/>
  <c r="G101" i="14" s="1"/>
  <c r="A102" i="14"/>
  <c r="G102" i="14" s="1"/>
  <c r="A103" i="14"/>
  <c r="G103" i="14" s="1"/>
  <c r="A104" i="14"/>
  <c r="G104" i="14" s="1"/>
  <c r="A105" i="14"/>
  <c r="G105" i="14" s="1"/>
  <c r="A106" i="14"/>
  <c r="G106" i="14" s="1"/>
  <c r="A107" i="14"/>
  <c r="G107" i="14" s="1"/>
  <c r="A108" i="14"/>
  <c r="G108" i="14" s="1"/>
  <c r="A109" i="14"/>
  <c r="G109" i="14" s="1"/>
  <c r="A110" i="14"/>
  <c r="G110" i="14" s="1"/>
  <c r="A111" i="14"/>
  <c r="G111" i="14" s="1"/>
  <c r="A112" i="14"/>
  <c r="G112" i="14" s="1"/>
  <c r="A113" i="14"/>
  <c r="G113" i="14" s="1"/>
  <c r="A114" i="14"/>
  <c r="G114" i="14" s="1"/>
  <c r="A115" i="14"/>
  <c r="G115" i="14" s="1"/>
  <c r="A116" i="14"/>
  <c r="G116" i="14" s="1"/>
  <c r="A117" i="14"/>
  <c r="G117" i="14" s="1"/>
  <c r="A118" i="14"/>
  <c r="G118" i="14" s="1"/>
  <c r="A119" i="14"/>
  <c r="G119" i="14" s="1"/>
  <c r="A120" i="14"/>
  <c r="G120" i="14" s="1"/>
  <c r="A121" i="14"/>
  <c r="H121" i="14" s="1"/>
  <c r="A122" i="14"/>
  <c r="A123" i="14"/>
  <c r="A124" i="14"/>
  <c r="A50" i="14"/>
  <c r="G50" i="14" s="1"/>
  <c r="I96" i="14"/>
  <c r="I97" i="14"/>
  <c r="I98" i="14"/>
  <c r="I99" i="14"/>
  <c r="I100" i="14"/>
  <c r="I101" i="14"/>
  <c r="I102" i="14"/>
  <c r="I103" i="14"/>
  <c r="J103" i="14" s="1"/>
  <c r="I104" i="14"/>
  <c r="I105" i="14"/>
  <c r="I106" i="14"/>
  <c r="I107" i="14"/>
  <c r="I108" i="14"/>
  <c r="I109" i="14"/>
  <c r="I110" i="14"/>
  <c r="I111" i="14"/>
  <c r="J111" i="14" s="1"/>
  <c r="I112" i="14"/>
  <c r="I113" i="14"/>
  <c r="I114" i="14"/>
  <c r="J114" i="14" s="1"/>
  <c r="I115" i="14"/>
  <c r="I116" i="14"/>
  <c r="I117" i="14"/>
  <c r="J117" i="14" s="1"/>
  <c r="I118" i="14"/>
  <c r="I119" i="14"/>
  <c r="I120" i="14"/>
  <c r="I121" i="14"/>
  <c r="I122" i="14"/>
  <c r="J122" i="14" s="1"/>
  <c r="I123" i="14"/>
  <c r="I124" i="14"/>
  <c r="N2" i="14"/>
  <c r="F50" i="14"/>
  <c r="L50" i="14" s="1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3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C3" i="14"/>
  <c r="I3" i="14" s="1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2" i="14"/>
  <c r="E2" i="14"/>
  <c r="E132" i="14"/>
  <c r="E128" i="14"/>
  <c r="F128" i="14" s="1"/>
  <c r="E127" i="14"/>
  <c r="E136" i="14"/>
  <c r="E135" i="14"/>
  <c r="E134" i="14"/>
  <c r="E133" i="14"/>
  <c r="F139" i="14"/>
  <c r="I139" i="14" s="1"/>
  <c r="F138" i="14"/>
  <c r="F137" i="14"/>
  <c r="D138" i="14"/>
  <c r="D140" i="14"/>
  <c r="D139" i="14"/>
  <c r="D137" i="14"/>
  <c r="G10" i="16" l="1"/>
  <c r="F9" i="16"/>
  <c r="D6" i="16"/>
  <c r="E7" i="16"/>
  <c r="J107" i="14"/>
  <c r="J115" i="14"/>
  <c r="J101" i="14"/>
  <c r="R8" i="13"/>
  <c r="G121" i="14"/>
  <c r="J121" i="14"/>
  <c r="J106" i="14"/>
  <c r="J99" i="14"/>
  <c r="J119" i="14"/>
  <c r="J104" i="14"/>
  <c r="J97" i="14"/>
  <c r="R16" i="13"/>
  <c r="R80" i="13"/>
  <c r="R64" i="13"/>
  <c r="R48" i="13"/>
  <c r="R32" i="13"/>
  <c r="R76" i="13"/>
  <c r="R60" i="13"/>
  <c r="R44" i="13"/>
  <c r="R28" i="13"/>
  <c r="R12" i="13"/>
  <c r="R88" i="13"/>
  <c r="R72" i="13"/>
  <c r="R56" i="13"/>
  <c r="R40" i="13"/>
  <c r="R24" i="13"/>
  <c r="R5" i="13"/>
  <c r="R9" i="13"/>
  <c r="R13" i="13"/>
  <c r="R17" i="13"/>
  <c r="R21" i="13"/>
  <c r="R25" i="13"/>
  <c r="R29" i="13"/>
  <c r="R33" i="13"/>
  <c r="R37" i="13"/>
  <c r="R41" i="13"/>
  <c r="R45" i="13"/>
  <c r="R49" i="13"/>
  <c r="R53" i="13"/>
  <c r="R57" i="13"/>
  <c r="R61" i="13"/>
  <c r="R65" i="13"/>
  <c r="R69" i="13"/>
  <c r="R73" i="13"/>
  <c r="R77" i="13"/>
  <c r="R81" i="13"/>
  <c r="R85" i="13"/>
  <c r="R89" i="13"/>
  <c r="R7" i="13"/>
  <c r="R19" i="13"/>
  <c r="R27" i="13"/>
  <c r="R31" i="13"/>
  <c r="R39" i="13"/>
  <c r="R51" i="13"/>
  <c r="R59" i="13"/>
  <c r="R67" i="13"/>
  <c r="R71" i="13"/>
  <c r="R79" i="13"/>
  <c r="R87" i="13"/>
  <c r="R6" i="13"/>
  <c r="R10" i="13"/>
  <c r="R14" i="13"/>
  <c r="R18" i="13"/>
  <c r="R22" i="13"/>
  <c r="R26" i="13"/>
  <c r="R30" i="13"/>
  <c r="R34" i="13"/>
  <c r="R38" i="13"/>
  <c r="R42" i="13"/>
  <c r="R46" i="13"/>
  <c r="R50" i="13"/>
  <c r="R54" i="13"/>
  <c r="R58" i="13"/>
  <c r="R62" i="13"/>
  <c r="R66" i="13"/>
  <c r="R70" i="13"/>
  <c r="R74" i="13"/>
  <c r="R78" i="13"/>
  <c r="R82" i="13"/>
  <c r="R86" i="13"/>
  <c r="R90" i="13"/>
  <c r="R11" i="13"/>
  <c r="R15" i="13"/>
  <c r="R23" i="13"/>
  <c r="R35" i="13"/>
  <c r="R43" i="13"/>
  <c r="R47" i="13"/>
  <c r="R55" i="13"/>
  <c r="R63" i="13"/>
  <c r="R75" i="13"/>
  <c r="R83" i="13"/>
  <c r="R3" i="13"/>
  <c r="Q3" i="13"/>
  <c r="R84" i="13"/>
  <c r="R68" i="13"/>
  <c r="R52" i="13"/>
  <c r="R36" i="13"/>
  <c r="R20" i="13"/>
  <c r="R4" i="13"/>
  <c r="F132" i="14"/>
  <c r="I132" i="14" s="1"/>
  <c r="J120" i="14"/>
  <c r="J113" i="14"/>
  <c r="J123" i="14"/>
  <c r="J112" i="14"/>
  <c r="J109" i="14"/>
  <c r="J105" i="14"/>
  <c r="J98" i="14"/>
  <c r="J79" i="14"/>
  <c r="J71" i="14"/>
  <c r="J124" i="14"/>
  <c r="J116" i="14"/>
  <c r="J108" i="14"/>
  <c r="J100" i="14"/>
  <c r="J118" i="14"/>
  <c r="J110" i="14"/>
  <c r="J102" i="14"/>
  <c r="J96" i="14"/>
  <c r="J92" i="14"/>
  <c r="J60" i="14"/>
  <c r="J84" i="14"/>
  <c r="J93" i="14"/>
  <c r="J89" i="14"/>
  <c r="J85" i="14"/>
  <c r="J81" i="14"/>
  <c r="J61" i="14"/>
  <c r="J53" i="14"/>
  <c r="J68" i="14"/>
  <c r="J95" i="14"/>
  <c r="J76" i="14"/>
  <c r="J58" i="14"/>
  <c r="J54" i="14"/>
  <c r="J90" i="14"/>
  <c r="J86" i="14"/>
  <c r="J82" i="14"/>
  <c r="J78" i="14"/>
  <c r="J74" i="14"/>
  <c r="J70" i="14"/>
  <c r="J63" i="14"/>
  <c r="J77" i="14"/>
  <c r="J52" i="14"/>
  <c r="F127" i="14"/>
  <c r="J94" i="14"/>
  <c r="J87" i="14"/>
  <c r="J69" i="14"/>
  <c r="J66" i="14"/>
  <c r="J62" i="14"/>
  <c r="J55" i="14"/>
  <c r="J73" i="14"/>
  <c r="J65" i="14"/>
  <c r="J57" i="14"/>
  <c r="C4" i="14"/>
  <c r="J91" i="14"/>
  <c r="J88" i="14"/>
  <c r="J83" i="14"/>
  <c r="J80" i="14"/>
  <c r="J75" i="14"/>
  <c r="J72" i="14"/>
  <c r="J67" i="14"/>
  <c r="J64" i="14"/>
  <c r="J59" i="14"/>
  <c r="J56" i="14"/>
  <c r="J3" i="14"/>
  <c r="F133" i="14"/>
  <c r="I133" i="14" s="1"/>
  <c r="F135" i="14"/>
  <c r="I135" i="14" s="1"/>
  <c r="F136" i="14"/>
  <c r="I136" i="14" s="1"/>
  <c r="F134" i="14"/>
  <c r="I134" i="14" s="1"/>
  <c r="F55" i="14"/>
  <c r="F56" i="14"/>
  <c r="F57" i="14"/>
  <c r="F58" i="14"/>
  <c r="F59" i="14"/>
  <c r="L59" i="14" s="1"/>
  <c r="F60" i="14"/>
  <c r="F61" i="14"/>
  <c r="F62" i="14"/>
  <c r="F63" i="14"/>
  <c r="F64" i="14"/>
  <c r="F65" i="14"/>
  <c r="L65" i="14" s="1"/>
  <c r="F66" i="14"/>
  <c r="F67" i="14"/>
  <c r="M67" i="14" s="1"/>
  <c r="F68" i="14"/>
  <c r="F69" i="14"/>
  <c r="F70" i="14"/>
  <c r="F71" i="14"/>
  <c r="F72" i="14"/>
  <c r="F73" i="14"/>
  <c r="F74" i="14"/>
  <c r="F75" i="14"/>
  <c r="L75" i="14" s="1"/>
  <c r="F76" i="14"/>
  <c r="F77" i="14"/>
  <c r="F78" i="14"/>
  <c r="F79" i="14"/>
  <c r="F80" i="14"/>
  <c r="F81" i="14"/>
  <c r="L81" i="14" s="1"/>
  <c r="F82" i="14"/>
  <c r="M82" i="14" s="1"/>
  <c r="F83" i="14"/>
  <c r="F84" i="14"/>
  <c r="L84" i="14" s="1"/>
  <c r="F85" i="14"/>
  <c r="M85" i="14" s="1"/>
  <c r="F86" i="14"/>
  <c r="F87" i="14"/>
  <c r="F88" i="14"/>
  <c r="F89" i="14"/>
  <c r="F90" i="14"/>
  <c r="F91" i="14"/>
  <c r="F92" i="14"/>
  <c r="L92" i="14" s="1"/>
  <c r="F93" i="14"/>
  <c r="F94" i="14"/>
  <c r="F95" i="14"/>
  <c r="F96" i="14"/>
  <c r="F97" i="14"/>
  <c r="L97" i="14" s="1"/>
  <c r="F98" i="14"/>
  <c r="F99" i="14"/>
  <c r="F100" i="14"/>
  <c r="F101" i="14"/>
  <c r="F102" i="14"/>
  <c r="F103" i="14"/>
  <c r="F104" i="14"/>
  <c r="L104" i="14" s="1"/>
  <c r="F105" i="14"/>
  <c r="F106" i="14"/>
  <c r="F107" i="14"/>
  <c r="L107" i="14" s="1"/>
  <c r="F108" i="14"/>
  <c r="F109" i="14"/>
  <c r="F110" i="14"/>
  <c r="F111" i="14"/>
  <c r="F112" i="14"/>
  <c r="F113" i="14"/>
  <c r="L113" i="14" s="1"/>
  <c r="F114" i="14"/>
  <c r="F115" i="14"/>
  <c r="F116" i="14"/>
  <c r="F117" i="14"/>
  <c r="F118" i="14"/>
  <c r="F119" i="14"/>
  <c r="F120" i="14"/>
  <c r="L120" i="14" s="1"/>
  <c r="F121" i="14"/>
  <c r="F122" i="14"/>
  <c r="L122" i="14" s="1"/>
  <c r="F123" i="14"/>
  <c r="F54" i="14"/>
  <c r="L54" i="14" s="1"/>
  <c r="F53" i="14"/>
  <c r="F52" i="14"/>
  <c r="F51" i="14"/>
  <c r="D124" i="14"/>
  <c r="D117" i="14"/>
  <c r="D112" i="14"/>
  <c r="D115" i="14"/>
  <c r="D90" i="14"/>
  <c r="D87" i="14"/>
  <c r="D70" i="14"/>
  <c r="D69" i="14"/>
  <c r="D63" i="14"/>
  <c r="D61" i="14"/>
  <c r="F10" i="16" l="1"/>
  <c r="G11" i="16"/>
  <c r="E8" i="16"/>
  <c r="D7" i="16"/>
  <c r="Q12" i="13"/>
  <c r="L108" i="14"/>
  <c r="M108" i="14"/>
  <c r="Q61" i="13"/>
  <c r="Q56" i="13"/>
  <c r="L103" i="14"/>
  <c r="Q16" i="13"/>
  <c r="L63" i="14"/>
  <c r="Q5" i="13"/>
  <c r="L52" i="14"/>
  <c r="Q55" i="13"/>
  <c r="L102" i="14"/>
  <c r="Q31" i="13"/>
  <c r="L78" i="14"/>
  <c r="Q70" i="13"/>
  <c r="L117" i="14"/>
  <c r="Q54" i="13"/>
  <c r="L101" i="14"/>
  <c r="Q46" i="13"/>
  <c r="L93" i="14"/>
  <c r="Q30" i="13"/>
  <c r="L77" i="14"/>
  <c r="Q22" i="13"/>
  <c r="L69" i="14"/>
  <c r="Q14" i="13"/>
  <c r="L61" i="14"/>
  <c r="Q69" i="13"/>
  <c r="L116" i="14"/>
  <c r="Q53" i="13"/>
  <c r="L100" i="14"/>
  <c r="Q29" i="13"/>
  <c r="L76" i="14"/>
  <c r="Q21" i="13"/>
  <c r="L68" i="14"/>
  <c r="Q13" i="13"/>
  <c r="L60" i="14"/>
  <c r="Q28" i="13"/>
  <c r="Q34" i="13"/>
  <c r="Q7" i="13"/>
  <c r="Q37" i="13"/>
  <c r="Q71" i="13"/>
  <c r="L118" i="14"/>
  <c r="Q47" i="13"/>
  <c r="L94" i="14"/>
  <c r="Q23" i="13"/>
  <c r="L70" i="14"/>
  <c r="Q62" i="13"/>
  <c r="L109" i="14"/>
  <c r="L123" i="14"/>
  <c r="M123" i="14"/>
  <c r="Q68" i="13"/>
  <c r="L115" i="14"/>
  <c r="Q52" i="13"/>
  <c r="L99" i="14"/>
  <c r="Q44" i="13"/>
  <c r="L91" i="14"/>
  <c r="Q36" i="13"/>
  <c r="L83" i="14"/>
  <c r="Q20" i="13"/>
  <c r="L67" i="14"/>
  <c r="Q60" i="13"/>
  <c r="Q18" i="13"/>
  <c r="Q67" i="13"/>
  <c r="L114" i="14"/>
  <c r="Q43" i="13"/>
  <c r="L90" i="14"/>
  <c r="Q11" i="13"/>
  <c r="L58" i="14"/>
  <c r="Q59" i="13"/>
  <c r="L106" i="14"/>
  <c r="Q27" i="13"/>
  <c r="L74" i="14"/>
  <c r="Q65" i="13"/>
  <c r="L112" i="14"/>
  <c r="Q49" i="13"/>
  <c r="L96" i="14"/>
  <c r="Q41" i="13"/>
  <c r="L88" i="14"/>
  <c r="Q33" i="13"/>
  <c r="L80" i="14"/>
  <c r="Q25" i="13"/>
  <c r="L72" i="14"/>
  <c r="Q17" i="13"/>
  <c r="L64" i="14"/>
  <c r="Q9" i="13"/>
  <c r="L56" i="14"/>
  <c r="Q73" i="13"/>
  <c r="Q51" i="13"/>
  <c r="L98" i="14"/>
  <c r="Q35" i="13"/>
  <c r="L82" i="14"/>
  <c r="Q19" i="13"/>
  <c r="L66" i="14"/>
  <c r="Q72" i="13"/>
  <c r="L119" i="14"/>
  <c r="Q32" i="13"/>
  <c r="L79" i="14"/>
  <c r="Q66" i="13"/>
  <c r="Q57" i="13"/>
  <c r="Q74" i="13"/>
  <c r="L121" i="14"/>
  <c r="Q58" i="13"/>
  <c r="L105" i="14"/>
  <c r="Q42" i="13"/>
  <c r="L89" i="14"/>
  <c r="Q26" i="13"/>
  <c r="L73" i="14"/>
  <c r="Q10" i="13"/>
  <c r="L57" i="14"/>
  <c r="Q4" i="13"/>
  <c r="L51" i="14"/>
  <c r="Q64" i="13"/>
  <c r="L111" i="14"/>
  <c r="Q48" i="13"/>
  <c r="L95" i="14"/>
  <c r="Q40" i="13"/>
  <c r="L87" i="14"/>
  <c r="Q24" i="13"/>
  <c r="L71" i="14"/>
  <c r="Q8" i="13"/>
  <c r="L55" i="14"/>
  <c r="Q63" i="13"/>
  <c r="L110" i="14"/>
  <c r="Q39" i="13"/>
  <c r="L86" i="14"/>
  <c r="Q15" i="13"/>
  <c r="L62" i="14"/>
  <c r="Q6" i="13"/>
  <c r="L53" i="14"/>
  <c r="Q38" i="13"/>
  <c r="L85" i="14"/>
  <c r="Q50" i="13"/>
  <c r="Q45" i="13"/>
  <c r="I4" i="14"/>
  <c r="J4" i="14" s="1"/>
  <c r="C5" i="14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D66" i="13" s="1"/>
  <c r="G12" i="16" l="1"/>
  <c r="F11" i="16"/>
  <c r="E9" i="16"/>
  <c r="D8" i="16"/>
  <c r="I5" i="14"/>
  <c r="J5" i="14" s="1"/>
  <c r="C6" i="14"/>
  <c r="D67" i="13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F12" i="16" l="1"/>
  <c r="G13" i="16"/>
  <c r="E10" i="16"/>
  <c r="D9" i="16"/>
  <c r="I6" i="14"/>
  <c r="J6" i="14" s="1"/>
  <c r="C7" i="14"/>
  <c r="C48" i="3"/>
  <c r="G14" i="16" l="1"/>
  <c r="F13" i="16"/>
  <c r="D10" i="16"/>
  <c r="E11" i="16"/>
  <c r="I7" i="14"/>
  <c r="J7" i="14" s="1"/>
  <c r="C8" i="14"/>
  <c r="B40" i="3"/>
  <c r="F5" i="1"/>
  <c r="F12" i="1"/>
  <c r="F20" i="1"/>
  <c r="F19" i="1"/>
  <c r="F6" i="1"/>
  <c r="F24" i="1"/>
  <c r="F7" i="1"/>
  <c r="F25" i="1"/>
  <c r="F9" i="1"/>
  <c r="F16" i="1"/>
  <c r="F18" i="1"/>
  <c r="F8" i="1"/>
  <c r="F17" i="1"/>
  <c r="F10" i="1"/>
  <c r="F14" i="1"/>
  <c r="F22" i="1"/>
  <c r="F4" i="1"/>
  <c r="F21" i="1"/>
  <c r="F2" i="1"/>
  <c r="F13" i="1"/>
  <c r="F15" i="1"/>
  <c r="F23" i="1"/>
  <c r="F3" i="1"/>
  <c r="F11" i="1"/>
  <c r="F14" i="16" l="1"/>
  <c r="G15" i="16"/>
  <c r="E12" i="16"/>
  <c r="D11" i="16"/>
  <c r="I8" i="14"/>
  <c r="J8" i="14" s="1"/>
  <c r="C9" i="14"/>
  <c r="I4" i="7"/>
  <c r="G16" i="16" l="1"/>
  <c r="F15" i="16"/>
  <c r="E13" i="16"/>
  <c r="D12" i="16"/>
  <c r="I9" i="14"/>
  <c r="J9" i="14" s="1"/>
  <c r="C10" i="14"/>
  <c r="O148" i="9"/>
  <c r="O144" i="9"/>
  <c r="N145" i="9" s="1"/>
  <c r="R140" i="9"/>
  <c r="Q139" i="9"/>
  <c r="Q138" i="9"/>
  <c r="I118" i="9"/>
  <c r="I119" i="9" s="1"/>
  <c r="H118" i="9"/>
  <c r="H119" i="9" s="1"/>
  <c r="G118" i="9"/>
  <c r="G119" i="9" s="1"/>
  <c r="F118" i="9"/>
  <c r="F119" i="9" s="1"/>
  <c r="E118" i="9"/>
  <c r="E119" i="9" s="1"/>
  <c r="P126" i="9"/>
  <c r="J142" i="9"/>
  <c r="O140" i="9"/>
  <c r="P139" i="9"/>
  <c r="P138" i="9"/>
  <c r="L132" i="9"/>
  <c r="K132" i="9"/>
  <c r="N130" i="9"/>
  <c r="M130" i="9"/>
  <c r="N129" i="9"/>
  <c r="E128" i="9"/>
  <c r="G128" i="9" s="1"/>
  <c r="P127" i="9"/>
  <c r="N127" i="9"/>
  <c r="E129" i="9" s="1"/>
  <c r="J127" i="9"/>
  <c r="G127" i="9"/>
  <c r="B125" i="9"/>
  <c r="K122" i="9"/>
  <c r="O119" i="9"/>
  <c r="J119" i="9"/>
  <c r="K117" i="9"/>
  <c r="P104" i="9"/>
  <c r="P103" i="9"/>
  <c r="O105" i="9"/>
  <c r="L97" i="9"/>
  <c r="K97" i="9"/>
  <c r="J107" i="9"/>
  <c r="M95" i="9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D3" i="10"/>
  <c r="E3" i="10" s="1"/>
  <c r="F3" i="10" s="1"/>
  <c r="G3" i="10" s="1"/>
  <c r="H3" i="10" s="1"/>
  <c r="I3" i="10" s="1"/>
  <c r="J3" i="10" s="1"/>
  <c r="K3" i="10" s="1"/>
  <c r="C4" i="10" s="1"/>
  <c r="D4" i="10" s="1"/>
  <c r="E4" i="10" s="1"/>
  <c r="F4" i="10" s="1"/>
  <c r="G4" i="10" s="1"/>
  <c r="H4" i="10" s="1"/>
  <c r="I4" i="10" s="1"/>
  <c r="J4" i="10" s="1"/>
  <c r="K4" i="10" s="1"/>
  <c r="F16" i="16" l="1"/>
  <c r="G17" i="16"/>
  <c r="E14" i="16"/>
  <c r="D13" i="16"/>
  <c r="I10" i="14"/>
  <c r="J10" i="14" s="1"/>
  <c r="C11" i="14"/>
  <c r="R144" i="9"/>
  <c r="O149" i="9" s="1"/>
  <c r="H120" i="9"/>
  <c r="H123" i="9" s="1"/>
  <c r="E130" i="9"/>
  <c r="G129" i="9"/>
  <c r="K119" i="9"/>
  <c r="F122" i="9"/>
  <c r="C5" i="10"/>
  <c r="D5" i="10" s="1"/>
  <c r="E5" i="10" s="1"/>
  <c r="F5" i="10" s="1"/>
  <c r="G5" i="10" s="1"/>
  <c r="H5" i="10" s="1"/>
  <c r="I5" i="10" s="1"/>
  <c r="J5" i="10" s="1"/>
  <c r="K5" i="10" s="1"/>
  <c r="C6" i="10" s="1"/>
  <c r="D6" i="10" s="1"/>
  <c r="E6" i="10" s="1"/>
  <c r="F6" i="10" s="1"/>
  <c r="G6" i="10" s="1"/>
  <c r="H6" i="10" s="1"/>
  <c r="I6" i="10" s="1"/>
  <c r="J6" i="10" s="1"/>
  <c r="K6" i="10" s="1"/>
  <c r="C7" i="10" s="1"/>
  <c r="D7" i="10" s="1"/>
  <c r="E7" i="10" s="1"/>
  <c r="F7" i="10" s="1"/>
  <c r="G7" i="10" s="1"/>
  <c r="H7" i="10" s="1"/>
  <c r="I7" i="10" s="1"/>
  <c r="J7" i="10" s="1"/>
  <c r="K7" i="10" s="1"/>
  <c r="C8" i="10" s="1"/>
  <c r="D8" i="10" s="1"/>
  <c r="E8" i="10" s="1"/>
  <c r="F8" i="10" s="1"/>
  <c r="G8" i="10" s="1"/>
  <c r="H8" i="10" s="1"/>
  <c r="I8" i="10" s="1"/>
  <c r="J8" i="10" s="1"/>
  <c r="K8" i="10" s="1"/>
  <c r="C9" i="10" s="1"/>
  <c r="D9" i="10" s="1"/>
  <c r="E9" i="10" s="1"/>
  <c r="F9" i="10" s="1"/>
  <c r="G9" i="10" s="1"/>
  <c r="H9" i="10" s="1"/>
  <c r="I9" i="10" s="1"/>
  <c r="J9" i="10" s="1"/>
  <c r="K9" i="10" s="1"/>
  <c r="C10" i="10" s="1"/>
  <c r="D10" i="10" s="1"/>
  <c r="E10" i="10" s="1"/>
  <c r="F10" i="10" s="1"/>
  <c r="G10" i="10" s="1"/>
  <c r="H10" i="10" s="1"/>
  <c r="I10" i="10" s="1"/>
  <c r="J10" i="10" s="1"/>
  <c r="K10" i="10" s="1"/>
  <c r="C11" i="10" s="1"/>
  <c r="D11" i="10" s="1"/>
  <c r="E11" i="10" s="1"/>
  <c r="F11" i="10" s="1"/>
  <c r="G11" i="10" s="1"/>
  <c r="H11" i="10" s="1"/>
  <c r="I11" i="10" s="1"/>
  <c r="J11" i="10" s="1"/>
  <c r="K11" i="10" s="1"/>
  <c r="C12" i="10" s="1"/>
  <c r="D12" i="10" s="1"/>
  <c r="E12" i="10" s="1"/>
  <c r="F12" i="10" s="1"/>
  <c r="G12" i="10" s="1"/>
  <c r="H12" i="10" s="1"/>
  <c r="I12" i="10" s="1"/>
  <c r="J12" i="10" s="1"/>
  <c r="K12" i="10" s="1"/>
  <c r="C13" i="10" s="1"/>
  <c r="D13" i="10" s="1"/>
  <c r="E13" i="10" s="1"/>
  <c r="F13" i="10" s="1"/>
  <c r="G13" i="10" s="1"/>
  <c r="H13" i="10" s="1"/>
  <c r="I13" i="10" s="1"/>
  <c r="J13" i="10" s="1"/>
  <c r="K13" i="10" s="1"/>
  <c r="C14" i="10" s="1"/>
  <c r="D14" i="10" s="1"/>
  <c r="E14" i="10" s="1"/>
  <c r="F14" i="10" s="1"/>
  <c r="G14" i="10" s="1"/>
  <c r="H14" i="10" s="1"/>
  <c r="I14" i="10" s="1"/>
  <c r="J14" i="10" s="1"/>
  <c r="K14" i="10" s="1"/>
  <c r="C15" i="10" s="1"/>
  <c r="D15" i="10" s="1"/>
  <c r="E15" i="10" s="1"/>
  <c r="F15" i="10" s="1"/>
  <c r="G15" i="10" s="1"/>
  <c r="H15" i="10" s="1"/>
  <c r="I15" i="10" s="1"/>
  <c r="J15" i="10" s="1"/>
  <c r="K15" i="10" s="1"/>
  <c r="C16" i="10" s="1"/>
  <c r="D16" i="10" s="1"/>
  <c r="E16" i="10" s="1"/>
  <c r="F16" i="10" s="1"/>
  <c r="G16" i="10" s="1"/>
  <c r="H16" i="10" s="1"/>
  <c r="I16" i="10" s="1"/>
  <c r="J16" i="10" s="1"/>
  <c r="K16" i="10" s="1"/>
  <c r="G18" i="16" l="1"/>
  <c r="F17" i="16"/>
  <c r="D14" i="16"/>
  <c r="E15" i="16"/>
  <c r="I11" i="14"/>
  <c r="J11" i="14" s="1"/>
  <c r="C12" i="14"/>
  <c r="H122" i="9"/>
  <c r="F115" i="9"/>
  <c r="F125" i="9"/>
  <c r="E131" i="9"/>
  <c r="G130" i="9"/>
  <c r="F123" i="9"/>
  <c r="F18" i="16" l="1"/>
  <c r="G19" i="16"/>
  <c r="E16" i="16"/>
  <c r="D15" i="16"/>
  <c r="I12" i="14"/>
  <c r="J12" i="14" s="1"/>
  <c r="C13" i="14"/>
  <c r="E132" i="9"/>
  <c r="G132" i="9" s="1"/>
  <c r="G131" i="9"/>
  <c r="H115" i="9"/>
  <c r="H125" i="9"/>
  <c r="G20" i="16" l="1"/>
  <c r="F19" i="16"/>
  <c r="E17" i="16"/>
  <c r="D16" i="16"/>
  <c r="I13" i="14"/>
  <c r="J13" i="14" s="1"/>
  <c r="C14" i="14"/>
  <c r="N18" i="10"/>
  <c r="F20" i="16" l="1"/>
  <c r="G21" i="16"/>
  <c r="E18" i="16"/>
  <c r="D17" i="16"/>
  <c r="I14" i="14"/>
  <c r="C15" i="14"/>
  <c r="I83" i="9"/>
  <c r="I84" i="9" s="1"/>
  <c r="F87" i="9" s="1"/>
  <c r="H83" i="9"/>
  <c r="H84" i="9" s="1"/>
  <c r="G83" i="9"/>
  <c r="G84" i="9" s="1"/>
  <c r="F83" i="9"/>
  <c r="F84" i="9" s="1"/>
  <c r="E83" i="9"/>
  <c r="E84" i="9" s="1"/>
  <c r="N95" i="9"/>
  <c r="N94" i="9"/>
  <c r="E93" i="9"/>
  <c r="G93" i="9" s="1"/>
  <c r="P92" i="9"/>
  <c r="N92" i="9"/>
  <c r="J92" i="9"/>
  <c r="G92" i="9"/>
  <c r="B90" i="9"/>
  <c r="K87" i="9"/>
  <c r="O84" i="9"/>
  <c r="J84" i="9"/>
  <c r="K82" i="9"/>
  <c r="F71" i="9"/>
  <c r="G67" i="9"/>
  <c r="E74" i="9" s="1"/>
  <c r="F64" i="9"/>
  <c r="G64" i="9" s="1"/>
  <c r="F63" i="9"/>
  <c r="F61" i="9"/>
  <c r="G61" i="9" s="1"/>
  <c r="G68" i="9" s="1"/>
  <c r="F60" i="9"/>
  <c r="F58" i="9"/>
  <c r="F57" i="9"/>
  <c r="G22" i="16" l="1"/>
  <c r="F21" i="16"/>
  <c r="D18" i="16"/>
  <c r="E19" i="16"/>
  <c r="C16" i="14"/>
  <c r="I15" i="14"/>
  <c r="J15" i="14" s="1"/>
  <c r="J14" i="14"/>
  <c r="H85" i="9"/>
  <c r="H88" i="9" s="1"/>
  <c r="K84" i="9"/>
  <c r="E94" i="9"/>
  <c r="G94" i="9" s="1"/>
  <c r="E73" i="9"/>
  <c r="H87" i="9"/>
  <c r="F80" i="9"/>
  <c r="F90" i="9"/>
  <c r="F88" i="9"/>
  <c r="M36" i="9"/>
  <c r="N36" i="9" s="1"/>
  <c r="N35" i="9"/>
  <c r="E34" i="9"/>
  <c r="G34" i="9" s="1"/>
  <c r="P33" i="9"/>
  <c r="N33" i="9"/>
  <c r="J33" i="9"/>
  <c r="G33" i="9"/>
  <c r="B31" i="9"/>
  <c r="K28" i="9"/>
  <c r="O25" i="9"/>
  <c r="J25" i="9"/>
  <c r="I24" i="9"/>
  <c r="I25" i="9" s="1"/>
  <c r="F28" i="9" s="1"/>
  <c r="H24" i="9"/>
  <c r="H25" i="9" s="1"/>
  <c r="G24" i="9"/>
  <c r="G25" i="9" s="1"/>
  <c r="F24" i="9"/>
  <c r="F25" i="9" s="1"/>
  <c r="E24" i="9"/>
  <c r="E25" i="9" s="1"/>
  <c r="K23" i="9"/>
  <c r="F22" i="16" l="1"/>
  <c r="G23" i="16"/>
  <c r="E20" i="16"/>
  <c r="D19" i="16"/>
  <c r="C17" i="14"/>
  <c r="I16" i="14"/>
  <c r="J16" i="14" s="1"/>
  <c r="E95" i="9"/>
  <c r="G95" i="9" s="1"/>
  <c r="H26" i="9"/>
  <c r="H29" i="9" s="1"/>
  <c r="H80" i="9"/>
  <c r="H90" i="9"/>
  <c r="F21" i="9"/>
  <c r="H28" i="9"/>
  <c r="F31" i="9"/>
  <c r="F29" i="9"/>
  <c r="K25" i="9"/>
  <c r="E35" i="9"/>
  <c r="G35" i="9" s="1"/>
  <c r="G24" i="16" l="1"/>
  <c r="F23" i="16"/>
  <c r="E21" i="16"/>
  <c r="D20" i="16"/>
  <c r="C18" i="14"/>
  <c r="I17" i="14"/>
  <c r="J17" i="14" s="1"/>
  <c r="E96" i="9"/>
  <c r="E97" i="9" s="1"/>
  <c r="G97" i="9" s="1"/>
  <c r="H21" i="9"/>
  <c r="H31" i="9"/>
  <c r="E36" i="9"/>
  <c r="F24" i="16" l="1"/>
  <c r="G25" i="16"/>
  <c r="E22" i="16"/>
  <c r="D21" i="16"/>
  <c r="C19" i="14"/>
  <c r="I18" i="14"/>
  <c r="J18" i="14" s="1"/>
  <c r="G96" i="9"/>
  <c r="E37" i="9"/>
  <c r="G36" i="9"/>
  <c r="G26" i="16" l="1"/>
  <c r="F25" i="16"/>
  <c r="D22" i="16"/>
  <c r="E23" i="16"/>
  <c r="C20" i="14"/>
  <c r="I19" i="14"/>
  <c r="J19" i="14" s="1"/>
  <c r="G37" i="9"/>
  <c r="E38" i="9"/>
  <c r="G38" i="9" s="1"/>
  <c r="F26" i="16" l="1"/>
  <c r="G27" i="16"/>
  <c r="E24" i="16"/>
  <c r="D23" i="16"/>
  <c r="C21" i="14"/>
  <c r="I20" i="14"/>
  <c r="J20" i="14" s="1"/>
  <c r="F35" i="3"/>
  <c r="F36" i="3" s="1"/>
  <c r="B35" i="3"/>
  <c r="B36" i="3" s="1"/>
  <c r="B38" i="3" s="1"/>
  <c r="I3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2" i="3"/>
  <c r="B16" i="7"/>
  <c r="C17" i="7"/>
  <c r="G28" i="16" l="1"/>
  <c r="F27" i="16"/>
  <c r="E25" i="16"/>
  <c r="D24" i="16"/>
  <c r="C22" i="14"/>
  <c r="I21" i="14"/>
  <c r="J21" i="14" s="1"/>
  <c r="F38" i="3"/>
  <c r="G4" i="1"/>
  <c r="G23" i="1"/>
  <c r="G3" i="1"/>
  <c r="G5" i="1"/>
  <c r="G8" i="1"/>
  <c r="F28" i="16" l="1"/>
  <c r="G29" i="16"/>
  <c r="E26" i="16"/>
  <c r="D25" i="16"/>
  <c r="C23" i="14"/>
  <c r="I22" i="14"/>
  <c r="J22" i="14" s="1"/>
  <c r="B11" i="7"/>
  <c r="B10" i="7"/>
  <c r="G30" i="16" l="1"/>
  <c r="F29" i="16"/>
  <c r="D26" i="16"/>
  <c r="E27" i="16"/>
  <c r="C24" i="14"/>
  <c r="I23" i="14"/>
  <c r="J23" i="14" s="1"/>
  <c r="G4" i="7"/>
  <c r="G5" i="7" s="1"/>
  <c r="D5" i="7"/>
  <c r="D4" i="7"/>
  <c r="C5" i="7"/>
  <c r="C4" i="7"/>
  <c r="B4" i="7"/>
  <c r="B5" i="7"/>
  <c r="F30" i="16" l="1"/>
  <c r="G31" i="16"/>
  <c r="D27" i="16"/>
  <c r="E28" i="16"/>
  <c r="C25" i="14"/>
  <c r="I24" i="14"/>
  <c r="J24" i="14" s="1"/>
  <c r="P74" i="6"/>
  <c r="P73" i="6"/>
  <c r="G32" i="16" l="1"/>
  <c r="F31" i="16"/>
  <c r="E29" i="16"/>
  <c r="D28" i="16"/>
  <c r="C26" i="14"/>
  <c r="I25" i="14"/>
  <c r="J25" i="14" s="1"/>
  <c r="D2" i="7"/>
  <c r="D1" i="7"/>
  <c r="B2" i="7"/>
  <c r="B1" i="7"/>
  <c r="F32" i="16" l="1"/>
  <c r="G33" i="16"/>
  <c r="F33" i="16" s="1"/>
  <c r="E30" i="16"/>
  <c r="D29" i="16"/>
  <c r="C27" i="14"/>
  <c r="I26" i="14"/>
  <c r="J26" i="14" s="1"/>
  <c r="G13" i="1"/>
  <c r="G21" i="1"/>
  <c r="G2" i="1"/>
  <c r="G9" i="1"/>
  <c r="G25" i="1"/>
  <c r="G7" i="1"/>
  <c r="G14" i="1"/>
  <c r="G16" i="1"/>
  <c r="G17" i="1"/>
  <c r="G18" i="1"/>
  <c r="G22" i="1"/>
  <c r="G24" i="1"/>
  <c r="G6" i="1"/>
  <c r="G19" i="1"/>
  <c r="G10" i="1"/>
  <c r="G20" i="1"/>
  <c r="G12" i="1"/>
  <c r="G15" i="1"/>
  <c r="G11" i="1"/>
  <c r="D30" i="16" l="1"/>
  <c r="E31" i="16"/>
  <c r="C28" i="14"/>
  <c r="I27" i="14"/>
  <c r="J27" i="14" s="1"/>
  <c r="W6" i="4"/>
  <c r="E32" i="16" l="1"/>
  <c r="D31" i="16"/>
  <c r="C29" i="14"/>
  <c r="I28" i="14"/>
  <c r="J28" i="14" s="1"/>
  <c r="E36" i="3"/>
  <c r="D36" i="3" s="1"/>
  <c r="H17" i="2"/>
  <c r="E33" i="16" l="1"/>
  <c r="D33" i="16" s="1"/>
  <c r="D32" i="16"/>
  <c r="C30" i="14"/>
  <c r="I29" i="14"/>
  <c r="J29" i="14" s="1"/>
  <c r="B41" i="3"/>
  <c r="D40" i="3"/>
  <c r="D41" i="3" s="1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C31" i="14" l="1"/>
  <c r="I30" i="14"/>
  <c r="J30" i="14" s="1"/>
  <c r="L34" i="3"/>
  <c r="L35" i="3" s="1"/>
  <c r="J34" i="3"/>
  <c r="J35" i="3" s="1"/>
  <c r="H34" i="3"/>
  <c r="G34" i="3"/>
  <c r="D34" i="3"/>
  <c r="C34" i="3"/>
  <c r="C32" i="14" l="1"/>
  <c r="I31" i="14"/>
  <c r="J31" i="14" s="1"/>
  <c r="J38" i="3"/>
  <c r="J36" i="3"/>
  <c r="L36" i="3"/>
  <c r="L38" i="3" s="1"/>
  <c r="G26" i="2"/>
  <c r="G25" i="2"/>
  <c r="C33" i="14" l="1"/>
  <c r="I32" i="14"/>
  <c r="J32" i="14" s="1"/>
  <c r="G15" i="2"/>
  <c r="G14" i="2"/>
  <c r="C34" i="14" l="1"/>
  <c r="I33" i="14"/>
  <c r="J33" i="14" s="1"/>
  <c r="H14" i="2"/>
  <c r="I15" i="2" s="1"/>
  <c r="C35" i="14" l="1"/>
  <c r="I34" i="14"/>
  <c r="J34" i="14" s="1"/>
  <c r="C36" i="14" l="1"/>
  <c r="I35" i="14"/>
  <c r="J35" i="14" s="1"/>
  <c r="C37" i="14" l="1"/>
  <c r="I36" i="14"/>
  <c r="J36" i="14" s="1"/>
  <c r="C38" i="14" l="1"/>
  <c r="I37" i="14"/>
  <c r="J37" i="14" s="1"/>
  <c r="C39" i="14" l="1"/>
  <c r="I38" i="14"/>
  <c r="J38" i="14" s="1"/>
  <c r="C40" i="14" l="1"/>
  <c r="I39" i="14"/>
  <c r="J39" i="14" s="1"/>
  <c r="C41" i="14" l="1"/>
  <c r="I40" i="14"/>
  <c r="J40" i="14" s="1"/>
  <c r="C42" i="14" l="1"/>
  <c r="I41" i="14"/>
  <c r="J41" i="14" s="1"/>
  <c r="C43" i="14" l="1"/>
  <c r="I42" i="14"/>
  <c r="J42" i="14" s="1"/>
  <c r="C44" i="14" l="1"/>
  <c r="I43" i="14"/>
  <c r="J43" i="14" s="1"/>
  <c r="C45" i="14" l="1"/>
  <c r="I44" i="14"/>
  <c r="J44" i="14" s="1"/>
  <c r="C46" i="14" l="1"/>
  <c r="I45" i="14"/>
  <c r="J45" i="14" s="1"/>
  <c r="C47" i="14" l="1"/>
  <c r="I46" i="14"/>
  <c r="J46" i="14" s="1"/>
  <c r="C48" i="14" l="1"/>
  <c r="I47" i="14"/>
  <c r="J47" i="14" s="1"/>
  <c r="C49" i="14" l="1"/>
  <c r="I48" i="14"/>
  <c r="J48" i="14" s="1"/>
  <c r="C50" i="14" l="1"/>
  <c r="I50" i="14" s="1"/>
  <c r="I49" i="14"/>
  <c r="J49" i="14" s="1"/>
  <c r="J50" i="14" l="1"/>
  <c r="J51" i="14"/>
</calcChain>
</file>

<file path=xl/sharedStrings.xml><?xml version="1.0" encoding="utf-8"?>
<sst xmlns="http://schemas.openxmlformats.org/spreadsheetml/2006/main" count="2527" uniqueCount="1219">
  <si>
    <t>ATL</t>
  </si>
  <si>
    <t>Buffalo</t>
  </si>
  <si>
    <t>Sabres</t>
  </si>
  <si>
    <t>BUF</t>
  </si>
  <si>
    <t>CGY</t>
  </si>
  <si>
    <t>Chicago</t>
  </si>
  <si>
    <t>CHI</t>
  </si>
  <si>
    <t>CLE</t>
  </si>
  <si>
    <t>COL</t>
  </si>
  <si>
    <t>Dallas</t>
  </si>
  <si>
    <t>Stars</t>
  </si>
  <si>
    <t>DAL</t>
  </si>
  <si>
    <t>FLA</t>
  </si>
  <si>
    <t>HAM</t>
  </si>
  <si>
    <t>Hartford</t>
  </si>
  <si>
    <t>HFD</t>
  </si>
  <si>
    <t>MNS</t>
  </si>
  <si>
    <t>MTL</t>
  </si>
  <si>
    <t>NJD</t>
  </si>
  <si>
    <t>PHI</t>
  </si>
  <si>
    <t>Pittsburgh</t>
  </si>
  <si>
    <t>PIT</t>
  </si>
  <si>
    <t>QUE</t>
  </si>
  <si>
    <t>San Jose</t>
  </si>
  <si>
    <t>Sharks</t>
  </si>
  <si>
    <t>SJS</t>
  </si>
  <si>
    <t>STL</t>
  </si>
  <si>
    <t>Toronto</t>
  </si>
  <si>
    <t>Maple Leafs</t>
  </si>
  <si>
    <t>TOR</t>
  </si>
  <si>
    <t>VAN</t>
  </si>
  <si>
    <t>WPG</t>
  </si>
  <si>
    <t>Location</t>
  </si>
  <si>
    <t>Initials</t>
  </si>
  <si>
    <t>Name</t>
  </si>
  <si>
    <t>Stadium</t>
  </si>
  <si>
    <t>Anaheim</t>
  </si>
  <si>
    <t>ANH</t>
  </si>
  <si>
    <t>Ducks</t>
  </si>
  <si>
    <t>ROM</t>
  </si>
  <si>
    <t>beta_01</t>
  </si>
  <si>
    <t>Players reset, Timer Logo done</t>
  </si>
  <si>
    <t>Notes</t>
  </si>
  <si>
    <t>Uncle Seth</t>
  </si>
  <si>
    <t>Player</t>
  </si>
  <si>
    <t>kingraph</t>
  </si>
  <si>
    <t>NYR</t>
  </si>
  <si>
    <t>BKN</t>
  </si>
  <si>
    <t>beta_03</t>
  </si>
  <si>
    <t>beta _02</t>
  </si>
  <si>
    <t>Anaheim Strips, ANHice logo</t>
  </si>
  <si>
    <t>Renamed Teams in NOSE</t>
  </si>
  <si>
    <t>In Game Banners (classic)</t>
  </si>
  <si>
    <t>Home/Away Banner Palette</t>
  </si>
  <si>
    <t>Clock Logo</t>
  </si>
  <si>
    <t>Title Screen Logo</t>
  </si>
  <si>
    <t>beta_04</t>
  </si>
  <si>
    <t>title Screen Logo (NEW)</t>
  </si>
  <si>
    <t>Belfour_red</t>
  </si>
  <si>
    <t>pixlr express</t>
  </si>
  <si>
    <t>1125A6</t>
  </si>
  <si>
    <t>removed GDL league logo</t>
  </si>
  <si>
    <t>beta_06</t>
  </si>
  <si>
    <t>beta_07</t>
  </si>
  <si>
    <t>belfour_white</t>
  </si>
  <si>
    <t>beta_08</t>
  </si>
  <si>
    <t>oates_smokey</t>
  </si>
  <si>
    <t>Updated banners</t>
  </si>
  <si>
    <t>beta_09</t>
  </si>
  <si>
    <t>team strips</t>
  </si>
  <si>
    <t>home ice logos</t>
  </si>
  <si>
    <t>NHL94</t>
  </si>
  <si>
    <t>Team</t>
  </si>
  <si>
    <t>Team Logo (H)</t>
  </si>
  <si>
    <t>Team Logo (D)</t>
  </si>
  <si>
    <t>Team Logo Palette (H)</t>
  </si>
  <si>
    <t>Team Logo Palette (D)</t>
  </si>
  <si>
    <t>Rink Logo (H)</t>
  </si>
  <si>
    <t>Rink Logo (D)</t>
  </si>
  <si>
    <t>Rink Logo Palette (H)</t>
  </si>
  <si>
    <t>Rink Logo Palette (D)</t>
  </si>
  <si>
    <t>Banner (H)</t>
  </si>
  <si>
    <t>Banner (D)</t>
  </si>
  <si>
    <t>Home/Visitor Palette</t>
  </si>
  <si>
    <t>1C85B8</t>
  </si>
  <si>
    <t>1C81EE</t>
  </si>
  <si>
    <t>1D6F02</t>
  </si>
  <si>
    <t>1D16CC</t>
  </si>
  <si>
    <t>1C6982</t>
  </si>
  <si>
    <t>1C8A8E</t>
  </si>
  <si>
    <t>1C820E</t>
  </si>
  <si>
    <t>1D720C</t>
  </si>
  <si>
    <t>1D198C</t>
  </si>
  <si>
    <t>1C69C2</t>
  </si>
  <si>
    <t>1C8F64</t>
  </si>
  <si>
    <t>1C822E</t>
  </si>
  <si>
    <t>1D7516</t>
  </si>
  <si>
    <t>1D1C4C</t>
  </si>
  <si>
    <t>1C6A02</t>
  </si>
  <si>
    <t>1C943A</t>
  </si>
  <si>
    <t>1C824E</t>
  </si>
  <si>
    <t>1D7820</t>
  </si>
  <si>
    <t>1D1F0C</t>
  </si>
  <si>
    <t>1C6A42</t>
  </si>
  <si>
    <t>1C9910</t>
  </si>
  <si>
    <t>1C826E</t>
  </si>
  <si>
    <t>1D7B2A</t>
  </si>
  <si>
    <t>1D21CC</t>
  </si>
  <si>
    <t>1C6A82</t>
  </si>
  <si>
    <t>1C9DE6</t>
  </si>
  <si>
    <t>1C828E</t>
  </si>
  <si>
    <t>1D7E34</t>
  </si>
  <si>
    <t>1D248C</t>
  </si>
  <si>
    <t>1C6AC2</t>
  </si>
  <si>
    <t>1CA2BC</t>
  </si>
  <si>
    <t>1C82AE</t>
  </si>
  <si>
    <t>1D813E</t>
  </si>
  <si>
    <t>1D274C</t>
  </si>
  <si>
    <t>1C6B02</t>
  </si>
  <si>
    <t>1CA792</t>
  </si>
  <si>
    <t>1C82CE</t>
  </si>
  <si>
    <t>1D8448</t>
  </si>
  <si>
    <t>1D2A0C</t>
  </si>
  <si>
    <t>1C6B42</t>
  </si>
  <si>
    <t>1CAC68</t>
  </si>
  <si>
    <t>1C82EE</t>
  </si>
  <si>
    <t>1D8752</t>
  </si>
  <si>
    <t>1D2CCC</t>
  </si>
  <si>
    <t>1C6B82</t>
  </si>
  <si>
    <t>1CB13E</t>
  </si>
  <si>
    <t>1C830E</t>
  </si>
  <si>
    <t>1D8A5C</t>
  </si>
  <si>
    <t>1D2F8C</t>
  </si>
  <si>
    <t>1C6BC2</t>
  </si>
  <si>
    <t>1CB614</t>
  </si>
  <si>
    <t>1C832E</t>
  </si>
  <si>
    <t>1D8D66</t>
  </si>
  <si>
    <t>1D324C</t>
  </si>
  <si>
    <t>1C6C02</t>
  </si>
  <si>
    <t>1CBAEA</t>
  </si>
  <si>
    <t>1C834E</t>
  </si>
  <si>
    <t>1D9070</t>
  </si>
  <si>
    <t>1D350C</t>
  </si>
  <si>
    <t>1C6C42</t>
  </si>
  <si>
    <t>1CBFC0</t>
  </si>
  <si>
    <t>1C836E</t>
  </si>
  <si>
    <t>1D937A</t>
  </si>
  <si>
    <t>1D37CC</t>
  </si>
  <si>
    <t>1C6C82</t>
  </si>
  <si>
    <t>1CC496</t>
  </si>
  <si>
    <t>1C838E</t>
  </si>
  <si>
    <t>1D9684</t>
  </si>
  <si>
    <t>1D3A8C</t>
  </si>
  <si>
    <t>1C6CC2</t>
  </si>
  <si>
    <t>1CC96C</t>
  </si>
  <si>
    <t>1C83AE</t>
  </si>
  <si>
    <t>1D998E</t>
  </si>
  <si>
    <t>1D3D4C</t>
  </si>
  <si>
    <t>1C6D02</t>
  </si>
  <si>
    <t>1CCE42</t>
  </si>
  <si>
    <t>1C83CE</t>
  </si>
  <si>
    <t>1D9C98</t>
  </si>
  <si>
    <t>1D400C</t>
  </si>
  <si>
    <t>1C6D42</t>
  </si>
  <si>
    <t>1CD318</t>
  </si>
  <si>
    <t>1C83EE</t>
  </si>
  <si>
    <t>1D9FA2</t>
  </si>
  <si>
    <t>1D42CC</t>
  </si>
  <si>
    <t>1C6D82</t>
  </si>
  <si>
    <t>1CD7EE</t>
  </si>
  <si>
    <t>1C840E</t>
  </si>
  <si>
    <t>1DA2AC</t>
  </si>
  <si>
    <t>1D458C</t>
  </si>
  <si>
    <t>1C6DC2</t>
  </si>
  <si>
    <t>1CDCC4</t>
  </si>
  <si>
    <t>1C842E</t>
  </si>
  <si>
    <t>1DA5B6</t>
  </si>
  <si>
    <t>1D484C</t>
  </si>
  <si>
    <t>1C6E02</t>
  </si>
  <si>
    <t>1CE19A</t>
  </si>
  <si>
    <t>1C844E</t>
  </si>
  <si>
    <t>1DA8C0</t>
  </si>
  <si>
    <t>1D4B0C</t>
  </si>
  <si>
    <t>1C6E42</t>
  </si>
  <si>
    <t>1CE670</t>
  </si>
  <si>
    <t>1C846E</t>
  </si>
  <si>
    <t>1DABCA</t>
  </si>
  <si>
    <t>1D4DCC</t>
  </si>
  <si>
    <t>1C6E82</t>
  </si>
  <si>
    <t>1CEB46</t>
  </si>
  <si>
    <t>1C848E</t>
  </si>
  <si>
    <t>1DAED4</t>
  </si>
  <si>
    <t>1D508C</t>
  </si>
  <si>
    <t>1C6EC2</t>
  </si>
  <si>
    <t>1CF01C</t>
  </si>
  <si>
    <t>1C84AE</t>
  </si>
  <si>
    <t>1DB1DE</t>
  </si>
  <si>
    <t>1D534C</t>
  </si>
  <si>
    <t>1C6F02</t>
  </si>
  <si>
    <t>1CF4F2</t>
  </si>
  <si>
    <t>1C84CE</t>
  </si>
  <si>
    <t>1DB4E8</t>
  </si>
  <si>
    <t>1D560C</t>
  </si>
  <si>
    <t>1C6F42</t>
  </si>
  <si>
    <t>1CF9C8</t>
  </si>
  <si>
    <t>1C84EE</t>
  </si>
  <si>
    <t>1DB7F2</t>
  </si>
  <si>
    <t>1D58CC</t>
  </si>
  <si>
    <t>1C6F82</t>
  </si>
  <si>
    <t>1CFE9E</t>
  </si>
  <si>
    <t>1C850E</t>
  </si>
  <si>
    <t>1DBAFC</t>
  </si>
  <si>
    <t>1D5B8C</t>
  </si>
  <si>
    <t>1C6FC2</t>
  </si>
  <si>
    <t>1D0374</t>
  </si>
  <si>
    <t>1C852E</t>
  </si>
  <si>
    <t>1DBE06</t>
  </si>
  <si>
    <t>1D5E4C</t>
  </si>
  <si>
    <t>1C7002</t>
  </si>
  <si>
    <t>1D084A</t>
  </si>
  <si>
    <t>1C854E</t>
  </si>
  <si>
    <t>1DC110</t>
  </si>
  <si>
    <t>1D610C</t>
  </si>
  <si>
    <t>1C7042</t>
  </si>
  <si>
    <t>1D0D20</t>
  </si>
  <si>
    <t>1C856E</t>
  </si>
  <si>
    <t>1DC41A</t>
  </si>
  <si>
    <t>1D63CC</t>
  </si>
  <si>
    <t>1C7082</t>
  </si>
  <si>
    <t>1D11F6</t>
  </si>
  <si>
    <t>1C858E</t>
  </si>
  <si>
    <t>1DC724</t>
  </si>
  <si>
    <t>1D668C</t>
  </si>
  <si>
    <t>1C70C2</t>
  </si>
  <si>
    <t>Size</t>
  </si>
  <si>
    <t>4D6</t>
  </si>
  <si>
    <t>30A</t>
  </si>
  <si>
    <t>Have to check NOSE Home team strips for offsets.  These can change</t>
  </si>
  <si>
    <t>Cleveland Barons Selection Logo</t>
  </si>
  <si>
    <t>beta_10</t>
  </si>
  <si>
    <t>Buffalo Sabres New Logo</t>
  </si>
  <si>
    <t>Buffalo Ice Logo</t>
  </si>
  <si>
    <t>offset</t>
  </si>
  <si>
    <t>4BDEA</t>
  </si>
  <si>
    <t>28x3 tiles</t>
  </si>
  <si>
    <t>First 7</t>
  </si>
  <si>
    <t>Tile 1 repeats, 1&amp;8</t>
  </si>
  <si>
    <t>Next row of 7</t>
  </si>
  <si>
    <t>Tile 1 repeats, 1 and one below</t>
  </si>
  <si>
    <t>Pallete</t>
  </si>
  <si>
    <t>DET</t>
  </si>
  <si>
    <t>EDM</t>
  </si>
  <si>
    <t>LAK</t>
  </si>
  <si>
    <t>beta_12</t>
  </si>
  <si>
    <t>beta_11</t>
  </si>
  <si>
    <t>ONLY USED FOR TITLE SCREEN EA, disregard</t>
  </si>
  <si>
    <t>Team Choice Logos - done for all GDL14 transfers</t>
  </si>
  <si>
    <t>All except BKN, VAN, WPG</t>
  </si>
  <si>
    <t>beta_13</t>
  </si>
  <si>
    <t>BKN, VAN, WPG done</t>
  </si>
  <si>
    <t>Cleaned up HAM logo</t>
  </si>
  <si>
    <t>beta_14</t>
  </si>
  <si>
    <t>GDL replace EA logo</t>
  </si>
  <si>
    <t>beta_15</t>
  </si>
  <si>
    <t>White Belfour Back</t>
  </si>
  <si>
    <t>2nd Splash Updated</t>
  </si>
  <si>
    <t>109058</t>
  </si>
  <si>
    <t>beta_16</t>
  </si>
  <si>
    <t>Updated 2nd splash top</t>
  </si>
  <si>
    <t>beta_17</t>
  </si>
  <si>
    <t>beta_18</t>
  </si>
  <si>
    <t>Changed Brooklyn Logo</t>
  </si>
  <si>
    <t>Fixed Anaheim Ice Logo</t>
  </si>
  <si>
    <t>beta _19</t>
  </si>
  <si>
    <t>Changed Brooklyn Ice Logo</t>
  </si>
  <si>
    <t>starting menu in NOSE</t>
  </si>
  <si>
    <t>beta_20</t>
  </si>
  <si>
    <t>Rosters updated through pick 134</t>
  </si>
  <si>
    <t>Description</t>
  </si>
  <si>
    <t>BOS</t>
  </si>
  <si>
    <t>OTT</t>
  </si>
  <si>
    <t>WSH</t>
  </si>
  <si>
    <t>beta_21</t>
  </si>
  <si>
    <t>Roster update</t>
  </si>
  <si>
    <t>beta_22</t>
  </si>
  <si>
    <t>Quebec banner</t>
  </si>
  <si>
    <t>beta_23</t>
  </si>
  <si>
    <t>Updated music</t>
  </si>
  <si>
    <t>Rosters updated through pick 187</t>
  </si>
  <si>
    <t>preseason_01</t>
  </si>
  <si>
    <t>all players inputted</t>
  </si>
  <si>
    <t>lines set through Buffalo</t>
  </si>
  <si>
    <t>Player numbers changed</t>
  </si>
  <si>
    <t>Player Cards Updated</t>
  </si>
  <si>
    <t>Added new player cards</t>
  </si>
  <si>
    <t>Updated through Buffalo/Minnesota trade Hawerchuk/Leetch -- Hogue/Sjodin</t>
  </si>
  <si>
    <t>Aqua add/drop</t>
  </si>
  <si>
    <t>reverse Buff/Minn trade</t>
  </si>
  <si>
    <t>Bob Rouse Player Card</t>
  </si>
  <si>
    <t>Updated player card photos</t>
  </si>
  <si>
    <t>Kovalenko</t>
  </si>
  <si>
    <t>Olzyk</t>
  </si>
  <si>
    <t>Young</t>
  </si>
  <si>
    <t>Niedermayer</t>
  </si>
  <si>
    <t>Zhitnik</t>
  </si>
  <si>
    <t>Zubov</t>
  </si>
  <si>
    <t>drake</t>
  </si>
  <si>
    <t>leschysyn</t>
  </si>
  <si>
    <t>Lomakin</t>
  </si>
  <si>
    <t>Beers</t>
  </si>
  <si>
    <t>preseason_03</t>
  </si>
  <si>
    <t>TO DO</t>
  </si>
  <si>
    <t>Arrange Teams</t>
  </si>
  <si>
    <t>Team Graphics</t>
  </si>
  <si>
    <t>Cover Splash</t>
  </si>
  <si>
    <t>1st Splash</t>
  </si>
  <si>
    <t>Chaos</t>
  </si>
  <si>
    <t>corbettkb</t>
  </si>
  <si>
    <t>Chris O</t>
  </si>
  <si>
    <t>CGS</t>
  </si>
  <si>
    <t>kazelegend</t>
  </si>
  <si>
    <t>Detroit</t>
  </si>
  <si>
    <t>GDL15</t>
  </si>
  <si>
    <t>szpakman</t>
  </si>
  <si>
    <t>HAL</t>
  </si>
  <si>
    <t>MIN</t>
  </si>
  <si>
    <t>VGK</t>
  </si>
  <si>
    <t>Los Angeles</t>
  </si>
  <si>
    <t>Kings</t>
  </si>
  <si>
    <t>Red Wings</t>
  </si>
  <si>
    <t>x</t>
  </si>
  <si>
    <t>Goalie Roam  Like Blitz</t>
  </si>
  <si>
    <t>https://forum.nhl94.com/index.php?/topic/11467-how-to-let-the-goalie-roam-farther-with-and-without-the-puck/&amp;tab=comments#comment-87680</t>
  </si>
  <si>
    <t>00B632</t>
  </si>
  <si>
    <t>From</t>
  </si>
  <si>
    <t>To</t>
  </si>
  <si>
    <t>0024</t>
  </si>
  <si>
    <t>0028</t>
  </si>
  <si>
    <t>00B650</t>
  </si>
  <si>
    <t>FFDC</t>
  </si>
  <si>
    <t>FFD8</t>
  </si>
  <si>
    <t>00B66A</t>
  </si>
  <si>
    <t>00E0</t>
  </si>
  <si>
    <t>00E7</t>
  </si>
  <si>
    <t>00B674</t>
  </si>
  <si>
    <t>FF19</t>
  </si>
  <si>
    <t>FF20</t>
  </si>
  <si>
    <t>00D3EA</t>
  </si>
  <si>
    <t>WITH puck stays same</t>
  </si>
  <si>
    <t>00AA</t>
  </si>
  <si>
    <t>00D3F2</t>
  </si>
  <si>
    <t>FF56</t>
  </si>
  <si>
    <t>Timer Updated</t>
  </si>
  <si>
    <t>Player Cards</t>
  </si>
  <si>
    <t>Shorten Goalie Delay</t>
  </si>
  <si>
    <t>https://forum.nhl94.com/index.php?/topic/13512-how-to-change-how-long-it-takes-to-get-goalie-control/&amp;tab=comments#comment-108990</t>
  </si>
  <si>
    <t>OFFSET:  AD04</t>
  </si>
  <si>
    <t>OLD VALUE:  1111</t>
  </si>
  <si>
    <t>NEW VALUE:  0C0C</t>
  </si>
  <si>
    <t>OFFSET:  B12F</t>
  </si>
  <si>
    <t>OLD VALUE:  11</t>
  </si>
  <si>
    <t>NEW VALUE:  0C</t>
  </si>
  <si>
    <t>OFFSET:  B36D</t>
  </si>
  <si>
    <t>OFFSET:  B3C3</t>
  </si>
  <si>
    <t>Players 2 and 4:</t>
  </si>
  <si>
    <t>OFFSET:  AD0A</t>
  </si>
  <si>
    <t>OFFSET:  B139</t>
  </si>
  <si>
    <t>OFFSET:  B377</t>
  </si>
  <si>
    <t>OFFSET:  B39B</t>
  </si>
  <si>
    <t>proset logo</t>
  </si>
  <si>
    <t>3 stars</t>
  </si>
  <si>
    <t>F8908</t>
  </si>
  <si>
    <t>offset to change # of players suffled</t>
  </si>
  <si>
    <t>logo size</t>
  </si>
  <si>
    <t xml:space="preserve">BC906, palette 366884, 2nd palette.  6x4 grid. </t>
  </si>
  <si>
    <t xml:space="preserve">59364, palette 366884, 2nd palette.  6x4 grid. </t>
  </si>
  <si>
    <t>COVER</t>
  </si>
  <si>
    <t>2nd Splash</t>
  </si>
  <si>
    <t>Tickenest</t>
  </si>
  <si>
    <t>SOH</t>
  </si>
  <si>
    <t>TecmoJon</t>
  </si>
  <si>
    <t>BRM</t>
  </si>
  <si>
    <t>Short</t>
  </si>
  <si>
    <t>Post</t>
  </si>
  <si>
    <t>WHL</t>
  </si>
  <si>
    <t>HEL</t>
  </si>
  <si>
    <t>Helsingin</t>
  </si>
  <si>
    <t>Jokerit</t>
  </si>
  <si>
    <t>CAR</t>
  </si>
  <si>
    <t>TSP</t>
  </si>
  <si>
    <t>TML</t>
  </si>
  <si>
    <t>Ron Barr</t>
  </si>
  <si>
    <t>CDL01</t>
  </si>
  <si>
    <t>1DCA4E</t>
  </si>
  <si>
    <t>CHECK STATS</t>
  </si>
  <si>
    <t>--------------------------------------------------------------------------------</t>
  </si>
  <si>
    <t>This replaces the PIM stat in the Player Stats screen with CHK (checks) per player.</t>
  </si>
  <si>
    <t>It also adds a Checks Against stat per player (overwriting the original hidden check stat).</t>
  </si>
  <si>
    <t>(A0) is $C6CE or $CA32, the start of the home or away team stats, respectively.</t>
  </si>
  <si>
    <t>(A2) is the info array of the player getting checked</t>
  </si>
  <si>
    <t>(A3) is the info array of the player giving the check</t>
  </si>
  <si>
    <t>Replace "PIM" text with "CHK" in Player Stats screen.</t>
  </si>
  <si>
    <t>@ 00:993F</t>
  </si>
  <si>
    <t>::Old::</t>
  </si>
  <si>
    <t xml:space="preserve">   50 49 4D        -- PIM   -- ASCII text "PIM"</t>
  </si>
  <si>
    <t>::New::</t>
  </si>
  <si>
    <t xml:space="preserve">   43 48 4B        -- CHK   -- ASCII text "CHK"</t>
  </si>
  <si>
    <t>Replace the "increment team and player check count" with a jump to custom code:</t>
  </si>
  <si>
    <t>@ 01:4130</t>
  </si>
  <si>
    <t xml:space="preserve">   52 68 00 10         -- ADDQ.W    #1,$0010(A0)</t>
  </si>
  <si>
    <t xml:space="preserve">   42 40               -- CLR.W     D0</t>
  </si>
  <si>
    <t xml:space="preserve">   10 2B 00 66         -- MOVE.b    $0066(A3),D0   -- d0 = player index/offset in team     </t>
  </si>
  <si>
    <t xml:space="preserve">   D0 C0               -- ADDA.W    D0,A0          -- a0 += player index/offset</t>
  </si>
  <si>
    <t xml:space="preserve">   52 28 01 1C         -- ADDQ.B    #1,$011C(A0)   -- increment check value</t>
  </si>
  <si>
    <t xml:space="preserve">   (we can change the value of A0 because it isn't used later until reset to another value)</t>
  </si>
  <si>
    <t xml:space="preserve">   4e b9 gggg gggg     -- JSR       $gggggggg</t>
  </si>
  <si>
    <t xml:space="preserve">   4e 71 4e 71         -- NOP, NOP</t>
  </si>
  <si>
    <t xml:space="preserve">   4e 71</t>
  </si>
  <si>
    <t>Here is our custom code:</t>
  </si>
  <si>
    <t>@ hh:hhhh</t>
  </si>
  <si>
    <t xml:space="preserve">   FF FF FF FF ...</t>
  </si>
  <si>
    <t xml:space="preserve">   1. Increment team check count</t>
  </si>
  <si>
    <t xml:space="preserve">   52 68 00 10             -- ADDQ.W   #1,$0010(A0)    -- inc team check count for the Game Stats </t>
  </si>
  <si>
    <t xml:space="preserve">                                                       -- screen (checks after the whistle count)</t>
  </si>
  <si>
    <t xml:space="preserve">   2. If the game is halted (whistle blown), branch to skip recording individual checks</t>
  </si>
  <si>
    <t xml:space="preserve">   08 39 00 00 00 ff c2 ea -- BTST     #0,($00FFC2EA)  -- if the bit not 0, we will branch</t>
  </si>
  <si>
    <t xml:space="preserve">   66 00 00 2A             -- BNE      $002A           -- branch to the RTS to skip checks after whistle</t>
  </si>
  <si>
    <t xml:space="preserve">   (NOTE: if you want to also not count checks after the whistle in the Game </t>
  </si>
  <si>
    <t xml:space="preserve">   Stats screen, then move the "1." code below "2." and change "66 00 00 2A" </t>
  </si>
  <si>
    <t xml:space="preserve">   to "66 00 00 2E")</t>
  </si>
  <si>
    <t xml:space="preserve">   3. Increment check (for) count for individual players</t>
  </si>
  <si>
    <t xml:space="preserve">   42 40                   -- CLR.W    D0</t>
  </si>
  <si>
    <t xml:space="preserve">   10 2B 00 66             -- MOVE.b   $0066(A3),D0    -- d0 = player index (offset in team)</t>
  </si>
  <si>
    <t xml:space="preserve">   D0 C0                   -- ADDA.W   D0,A0           -- a0 += player index</t>
  </si>
  <si>
    <t xml:space="preserve">   52 28 01 02             -- ADDQ.B   #1,$0102(A0)    -- increment check value</t>
  </si>
  <si>
    <t xml:space="preserve">   4. Increment check (against) count for individual players</t>
  </si>
  <si>
    <t xml:space="preserve">   90 C0                   -- SUBA.W   D0, A0          -- undo the ADDA.W above</t>
  </si>
  <si>
    <t xml:space="preserve">   90 FC 03 64             -- SUBA.W   #$0364,A0       -- back up A0 to Home Players stat array</t>
  </si>
  <si>
    <t xml:space="preserve">   B7 CA                   -- CMPA.L   a2,a3           -- cmp a3-a2  (cmp checker-checkee)</t>
  </si>
  <si>
    <t xml:space="preserve">   6E 00 00 06             -- BGT      #$0006          -- if a3-a2 is positive, it's a check against</t>
  </si>
  <si>
    <t xml:space="preserve">                                                       -- a home player, so skip next instruction</t>
  </si>
  <si>
    <t xml:space="preserve">   D0 FC 06 C8             -- ADDA.W   #$06C8,A0       -- go to Away Players stat array</t>
  </si>
  <si>
    <t xml:space="preserve">   42 40                   -- CLR.W    D0              -- set D0 to zero</t>
  </si>
  <si>
    <t xml:space="preserve">   10 2A 00 66             -- MOV.B    #$0066(A2),D0   -- set D0 = player index of checked player</t>
  </si>
  <si>
    <t xml:space="preserve">   52 28 01 1C             -- ADDQ.B   #1,$011C(A0)    -- increment check against value</t>
  </si>
  <si>
    <t xml:space="preserve">   5. return</t>
  </si>
  <si>
    <t xml:space="preserve">   4e 75                   -- RTS</t>
  </si>
  <si>
    <t>Don't write PIM stat -- we're using that memory for check stats!</t>
  </si>
  <si>
    <t>@ 01:2302</t>
  </si>
  <si>
    <t xml:space="preserve">   D5 32 00 00             -- ADD.B    D2,$00(A2,D0)</t>
  </si>
  <si>
    <t xml:space="preserve">   4E 71 4E 71             -- NOP NOP       </t>
  </si>
  <si>
    <t>lines set, dupes removed</t>
  </si>
  <si>
    <t>CDL02</t>
  </si>
  <si>
    <t>music updated</t>
  </si>
  <si>
    <t>Indio</t>
  </si>
  <si>
    <t>RCK</t>
  </si>
  <si>
    <t>Quebec</t>
  </si>
  <si>
    <t>Nordiques</t>
  </si>
  <si>
    <t>HER</t>
  </si>
  <si>
    <t>the first digit of 4 (stored in two bytes) implies which color palette and orientation (use's GEN's debug GPU (VPU?) to see the palettes and grasp the concept better):</t>
  </si>
  <si>
    <t>0 - Palette 1</t>
  </si>
  <si>
    <t>1 - Palette 1 - Vertical Flip</t>
  </si>
  <si>
    <t>2 - Palette 2</t>
  </si>
  <si>
    <t>3 - Palette 2 - Vertical Flip</t>
  </si>
  <si>
    <t>4 - Palette 3</t>
  </si>
  <si>
    <t>5 - Palette 3 - Vertical Flip</t>
  </si>
  <si>
    <t>6 - Palette 4</t>
  </si>
  <si>
    <t>7 - Palette 4 - Vertical Flip</t>
  </si>
  <si>
    <t>Somewhat irrelevant for rinks...</t>
  </si>
  <si>
    <t>8 - Overlay Sprites - Palette 1</t>
  </si>
  <si>
    <t>9 - Overlay Sprites - Palette 1 - Vertical Flip</t>
  </si>
  <si>
    <t>A - Overlay Sprites - Palette 2</t>
  </si>
  <si>
    <t>B - Overlay Sprites - Palette 2 - Vertical Flip</t>
  </si>
  <si>
    <t>C - Overlay Sprites - Palette 3</t>
  </si>
  <si>
    <t>D - Overlay Sprites - Palette 3 - Vertical Flip</t>
  </si>
  <si>
    <t>E - Overlay Sprites - Palette 4</t>
  </si>
  <si>
    <t>F - Overlay Sprites - Palette 4 - Vertical Flip</t>
  </si>
  <si>
    <t>Graphic Header Breakdown</t>
  </si>
  <si>
    <t>10 Bytes</t>
  </si>
  <si>
    <t>Hex</t>
  </si>
  <si>
    <t>Dec</t>
  </si>
  <si>
    <t>Data Length</t>
  </si>
  <si>
    <t>128 More</t>
  </si>
  <si>
    <t># Of Tiles</t>
  </si>
  <si>
    <t>10 + Graphic</t>
  </si>
  <si>
    <t>128 More?</t>
  </si>
  <si>
    <t>Check</t>
  </si>
  <si>
    <t>So number of bytes until you reach Palette</t>
  </si>
  <si>
    <t>Until you reach size/layout.  If no palette, same as data length</t>
  </si>
  <si>
    <t>16A670</t>
  </si>
  <si>
    <t>Length</t>
  </si>
  <si>
    <t>Header Offset</t>
  </si>
  <si>
    <t>TM Offset</t>
  </si>
  <si>
    <t>Palette</t>
  </si>
  <si>
    <t>Tile Layout</t>
  </si>
  <si>
    <t>0030 0055</t>
  </si>
  <si>
    <t>End of Data</t>
  </si>
  <si>
    <t>0000 090A 0000 098A 0048</t>
  </si>
  <si>
    <t>11C48E</t>
  </si>
  <si>
    <t>THE XY of an image is usually right before the pointer to the graphic</t>
  </si>
  <si>
    <t>For Ron Barr</t>
  </si>
  <si>
    <t>FCDEA</t>
  </si>
  <si>
    <t>FF01 0100</t>
  </si>
  <si>
    <t>OFFSET</t>
  </si>
  <si>
    <t>value</t>
  </si>
  <si>
    <t>The x &amp; y is the 01 and 01 after FF</t>
  </si>
  <si>
    <t>Pointer to Image</t>
  </si>
  <si>
    <t>FCDF0</t>
  </si>
  <si>
    <t>0011 C48E</t>
  </si>
  <si>
    <t>So I think the new image can expand from 8x9 to</t>
  </si>
  <si>
    <t>9 x 14</t>
  </si>
  <si>
    <t>1E2BE0</t>
  </si>
  <si>
    <t>MOVED INFO TO 1E2BE0</t>
  </si>
  <si>
    <t>Changed pointer</t>
  </si>
  <si>
    <t>Palette 1</t>
  </si>
  <si>
    <t>0000</t>
  </si>
  <si>
    <t>0000 0FCA 0000 104A 007E</t>
  </si>
  <si>
    <t>0000 0D0A 0000 0D8A 0068</t>
  </si>
  <si>
    <t>MNW</t>
  </si>
  <si>
    <t>Hamilton</t>
  </si>
  <si>
    <t>Tigers</t>
  </si>
  <si>
    <t>Scoreboard Logo</t>
  </si>
  <si>
    <t>4CC</t>
  </si>
  <si>
    <t>beta_02</t>
  </si>
  <si>
    <t>palette</t>
  </si>
  <si>
    <t>FFAEA</t>
  </si>
  <si>
    <t>40x28</t>
  </si>
  <si>
    <t>1st splash</t>
  </si>
  <si>
    <t>2nd splash</t>
  </si>
  <si>
    <t>cover</t>
  </si>
  <si>
    <t>32x28</t>
  </si>
  <si>
    <t>beta_05</t>
  </si>
  <si>
    <t>Update Start Menu</t>
  </si>
  <si>
    <t>CDL03</t>
  </si>
  <si>
    <t>DPS</t>
  </si>
  <si>
    <t>Whalers</t>
  </si>
  <si>
    <t>Blackhawks</t>
  </si>
  <si>
    <t>Ottawa</t>
  </si>
  <si>
    <t>Senators</t>
  </si>
  <si>
    <t>Prince George</t>
  </si>
  <si>
    <t>Cougars</t>
  </si>
  <si>
    <t>PGC</t>
  </si>
  <si>
    <t>Penguins</t>
  </si>
  <si>
    <t>Long Island</t>
  </si>
  <si>
    <t>Islanders</t>
  </si>
  <si>
    <t>Las Vegas</t>
  </si>
  <si>
    <t>LVW</t>
  </si>
  <si>
    <t>Wranglers</t>
  </si>
  <si>
    <t>Seattle</t>
  </si>
  <si>
    <t>SEA</t>
  </si>
  <si>
    <t>Kraken</t>
  </si>
  <si>
    <t>Montreal</t>
  </si>
  <si>
    <t>Canadiens</t>
  </si>
  <si>
    <t>LII</t>
  </si>
  <si>
    <t>Carolina</t>
  </si>
  <si>
    <t>Hurricanes</t>
  </si>
  <si>
    <t>DONE</t>
  </si>
  <si>
    <t>32 Team ROM</t>
  </si>
  <si>
    <t>Logo Palettes</t>
  </si>
  <si>
    <t>1D34A6</t>
  </si>
  <si>
    <t>11AC22</t>
  </si>
  <si>
    <t>Cover Title</t>
  </si>
  <si>
    <t>4th</t>
  </si>
  <si>
    <t>30x7</t>
  </si>
  <si>
    <t>Timer</t>
  </si>
  <si>
    <t>11DE7C</t>
  </si>
  <si>
    <t>7x2</t>
  </si>
  <si>
    <t>Scoreboard</t>
  </si>
  <si>
    <t>BC906</t>
  </si>
  <si>
    <t>Team #</t>
  </si>
  <si>
    <t>LOCATION</t>
  </si>
  <si>
    <t>FO</t>
  </si>
  <si>
    <t>PP</t>
  </si>
  <si>
    <t>2P</t>
  </si>
  <si>
    <t>GF</t>
  </si>
  <si>
    <t>PK</t>
  </si>
  <si>
    <t>3P</t>
  </si>
  <si>
    <t>NUM</t>
  </si>
  <si>
    <t>Music Choice</t>
  </si>
  <si>
    <t>Ver</t>
  </si>
  <si>
    <t>1</t>
  </si>
  <si>
    <t>000FE5B0</t>
  </si>
  <si>
    <t>77</t>
  </si>
  <si>
    <t>75</t>
  </si>
  <si>
    <t>76</t>
  </si>
  <si>
    <t>00</t>
  </si>
  <si>
    <t>5A</t>
  </si>
  <si>
    <t>Random?</t>
  </si>
  <si>
    <t>2</t>
  </si>
  <si>
    <t>000FE5B6</t>
  </si>
  <si>
    <t>31</t>
  </si>
  <si>
    <t>32</t>
  </si>
  <si>
    <t>30</t>
  </si>
  <si>
    <t>Let's Go Band</t>
  </si>
  <si>
    <t>v01</t>
  </si>
  <si>
    <t>3</t>
  </si>
  <si>
    <t>000FE5BC</t>
  </si>
  <si>
    <t>34</t>
  </si>
  <si>
    <t>33</t>
  </si>
  <si>
    <t>Here We Go Team Name Here We Go</t>
  </si>
  <si>
    <t>4</t>
  </si>
  <si>
    <t>000FE5C2</t>
  </si>
  <si>
    <t>35</t>
  </si>
  <si>
    <t>37</t>
  </si>
  <si>
    <t>36</t>
  </si>
  <si>
    <t>Organ Scale Chant - Charge!</t>
  </si>
  <si>
    <t>5</t>
  </si>
  <si>
    <t>000FE5C8</t>
  </si>
  <si>
    <t>38</t>
  </si>
  <si>
    <t>3A</t>
  </si>
  <si>
    <t>39</t>
  </si>
  <si>
    <t>65</t>
  </si>
  <si>
    <t>DANT DANT DUH-DUH-DUH</t>
  </si>
  <si>
    <t>6</t>
  </si>
  <si>
    <t>000FE5CE</t>
  </si>
  <si>
    <t>4A</t>
  </si>
  <si>
    <t>4B</t>
  </si>
  <si>
    <t>Sabre Dance (Buffalo)</t>
  </si>
  <si>
    <t>7</t>
  </si>
  <si>
    <t>000FE5D4</t>
  </si>
  <si>
    <t>3B</t>
  </si>
  <si>
    <t>3C</t>
  </si>
  <si>
    <t>3D</t>
  </si>
  <si>
    <t>one TWO three…..one TWO three</t>
  </si>
  <si>
    <t>8</t>
  </si>
  <si>
    <t>000FE5DA</t>
  </si>
  <si>
    <t>3E</t>
  </si>
  <si>
    <t>3F</t>
  </si>
  <si>
    <t>Kalinka (Russian Dance)</t>
  </si>
  <si>
    <t>9</t>
  </si>
  <si>
    <t>000FE5E0</t>
  </si>
  <si>
    <t>Birthday (Beatles)</t>
  </si>
  <si>
    <t>10</t>
  </si>
  <si>
    <t>000FE5E6</t>
  </si>
  <si>
    <t>40</t>
  </si>
  <si>
    <t>42</t>
  </si>
  <si>
    <t>41</t>
  </si>
  <si>
    <t>Here Come The Hawks (Chicago)</t>
  </si>
  <si>
    <t>11</t>
  </si>
  <si>
    <t>LA</t>
  </si>
  <si>
    <t>000FE5EC</t>
  </si>
  <si>
    <t>43</t>
  </si>
  <si>
    <t>45</t>
  </si>
  <si>
    <t>44</t>
  </si>
  <si>
    <t>46</t>
  </si>
  <si>
    <t>Bullfighter</t>
  </si>
  <si>
    <t>12</t>
  </si>
  <si>
    <t>000FE5F2</t>
  </si>
  <si>
    <t>4F</t>
  </si>
  <si>
    <t>4E</t>
  </si>
  <si>
    <t>4D</t>
  </si>
  <si>
    <t>4C</t>
  </si>
  <si>
    <t>Mexican Clapping Song</t>
  </si>
  <si>
    <t>13</t>
  </si>
  <si>
    <t>NJ</t>
  </si>
  <si>
    <t>000FE5F8</t>
  </si>
  <si>
    <t>50</t>
  </si>
  <si>
    <t>51</t>
  </si>
  <si>
    <t>52</t>
  </si>
  <si>
    <t>Mexican Hat Dance</t>
  </si>
  <si>
    <t>14</t>
  </si>
  <si>
    <t>NYI</t>
  </si>
  <si>
    <t>000FE5FE</t>
  </si>
  <si>
    <t>47</t>
  </si>
  <si>
    <t>48</t>
  </si>
  <si>
    <t>49</t>
  </si>
  <si>
    <t>Let's Go Team</t>
  </si>
  <si>
    <t>15</t>
  </si>
  <si>
    <t>000FE604</t>
  </si>
  <si>
    <t>54</t>
  </si>
  <si>
    <t>55</t>
  </si>
  <si>
    <t>53</t>
  </si>
  <si>
    <t>v02</t>
  </si>
  <si>
    <t>16</t>
  </si>
  <si>
    <t>OTW</t>
  </si>
  <si>
    <t>000FE60A</t>
  </si>
  <si>
    <t>17</t>
  </si>
  <si>
    <t>000FE610</t>
  </si>
  <si>
    <t>56</t>
  </si>
  <si>
    <t>57</t>
  </si>
  <si>
    <t>58</t>
  </si>
  <si>
    <t>18</t>
  </si>
  <si>
    <t>000FE616</t>
  </si>
  <si>
    <t>59</t>
  </si>
  <si>
    <t>5B</t>
  </si>
  <si>
    <t>5C</t>
  </si>
  <si>
    <t>Brass Bonanza!</t>
  </si>
  <si>
    <t>19</t>
  </si>
  <si>
    <t>000FE61C</t>
  </si>
  <si>
    <t>5D</t>
  </si>
  <si>
    <t>5E</t>
  </si>
  <si>
    <t>20</t>
  </si>
  <si>
    <t>SJ</t>
  </si>
  <si>
    <t>000FE622</t>
  </si>
  <si>
    <t>5F</t>
  </si>
  <si>
    <t>60</t>
  </si>
  <si>
    <t>61</t>
  </si>
  <si>
    <t>63</t>
  </si>
  <si>
    <t>64</t>
  </si>
  <si>
    <t>William Tell</t>
  </si>
  <si>
    <t>21</t>
  </si>
  <si>
    <t>000FE628</t>
  </si>
  <si>
    <t>67</t>
  </si>
  <si>
    <t>68</t>
  </si>
  <si>
    <t>69</t>
  </si>
  <si>
    <t>22</t>
  </si>
  <si>
    <t>TBY</t>
  </si>
  <si>
    <t>000FE62E</t>
  </si>
  <si>
    <t>6A</t>
  </si>
  <si>
    <t>6B</t>
  </si>
  <si>
    <t>23</t>
  </si>
  <si>
    <t>000FE634</t>
  </si>
  <si>
    <t>6C</t>
  </si>
  <si>
    <t>6D</t>
  </si>
  <si>
    <t>v03</t>
  </si>
  <si>
    <t>24</t>
  </si>
  <si>
    <t>000FE63A</t>
  </si>
  <si>
    <t>6E</t>
  </si>
  <si>
    <t>6F</t>
  </si>
  <si>
    <t>70</t>
  </si>
  <si>
    <t>25</t>
  </si>
  <si>
    <t>000FE640</t>
  </si>
  <si>
    <t>71</t>
  </si>
  <si>
    <t>73</t>
  </si>
  <si>
    <t>74</t>
  </si>
  <si>
    <t>Leading 12 123</t>
  </si>
  <si>
    <t>26</t>
  </si>
  <si>
    <t>000FE646</t>
  </si>
  <si>
    <t>27</t>
  </si>
  <si>
    <t>ASE</t>
  </si>
  <si>
    <t>000FE64C</t>
  </si>
  <si>
    <t>Waltzy Charge</t>
  </si>
  <si>
    <t>28</t>
  </si>
  <si>
    <t>ASW</t>
  </si>
  <si>
    <t>000FE652</t>
  </si>
  <si>
    <t>12 123 1234 12</t>
  </si>
  <si>
    <t>(Halte la Les Canadiens sont la)</t>
  </si>
  <si>
    <t>Bullfighter Up/Down</t>
  </si>
  <si>
    <t>v04</t>
  </si>
  <si>
    <t>Chant</t>
  </si>
  <si>
    <t>ONE TWO one two ONE TWO one two</t>
  </si>
  <si>
    <t>Drunken Sailor</t>
  </si>
  <si>
    <t>v05</t>
  </si>
  <si>
    <t>Jaws</t>
  </si>
  <si>
    <t>1-2-3-4 1234 xx</t>
  </si>
  <si>
    <t>62</t>
  </si>
  <si>
    <t>Blue Danube Waltz</t>
  </si>
  <si>
    <t>xxx - Charge</t>
  </si>
  <si>
    <t>Hava Nagila</t>
  </si>
  <si>
    <t>66</t>
  </si>
  <si>
    <t>When The Saints Go Marching In</t>
  </si>
  <si>
    <t>v06</t>
  </si>
  <si>
    <t>Charge</t>
  </si>
  <si>
    <t>Charge x 3</t>
  </si>
  <si>
    <t>72</t>
  </si>
  <si>
    <t>v07</t>
  </si>
  <si>
    <t>COPY PASTE - 24 teams</t>
  </si>
  <si>
    <t>CDL04</t>
  </si>
  <si>
    <t>05</t>
  </si>
  <si>
    <t>95B5 95C5 A5C0</t>
  </si>
  <si>
    <t>95</t>
  </si>
  <si>
    <t>1d16CC</t>
  </si>
  <si>
    <t>Banner</t>
  </si>
  <si>
    <t>11x60</t>
  </si>
  <si>
    <t>Matchups screen with Ron Barr music</t>
  </si>
  <si>
    <t>02C830</t>
  </si>
  <si>
    <t>Music</t>
  </si>
  <si>
    <t>Game menu music</t>
  </si>
  <si>
    <t>00046D8C</t>
  </si>
  <si>
    <t>02C82C</t>
  </si>
  <si>
    <t>NHL '94 opening screen music</t>
  </si>
  <si>
    <t>0004507A</t>
  </si>
  <si>
    <t>02C828</t>
  </si>
  <si>
    <t>00044B12</t>
  </si>
  <si>
    <t>02C824</t>
  </si>
  <si>
    <t>000442BE</t>
  </si>
  <si>
    <t>02C820</t>
  </si>
  <si>
    <t>00043F32</t>
  </si>
  <si>
    <t>02C81C</t>
  </si>
  <si>
    <t>000437B6</t>
  </si>
  <si>
    <t>02C818</t>
  </si>
  <si>
    <t>02C814</t>
  </si>
  <si>
    <t>00042CDE</t>
  </si>
  <si>
    <t>02C810</t>
  </si>
  <si>
    <t>02C80C</t>
  </si>
  <si>
    <t>000426B6</t>
  </si>
  <si>
    <t>02C808</t>
  </si>
  <si>
    <t>000423EE</t>
  </si>
  <si>
    <t>02C804</t>
  </si>
  <si>
    <t>02C800</t>
  </si>
  <si>
    <t>0004196E</t>
  </si>
  <si>
    <t>02C7FC</t>
  </si>
  <si>
    <t>29</t>
  </si>
  <si>
    <t>000414B2</t>
  </si>
  <si>
    <t>02C7F8</t>
  </si>
  <si>
    <t>000412D6</t>
  </si>
  <si>
    <t>02C7F4</t>
  </si>
  <si>
    <t>00040EA6</t>
  </si>
  <si>
    <t>02C7F0</t>
  </si>
  <si>
    <t>000408DA</t>
  </si>
  <si>
    <t>02C7EC</t>
  </si>
  <si>
    <t>000403CE</t>
  </si>
  <si>
    <t>02C7E8</t>
  </si>
  <si>
    <t>0003FF2A</t>
  </si>
  <si>
    <t>02C7E4</t>
  </si>
  <si>
    <t>0003F616</t>
  </si>
  <si>
    <t>02C7E0</t>
  </si>
  <si>
    <t>0003EDE2</t>
  </si>
  <si>
    <t>02C7DC</t>
  </si>
  <si>
    <t>0003E84E</t>
  </si>
  <si>
    <t>02C7D8</t>
  </si>
  <si>
    <t>0003E1A6</t>
  </si>
  <si>
    <t>02C7D4</t>
  </si>
  <si>
    <t>0003DA2E</t>
  </si>
  <si>
    <t>02C7D0</t>
  </si>
  <si>
    <t>0003D396</t>
  </si>
  <si>
    <t>02C7CC</t>
  </si>
  <si>
    <t>0003CC32</t>
  </si>
  <si>
    <t>02C7C8</t>
  </si>
  <si>
    <t>0003C60E</t>
  </si>
  <si>
    <t>02C7C4</t>
  </si>
  <si>
    <t>0003BE12</t>
  </si>
  <si>
    <t>02C7C0</t>
  </si>
  <si>
    <t>0003B5CE</t>
  </si>
  <si>
    <t>02C7BC</t>
  </si>
  <si>
    <t>0003AE5A</t>
  </si>
  <si>
    <t>02C7B8</t>
  </si>
  <si>
    <t>0003A81E</t>
  </si>
  <si>
    <t>02C7B4</t>
  </si>
  <si>
    <t>0003A572</t>
  </si>
  <si>
    <t>02C7B0</t>
  </si>
  <si>
    <t>00039FCE</t>
  </si>
  <si>
    <t>02C7AC</t>
  </si>
  <si>
    <t>02C7A8</t>
  </si>
  <si>
    <t>0003901E</t>
  </si>
  <si>
    <t>02C7A4</t>
  </si>
  <si>
    <t>00038B3A</t>
  </si>
  <si>
    <t>02C7A0</t>
  </si>
  <si>
    <t>02C79C</t>
  </si>
  <si>
    <t>0003845A</t>
  </si>
  <si>
    <t>02C798</t>
  </si>
  <si>
    <t>00037FB2</t>
  </si>
  <si>
    <t>02C794</t>
  </si>
  <si>
    <t>00037A7E</t>
  </si>
  <si>
    <t>02C790</t>
  </si>
  <si>
    <t>000374F2</t>
  </si>
  <si>
    <t>02C78C</t>
  </si>
  <si>
    <t>00036F12</t>
  </si>
  <si>
    <t>02C788</t>
  </si>
  <si>
    <t>00036B4E</t>
  </si>
  <si>
    <t>02C784</t>
  </si>
  <si>
    <t>000366D2</t>
  </si>
  <si>
    <t>02C780</t>
  </si>
  <si>
    <t>000362BE</t>
  </si>
  <si>
    <t>02C77C</t>
  </si>
  <si>
    <t>00035B3A</t>
  </si>
  <si>
    <t>02C778</t>
  </si>
  <si>
    <t>000358D6</t>
  </si>
  <si>
    <t>02C774</t>
  </si>
  <si>
    <t>0003554A</t>
  </si>
  <si>
    <t>02C770</t>
  </si>
  <si>
    <t>00034E9E</t>
  </si>
  <si>
    <t>02C76C</t>
  </si>
  <si>
    <t>00034C92</t>
  </si>
  <si>
    <t>02C768</t>
  </si>
  <si>
    <t>00034632</t>
  </si>
  <si>
    <t>02C764</t>
  </si>
  <si>
    <t>0003411A</t>
  </si>
  <si>
    <t>02C760</t>
  </si>
  <si>
    <t>00033AC6</t>
  </si>
  <si>
    <t>02C75C</t>
  </si>
  <si>
    <t>02C758</t>
  </si>
  <si>
    <t>02C754</t>
  </si>
  <si>
    <t>000329EA</t>
  </si>
  <si>
    <t>02C750</t>
  </si>
  <si>
    <t>000323AE</t>
  </si>
  <si>
    <t>02C74C</t>
  </si>
  <si>
    <t>00031BAA</t>
  </si>
  <si>
    <t>02C748</t>
  </si>
  <si>
    <t>0003184E</t>
  </si>
  <si>
    <t>02C744</t>
  </si>
  <si>
    <t>000313CA</t>
  </si>
  <si>
    <t>02C740</t>
  </si>
  <si>
    <t>02C73C</t>
  </si>
  <si>
    <t>00030C0A</t>
  </si>
  <si>
    <t>02C738</t>
  </si>
  <si>
    <t>02C734</t>
  </si>
  <si>
    <t>000302BA</t>
  </si>
  <si>
    <t>02C730</t>
  </si>
  <si>
    <t>0002FD6E</t>
  </si>
  <si>
    <t>02C72C</t>
  </si>
  <si>
    <t>0002F73A</t>
  </si>
  <si>
    <t>02C728</t>
  </si>
  <si>
    <t>0002F222</t>
  </si>
  <si>
    <t>02C724</t>
  </si>
  <si>
    <t>0002EBBE</t>
  </si>
  <si>
    <t>02C720</t>
  </si>
  <si>
    <t>0002E6FA</t>
  </si>
  <si>
    <t>02C71C</t>
  </si>
  <si>
    <t>0002DD36</t>
  </si>
  <si>
    <t>02C718</t>
  </si>
  <si>
    <t>0002D966</t>
  </si>
  <si>
    <t>02C714</t>
  </si>
  <si>
    <t>0002D6CA</t>
  </si>
  <si>
    <t>02C710</t>
  </si>
  <si>
    <t>0002D29E</t>
  </si>
  <si>
    <t>02C70C</t>
  </si>
  <si>
    <t>0002CEF2</t>
  </si>
  <si>
    <t>Data Size (Dec)</t>
  </si>
  <si>
    <t>Data Offset (Dec)</t>
  </si>
  <si>
    <t>Data Offset (Hex)</t>
  </si>
  <si>
    <t>Pointer Offset (Hex)</t>
  </si>
  <si>
    <t>0002910C</t>
  </si>
  <si>
    <t>0002870A</t>
  </si>
  <si>
    <t>Intro Music</t>
  </si>
  <si>
    <t>00182506</t>
  </si>
  <si>
    <t>Game Menu Music</t>
  </si>
  <si>
    <t>Matchscreen Music</t>
  </si>
  <si>
    <t>NHLPA'93</t>
  </si>
  <si>
    <t>Intro Music Drums</t>
  </si>
  <si>
    <t>000292DC</t>
  </si>
  <si>
    <t>00029660</t>
  </si>
  <si>
    <t>00029904</t>
  </si>
  <si>
    <t>Organ 1</t>
  </si>
  <si>
    <t>Organ 2</t>
  </si>
  <si>
    <t>Organ 3</t>
  </si>
  <si>
    <t>Organ 4</t>
  </si>
  <si>
    <t>Offset in ROM -- starting point?</t>
  </si>
  <si>
    <t>00028B2C</t>
  </si>
  <si>
    <t>Slapshot</t>
  </si>
  <si>
    <t>00028E38</t>
  </si>
  <si>
    <t>I think there are a bunch of sounds, similar to '94 sounds before the organ song</t>
  </si>
  <si>
    <t>0002C648</t>
  </si>
  <si>
    <t>0002CCCA</t>
  </si>
  <si>
    <t>0002C834</t>
  </si>
  <si>
    <t>0002C844</t>
  </si>
  <si>
    <t>0002CA40</t>
  </si>
  <si>
    <t>0002C854</t>
  </si>
  <si>
    <t>0002CADE</t>
  </si>
  <si>
    <t>0002C8D0</t>
  </si>
  <si>
    <t>0002C8EC</t>
  </si>
  <si>
    <t>0002C964</t>
  </si>
  <si>
    <t>0002CC26</t>
  </si>
  <si>
    <t>0002CC36</t>
  </si>
  <si>
    <t>0002CC7E</t>
  </si>
  <si>
    <t>0002CC8E</t>
  </si>
  <si>
    <t>0002CCBA</t>
  </si>
  <si>
    <t>0002CC9E</t>
  </si>
  <si>
    <t>0002CC46</t>
  </si>
  <si>
    <t>0002CB66</t>
  </si>
  <si>
    <t>0002CB76</t>
  </si>
  <si>
    <t>0002CB86</t>
  </si>
  <si>
    <t>0002CB96</t>
  </si>
  <si>
    <t>0002CBA6</t>
  </si>
  <si>
    <t>0002CBB6</t>
  </si>
  <si>
    <t>0002CBC6</t>
  </si>
  <si>
    <t>0002CBD6</t>
  </si>
  <si>
    <t>0002CBE6</t>
  </si>
  <si>
    <t>0002CBF6</t>
  </si>
  <si>
    <t>0002CC06</t>
  </si>
  <si>
    <t>0002CC16</t>
  </si>
  <si>
    <t>0002CAEE</t>
  </si>
  <si>
    <t>0002CB0A</t>
  </si>
  <si>
    <t>0002CB26</t>
  </si>
  <si>
    <t>0002CB42</t>
  </si>
  <si>
    <t>0002C990</t>
  </si>
  <si>
    <t>0002C9AC</t>
  </si>
  <si>
    <t>0002C9C8</t>
  </si>
  <si>
    <t>0002C9E4</t>
  </si>
  <si>
    <t>0002C948</t>
  </si>
  <si>
    <t>0002C980</t>
  </si>
  <si>
    <t>0002C840</t>
  </si>
  <si>
    <t>0002CA00</t>
  </si>
  <si>
    <t>0002CA10</t>
  </si>
  <si>
    <t>0002CA20</t>
  </si>
  <si>
    <t>0002CA30</t>
  </si>
  <si>
    <t>0002C908</t>
  </si>
  <si>
    <t>0002C918</t>
  </si>
  <si>
    <t>0002C928</t>
  </si>
  <si>
    <t>0002C938</t>
  </si>
  <si>
    <t>Ref whistles</t>
  </si>
  <si>
    <t>Checking sound (Booagh!)</t>
  </si>
  <si>
    <t>Lower ding</t>
  </si>
  <si>
    <t>Higher ding (breakaway ding)</t>
  </si>
  <si>
    <t>Goal Horn</t>
  </si>
  <si>
    <t>End of period horn</t>
  </si>
  <si>
    <t>Stick sweep ?(misses the puck) (sudden stop?)</t>
  </si>
  <si>
    <t>Puck bounces off player's feet/stick 1</t>
  </si>
  <si>
    <t>Puck bounces off player's feet/stick 2</t>
  </si>
  <si>
    <t>Goalpost and crowd goes OHHH</t>
  </si>
  <si>
    <t>Fighting sound</t>
  </si>
  <si>
    <t>Crowd cheers</t>
  </si>
  <si>
    <t>Crowd goes BOOO</t>
  </si>
  <si>
    <t>Crowd goes OHHH</t>
  </si>
  <si>
    <t>Glass breaks and crowd awes</t>
  </si>
  <si>
    <t>Game played crowd cheers</t>
  </si>
  <si>
    <t>Dump the puck sound 1 (loudest)</t>
  </si>
  <si>
    <t>Dump the puck sound 2</t>
  </si>
  <si>
    <t>Dump the puck sound 3</t>
  </si>
  <si>
    <t>Dump the puck sound 4</t>
  </si>
  <si>
    <t>Dump the puck sound 5</t>
  </si>
  <si>
    <t>slow slapshot</t>
  </si>
  <si>
    <t>slapshot</t>
  </si>
  <si>
    <t>Checking sound (guboo!)</t>
  </si>
  <si>
    <t>Checking sound (gubooaagh)</t>
  </si>
  <si>
    <t>Checking sound (high)</t>
  </si>
  <si>
    <t>Checking sound (low)</t>
  </si>
  <si>
    <t>Puck bounces off player's feet/stick 3</t>
  </si>
  <si>
    <t>Goalpost</t>
  </si>
  <si>
    <t>Higher ding (breakaway ding) Bug? Should be 0002C844?</t>
  </si>
  <si>
    <t>Puck hits board (loudest)</t>
  </si>
  <si>
    <t>Puck hits board (loud)</t>
  </si>
  <si>
    <t>Puck hits board (quiet)</t>
  </si>
  <si>
    <t>Puck hits board (quietest)</t>
  </si>
  <si>
    <t>Puck hits ice 1</t>
  </si>
  <si>
    <t>Puck hits ice 2</t>
  </si>
  <si>
    <t>Puck hits ice 3</t>
  </si>
  <si>
    <t>Puck hits ice 4</t>
  </si>
  <si>
    <t>Data Offset</t>
  </si>
  <si>
    <t>Decimal</t>
  </si>
  <si>
    <t>0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</si>
  <si>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</si>
  <si>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</si>
  <si>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</si>
  <si>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</si>
  <si>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</si>
  <si>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</si>
  <si>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</si>
  <si>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</si>
  <si>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</si>
  <si>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</si>
  <si>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</si>
  <si>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</si>
  <si>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</si>
  <si>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</si>
  <si>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</si>
  <si>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</si>
  <si>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</si>
  <si>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</si>
  <si>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</si>
  <si>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</si>
  <si>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</si>
  <si>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</si>
  <si>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</si>
  <si>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</si>
  <si>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</si>
  <si>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</si>
  <si>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</si>
  <si>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</si>
  <si>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</si>
  <si>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</si>
  <si>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</si>
  <si>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</si>
  <si>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</si>
  <si>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</si>
  <si>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</si>
  <si>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</si>
  <si>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</si>
  <si>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</si>
  <si>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</si>
  <si>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</si>
  <si>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</si>
  <si>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</si>
  <si>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</si>
  <si>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</si>
  <si>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Hex Choice (Offset)</t>
  </si>
  <si>
    <t>123</t>
  </si>
  <si>
    <t>Usage CDL04</t>
  </si>
  <si>
    <t>Vers</t>
  </si>
  <si>
    <t>v08</t>
  </si>
  <si>
    <t>Organ Scale Chant - NO CHARGE</t>
  </si>
  <si>
    <t>Tarentella Napoletana</t>
  </si>
  <si>
    <t>Goal Score Organ 0</t>
  </si>
  <si>
    <t>00001900</t>
  </si>
  <si>
    <t>00001BD4</t>
  </si>
  <si>
    <t>00001DA4</t>
  </si>
  <si>
    <t>INSERTED INTO CDL ROM OFFSET</t>
  </si>
  <si>
    <t>00002128</t>
  </si>
  <si>
    <t>000023CC</t>
  </si>
  <si>
    <t>CHANGED TO NHL'93 GOAL SCORE ORGAN 0</t>
  </si>
  <si>
    <t>CHANGED TO NHL'93 Music 1</t>
  </si>
  <si>
    <t>CHANGED TO NHL'93 Music 2</t>
  </si>
  <si>
    <t>CHANGED TO NHL'93 Music 3</t>
  </si>
  <si>
    <t>CHANGED TO NHL'93 Music 4</t>
  </si>
  <si>
    <t>000026AC</t>
  </si>
  <si>
    <t>Let's Go TEAM NAME</t>
  </si>
  <si>
    <t>1E4</t>
  </si>
  <si>
    <t>bvish</t>
  </si>
  <si>
    <t>jv</t>
  </si>
  <si>
    <t>Niuhuskie224</t>
  </si>
  <si>
    <t>WIN</t>
  </si>
  <si>
    <t>CharlesWorth</t>
  </si>
  <si>
    <t>Sebe82</t>
  </si>
  <si>
    <t>MIL</t>
  </si>
  <si>
    <t>Wittgenstein</t>
  </si>
  <si>
    <t>Hokkeefan</t>
  </si>
  <si>
    <t>Mr. T EX</t>
  </si>
  <si>
    <t>DanTML7</t>
  </si>
  <si>
    <t>Scribe99</t>
  </si>
  <si>
    <t>AngryJay93</t>
  </si>
  <si>
    <t>Windsor</t>
  </si>
  <si>
    <t>Milwaukee</t>
  </si>
  <si>
    <t>Admirals</t>
  </si>
  <si>
    <t>Spitfires</t>
  </si>
  <si>
    <t>St. Louis</t>
  </si>
  <si>
    <t>Blues</t>
  </si>
  <si>
    <t>Boston</t>
  </si>
  <si>
    <t>Bruins</t>
  </si>
  <si>
    <t>Vancouver</t>
  </si>
  <si>
    <t>Canucks</t>
  </si>
  <si>
    <t>Edmonton</t>
  </si>
  <si>
    <t>Oilers</t>
  </si>
  <si>
    <t>Title Update to New Season #</t>
  </si>
  <si>
    <t>DPWM ROM Text (Sebe n Szpak)</t>
  </si>
  <si>
    <t>DPWM ROM Text</t>
  </si>
  <si>
    <t>graphic start</t>
  </si>
  <si>
    <t>BCC06</t>
  </si>
  <si>
    <t>A8CCC</t>
  </si>
  <si>
    <t>A8BCC</t>
  </si>
  <si>
    <t>Zamboni</t>
  </si>
  <si>
    <t>4C86A</t>
  </si>
  <si>
    <t>CDL back to EA</t>
  </si>
  <si>
    <t>palette #2</t>
  </si>
  <si>
    <t>11E03C</t>
  </si>
  <si>
    <t>palette #4</t>
  </si>
  <si>
    <t>11C2A2</t>
  </si>
  <si>
    <t>palette #1</t>
  </si>
  <si>
    <t>graphic end</t>
  </si>
  <si>
    <t>1195A6</t>
  </si>
  <si>
    <t>Cover</t>
  </si>
  <si>
    <t>graphic offset end</t>
  </si>
  <si>
    <t>111C58</t>
  </si>
  <si>
    <t>graphic offset start</t>
  </si>
  <si>
    <t>Change 2nd Splash</t>
  </si>
  <si>
    <t>Honda Center</t>
  </si>
  <si>
    <t>First Niagara Center</t>
  </si>
  <si>
    <t>PNC Arena</t>
  </si>
  <si>
    <t>United Center</t>
  </si>
  <si>
    <t>American Airlines Center</t>
  </si>
  <si>
    <t>Little Caesars Arena</t>
  </si>
  <si>
    <t>Barton Street Arena</t>
  </si>
  <si>
    <t>Hartford Civic Center</t>
  </si>
  <si>
    <t>Hartwall Arena</t>
  </si>
  <si>
    <t>Orleans Arena</t>
  </si>
  <si>
    <t>Nassau Coliseum</t>
  </si>
  <si>
    <t>Staples Center</t>
  </si>
  <si>
    <t>Canadian Tire Centre</t>
  </si>
  <si>
    <t>Consol Energy Center</t>
  </si>
  <si>
    <t>Colisee de Quebec</t>
  </si>
  <si>
    <t>SAP Center</t>
  </si>
  <si>
    <t>Air Canada Centre</t>
  </si>
  <si>
    <t>TD Garden</t>
  </si>
  <si>
    <t>Rogers Place</t>
  </si>
  <si>
    <t>UW-Milwaukee Panther Arena</t>
  </si>
  <si>
    <t>Bridgestone Arena</t>
  </si>
  <si>
    <t>Enterprise Center</t>
  </si>
  <si>
    <t>Rogers Arena</t>
  </si>
  <si>
    <t>WFCU Centre</t>
  </si>
  <si>
    <t>DanTML</t>
  </si>
  <si>
    <t>12 Sec PS</t>
  </si>
  <si>
    <t>NEW</t>
  </si>
  <si>
    <t>New, current jerseys</t>
  </si>
  <si>
    <t>CDL04, new center ice logo</t>
  </si>
  <si>
    <t>blues, blue &amp; yellow</t>
  </si>
  <si>
    <t>1D38B0</t>
  </si>
  <si>
    <t>1DD370</t>
  </si>
  <si>
    <t>1E317E</t>
  </si>
  <si>
    <t>Minnesota</t>
  </si>
  <si>
    <t>Wild</t>
  </si>
  <si>
    <t>5BBE2</t>
  </si>
  <si>
    <t>5BBE4</t>
  </si>
  <si>
    <t>5BBE6</t>
  </si>
  <si>
    <t>5BBE8</t>
  </si>
  <si>
    <t>5BBEA</t>
  </si>
  <si>
    <t>5BBEC</t>
  </si>
  <si>
    <t>5BC42</t>
  </si>
  <si>
    <t>5BC44</t>
  </si>
  <si>
    <t>5BC46</t>
  </si>
  <si>
    <t>5BC48</t>
  </si>
  <si>
    <t>5BC4A</t>
  </si>
  <si>
    <t>5BC4C</t>
  </si>
  <si>
    <t>5BCA2</t>
  </si>
  <si>
    <t>5BCA4</t>
  </si>
  <si>
    <t>5BCA6</t>
  </si>
  <si>
    <t>5BCA8</t>
  </si>
  <si>
    <t>5BCAA</t>
  </si>
  <si>
    <t>5BCAC</t>
  </si>
  <si>
    <t>5BD02</t>
  </si>
  <si>
    <t>5BD04</t>
  </si>
  <si>
    <t>5BD06</t>
  </si>
  <si>
    <t>5BD08</t>
  </si>
  <si>
    <t>5BD0A</t>
  </si>
  <si>
    <t>5BD0C</t>
  </si>
  <si>
    <t>LOCATION OF TILES for 3 stars logo in Layout</t>
  </si>
  <si>
    <t>CDL05</t>
  </si>
  <si>
    <t>1DCC70</t>
  </si>
  <si>
    <t>1DCE80</t>
  </si>
  <si>
    <t>1DD0AC</t>
  </si>
  <si>
    <t>1DD2C2</t>
  </si>
  <si>
    <t>1DD4F0</t>
  </si>
  <si>
    <t>1DD706</t>
  </si>
  <si>
    <t>1DD928</t>
  </si>
  <si>
    <t>1DDB48</t>
  </si>
  <si>
    <t>1DDD6C</t>
  </si>
  <si>
    <t>1DDF96</t>
  </si>
  <si>
    <t>1DE1A6</t>
  </si>
  <si>
    <t>1DE3C4</t>
  </si>
  <si>
    <t>1DE5EE</t>
  </si>
  <si>
    <t>1DE804</t>
  </si>
  <si>
    <t>1DEA2E</t>
  </si>
  <si>
    <t>1DEC54</t>
  </si>
  <si>
    <t>1DEE76</t>
  </si>
  <si>
    <t>1DF0A4</t>
  </si>
  <si>
    <t>1DF2BC</t>
  </si>
  <si>
    <t>1DF4CA</t>
  </si>
  <si>
    <t>1DF6E4</t>
  </si>
  <si>
    <t>1DF910</t>
  </si>
  <si>
    <t>1DFB26</t>
  </si>
  <si>
    <t>CDL05 saved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</si>
</sst>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>
    <font>
      <sz val="11"/>
      <color theme="1"/>
      <name val="Calibri"/>
      <family val="2"/>
      <scheme val="minor"/>
    </font>
    <font>
      <sz val="10"/>
      <color theme="1"/>
      <name val="Arial (body)"/>
      <family val="2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name val="Calibri"/>
      <family val="2"/>
      <scheme val="minor"/>
    </font>
    <font>
      <sz val="11"/>
      <color rgb="FF353C41"/>
      <name val="Courier New"/>
      <family val="3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i/>
      <sz val="11"/>
      <color theme="1"/>
      <name val="Courier New"/>
      <family val="3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</cellStyleXfs>
  <cellXfs count="92">
    <xf numFmtId="0" fontId="0" fillId="0" borderId="0" xfId="0"/>
    <xf numFmtId="0" fontId="2" fillId="0" borderId="0" xfId="0" applyFont="1"/>
    <xf numFmtId="0" fontId="0" fillId="0" borderId="0" xfId="0" applyFill="1"/>
    <xf numFmtId="0" fontId="0" fillId="2" borderId="0" xfId="0" applyFill="1"/>
    <xf numFmtId="0" fontId="2" fillId="0" borderId="0" xfId="0" applyFont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0" fillId="0" borderId="0" xfId="0" quotePrefix="1"/>
    <xf numFmtId="0" fontId="4" fillId="0" borderId="0" xfId="0" applyFont="1" applyFill="1" applyAlignment="1">
      <alignment horizontal="center"/>
    </xf>
    <xf numFmtId="0" fontId="8" fillId="0" borderId="0" xfId="0" applyFont="1" applyAlignment="1">
      <alignment horizontal="left" vertical="center" indent="1" readingOrder="1"/>
    </xf>
    <xf numFmtId="0" fontId="0" fillId="0" borderId="0" xfId="0" quotePrefix="1" applyAlignment="1">
      <alignment horizontal="center"/>
    </xf>
    <xf numFmtId="0" fontId="9" fillId="0" borderId="0" xfId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indent="1" readingOrder="1"/>
    </xf>
    <xf numFmtId="0" fontId="0" fillId="0" borderId="0" xfId="0" applyFont="1" applyFill="1" applyBorder="1"/>
    <xf numFmtId="0" fontId="12" fillId="0" borderId="0" xfId="0" applyFont="1"/>
    <xf numFmtId="0" fontId="13" fillId="0" borderId="0" xfId="0" applyFont="1"/>
    <xf numFmtId="37" fontId="0" fillId="0" borderId="0" xfId="2" applyNumberFormat="1" applyFont="1" applyAlignment="1">
      <alignment horizontal="center"/>
    </xf>
    <xf numFmtId="37" fontId="0" fillId="0" borderId="0" xfId="0" applyNumberFormat="1"/>
    <xf numFmtId="37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left"/>
    </xf>
    <xf numFmtId="0" fontId="0" fillId="2" borderId="0" xfId="0" quotePrefix="1" applyFill="1" applyAlignment="1">
      <alignment horizontal="left"/>
    </xf>
    <xf numFmtId="0" fontId="0" fillId="0" borderId="0" xfId="0" quotePrefix="1" applyAlignment="1">
      <alignment horizontal="left"/>
    </xf>
    <xf numFmtId="37" fontId="0" fillId="2" borderId="0" xfId="0" applyNumberFormat="1" applyFill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/>
    <xf numFmtId="0" fontId="7" fillId="0" borderId="0" xfId="0" applyFont="1"/>
    <xf numFmtId="0" fontId="7" fillId="0" borderId="0" xfId="0" applyFont="1" applyFill="1" applyAlignment="1">
      <alignment horizontal="center"/>
    </xf>
    <xf numFmtId="0" fontId="0" fillId="0" borderId="2" xfId="0" applyFont="1" applyFill="1" applyBorder="1"/>
    <xf numFmtId="0" fontId="0" fillId="0" borderId="3" xfId="0" applyFont="1" applyFill="1" applyBorder="1"/>
    <xf numFmtId="0" fontId="0" fillId="6" borderId="0" xfId="0" applyFill="1"/>
    <xf numFmtId="0" fontId="3" fillId="0" borderId="4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0" fillId="9" borderId="4" xfId="0" applyFont="1" applyFill="1" applyBorder="1"/>
    <xf numFmtId="0" fontId="10" fillId="9" borderId="5" xfId="0" applyFont="1" applyFill="1" applyBorder="1"/>
    <xf numFmtId="0" fontId="10" fillId="9" borderId="6" xfId="0" applyFont="1" applyFill="1" applyBorder="1"/>
    <xf numFmtId="0" fontId="2" fillId="9" borderId="0" xfId="0" applyFont="1" applyFill="1"/>
    <xf numFmtId="0" fontId="0" fillId="9" borderId="0" xfId="0" applyFill="1"/>
    <xf numFmtId="0" fontId="0" fillId="0" borderId="5" xfId="0" applyBorder="1"/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10" borderId="0" xfId="0" applyFill="1"/>
    <xf numFmtId="0" fontId="0" fillId="5" borderId="0" xfId="0" applyFill="1"/>
    <xf numFmtId="0" fontId="0" fillId="8" borderId="0" xfId="0" applyFill="1"/>
    <xf numFmtId="0" fontId="0" fillId="11" borderId="0" xfId="0" applyFill="1"/>
    <xf numFmtId="49" fontId="0" fillId="2" borderId="0" xfId="0" applyNumberFormat="1" applyFill="1" applyAlignment="1">
      <alignment horizontal="center"/>
    </xf>
    <xf numFmtId="49" fontId="0" fillId="0" borderId="0" xfId="0" quotePrefix="1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Alignment="1"/>
    <xf numFmtId="49" fontId="0" fillId="2" borderId="0" xfId="0" applyNumberFormat="1" applyFill="1"/>
    <xf numFmtId="0" fontId="0" fillId="2" borderId="0" xfId="0" applyFont="1" applyFill="1" applyAlignment="1">
      <alignment wrapText="1"/>
    </xf>
    <xf numFmtId="0" fontId="0" fillId="2" borderId="0" xfId="0" applyFont="1" applyFill="1" applyAlignment="1"/>
    <xf numFmtId="0" fontId="0" fillId="2" borderId="0" xfId="0" applyFill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NumberFormat="1"/>
    <xf numFmtId="0" fontId="0" fillId="12" borderId="0" xfId="0" applyFill="1"/>
    <xf numFmtId="11" fontId="0" fillId="0" borderId="0" xfId="0" quotePrefix="1" applyNumberFormat="1"/>
    <xf numFmtId="2" fontId="0" fillId="0" borderId="0" xfId="0" applyNumberFormat="1"/>
    <xf numFmtId="0" fontId="0" fillId="0" borderId="0" xfId="0" applyBorder="1"/>
    <xf numFmtId="0" fontId="0" fillId="0" borderId="0" xfId="0" applyFill="1" applyAlignment="1">
      <alignment horizontal="center"/>
    </xf>
    <xf numFmtId="0" fontId="7" fillId="0" borderId="0" xfId="0" applyFont="1" applyFill="1"/>
    <xf numFmtId="0" fontId="4" fillId="2" borderId="0" xfId="0" quotePrefix="1" applyFont="1" applyFill="1" applyAlignment="1">
      <alignment horizontal="center"/>
    </xf>
    <xf numFmtId="0" fontId="15" fillId="0" borderId="0" xfId="0" applyFont="1" applyFill="1" applyAlignment="1">
      <alignment horizontal="center" vertical="center" wrapText="1"/>
    </xf>
    <xf numFmtId="0" fontId="7" fillId="0" borderId="0" xfId="0" quotePrefix="1" applyFont="1" applyFill="1" applyAlignment="1">
      <alignment horizontal="center"/>
    </xf>
    <xf numFmtId="0" fontId="15" fillId="0" borderId="0" xfId="0" applyFont="1" applyFill="1"/>
    <xf numFmtId="0" fontId="15" fillId="0" borderId="0" xfId="0" applyFont="1" applyFill="1" applyAlignment="1">
      <alignment horizontal="center"/>
    </xf>
    <xf numFmtId="11" fontId="7" fillId="0" borderId="0" xfId="0" applyNumberFormat="1" applyFont="1" applyFill="1" applyAlignment="1">
      <alignment horizontal="center"/>
    </xf>
    <xf numFmtId="0" fontId="7" fillId="2" borderId="0" xfId="0" applyFont="1" applyFill="1"/>
    <xf numFmtId="49" fontId="0" fillId="0" borderId="0" xfId="0" applyNumberFormat="1" applyFill="1" applyAlignment="1">
      <alignment horizontal="center"/>
    </xf>
    <xf numFmtId="0" fontId="4" fillId="0" borderId="0" xfId="0" applyFont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</cellXfs>
  <cellStyles count="4">
    <cellStyle name="Comma" xfId="2" builtinId="3"/>
    <cellStyle name="Hyperlink" xfId="1" builtinId="8"/>
    <cellStyle name="Normal" xfId="0" builtinId="0"/>
    <cellStyle name="Normal 2" xfId="3" xr:uid="{4915EC39-5EA0-442D-8A47-1EA0E8ACC5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528358</xdr:colOff>
      <xdr:row>5</xdr:row>
      <xdr:rowOff>168088</xdr:rowOff>
    </xdr:from>
    <xdr:to>
      <xdr:col>20</xdr:col>
      <xdr:colOff>286518</xdr:colOff>
      <xdr:row>44</xdr:row>
      <xdr:rowOff>54810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8829" y="1120588"/>
          <a:ext cx="9440042" cy="73162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A4E7E-457E-471C-B849-368A86151B58}">
  <dimension ref="A1:T160"/>
  <sheetViews>
    <sheetView zoomScale="85" zoomScaleNormal="85" workbookViewId="0">
      <selection activeCell="M16" sqref="M16"/>
    </sheetView>
  </sheetViews>
  <sheetFormatPr defaultRowHeight="15"/>
  <cols>
    <col min="1" max="1" width="5.5703125" customWidth="1"/>
    <col min="11" max="11" width="21.140625" bestFit="1" customWidth="1"/>
    <col min="12" max="12" width="20.28515625" bestFit="1" customWidth="1"/>
    <col min="19" max="19" width="26.7109375" bestFit="1" customWidth="1"/>
  </cols>
  <sheetData>
    <row r="1" spans="1:20">
      <c r="A1" s="1" t="s">
        <v>39</v>
      </c>
      <c r="B1" s="1" t="s">
        <v>42</v>
      </c>
      <c r="K1" t="s">
        <v>311</v>
      </c>
    </row>
    <row r="2" spans="1:20">
      <c r="A2" s="1" t="s">
        <v>40</v>
      </c>
      <c r="S2" s="2"/>
    </row>
    <row r="3" spans="1:20">
      <c r="L3" t="s">
        <v>312</v>
      </c>
      <c r="M3" s="41" t="s">
        <v>556</v>
      </c>
      <c r="S3" s="2"/>
    </row>
    <row r="4" spans="1:20">
      <c r="L4" t="s">
        <v>313</v>
      </c>
      <c r="M4" s="41" t="s">
        <v>556</v>
      </c>
      <c r="S4" s="2"/>
    </row>
    <row r="5" spans="1:20">
      <c r="A5" t="s">
        <v>1193</v>
      </c>
      <c r="L5" t="s">
        <v>314</v>
      </c>
      <c r="M5" s="41" t="s">
        <v>556</v>
      </c>
      <c r="S5" s="2"/>
      <c r="T5" s="2"/>
    </row>
    <row r="6" spans="1:20">
      <c r="L6" t="s">
        <v>315</v>
      </c>
      <c r="M6" s="41" t="s">
        <v>556</v>
      </c>
      <c r="S6" s="2"/>
      <c r="T6" s="2"/>
    </row>
    <row r="7" spans="1:20">
      <c r="A7" s="76" t="s">
        <v>1169</v>
      </c>
      <c r="B7" s="76" t="s">
        <v>1170</v>
      </c>
      <c r="C7" s="76" t="s">
        <v>1171</v>
      </c>
      <c r="D7" s="76" t="s">
        <v>1172</v>
      </c>
      <c r="E7" s="76" t="s">
        <v>1173</v>
      </c>
      <c r="F7" s="76" t="s">
        <v>1174</v>
      </c>
      <c r="L7" t="s">
        <v>1158</v>
      </c>
      <c r="M7" s="41" t="s">
        <v>556</v>
      </c>
      <c r="S7" s="2"/>
      <c r="T7" s="2"/>
    </row>
    <row r="8" spans="1:20">
      <c r="A8" s="76" t="s">
        <v>1175</v>
      </c>
      <c r="B8" s="76" t="s">
        <v>1176</v>
      </c>
      <c r="C8" s="76" t="s">
        <v>1177</v>
      </c>
      <c r="D8" s="76" t="s">
        <v>1178</v>
      </c>
      <c r="E8" s="76" t="s">
        <v>1179</v>
      </c>
      <c r="F8" s="76" t="s">
        <v>1180</v>
      </c>
      <c r="L8" s="2" t="s">
        <v>528</v>
      </c>
      <c r="M8" s="41" t="s">
        <v>556</v>
      </c>
      <c r="S8" s="2"/>
      <c r="T8" s="2"/>
    </row>
    <row r="9" spans="1:20">
      <c r="A9" s="76" t="s">
        <v>1181</v>
      </c>
      <c r="B9" s="76" t="s">
        <v>1182</v>
      </c>
      <c r="C9" s="76" t="s">
        <v>1183</v>
      </c>
      <c r="D9" s="76" t="s">
        <v>1184</v>
      </c>
      <c r="E9" s="76" t="s">
        <v>1185</v>
      </c>
      <c r="F9" s="76" t="s">
        <v>1186</v>
      </c>
      <c r="L9" t="s">
        <v>521</v>
      </c>
      <c r="M9" s="41" t="s">
        <v>556</v>
      </c>
      <c r="S9" s="2"/>
      <c r="T9" s="2"/>
    </row>
    <row r="10" spans="1:20">
      <c r="A10" s="76" t="s">
        <v>1187</v>
      </c>
      <c r="B10" s="76" t="s">
        <v>1188</v>
      </c>
      <c r="C10" s="76" t="s">
        <v>1189</v>
      </c>
      <c r="D10" s="76" t="s">
        <v>1190</v>
      </c>
      <c r="E10" s="76" t="s">
        <v>1191</v>
      </c>
      <c r="F10" s="76" t="s">
        <v>1192</v>
      </c>
      <c r="L10" t="s">
        <v>370</v>
      </c>
      <c r="M10" s="41" t="s">
        <v>556</v>
      </c>
      <c r="S10" s="2"/>
      <c r="T10" s="2"/>
    </row>
    <row r="11" spans="1:20">
      <c r="A11" s="1" t="s">
        <v>523</v>
      </c>
      <c r="L11" s="2" t="s">
        <v>352</v>
      </c>
      <c r="M11" s="41" t="s">
        <v>556</v>
      </c>
      <c r="T11" s="2"/>
    </row>
    <row r="12" spans="1:20">
      <c r="L12" t="s">
        <v>532</v>
      </c>
      <c r="M12" s="41" t="s">
        <v>556</v>
      </c>
      <c r="T12" s="2"/>
    </row>
    <row r="13" spans="1:20">
      <c r="L13" t="s">
        <v>1159</v>
      </c>
      <c r="M13" s="41" t="s">
        <v>556</v>
      </c>
    </row>
    <row r="16" spans="1:20">
      <c r="L16" s="2" t="s">
        <v>353</v>
      </c>
      <c r="M16" s="41" t="s">
        <v>556</v>
      </c>
    </row>
    <row r="17" spans="1:14">
      <c r="A17" s="1" t="s">
        <v>48</v>
      </c>
      <c r="L17" t="s">
        <v>451</v>
      </c>
      <c r="M17" s="41" t="s">
        <v>556</v>
      </c>
    </row>
    <row r="18" spans="1:14">
      <c r="L18" t="s">
        <v>453</v>
      </c>
      <c r="M18" s="41" t="s">
        <v>556</v>
      </c>
    </row>
    <row r="20" spans="1:14">
      <c r="A20" s="1" t="s">
        <v>531</v>
      </c>
    </row>
    <row r="22" spans="1:14">
      <c r="K22" t="s">
        <v>331</v>
      </c>
      <c r="M22" s="2" t="s">
        <v>332</v>
      </c>
    </row>
    <row r="23" spans="1:14">
      <c r="M23" s="11" t="s">
        <v>334</v>
      </c>
      <c r="N23" s="11" t="s">
        <v>335</v>
      </c>
    </row>
    <row r="24" spans="1:14">
      <c r="L24" t="s">
        <v>333</v>
      </c>
      <c r="M24" s="21" t="s">
        <v>336</v>
      </c>
      <c r="N24" s="21" t="s">
        <v>337</v>
      </c>
    </row>
    <row r="25" spans="1:14">
      <c r="A25" s="1" t="s">
        <v>63</v>
      </c>
      <c r="L25" t="s">
        <v>338</v>
      </c>
      <c r="M25" s="11" t="s">
        <v>339</v>
      </c>
      <c r="N25" s="11" t="s">
        <v>340</v>
      </c>
    </row>
    <row r="26" spans="1:14">
      <c r="L26" t="s">
        <v>341</v>
      </c>
      <c r="M26" s="21" t="s">
        <v>343</v>
      </c>
      <c r="N26" s="21" t="s">
        <v>342</v>
      </c>
    </row>
    <row r="27" spans="1:14">
      <c r="L27" t="s">
        <v>344</v>
      </c>
      <c r="M27" s="11" t="s">
        <v>345</v>
      </c>
      <c r="N27" s="11" t="s">
        <v>346</v>
      </c>
    </row>
    <row r="28" spans="1:14">
      <c r="K28" t="s">
        <v>348</v>
      </c>
      <c r="L28" t="s">
        <v>347</v>
      </c>
      <c r="M28" s="21" t="s">
        <v>349</v>
      </c>
      <c r="N28" s="21" t="s">
        <v>349</v>
      </c>
    </row>
    <row r="29" spans="1:14">
      <c r="L29" t="s">
        <v>350</v>
      </c>
      <c r="M29" s="11" t="s">
        <v>351</v>
      </c>
      <c r="N29" s="11" t="s">
        <v>351</v>
      </c>
    </row>
    <row r="30" spans="1:14">
      <c r="M30" s="11"/>
      <c r="N30" s="11"/>
    </row>
    <row r="31" spans="1:14">
      <c r="A31" t="s">
        <v>65</v>
      </c>
      <c r="M31" s="11"/>
      <c r="N31" s="11"/>
    </row>
    <row r="32" spans="1:14">
      <c r="M32" s="11"/>
      <c r="N32" s="11"/>
    </row>
    <row r="33" spans="2:14">
      <c r="K33" t="s">
        <v>354</v>
      </c>
      <c r="L33" s="23" t="s">
        <v>355</v>
      </c>
      <c r="M33" s="22"/>
      <c r="N33" s="11"/>
    </row>
    <row r="34" spans="2:14">
      <c r="B34" s="18"/>
    </row>
    <row r="35" spans="2:14">
      <c r="L35" t="s">
        <v>356</v>
      </c>
      <c r="M35" t="s">
        <v>330</v>
      </c>
    </row>
    <row r="36" spans="2:14">
      <c r="L36" t="s">
        <v>357</v>
      </c>
    </row>
    <row r="37" spans="2:14">
      <c r="C37" s="18"/>
      <c r="L37" t="s">
        <v>358</v>
      </c>
    </row>
    <row r="39" spans="2:14">
      <c r="L39" t="s">
        <v>359</v>
      </c>
      <c r="M39" t="s">
        <v>330</v>
      </c>
    </row>
    <row r="40" spans="2:14">
      <c r="L40" t="s">
        <v>360</v>
      </c>
    </row>
    <row r="41" spans="2:14">
      <c r="L41" t="s">
        <v>361</v>
      </c>
    </row>
    <row r="42" spans="2:14">
      <c r="F42" s="18"/>
    </row>
    <row r="43" spans="2:14">
      <c r="L43" t="s">
        <v>362</v>
      </c>
      <c r="M43" t="s">
        <v>330</v>
      </c>
    </row>
    <row r="44" spans="2:14">
      <c r="L44" t="s">
        <v>360</v>
      </c>
    </row>
    <row r="45" spans="2:14">
      <c r="L45" t="s">
        <v>361</v>
      </c>
    </row>
    <row r="47" spans="2:14">
      <c r="L47" t="s">
        <v>363</v>
      </c>
      <c r="M47" t="s">
        <v>330</v>
      </c>
    </row>
    <row r="48" spans="2:14">
      <c r="L48" t="s">
        <v>360</v>
      </c>
    </row>
    <row r="49" spans="12:13">
      <c r="L49" t="s">
        <v>361</v>
      </c>
    </row>
    <row r="50" spans="12:13">
      <c r="L50" t="s">
        <v>364</v>
      </c>
    </row>
    <row r="52" spans="12:13">
      <c r="L52" t="s">
        <v>365</v>
      </c>
      <c r="M52" t="s">
        <v>330</v>
      </c>
    </row>
    <row r="53" spans="12:13">
      <c r="L53" t="s">
        <v>357</v>
      </c>
    </row>
    <row r="54" spans="12:13">
      <c r="L54" t="s">
        <v>358</v>
      </c>
    </row>
    <row r="56" spans="12:13">
      <c r="L56" t="s">
        <v>366</v>
      </c>
      <c r="M56" t="s">
        <v>330</v>
      </c>
    </row>
    <row r="57" spans="12:13">
      <c r="L57" t="s">
        <v>360</v>
      </c>
    </row>
    <row r="58" spans="12:13">
      <c r="L58" t="s">
        <v>361</v>
      </c>
    </row>
    <row r="60" spans="12:13">
      <c r="L60" t="s">
        <v>367</v>
      </c>
      <c r="M60" t="s">
        <v>330</v>
      </c>
    </row>
    <row r="61" spans="12:13">
      <c r="L61" t="s">
        <v>360</v>
      </c>
    </row>
    <row r="62" spans="12:13">
      <c r="L62" t="s">
        <v>361</v>
      </c>
    </row>
    <row r="64" spans="12:13">
      <c r="L64" t="s">
        <v>368</v>
      </c>
    </row>
    <row r="65" spans="11:16">
      <c r="L65" t="s">
        <v>360</v>
      </c>
    </row>
    <row r="66" spans="11:16">
      <c r="L66" t="s">
        <v>361</v>
      </c>
    </row>
    <row r="69" spans="11:16">
      <c r="K69" t="s">
        <v>371</v>
      </c>
      <c r="L69" t="s">
        <v>372</v>
      </c>
    </row>
    <row r="72" spans="11:16">
      <c r="K72" t="s">
        <v>369</v>
      </c>
      <c r="M72" t="s">
        <v>374</v>
      </c>
      <c r="O72" t="s">
        <v>373</v>
      </c>
    </row>
    <row r="73" spans="11:16">
      <c r="K73" t="s">
        <v>370</v>
      </c>
      <c r="M73" t="s">
        <v>375</v>
      </c>
      <c r="O73">
        <v>6</v>
      </c>
      <c r="P73">
        <f>O73*8</f>
        <v>48</v>
      </c>
    </row>
    <row r="74" spans="11:16">
      <c r="O74">
        <v>4</v>
      </c>
      <c r="P74">
        <f>O74*8</f>
        <v>32</v>
      </c>
    </row>
    <row r="83" spans="11:11">
      <c r="K83" s="20" t="s">
        <v>394</v>
      </c>
    </row>
    <row r="84" spans="11:11">
      <c r="K84" s="20" t="s">
        <v>395</v>
      </c>
    </row>
    <row r="85" spans="11:11">
      <c r="K85" s="20" t="s">
        <v>396</v>
      </c>
    </row>
    <row r="86" spans="11:11">
      <c r="K86" s="20" t="s">
        <v>397</v>
      </c>
    </row>
    <row r="87" spans="11:11">
      <c r="K87" s="20" t="s">
        <v>398</v>
      </c>
    </row>
    <row r="88" spans="11:11">
      <c r="K88" s="20" t="s">
        <v>399</v>
      </c>
    </row>
    <row r="89" spans="11:11">
      <c r="K89" s="20" t="s">
        <v>400</v>
      </c>
    </row>
    <row r="90" spans="11:11">
      <c r="K90" s="24"/>
    </row>
    <row r="91" spans="11:11">
      <c r="K91" s="20" t="s">
        <v>401</v>
      </c>
    </row>
    <row r="92" spans="11:11">
      <c r="K92" s="20" t="s">
        <v>402</v>
      </c>
    </row>
    <row r="93" spans="11:11">
      <c r="K93" s="20" t="s">
        <v>403</v>
      </c>
    </row>
    <row r="94" spans="11:11">
      <c r="K94" s="20" t="s">
        <v>404</v>
      </c>
    </row>
    <row r="95" spans="11:11">
      <c r="K95" s="20" t="s">
        <v>405</v>
      </c>
    </row>
    <row r="96" spans="11:11">
      <c r="K96" s="20" t="s">
        <v>406</v>
      </c>
    </row>
    <row r="97" spans="11:11">
      <c r="K97" s="24"/>
    </row>
    <row r="98" spans="11:11">
      <c r="K98" s="24"/>
    </row>
    <row r="99" spans="11:11">
      <c r="K99" s="20" t="s">
        <v>407</v>
      </c>
    </row>
    <row r="100" spans="11:11">
      <c r="K100" s="20" t="s">
        <v>408</v>
      </c>
    </row>
    <row r="101" spans="11:11">
      <c r="K101" s="20" t="s">
        <v>403</v>
      </c>
    </row>
    <row r="102" spans="11:11">
      <c r="K102" s="20" t="s">
        <v>409</v>
      </c>
    </row>
    <row r="103" spans="11:11">
      <c r="K103" s="20" t="s">
        <v>410</v>
      </c>
    </row>
    <row r="104" spans="11:11">
      <c r="K104" s="20" t="s">
        <v>411</v>
      </c>
    </row>
    <row r="105" spans="11:11">
      <c r="K105" s="20" t="s">
        <v>412</v>
      </c>
    </row>
    <row r="106" spans="11:11">
      <c r="K106" s="20" t="s">
        <v>413</v>
      </c>
    </row>
    <row r="107" spans="11:11">
      <c r="K107" s="20" t="s">
        <v>414</v>
      </c>
    </row>
    <row r="108" spans="11:11">
      <c r="K108" s="24"/>
    </row>
    <row r="109" spans="11:11">
      <c r="K109" s="20" t="s">
        <v>405</v>
      </c>
    </row>
    <row r="110" spans="11:11">
      <c r="K110" s="20" t="s">
        <v>415</v>
      </c>
    </row>
    <row r="111" spans="11:11">
      <c r="K111" s="20" t="s">
        <v>416</v>
      </c>
    </row>
    <row r="112" spans="11:11">
      <c r="K112" s="20" t="s">
        <v>416</v>
      </c>
    </row>
    <row r="113" spans="11:11">
      <c r="K113" s="20" t="s">
        <v>417</v>
      </c>
    </row>
    <row r="114" spans="11:11">
      <c r="K114" s="24"/>
    </row>
    <row r="115" spans="11:11">
      <c r="K115" s="20" t="s">
        <v>418</v>
      </c>
    </row>
    <row r="116" spans="11:11">
      <c r="K116" s="20" t="s">
        <v>419</v>
      </c>
    </row>
    <row r="117" spans="11:11">
      <c r="K117" s="20" t="s">
        <v>403</v>
      </c>
    </row>
    <row r="118" spans="11:11">
      <c r="K118" s="20" t="s">
        <v>420</v>
      </c>
    </row>
    <row r="119" spans="11:11">
      <c r="K119" s="20" t="s">
        <v>405</v>
      </c>
    </row>
    <row r="120" spans="11:11">
      <c r="K120" s="24"/>
    </row>
    <row r="121" spans="11:11">
      <c r="K121" s="20" t="s">
        <v>421</v>
      </c>
    </row>
    <row r="122" spans="11:11">
      <c r="K122" s="20" t="s">
        <v>422</v>
      </c>
    </row>
    <row r="123" spans="11:11">
      <c r="K123" s="20" t="s">
        <v>423</v>
      </c>
    </row>
    <row r="124" spans="11:11">
      <c r="K124" s="24"/>
    </row>
    <row r="125" spans="11:11">
      <c r="K125" s="20" t="s">
        <v>424</v>
      </c>
    </row>
    <row r="126" spans="11:11">
      <c r="K126" s="20" t="s">
        <v>425</v>
      </c>
    </row>
    <row r="127" spans="11:11">
      <c r="K127" s="20" t="s">
        <v>426</v>
      </c>
    </row>
    <row r="128" spans="11:11">
      <c r="K128" s="24"/>
    </row>
    <row r="129" spans="11:11">
      <c r="K129" s="20" t="s">
        <v>427</v>
      </c>
    </row>
    <row r="130" spans="11:11">
      <c r="K130" s="20" t="s">
        <v>428</v>
      </c>
    </row>
    <row r="131" spans="11:11">
      <c r="K131" s="20" t="s">
        <v>429</v>
      </c>
    </row>
    <row r="132" spans="11:11">
      <c r="K132" s="24"/>
    </row>
    <row r="133" spans="11:11">
      <c r="K133" s="20" t="s">
        <v>430</v>
      </c>
    </row>
    <row r="134" spans="11:11">
      <c r="K134" s="20" t="s">
        <v>431</v>
      </c>
    </row>
    <row r="135" spans="11:11">
      <c r="K135" s="20" t="s">
        <v>432</v>
      </c>
    </row>
    <row r="136" spans="11:11">
      <c r="K136" s="20" t="s">
        <v>433</v>
      </c>
    </row>
    <row r="137" spans="11:11">
      <c r="K137" s="20" t="s">
        <v>434</v>
      </c>
    </row>
    <row r="138" spans="11:11">
      <c r="K138" s="24"/>
    </row>
    <row r="139" spans="11:11">
      <c r="K139" s="20" t="s">
        <v>435</v>
      </c>
    </row>
    <row r="140" spans="11:11">
      <c r="K140" s="20" t="s">
        <v>436</v>
      </c>
    </row>
    <row r="141" spans="11:11">
      <c r="K141" s="20" t="s">
        <v>437</v>
      </c>
    </row>
    <row r="142" spans="11:11">
      <c r="K142" s="20" t="s">
        <v>438</v>
      </c>
    </row>
    <row r="143" spans="11:11">
      <c r="K143" s="20" t="s">
        <v>439</v>
      </c>
    </row>
    <row r="144" spans="11:11">
      <c r="K144" s="20" t="s">
        <v>440</v>
      </c>
    </row>
    <row r="145" spans="11:11">
      <c r="K145" s="20" t="s">
        <v>441</v>
      </c>
    </row>
    <row r="146" spans="11:11">
      <c r="K146" s="20" t="s">
        <v>442</v>
      </c>
    </row>
    <row r="147" spans="11:11">
      <c r="K147" s="20" t="s">
        <v>443</v>
      </c>
    </row>
    <row r="148" spans="11:11">
      <c r="K148" s="20" t="s">
        <v>433</v>
      </c>
    </row>
    <row r="149" spans="11:11">
      <c r="K149" s="20" t="s">
        <v>444</v>
      </c>
    </row>
    <row r="150" spans="11:11">
      <c r="K150" s="24"/>
    </row>
    <row r="151" spans="11:11">
      <c r="K151" s="20" t="s">
        <v>445</v>
      </c>
    </row>
    <row r="152" spans="11:11">
      <c r="K152" s="20" t="s">
        <v>446</v>
      </c>
    </row>
    <row r="153" spans="11:11">
      <c r="K153" s="24"/>
    </row>
    <row r="154" spans="11:11">
      <c r="K154" s="24"/>
    </row>
    <row r="155" spans="11:11">
      <c r="K155" s="20" t="s">
        <v>447</v>
      </c>
    </row>
    <row r="156" spans="11:11">
      <c r="K156" s="20" t="s">
        <v>448</v>
      </c>
    </row>
    <row r="157" spans="11:11">
      <c r="K157" s="20" t="s">
        <v>403</v>
      </c>
    </row>
    <row r="158" spans="11:11">
      <c r="K158" s="20" t="s">
        <v>449</v>
      </c>
    </row>
    <row r="159" spans="11:11">
      <c r="K159" s="20" t="s">
        <v>405</v>
      </c>
    </row>
    <row r="160" spans="11:11">
      <c r="K160" s="20" t="s">
        <v>450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4226-6A32-4ADB-87A9-465990FF9025}">
  <dimension ref="A1:Q143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5.5703125" customWidth="1"/>
    <col min="2" max="2" width="5.28515625" style="11" customWidth="1"/>
    <col min="3" max="3" width="13.42578125" bestFit="1" customWidth="1"/>
    <col min="4" max="4" width="13.28515625" customWidth="1"/>
    <col min="5" max="5" width="12" style="11" customWidth="1"/>
    <col min="6" max="6" width="9.7109375" bestFit="1" customWidth="1"/>
    <col min="7" max="7" width="37.28515625" style="69" bestFit="1" customWidth="1"/>
    <col min="8" max="8" width="6.85546875" style="69" bestFit="1" customWidth="1"/>
    <col min="16" max="16" width="10" bestFit="1" customWidth="1"/>
  </cols>
  <sheetData>
    <row r="1" spans="1:16" ht="30">
      <c r="A1" s="1" t="s">
        <v>1065</v>
      </c>
      <c r="B1" s="53" t="s">
        <v>766</v>
      </c>
      <c r="C1" s="54" t="s">
        <v>911</v>
      </c>
      <c r="D1" s="54" t="s">
        <v>910</v>
      </c>
      <c r="E1" s="53" t="s">
        <v>909</v>
      </c>
      <c r="F1" s="54" t="s">
        <v>908</v>
      </c>
      <c r="G1" s="67" t="s">
        <v>278</v>
      </c>
      <c r="H1" s="67" t="s">
        <v>1068</v>
      </c>
      <c r="I1" s="55"/>
      <c r="N1" t="s">
        <v>1018</v>
      </c>
      <c r="O1" t="s">
        <v>1019</v>
      </c>
      <c r="P1" t="s">
        <v>234</v>
      </c>
    </row>
    <row r="2" spans="1:16">
      <c r="A2" t="str">
        <f t="shared" ref="A2:A49" si="0">DEC2HEX(B2)</f>
        <v>0</v>
      </c>
      <c r="B2" s="57" t="s">
        <v>1020</v>
      </c>
      <c r="C2" s="65" t="s">
        <v>932</v>
      </c>
      <c r="D2" s="66" t="s">
        <v>933</v>
      </c>
      <c r="E2" s="11">
        <f>HEX2DEC(D2)</f>
        <v>183498</v>
      </c>
      <c r="F2">
        <v>552</v>
      </c>
      <c r="G2" s="68" t="s">
        <v>984</v>
      </c>
      <c r="H2" s="68"/>
      <c r="I2" s="55">
        <f>HEX2DEC(C2)</f>
        <v>181832</v>
      </c>
      <c r="N2" t="str">
        <f>DEC2HEX(O2)</f>
        <v>2C834</v>
      </c>
      <c r="O2">
        <v>182324</v>
      </c>
      <c r="P2">
        <f t="shared" ref="P2:P49" si="1">O3-O2</f>
        <v>12</v>
      </c>
    </row>
    <row r="3" spans="1:16">
      <c r="A3" t="str">
        <f t="shared" si="0"/>
        <v>1</v>
      </c>
      <c r="B3" s="57" t="s">
        <v>580</v>
      </c>
      <c r="C3" s="65" t="str">
        <f t="shared" ref="C3:C14" si="2">DEC2HEX(HEX2DEC(C2)+4,8)</f>
        <v>0002C64C</v>
      </c>
      <c r="D3" s="65" t="s">
        <v>934</v>
      </c>
      <c r="E3" s="11">
        <f t="shared" ref="E3:E49" si="3">HEX2DEC(D3)</f>
        <v>182324</v>
      </c>
      <c r="F3">
        <v>12</v>
      </c>
      <c r="G3" s="68" t="s">
        <v>982</v>
      </c>
      <c r="H3" s="68"/>
      <c r="I3" s="55">
        <f>HEX2DEC(C3)</f>
        <v>181836</v>
      </c>
      <c r="J3">
        <f>I3-I2</f>
        <v>4</v>
      </c>
      <c r="N3" t="str">
        <f>DEC2HEX(O3)</f>
        <v>2C840</v>
      </c>
      <c r="O3">
        <v>182336</v>
      </c>
      <c r="P3">
        <f t="shared" si="1"/>
        <v>0</v>
      </c>
    </row>
    <row r="4" spans="1:16">
      <c r="A4" t="str">
        <f t="shared" si="0"/>
        <v>2</v>
      </c>
      <c r="B4" s="57" t="s">
        <v>588</v>
      </c>
      <c r="C4" s="65" t="str">
        <f t="shared" si="2"/>
        <v>0002C650</v>
      </c>
      <c r="D4" s="65" t="s">
        <v>935</v>
      </c>
      <c r="E4" s="11">
        <f t="shared" si="3"/>
        <v>182340</v>
      </c>
      <c r="F4">
        <v>16</v>
      </c>
      <c r="G4" s="68" t="s">
        <v>983</v>
      </c>
      <c r="H4" s="68"/>
      <c r="I4" s="55">
        <f t="shared" ref="I4:I95" si="4">HEX2DEC(C4)</f>
        <v>181840</v>
      </c>
      <c r="J4">
        <f t="shared" ref="J4:J96" si="5">I4-I3</f>
        <v>4</v>
      </c>
      <c r="N4" t="str">
        <f t="shared" ref="N4:N50" si="6">DEC2HEX(O4)</f>
        <v>2C840</v>
      </c>
      <c r="O4">
        <v>182336</v>
      </c>
      <c r="P4">
        <f t="shared" si="1"/>
        <v>4</v>
      </c>
    </row>
    <row r="5" spans="1:16">
      <c r="A5" t="str">
        <f t="shared" si="0"/>
        <v>3</v>
      </c>
      <c r="B5" s="57" t="s">
        <v>595</v>
      </c>
      <c r="C5" s="65" t="str">
        <f t="shared" si="2"/>
        <v>0002C654</v>
      </c>
      <c r="D5" s="65" t="s">
        <v>936</v>
      </c>
      <c r="E5" s="11">
        <f t="shared" si="3"/>
        <v>182848</v>
      </c>
      <c r="F5">
        <v>158</v>
      </c>
      <c r="G5" s="68" t="s">
        <v>980</v>
      </c>
      <c r="H5" s="68"/>
      <c r="I5" s="55">
        <f t="shared" si="4"/>
        <v>181844</v>
      </c>
      <c r="J5">
        <f t="shared" si="5"/>
        <v>4</v>
      </c>
      <c r="N5" t="str">
        <f t="shared" si="6"/>
        <v>2C844</v>
      </c>
      <c r="O5">
        <v>182340</v>
      </c>
      <c r="P5">
        <f t="shared" si="1"/>
        <v>16</v>
      </c>
    </row>
    <row r="6" spans="1:16">
      <c r="A6" t="str">
        <f t="shared" si="0"/>
        <v>4</v>
      </c>
      <c r="B6" s="57" t="s">
        <v>600</v>
      </c>
      <c r="C6" s="65" t="str">
        <f t="shared" si="2"/>
        <v>0002C658</v>
      </c>
      <c r="D6" s="65" t="s">
        <v>937</v>
      </c>
      <c r="E6" s="11">
        <f t="shared" si="3"/>
        <v>182356</v>
      </c>
      <c r="F6">
        <v>124</v>
      </c>
      <c r="G6" s="68" t="s">
        <v>985</v>
      </c>
      <c r="H6" s="68"/>
      <c r="I6" s="55">
        <f t="shared" si="4"/>
        <v>181848</v>
      </c>
      <c r="J6">
        <f t="shared" si="5"/>
        <v>4</v>
      </c>
      <c r="N6" t="str">
        <f t="shared" si="6"/>
        <v>2C854</v>
      </c>
      <c r="O6">
        <v>182356</v>
      </c>
      <c r="P6">
        <f t="shared" si="1"/>
        <v>124</v>
      </c>
    </row>
    <row r="7" spans="1:16">
      <c r="A7" t="str">
        <f t="shared" si="0"/>
        <v>5</v>
      </c>
      <c r="B7" s="57" t="s">
        <v>606</v>
      </c>
      <c r="C7" s="65" t="str">
        <f t="shared" si="2"/>
        <v>0002C65C</v>
      </c>
      <c r="D7" s="65" t="s">
        <v>938</v>
      </c>
      <c r="E7" s="11">
        <f t="shared" si="3"/>
        <v>183006</v>
      </c>
      <c r="F7">
        <v>16</v>
      </c>
      <c r="G7" s="68" t="s">
        <v>986</v>
      </c>
      <c r="H7" s="68"/>
      <c r="I7" s="55">
        <f t="shared" si="4"/>
        <v>181852</v>
      </c>
      <c r="J7">
        <f t="shared" si="5"/>
        <v>4</v>
      </c>
      <c r="N7" t="str">
        <f t="shared" si="6"/>
        <v>2C8D0</v>
      </c>
      <c r="O7">
        <v>182480</v>
      </c>
      <c r="P7">
        <f t="shared" si="1"/>
        <v>28</v>
      </c>
    </row>
    <row r="8" spans="1:16">
      <c r="A8" t="str">
        <f t="shared" si="0"/>
        <v>6</v>
      </c>
      <c r="B8" s="57" t="s">
        <v>613</v>
      </c>
      <c r="C8" s="65" t="str">
        <f t="shared" si="2"/>
        <v>0002C660</v>
      </c>
      <c r="D8" s="65" t="s">
        <v>939</v>
      </c>
      <c r="E8" s="11">
        <f t="shared" si="3"/>
        <v>182480</v>
      </c>
      <c r="F8">
        <v>28</v>
      </c>
      <c r="G8" s="68" t="s">
        <v>987</v>
      </c>
      <c r="H8" s="68"/>
      <c r="I8" s="55">
        <f t="shared" si="4"/>
        <v>181856</v>
      </c>
      <c r="J8">
        <f t="shared" si="5"/>
        <v>4</v>
      </c>
      <c r="N8" t="str">
        <f t="shared" si="6"/>
        <v>2C8EC</v>
      </c>
      <c r="O8">
        <v>182508</v>
      </c>
      <c r="P8">
        <f t="shared" si="1"/>
        <v>28</v>
      </c>
    </row>
    <row r="9" spans="1:16">
      <c r="A9" t="str">
        <f t="shared" si="0"/>
        <v>7</v>
      </c>
      <c r="B9" s="57" t="s">
        <v>618</v>
      </c>
      <c r="C9" s="65" t="str">
        <f t="shared" si="2"/>
        <v>0002C664</v>
      </c>
      <c r="D9" s="65" t="s">
        <v>940</v>
      </c>
      <c r="E9" s="11">
        <f t="shared" si="3"/>
        <v>182508</v>
      </c>
      <c r="F9">
        <v>28</v>
      </c>
      <c r="G9" s="68" t="s">
        <v>988</v>
      </c>
      <c r="H9" s="68"/>
      <c r="I9" s="55">
        <f t="shared" si="4"/>
        <v>181860</v>
      </c>
      <c r="J9">
        <f t="shared" si="5"/>
        <v>4</v>
      </c>
      <c r="N9" t="str">
        <f t="shared" si="6"/>
        <v>2C908</v>
      </c>
      <c r="O9">
        <v>182536</v>
      </c>
      <c r="P9">
        <f t="shared" si="1"/>
        <v>16</v>
      </c>
    </row>
    <row r="10" spans="1:16">
      <c r="A10" t="str">
        <f t="shared" si="0"/>
        <v>8</v>
      </c>
      <c r="B10" s="57" t="s">
        <v>624</v>
      </c>
      <c r="C10" s="65" t="str">
        <f t="shared" si="2"/>
        <v>0002C668</v>
      </c>
      <c r="D10" s="65" t="s">
        <v>941</v>
      </c>
      <c r="E10" s="11">
        <f t="shared" si="3"/>
        <v>182628</v>
      </c>
      <c r="F10">
        <v>28</v>
      </c>
      <c r="G10" s="68" t="s">
        <v>989</v>
      </c>
      <c r="H10" s="68"/>
      <c r="I10" s="55">
        <f t="shared" si="4"/>
        <v>181864</v>
      </c>
      <c r="J10">
        <f t="shared" si="5"/>
        <v>4</v>
      </c>
      <c r="N10" t="str">
        <f t="shared" si="6"/>
        <v>2C918</v>
      </c>
      <c r="O10">
        <v>182552</v>
      </c>
      <c r="P10">
        <f t="shared" si="1"/>
        <v>16</v>
      </c>
    </row>
    <row r="11" spans="1:16">
      <c r="A11" t="str">
        <f t="shared" si="0"/>
        <v>9</v>
      </c>
      <c r="B11" s="57" t="s">
        <v>629</v>
      </c>
      <c r="C11" s="65" t="str">
        <f t="shared" si="2"/>
        <v>0002C66C</v>
      </c>
      <c r="D11" s="65" t="s">
        <v>942</v>
      </c>
      <c r="E11" s="11">
        <f t="shared" si="3"/>
        <v>183334</v>
      </c>
      <c r="F11">
        <v>16</v>
      </c>
      <c r="G11" s="68" t="s">
        <v>990</v>
      </c>
      <c r="H11" s="68"/>
      <c r="I11" s="55">
        <f t="shared" si="4"/>
        <v>181868</v>
      </c>
      <c r="J11">
        <f t="shared" si="5"/>
        <v>4</v>
      </c>
      <c r="N11" t="str">
        <f t="shared" si="6"/>
        <v>2C928</v>
      </c>
      <c r="O11">
        <v>182568</v>
      </c>
      <c r="P11">
        <f t="shared" si="1"/>
        <v>16</v>
      </c>
    </row>
    <row r="12" spans="1:16">
      <c r="A12" t="str">
        <f t="shared" si="0"/>
        <v>A</v>
      </c>
      <c r="B12" s="57" t="s">
        <v>632</v>
      </c>
      <c r="C12" s="65" t="str">
        <f t="shared" si="2"/>
        <v>0002C670</v>
      </c>
      <c r="D12" s="65" t="s">
        <v>943</v>
      </c>
      <c r="E12" s="11">
        <f t="shared" si="3"/>
        <v>183350</v>
      </c>
      <c r="F12">
        <v>16</v>
      </c>
      <c r="G12" s="68" t="s">
        <v>990</v>
      </c>
      <c r="H12" s="68"/>
      <c r="I12" s="55">
        <f t="shared" si="4"/>
        <v>181872</v>
      </c>
      <c r="J12">
        <f t="shared" si="5"/>
        <v>4</v>
      </c>
      <c r="N12" t="str">
        <f t="shared" si="6"/>
        <v>2C938</v>
      </c>
      <c r="O12">
        <v>182584</v>
      </c>
      <c r="P12">
        <f t="shared" si="1"/>
        <v>16</v>
      </c>
    </row>
    <row r="13" spans="1:16">
      <c r="A13" t="str">
        <f t="shared" si="0"/>
        <v>B</v>
      </c>
      <c r="B13" s="57" t="s">
        <v>638</v>
      </c>
      <c r="C13" s="65" t="str">
        <f t="shared" si="2"/>
        <v>0002C674</v>
      </c>
      <c r="D13" s="65" t="s">
        <v>944</v>
      </c>
      <c r="E13" s="11">
        <f t="shared" si="3"/>
        <v>183422</v>
      </c>
      <c r="F13">
        <v>16</v>
      </c>
      <c r="G13" s="68" t="s">
        <v>991</v>
      </c>
      <c r="H13" s="68"/>
      <c r="I13" s="55">
        <f t="shared" si="4"/>
        <v>181876</v>
      </c>
      <c r="J13">
        <f t="shared" si="5"/>
        <v>4</v>
      </c>
      <c r="N13" t="str">
        <f t="shared" si="6"/>
        <v>2C948</v>
      </c>
      <c r="O13">
        <v>182600</v>
      </c>
      <c r="P13">
        <f t="shared" si="1"/>
        <v>28</v>
      </c>
    </row>
    <row r="14" spans="1:16">
      <c r="A14" t="str">
        <f t="shared" si="0"/>
        <v>C</v>
      </c>
      <c r="B14" s="57" t="s">
        <v>646</v>
      </c>
      <c r="C14" s="65" t="str">
        <f t="shared" si="2"/>
        <v>0002C678</v>
      </c>
      <c r="D14" s="65" t="s">
        <v>945</v>
      </c>
      <c r="E14" s="11">
        <f t="shared" si="3"/>
        <v>183438</v>
      </c>
      <c r="F14">
        <v>16</v>
      </c>
      <c r="G14" s="68" t="s">
        <v>992</v>
      </c>
      <c r="H14" s="68"/>
      <c r="I14" s="55">
        <f t="shared" si="4"/>
        <v>181880</v>
      </c>
      <c r="J14">
        <f t="shared" si="5"/>
        <v>4</v>
      </c>
      <c r="N14" t="str">
        <f t="shared" si="6"/>
        <v>2C964</v>
      </c>
      <c r="O14">
        <v>182628</v>
      </c>
      <c r="P14">
        <f t="shared" si="1"/>
        <v>28</v>
      </c>
    </row>
    <row r="15" spans="1:16">
      <c r="A15" t="str">
        <f t="shared" si="0"/>
        <v>D</v>
      </c>
      <c r="B15" s="57" t="s">
        <v>653</v>
      </c>
      <c r="C15" s="65" t="str">
        <f t="shared" ref="C15:C50" si="7">DEC2HEX(HEX2DEC(C14)+4,8)</f>
        <v>0002C67C</v>
      </c>
      <c r="D15" s="65" t="s">
        <v>946</v>
      </c>
      <c r="E15" s="11">
        <f t="shared" si="3"/>
        <v>183482</v>
      </c>
      <c r="F15">
        <v>16</v>
      </c>
      <c r="G15" s="68" t="s">
        <v>993</v>
      </c>
      <c r="H15" s="68"/>
      <c r="I15" s="55">
        <f t="shared" si="4"/>
        <v>181884</v>
      </c>
      <c r="J15">
        <f t="shared" si="5"/>
        <v>4</v>
      </c>
      <c r="N15" t="str">
        <f t="shared" si="6"/>
        <v>2C980</v>
      </c>
      <c r="O15">
        <v>182656</v>
      </c>
      <c r="P15">
        <f t="shared" si="1"/>
        <v>16</v>
      </c>
    </row>
    <row r="16" spans="1:16">
      <c r="A16" t="str">
        <f t="shared" si="0"/>
        <v>E</v>
      </c>
      <c r="B16" s="57" t="s">
        <v>660</v>
      </c>
      <c r="C16" s="65" t="str">
        <f t="shared" si="7"/>
        <v>0002C680</v>
      </c>
      <c r="D16" s="65" t="s">
        <v>947</v>
      </c>
      <c r="E16" s="11">
        <f t="shared" si="3"/>
        <v>183454</v>
      </c>
      <c r="F16">
        <v>28</v>
      </c>
      <c r="G16" s="68" t="s">
        <v>994</v>
      </c>
      <c r="H16" s="68"/>
      <c r="I16" s="55">
        <f t="shared" si="4"/>
        <v>181888</v>
      </c>
      <c r="J16">
        <f t="shared" si="5"/>
        <v>4</v>
      </c>
      <c r="N16" t="str">
        <f t="shared" si="6"/>
        <v>2C990</v>
      </c>
      <c r="O16">
        <v>182672</v>
      </c>
      <c r="P16">
        <f t="shared" si="1"/>
        <v>28</v>
      </c>
    </row>
    <row r="17" spans="1:16">
      <c r="A17" t="str">
        <f t="shared" si="0"/>
        <v>F</v>
      </c>
      <c r="B17" s="57" t="s">
        <v>667</v>
      </c>
      <c r="C17" s="65" t="str">
        <f t="shared" si="7"/>
        <v>0002C684</v>
      </c>
      <c r="D17" s="65" t="s">
        <v>948</v>
      </c>
      <c r="E17" s="11">
        <f t="shared" si="3"/>
        <v>183366</v>
      </c>
      <c r="F17">
        <v>56</v>
      </c>
      <c r="G17" s="68" t="s">
        <v>995</v>
      </c>
      <c r="H17" s="68"/>
      <c r="I17" s="55">
        <f t="shared" si="4"/>
        <v>181892</v>
      </c>
      <c r="J17">
        <f t="shared" si="5"/>
        <v>4</v>
      </c>
      <c r="N17" t="str">
        <f t="shared" si="6"/>
        <v>2C9AC</v>
      </c>
      <c r="O17">
        <v>182700</v>
      </c>
      <c r="P17">
        <f t="shared" si="1"/>
        <v>28</v>
      </c>
    </row>
    <row r="18" spans="1:16">
      <c r="A18" t="str">
        <f t="shared" si="0"/>
        <v>10</v>
      </c>
      <c r="B18" s="57" t="s">
        <v>673</v>
      </c>
      <c r="C18" s="65" t="str">
        <f t="shared" si="7"/>
        <v>0002C688</v>
      </c>
      <c r="D18" s="65" t="s">
        <v>949</v>
      </c>
      <c r="E18" s="11">
        <f t="shared" si="3"/>
        <v>183142</v>
      </c>
      <c r="F18">
        <v>16</v>
      </c>
      <c r="G18" s="68" t="s">
        <v>996</v>
      </c>
      <c r="H18" s="68"/>
      <c r="I18" s="55">
        <f t="shared" si="4"/>
        <v>181896</v>
      </c>
      <c r="J18">
        <f t="shared" si="5"/>
        <v>4</v>
      </c>
      <c r="N18" t="str">
        <f t="shared" si="6"/>
        <v>2C9C8</v>
      </c>
      <c r="O18">
        <v>182728</v>
      </c>
      <c r="P18">
        <f t="shared" si="1"/>
        <v>28</v>
      </c>
    </row>
    <row r="19" spans="1:16">
      <c r="A19" t="str">
        <f t="shared" si="0"/>
        <v>11</v>
      </c>
      <c r="B19" s="57" t="s">
        <v>676</v>
      </c>
      <c r="C19" s="65" t="str">
        <f t="shared" si="7"/>
        <v>0002C68C</v>
      </c>
      <c r="D19" s="65" t="s">
        <v>950</v>
      </c>
      <c r="E19" s="11">
        <f t="shared" si="3"/>
        <v>183158</v>
      </c>
      <c r="F19">
        <v>16</v>
      </c>
      <c r="G19" s="68" t="s">
        <v>997</v>
      </c>
      <c r="H19" s="68"/>
      <c r="I19" s="55">
        <f t="shared" si="4"/>
        <v>181900</v>
      </c>
      <c r="J19">
        <f t="shared" si="5"/>
        <v>4</v>
      </c>
      <c r="N19" t="str">
        <f t="shared" si="6"/>
        <v>2C9E4</v>
      </c>
      <c r="O19">
        <v>182756</v>
      </c>
      <c r="P19">
        <f t="shared" si="1"/>
        <v>28</v>
      </c>
    </row>
    <row r="20" spans="1:16">
      <c r="A20" t="str">
        <f t="shared" si="0"/>
        <v>12</v>
      </c>
      <c r="B20" s="57" t="s">
        <v>681</v>
      </c>
      <c r="C20" s="65" t="str">
        <f t="shared" si="7"/>
        <v>0002C690</v>
      </c>
      <c r="D20" s="65" t="s">
        <v>951</v>
      </c>
      <c r="E20" s="11">
        <f t="shared" si="3"/>
        <v>183174</v>
      </c>
      <c r="F20">
        <v>16</v>
      </c>
      <c r="G20" s="68" t="s">
        <v>998</v>
      </c>
      <c r="H20" s="68"/>
      <c r="I20" s="55">
        <f t="shared" si="4"/>
        <v>181904</v>
      </c>
      <c r="J20">
        <f t="shared" si="5"/>
        <v>4</v>
      </c>
      <c r="N20" t="str">
        <f t="shared" si="6"/>
        <v>2CA00</v>
      </c>
      <c r="O20">
        <v>182784</v>
      </c>
      <c r="P20">
        <f t="shared" si="1"/>
        <v>16</v>
      </c>
    </row>
    <row r="21" spans="1:16">
      <c r="A21" t="str">
        <f t="shared" si="0"/>
        <v>13</v>
      </c>
      <c r="B21" s="57" t="s">
        <v>687</v>
      </c>
      <c r="C21" s="65" t="str">
        <f t="shared" si="7"/>
        <v>0002C694</v>
      </c>
      <c r="D21" s="65" t="s">
        <v>952</v>
      </c>
      <c r="E21" s="11">
        <f t="shared" si="3"/>
        <v>183190</v>
      </c>
      <c r="F21">
        <v>16</v>
      </c>
      <c r="G21" s="68" t="s">
        <v>999</v>
      </c>
      <c r="H21" s="68"/>
      <c r="I21" s="55">
        <f t="shared" si="4"/>
        <v>181908</v>
      </c>
      <c r="J21">
        <f t="shared" si="5"/>
        <v>4</v>
      </c>
      <c r="N21" t="str">
        <f t="shared" si="6"/>
        <v>2CA10</v>
      </c>
      <c r="O21">
        <v>182800</v>
      </c>
      <c r="P21">
        <f t="shared" si="1"/>
        <v>16</v>
      </c>
    </row>
    <row r="22" spans="1:16">
      <c r="A22" t="str">
        <f t="shared" si="0"/>
        <v>14</v>
      </c>
      <c r="B22" s="57" t="s">
        <v>691</v>
      </c>
      <c r="C22" s="65" t="str">
        <f t="shared" si="7"/>
        <v>0002C698</v>
      </c>
      <c r="D22" s="65" t="s">
        <v>953</v>
      </c>
      <c r="E22" s="11">
        <f t="shared" si="3"/>
        <v>183206</v>
      </c>
      <c r="F22">
        <v>16</v>
      </c>
      <c r="G22" s="68" t="s">
        <v>1000</v>
      </c>
      <c r="H22" s="68"/>
      <c r="I22" s="55">
        <f t="shared" si="4"/>
        <v>181912</v>
      </c>
      <c r="J22">
        <f t="shared" si="5"/>
        <v>4</v>
      </c>
      <c r="N22" t="str">
        <f t="shared" si="6"/>
        <v>2CA20</v>
      </c>
      <c r="O22">
        <v>182816</v>
      </c>
      <c r="P22">
        <f t="shared" si="1"/>
        <v>16</v>
      </c>
    </row>
    <row r="23" spans="1:16">
      <c r="A23" t="str">
        <f t="shared" si="0"/>
        <v>15</v>
      </c>
      <c r="B23" s="57" t="s">
        <v>700</v>
      </c>
      <c r="C23" s="65" t="str">
        <f t="shared" si="7"/>
        <v>0002C69C</v>
      </c>
      <c r="D23" s="65" t="s">
        <v>954</v>
      </c>
      <c r="E23" s="11">
        <f t="shared" si="3"/>
        <v>183222</v>
      </c>
      <c r="F23">
        <v>16</v>
      </c>
      <c r="G23" s="68" t="s">
        <v>1001</v>
      </c>
      <c r="H23" s="68"/>
      <c r="I23" s="55">
        <f t="shared" si="4"/>
        <v>181916</v>
      </c>
      <c r="J23">
        <f t="shared" si="5"/>
        <v>4</v>
      </c>
      <c r="N23" t="str">
        <f t="shared" si="6"/>
        <v>2CA30</v>
      </c>
      <c r="O23">
        <v>182832</v>
      </c>
      <c r="P23">
        <f t="shared" si="1"/>
        <v>16</v>
      </c>
    </row>
    <row r="24" spans="1:16">
      <c r="A24" t="str">
        <f t="shared" si="0"/>
        <v>16</v>
      </c>
      <c r="B24" s="57" t="s">
        <v>705</v>
      </c>
      <c r="C24" s="65" t="str">
        <f t="shared" si="7"/>
        <v>0002C6A0</v>
      </c>
      <c r="D24" s="65" t="s">
        <v>955</v>
      </c>
      <c r="E24" s="11">
        <f t="shared" si="3"/>
        <v>183238</v>
      </c>
      <c r="F24">
        <v>16</v>
      </c>
      <c r="G24" s="68" t="s">
        <v>1001</v>
      </c>
      <c r="H24" s="68"/>
      <c r="I24" s="55">
        <f t="shared" si="4"/>
        <v>181920</v>
      </c>
      <c r="J24">
        <f t="shared" si="5"/>
        <v>4</v>
      </c>
      <c r="N24" t="str">
        <f t="shared" si="6"/>
        <v>2CA40</v>
      </c>
      <c r="O24">
        <v>182848</v>
      </c>
      <c r="P24">
        <f t="shared" si="1"/>
        <v>158</v>
      </c>
    </row>
    <row r="25" spans="1:16">
      <c r="A25" t="str">
        <f t="shared" si="0"/>
        <v>17</v>
      </c>
      <c r="B25" s="57" t="s">
        <v>710</v>
      </c>
      <c r="C25" s="65" t="str">
        <f t="shared" si="7"/>
        <v>0002C6A4</v>
      </c>
      <c r="D25" s="65" t="s">
        <v>956</v>
      </c>
      <c r="E25" s="11">
        <f t="shared" si="3"/>
        <v>183254</v>
      </c>
      <c r="F25">
        <v>16</v>
      </c>
      <c r="G25" s="68" t="s">
        <v>1001</v>
      </c>
      <c r="H25" s="68"/>
      <c r="I25" s="55">
        <f t="shared" si="4"/>
        <v>181924</v>
      </c>
      <c r="J25">
        <f t="shared" si="5"/>
        <v>4</v>
      </c>
      <c r="N25" t="str">
        <f t="shared" si="6"/>
        <v>2CADE</v>
      </c>
      <c r="O25" s="18">
        <v>183006</v>
      </c>
      <c r="P25">
        <f t="shared" si="1"/>
        <v>16</v>
      </c>
    </row>
    <row r="26" spans="1:16">
      <c r="A26" t="str">
        <f t="shared" si="0"/>
        <v>18</v>
      </c>
      <c r="B26" s="57" t="s">
        <v>715</v>
      </c>
      <c r="C26" s="65" t="str">
        <f t="shared" si="7"/>
        <v>0002C6A8</v>
      </c>
      <c r="D26" s="65" t="s">
        <v>957</v>
      </c>
      <c r="E26" s="11">
        <f t="shared" si="3"/>
        <v>183270</v>
      </c>
      <c r="F26">
        <v>16</v>
      </c>
      <c r="G26" s="68" t="s">
        <v>1002</v>
      </c>
      <c r="H26" s="68"/>
      <c r="I26" s="55">
        <f t="shared" si="4"/>
        <v>181928</v>
      </c>
      <c r="J26">
        <f t="shared" si="5"/>
        <v>4</v>
      </c>
      <c r="N26" t="str">
        <f t="shared" si="6"/>
        <v>2CAEE</v>
      </c>
      <c r="O26">
        <v>183022</v>
      </c>
      <c r="P26">
        <f t="shared" si="1"/>
        <v>28</v>
      </c>
    </row>
    <row r="27" spans="1:16">
      <c r="A27" t="str">
        <f t="shared" si="0"/>
        <v>19</v>
      </c>
      <c r="B27" s="57" t="s">
        <v>720</v>
      </c>
      <c r="C27" s="65" t="str">
        <f t="shared" si="7"/>
        <v>0002C6AC</v>
      </c>
      <c r="D27" s="65" t="s">
        <v>958</v>
      </c>
      <c r="E27" s="11">
        <f t="shared" si="3"/>
        <v>183286</v>
      </c>
      <c r="F27">
        <v>16</v>
      </c>
      <c r="G27" s="68" t="s">
        <v>1002</v>
      </c>
      <c r="H27" s="68"/>
      <c r="I27" s="55">
        <f t="shared" si="4"/>
        <v>181932</v>
      </c>
      <c r="J27">
        <f t="shared" si="5"/>
        <v>4</v>
      </c>
      <c r="N27" t="str">
        <f t="shared" si="6"/>
        <v>2CB0A</v>
      </c>
      <c r="O27">
        <v>183050</v>
      </c>
      <c r="P27">
        <f t="shared" si="1"/>
        <v>28</v>
      </c>
    </row>
    <row r="28" spans="1:16">
      <c r="A28" t="str">
        <f t="shared" si="0"/>
        <v>1A</v>
      </c>
      <c r="B28" s="57" t="s">
        <v>726</v>
      </c>
      <c r="C28" s="65" t="str">
        <f t="shared" si="7"/>
        <v>0002C6B0</v>
      </c>
      <c r="D28" s="65" t="s">
        <v>959</v>
      </c>
      <c r="E28" s="11">
        <f t="shared" si="3"/>
        <v>183302</v>
      </c>
      <c r="F28">
        <v>16</v>
      </c>
      <c r="G28" s="68" t="s">
        <v>1002</v>
      </c>
      <c r="H28" s="68"/>
      <c r="I28" s="55">
        <f t="shared" si="4"/>
        <v>181936</v>
      </c>
      <c r="J28">
        <f t="shared" si="5"/>
        <v>4</v>
      </c>
      <c r="N28" t="str">
        <f t="shared" si="6"/>
        <v>2CB26</v>
      </c>
      <c r="O28">
        <v>183078</v>
      </c>
      <c r="P28">
        <f t="shared" si="1"/>
        <v>28</v>
      </c>
    </row>
    <row r="29" spans="1:16">
      <c r="A29" t="str">
        <f t="shared" si="0"/>
        <v>1B</v>
      </c>
      <c r="B29" s="57" t="s">
        <v>728</v>
      </c>
      <c r="C29" s="65" t="str">
        <f t="shared" si="7"/>
        <v>0002C6B4</v>
      </c>
      <c r="D29" s="65" t="s">
        <v>960</v>
      </c>
      <c r="E29" s="11">
        <f t="shared" si="3"/>
        <v>183318</v>
      </c>
      <c r="F29">
        <v>16</v>
      </c>
      <c r="G29" s="68" t="s">
        <v>1002</v>
      </c>
      <c r="H29" s="68"/>
      <c r="I29" s="55">
        <f t="shared" si="4"/>
        <v>181940</v>
      </c>
      <c r="J29">
        <f t="shared" si="5"/>
        <v>4</v>
      </c>
      <c r="N29" t="str">
        <f t="shared" si="6"/>
        <v>2CB42</v>
      </c>
      <c r="O29">
        <v>183106</v>
      </c>
      <c r="P29">
        <f t="shared" si="1"/>
        <v>36</v>
      </c>
    </row>
    <row r="30" spans="1:16">
      <c r="A30" t="str">
        <f t="shared" si="0"/>
        <v>1C</v>
      </c>
      <c r="B30" s="57" t="s">
        <v>732</v>
      </c>
      <c r="C30" s="65" t="str">
        <f t="shared" si="7"/>
        <v>0002C6B8</v>
      </c>
      <c r="D30" s="65" t="s">
        <v>961</v>
      </c>
      <c r="E30" s="11">
        <f t="shared" si="3"/>
        <v>183022</v>
      </c>
      <c r="F30">
        <v>28</v>
      </c>
      <c r="G30" s="68" t="s">
        <v>981</v>
      </c>
      <c r="H30" s="68"/>
      <c r="I30" s="55">
        <f t="shared" si="4"/>
        <v>181944</v>
      </c>
      <c r="J30">
        <f t="shared" si="5"/>
        <v>4</v>
      </c>
      <c r="N30" t="str">
        <f t="shared" si="6"/>
        <v>2CB66</v>
      </c>
      <c r="O30">
        <v>183142</v>
      </c>
      <c r="P30">
        <f t="shared" si="1"/>
        <v>16</v>
      </c>
    </row>
    <row r="31" spans="1:16">
      <c r="A31" t="str">
        <f t="shared" si="0"/>
        <v>1D</v>
      </c>
      <c r="B31" s="57" t="s">
        <v>792</v>
      </c>
      <c r="C31" s="65" t="str">
        <f t="shared" si="7"/>
        <v>0002C6BC</v>
      </c>
      <c r="D31" s="65" t="s">
        <v>962</v>
      </c>
      <c r="E31" s="11">
        <f t="shared" si="3"/>
        <v>183050</v>
      </c>
      <c r="F31">
        <v>28</v>
      </c>
      <c r="G31" s="68" t="s">
        <v>1003</v>
      </c>
      <c r="H31" s="68"/>
      <c r="I31" s="55">
        <f t="shared" si="4"/>
        <v>181948</v>
      </c>
      <c r="J31">
        <f t="shared" si="5"/>
        <v>4</v>
      </c>
      <c r="N31" t="str">
        <f t="shared" si="6"/>
        <v>2CB76</v>
      </c>
      <c r="O31">
        <v>183158</v>
      </c>
      <c r="P31">
        <f t="shared" si="1"/>
        <v>16</v>
      </c>
    </row>
    <row r="32" spans="1:16">
      <c r="A32" t="str">
        <f t="shared" si="0"/>
        <v>1E</v>
      </c>
      <c r="B32" s="57" t="s">
        <v>592</v>
      </c>
      <c r="C32" s="65" t="str">
        <f t="shared" si="7"/>
        <v>0002C6C0</v>
      </c>
      <c r="D32" s="65" t="s">
        <v>963</v>
      </c>
      <c r="E32" s="11">
        <f t="shared" si="3"/>
        <v>183078</v>
      </c>
      <c r="F32">
        <v>28</v>
      </c>
      <c r="G32" s="68" t="s">
        <v>1004</v>
      </c>
      <c r="H32" s="68"/>
      <c r="I32" s="55">
        <f t="shared" si="4"/>
        <v>181952</v>
      </c>
      <c r="J32">
        <f t="shared" si="5"/>
        <v>4</v>
      </c>
      <c r="N32" t="str">
        <f t="shared" si="6"/>
        <v>2CB86</v>
      </c>
      <c r="O32">
        <v>183174</v>
      </c>
      <c r="P32">
        <f t="shared" si="1"/>
        <v>16</v>
      </c>
    </row>
    <row r="33" spans="1:16">
      <c r="A33" t="str">
        <f t="shared" si="0"/>
        <v>1F</v>
      </c>
      <c r="B33" s="57" t="s">
        <v>590</v>
      </c>
      <c r="C33" s="65" t="str">
        <f t="shared" si="7"/>
        <v>0002C6C4</v>
      </c>
      <c r="D33" s="65" t="s">
        <v>964</v>
      </c>
      <c r="E33" s="11">
        <f t="shared" si="3"/>
        <v>183106</v>
      </c>
      <c r="F33">
        <v>36</v>
      </c>
      <c r="G33" s="68" t="s">
        <v>1003</v>
      </c>
      <c r="H33" s="68"/>
      <c r="I33" s="55">
        <f t="shared" si="4"/>
        <v>181956</v>
      </c>
      <c r="J33">
        <f t="shared" si="5"/>
        <v>4</v>
      </c>
      <c r="N33" t="str">
        <f t="shared" si="6"/>
        <v>2CB96</v>
      </c>
      <c r="O33">
        <v>183190</v>
      </c>
      <c r="P33">
        <f t="shared" si="1"/>
        <v>16</v>
      </c>
    </row>
    <row r="34" spans="1:16">
      <c r="A34" t="str">
        <f t="shared" si="0"/>
        <v>20</v>
      </c>
      <c r="B34" s="57" t="s">
        <v>591</v>
      </c>
      <c r="C34" s="65" t="str">
        <f t="shared" si="7"/>
        <v>0002C6C8</v>
      </c>
      <c r="D34" s="65" t="s">
        <v>965</v>
      </c>
      <c r="E34" s="11">
        <f t="shared" si="3"/>
        <v>182672</v>
      </c>
      <c r="F34">
        <v>28</v>
      </c>
      <c r="G34" s="68" t="s">
        <v>1005</v>
      </c>
      <c r="H34" s="68"/>
      <c r="I34" s="55">
        <f t="shared" si="4"/>
        <v>181960</v>
      </c>
      <c r="J34">
        <f t="shared" si="5"/>
        <v>4</v>
      </c>
      <c r="N34" t="str">
        <f t="shared" si="6"/>
        <v>2CBA6</v>
      </c>
      <c r="O34">
        <v>183206</v>
      </c>
      <c r="P34">
        <f t="shared" si="1"/>
        <v>16</v>
      </c>
    </row>
    <row r="35" spans="1:16">
      <c r="A35" t="str">
        <f t="shared" si="0"/>
        <v>21</v>
      </c>
      <c r="B35" s="57" t="s">
        <v>598</v>
      </c>
      <c r="C35" s="65" t="str">
        <f t="shared" si="7"/>
        <v>0002C6CC</v>
      </c>
      <c r="D35" s="65" t="s">
        <v>966</v>
      </c>
      <c r="E35" s="11">
        <f t="shared" si="3"/>
        <v>182700</v>
      </c>
      <c r="F35">
        <v>28</v>
      </c>
      <c r="G35" s="68" t="s">
        <v>1005</v>
      </c>
      <c r="H35" s="68"/>
      <c r="I35" s="55">
        <f t="shared" si="4"/>
        <v>181964</v>
      </c>
      <c r="J35">
        <f t="shared" si="5"/>
        <v>4</v>
      </c>
      <c r="N35" t="str">
        <f t="shared" si="6"/>
        <v>2CBB6</v>
      </c>
      <c r="O35">
        <v>183222</v>
      </c>
      <c r="P35">
        <f t="shared" si="1"/>
        <v>16</v>
      </c>
    </row>
    <row r="36" spans="1:16">
      <c r="A36" t="str">
        <f t="shared" si="0"/>
        <v>22</v>
      </c>
      <c r="B36" s="57" t="s">
        <v>597</v>
      </c>
      <c r="C36" s="65" t="str">
        <f t="shared" si="7"/>
        <v>0002C6D0</v>
      </c>
      <c r="D36" s="65" t="s">
        <v>967</v>
      </c>
      <c r="E36" s="11">
        <f t="shared" si="3"/>
        <v>182728</v>
      </c>
      <c r="F36">
        <v>28</v>
      </c>
      <c r="G36" s="68" t="s">
        <v>1006</v>
      </c>
      <c r="H36" s="68"/>
      <c r="I36" s="55">
        <f t="shared" si="4"/>
        <v>181968</v>
      </c>
      <c r="J36">
        <f t="shared" si="5"/>
        <v>4</v>
      </c>
      <c r="N36" t="str">
        <f t="shared" si="6"/>
        <v>2CBC6</v>
      </c>
      <c r="O36">
        <v>183238</v>
      </c>
      <c r="P36">
        <f t="shared" si="1"/>
        <v>16</v>
      </c>
    </row>
    <row r="37" spans="1:16">
      <c r="A37" t="str">
        <f t="shared" si="0"/>
        <v>23</v>
      </c>
      <c r="B37" s="57" t="s">
        <v>602</v>
      </c>
      <c r="C37" s="65" t="str">
        <f t="shared" si="7"/>
        <v>0002C6D4</v>
      </c>
      <c r="D37" s="65" t="s">
        <v>968</v>
      </c>
      <c r="E37" s="11">
        <f t="shared" si="3"/>
        <v>182756</v>
      </c>
      <c r="F37">
        <v>28</v>
      </c>
      <c r="G37" s="68" t="s">
        <v>1006</v>
      </c>
      <c r="H37" s="68"/>
      <c r="I37" s="55">
        <f t="shared" si="4"/>
        <v>181972</v>
      </c>
      <c r="J37">
        <f t="shared" si="5"/>
        <v>4</v>
      </c>
      <c r="N37" t="str">
        <f t="shared" si="6"/>
        <v>2CBD6</v>
      </c>
      <c r="O37">
        <v>183254</v>
      </c>
      <c r="P37">
        <f t="shared" si="1"/>
        <v>16</v>
      </c>
    </row>
    <row r="38" spans="1:16">
      <c r="A38" t="str">
        <f t="shared" si="0"/>
        <v>24</v>
      </c>
      <c r="B38" s="57" t="s">
        <v>604</v>
      </c>
      <c r="C38" s="65" t="str">
        <f t="shared" si="7"/>
        <v>0002C6D8</v>
      </c>
      <c r="D38" s="65" t="s">
        <v>969</v>
      </c>
      <c r="E38" s="11">
        <f t="shared" si="3"/>
        <v>182600</v>
      </c>
      <c r="F38">
        <v>28</v>
      </c>
      <c r="G38" s="68" t="s">
        <v>1007</v>
      </c>
      <c r="H38" s="68"/>
      <c r="I38" s="55">
        <f t="shared" si="4"/>
        <v>181976</v>
      </c>
      <c r="J38">
        <f t="shared" si="5"/>
        <v>4</v>
      </c>
      <c r="N38" t="str">
        <f t="shared" si="6"/>
        <v>2CBE6</v>
      </c>
      <c r="O38">
        <v>183270</v>
      </c>
      <c r="P38">
        <f t="shared" si="1"/>
        <v>16</v>
      </c>
    </row>
    <row r="39" spans="1:16">
      <c r="A39" t="str">
        <f t="shared" si="0"/>
        <v>25</v>
      </c>
      <c r="B39" s="57" t="s">
        <v>603</v>
      </c>
      <c r="C39" s="65" t="str">
        <f t="shared" si="7"/>
        <v>0002C6DC</v>
      </c>
      <c r="D39" s="65" t="s">
        <v>970</v>
      </c>
      <c r="E39" s="11">
        <f t="shared" si="3"/>
        <v>182656</v>
      </c>
      <c r="F39">
        <v>16</v>
      </c>
      <c r="G39" s="68" t="s">
        <v>1008</v>
      </c>
      <c r="H39" s="68"/>
      <c r="I39" s="55">
        <f t="shared" si="4"/>
        <v>181980</v>
      </c>
      <c r="J39">
        <f t="shared" si="5"/>
        <v>4</v>
      </c>
      <c r="N39" t="str">
        <f t="shared" si="6"/>
        <v>2CBF6</v>
      </c>
      <c r="O39">
        <v>183286</v>
      </c>
      <c r="P39">
        <f t="shared" si="1"/>
        <v>16</v>
      </c>
    </row>
    <row r="40" spans="1:16">
      <c r="A40" s="3" t="str">
        <f t="shared" si="0"/>
        <v>26</v>
      </c>
      <c r="B40" s="70" t="s">
        <v>608</v>
      </c>
      <c r="C40" s="71" t="str">
        <f t="shared" si="7"/>
        <v>0002C6E0</v>
      </c>
      <c r="D40" s="71" t="s">
        <v>971</v>
      </c>
      <c r="E40" s="14">
        <f t="shared" si="3"/>
        <v>182336</v>
      </c>
      <c r="F40" s="3">
        <v>4</v>
      </c>
      <c r="G40" s="72" t="s">
        <v>1009</v>
      </c>
      <c r="H40" s="72"/>
      <c r="I40" s="73">
        <f t="shared" si="4"/>
        <v>181984</v>
      </c>
      <c r="J40" s="3">
        <f t="shared" si="5"/>
        <v>4</v>
      </c>
      <c r="N40" t="str">
        <f t="shared" si="6"/>
        <v>2CC06</v>
      </c>
      <c r="O40">
        <v>183302</v>
      </c>
      <c r="P40">
        <f t="shared" si="1"/>
        <v>16</v>
      </c>
    </row>
    <row r="41" spans="1:16">
      <c r="A41" s="3" t="str">
        <f t="shared" si="0"/>
        <v>27</v>
      </c>
      <c r="B41" s="70" t="s">
        <v>610</v>
      </c>
      <c r="C41" s="71" t="str">
        <f t="shared" si="7"/>
        <v>0002C6E4</v>
      </c>
      <c r="D41" s="71" t="s">
        <v>971</v>
      </c>
      <c r="E41" s="14">
        <f t="shared" si="3"/>
        <v>182336</v>
      </c>
      <c r="F41" s="3">
        <v>4</v>
      </c>
      <c r="G41" s="72" t="s">
        <v>1009</v>
      </c>
      <c r="H41" s="72"/>
      <c r="I41" s="73">
        <f t="shared" si="4"/>
        <v>181988</v>
      </c>
      <c r="J41" s="3">
        <f t="shared" si="5"/>
        <v>4</v>
      </c>
      <c r="N41" t="str">
        <f t="shared" si="6"/>
        <v>2CC16</v>
      </c>
      <c r="O41">
        <v>183318</v>
      </c>
      <c r="P41">
        <f t="shared" si="1"/>
        <v>16</v>
      </c>
    </row>
    <row r="42" spans="1:16">
      <c r="A42" t="str">
        <f t="shared" si="0"/>
        <v>28</v>
      </c>
      <c r="B42" s="57" t="s">
        <v>634</v>
      </c>
      <c r="C42" s="65" t="str">
        <f t="shared" si="7"/>
        <v>0002C6E8</v>
      </c>
      <c r="D42" s="65" t="s">
        <v>972</v>
      </c>
      <c r="E42" s="11">
        <f t="shared" si="3"/>
        <v>182784</v>
      </c>
      <c r="F42">
        <v>16</v>
      </c>
      <c r="G42" s="68" t="s">
        <v>1010</v>
      </c>
      <c r="H42" s="68"/>
      <c r="I42" s="55">
        <f t="shared" si="4"/>
        <v>181992</v>
      </c>
      <c r="J42">
        <f t="shared" si="5"/>
        <v>4</v>
      </c>
      <c r="N42" t="str">
        <f t="shared" si="6"/>
        <v>2CC26</v>
      </c>
      <c r="O42">
        <v>183334</v>
      </c>
      <c r="P42">
        <f t="shared" si="1"/>
        <v>16</v>
      </c>
    </row>
    <row r="43" spans="1:16">
      <c r="A43" t="str">
        <f t="shared" si="0"/>
        <v>29</v>
      </c>
      <c r="B43" s="57" t="s">
        <v>636</v>
      </c>
      <c r="C43" s="65" t="str">
        <f t="shared" si="7"/>
        <v>0002C6EC</v>
      </c>
      <c r="D43" s="65" t="s">
        <v>973</v>
      </c>
      <c r="E43" s="11">
        <f t="shared" si="3"/>
        <v>182800</v>
      </c>
      <c r="F43">
        <v>16</v>
      </c>
      <c r="G43" s="68" t="s">
        <v>1011</v>
      </c>
      <c r="H43" s="68"/>
      <c r="I43" s="55">
        <f t="shared" si="4"/>
        <v>181996</v>
      </c>
      <c r="J43">
        <f t="shared" si="5"/>
        <v>4</v>
      </c>
      <c r="N43" t="str">
        <f t="shared" si="6"/>
        <v>2CC36</v>
      </c>
      <c r="O43">
        <v>183350</v>
      </c>
      <c r="P43">
        <f t="shared" si="1"/>
        <v>16</v>
      </c>
    </row>
    <row r="44" spans="1:16">
      <c r="A44" t="str">
        <f t="shared" si="0"/>
        <v>2A</v>
      </c>
      <c r="B44" s="57" t="s">
        <v>635</v>
      </c>
      <c r="C44" s="65" t="str">
        <f t="shared" si="7"/>
        <v>0002C6F0</v>
      </c>
      <c r="D44" s="65" t="s">
        <v>974</v>
      </c>
      <c r="E44" s="11">
        <f t="shared" si="3"/>
        <v>182816</v>
      </c>
      <c r="F44">
        <v>16</v>
      </c>
      <c r="G44" s="68" t="s">
        <v>1012</v>
      </c>
      <c r="H44" s="68"/>
      <c r="I44" s="55">
        <f t="shared" si="4"/>
        <v>182000</v>
      </c>
      <c r="J44">
        <f t="shared" si="5"/>
        <v>4</v>
      </c>
      <c r="N44" t="str">
        <f t="shared" si="6"/>
        <v>2CC46</v>
      </c>
      <c r="O44">
        <v>183366</v>
      </c>
      <c r="P44">
        <f t="shared" si="1"/>
        <v>56</v>
      </c>
    </row>
    <row r="45" spans="1:16">
      <c r="A45" t="str">
        <f t="shared" si="0"/>
        <v>2B</v>
      </c>
      <c r="B45" s="57" t="s">
        <v>641</v>
      </c>
      <c r="C45" s="65" t="str">
        <f t="shared" si="7"/>
        <v>0002C6F4</v>
      </c>
      <c r="D45" s="65" t="s">
        <v>975</v>
      </c>
      <c r="E45" s="11">
        <f t="shared" si="3"/>
        <v>182832</v>
      </c>
      <c r="F45">
        <v>16</v>
      </c>
      <c r="G45" s="68" t="s">
        <v>1013</v>
      </c>
      <c r="H45" s="68"/>
      <c r="I45" s="55">
        <f t="shared" si="4"/>
        <v>182004</v>
      </c>
      <c r="J45">
        <f t="shared" si="5"/>
        <v>4</v>
      </c>
      <c r="N45" t="str">
        <f t="shared" si="6"/>
        <v>2CC7E</v>
      </c>
      <c r="O45">
        <v>183422</v>
      </c>
      <c r="P45">
        <f t="shared" si="1"/>
        <v>16</v>
      </c>
    </row>
    <row r="46" spans="1:16">
      <c r="A46" t="str">
        <f t="shared" si="0"/>
        <v>2C</v>
      </c>
      <c r="B46" s="57" t="s">
        <v>643</v>
      </c>
      <c r="C46" s="65" t="str">
        <f t="shared" si="7"/>
        <v>0002C6F8</v>
      </c>
      <c r="D46" s="65" t="s">
        <v>976</v>
      </c>
      <c r="E46" s="11">
        <f t="shared" si="3"/>
        <v>182536</v>
      </c>
      <c r="F46">
        <v>16</v>
      </c>
      <c r="G46" s="68" t="s">
        <v>1014</v>
      </c>
      <c r="H46" s="68"/>
      <c r="I46" s="55">
        <f t="shared" si="4"/>
        <v>182008</v>
      </c>
      <c r="J46">
        <f t="shared" si="5"/>
        <v>4</v>
      </c>
      <c r="N46" t="str">
        <f t="shared" si="6"/>
        <v>2CC8E</v>
      </c>
      <c r="O46">
        <v>183438</v>
      </c>
      <c r="P46">
        <f t="shared" si="1"/>
        <v>16</v>
      </c>
    </row>
    <row r="47" spans="1:16">
      <c r="A47" t="str">
        <f t="shared" si="0"/>
        <v>2D</v>
      </c>
      <c r="B47" s="57" t="s">
        <v>642</v>
      </c>
      <c r="C47" s="65" t="str">
        <f t="shared" si="7"/>
        <v>0002C6FC</v>
      </c>
      <c r="D47" s="65" t="s">
        <v>977</v>
      </c>
      <c r="E47" s="11">
        <f t="shared" si="3"/>
        <v>182552</v>
      </c>
      <c r="F47">
        <v>16</v>
      </c>
      <c r="G47" s="68" t="s">
        <v>1015</v>
      </c>
      <c r="H47" s="68"/>
      <c r="I47" s="55">
        <f t="shared" si="4"/>
        <v>182012</v>
      </c>
      <c r="J47">
        <f t="shared" si="5"/>
        <v>4</v>
      </c>
      <c r="N47" t="str">
        <f t="shared" si="6"/>
        <v>2CC9E</v>
      </c>
      <c r="O47">
        <v>183454</v>
      </c>
      <c r="P47">
        <f t="shared" si="1"/>
        <v>28</v>
      </c>
    </row>
    <row r="48" spans="1:16">
      <c r="A48" t="str">
        <f t="shared" si="0"/>
        <v>2E</v>
      </c>
      <c r="B48" s="57" t="s">
        <v>644</v>
      </c>
      <c r="C48" s="65" t="str">
        <f t="shared" si="7"/>
        <v>0002C700</v>
      </c>
      <c r="D48" s="65" t="s">
        <v>978</v>
      </c>
      <c r="E48" s="11">
        <f t="shared" si="3"/>
        <v>182568</v>
      </c>
      <c r="F48">
        <v>16</v>
      </c>
      <c r="G48" s="68" t="s">
        <v>1016</v>
      </c>
      <c r="H48" s="68"/>
      <c r="I48" s="55">
        <f t="shared" si="4"/>
        <v>182016</v>
      </c>
      <c r="J48">
        <f t="shared" si="5"/>
        <v>4</v>
      </c>
      <c r="N48" t="str">
        <f t="shared" si="6"/>
        <v>2CCBA</v>
      </c>
      <c r="O48">
        <v>183482</v>
      </c>
      <c r="P48">
        <f t="shared" si="1"/>
        <v>16</v>
      </c>
    </row>
    <row r="49" spans="1:16">
      <c r="A49" t="str">
        <f t="shared" si="0"/>
        <v>2F</v>
      </c>
      <c r="B49" s="57" t="s">
        <v>663</v>
      </c>
      <c r="C49" s="65" t="str">
        <f t="shared" si="7"/>
        <v>0002C704</v>
      </c>
      <c r="D49" s="65" t="s">
        <v>979</v>
      </c>
      <c r="E49" s="11">
        <f t="shared" si="3"/>
        <v>182584</v>
      </c>
      <c r="F49">
        <v>16</v>
      </c>
      <c r="G49" s="68" t="s">
        <v>1017</v>
      </c>
      <c r="H49" s="68"/>
      <c r="I49" s="55">
        <f t="shared" si="4"/>
        <v>182020</v>
      </c>
      <c r="J49">
        <f t="shared" si="5"/>
        <v>4</v>
      </c>
      <c r="N49" t="str">
        <f t="shared" si="6"/>
        <v>2CCCA</v>
      </c>
      <c r="O49">
        <v>183498</v>
      </c>
      <c r="P49">
        <f t="shared" si="1"/>
        <v>552</v>
      </c>
    </row>
    <row r="50" spans="1:16">
      <c r="A50" t="str">
        <f>DEC2HEX(B50)</f>
        <v>30</v>
      </c>
      <c r="B50" s="57" t="s">
        <v>664</v>
      </c>
      <c r="C50" s="65" t="str">
        <f t="shared" si="7"/>
        <v>0002C708</v>
      </c>
      <c r="D50" t="s">
        <v>907</v>
      </c>
      <c r="E50" s="11">
        <v>184050</v>
      </c>
      <c r="F50">
        <f>E51-E50</f>
        <v>940</v>
      </c>
      <c r="G50" s="68" t="str">
        <f>VLOOKUP(A50,MUSIC!M:N,2,FALSE)</f>
        <v>Let's Go Band</v>
      </c>
      <c r="H50" s="74" t="s">
        <v>594</v>
      </c>
      <c r="I50" s="55">
        <f t="shared" si="4"/>
        <v>182024</v>
      </c>
      <c r="J50">
        <f t="shared" si="5"/>
        <v>4</v>
      </c>
      <c r="L50" s="78">
        <f>F50/$M$50</f>
        <v>470</v>
      </c>
      <c r="M50">
        <v>2</v>
      </c>
      <c r="N50" t="str">
        <f t="shared" si="6"/>
        <v>2CEF2</v>
      </c>
      <c r="O50">
        <v>184050</v>
      </c>
    </row>
    <row r="51" spans="1:16">
      <c r="A51" t="str">
        <f t="shared" ref="A51:A114" si="8">DEC2HEX(B51)</f>
        <v>31</v>
      </c>
      <c r="B51" s="57" t="s">
        <v>665</v>
      </c>
      <c r="C51" t="s">
        <v>906</v>
      </c>
      <c r="D51" t="s">
        <v>905</v>
      </c>
      <c r="E51" s="11">
        <v>184990</v>
      </c>
      <c r="F51">
        <f>E52-E51</f>
        <v>1068</v>
      </c>
      <c r="G51" s="68" t="str">
        <f>VLOOKUP(A51,MUSIC!M:N,2,FALSE)</f>
        <v>Here We Go Team Name Here We Go</v>
      </c>
      <c r="H51" s="74" t="s">
        <v>594</v>
      </c>
      <c r="I51" s="55">
        <f t="shared" si="4"/>
        <v>182028</v>
      </c>
      <c r="J51">
        <f t="shared" si="5"/>
        <v>4</v>
      </c>
      <c r="L51" s="78">
        <f t="shared" ref="L51:L114" si="9">F51/$M$50</f>
        <v>534</v>
      </c>
    </row>
    <row r="52" spans="1:16">
      <c r="A52" t="str">
        <f t="shared" si="8"/>
        <v>32</v>
      </c>
      <c r="B52" s="57" t="s">
        <v>656</v>
      </c>
      <c r="C52" t="s">
        <v>904</v>
      </c>
      <c r="D52" t="s">
        <v>903</v>
      </c>
      <c r="E52" s="11">
        <v>186058</v>
      </c>
      <c r="F52">
        <f>E53-E52</f>
        <v>668</v>
      </c>
      <c r="G52" s="68" t="str">
        <f>VLOOKUP(A52,MUSIC!M:N,2,FALSE)</f>
        <v>Organ Scale Chant - Charge!</v>
      </c>
      <c r="H52" s="74" t="s">
        <v>594</v>
      </c>
      <c r="I52" s="55">
        <f t="shared" si="4"/>
        <v>182032</v>
      </c>
      <c r="J52">
        <f t="shared" si="5"/>
        <v>4</v>
      </c>
      <c r="L52" s="78">
        <f t="shared" si="9"/>
        <v>334</v>
      </c>
    </row>
    <row r="53" spans="1:16">
      <c r="A53" t="str">
        <f t="shared" si="8"/>
        <v>33</v>
      </c>
      <c r="B53" s="57" t="s">
        <v>657</v>
      </c>
      <c r="C53" t="s">
        <v>902</v>
      </c>
      <c r="D53" t="s">
        <v>901</v>
      </c>
      <c r="E53" s="11">
        <v>186726</v>
      </c>
      <c r="F53">
        <f>E54-E53</f>
        <v>976</v>
      </c>
      <c r="G53" s="68" t="str">
        <f>VLOOKUP(A53,MUSIC!M:N,2,FALSE)</f>
        <v>DANT DANT DUH-DUH-DUH</v>
      </c>
      <c r="H53" s="74">
        <v>0</v>
      </c>
      <c r="I53" s="55">
        <f t="shared" si="4"/>
        <v>182036</v>
      </c>
      <c r="J53">
        <f t="shared" si="5"/>
        <v>4</v>
      </c>
      <c r="L53" s="78">
        <f t="shared" si="9"/>
        <v>488</v>
      </c>
    </row>
    <row r="54" spans="1:16">
      <c r="A54" t="str">
        <f t="shared" si="8"/>
        <v>34</v>
      </c>
      <c r="B54" s="57" t="s">
        <v>658</v>
      </c>
      <c r="C54" t="s">
        <v>900</v>
      </c>
      <c r="D54" t="s">
        <v>899</v>
      </c>
      <c r="E54" s="11">
        <v>187702</v>
      </c>
      <c r="F54">
        <f>E55-E54</f>
        <v>2500</v>
      </c>
      <c r="G54" s="68" t="str">
        <f>VLOOKUP(A54,MUSIC!M:N,2,FALSE)</f>
        <v>Sabre Dance (Buffalo)</v>
      </c>
      <c r="H54" s="74">
        <v>0</v>
      </c>
      <c r="I54" s="55">
        <f t="shared" si="4"/>
        <v>182040</v>
      </c>
      <c r="J54">
        <f t="shared" si="5"/>
        <v>4</v>
      </c>
      <c r="L54" s="78">
        <f t="shared" si="9"/>
        <v>1250</v>
      </c>
    </row>
    <row r="55" spans="1:16">
      <c r="A55" t="str">
        <f t="shared" si="8"/>
        <v>35</v>
      </c>
      <c r="B55" s="57" t="s">
        <v>671</v>
      </c>
      <c r="C55" t="s">
        <v>898</v>
      </c>
      <c r="D55" t="s">
        <v>897</v>
      </c>
      <c r="E55" s="11">
        <v>190202</v>
      </c>
      <c r="F55">
        <f t="shared" ref="F55:F118" si="10">E56-E55</f>
        <v>1220</v>
      </c>
      <c r="G55" s="68" t="str">
        <f>VLOOKUP(A55,MUSIC!M:N,2,FALSE)</f>
        <v>one TWO three…..one TWO three</v>
      </c>
      <c r="H55" s="74" t="s">
        <v>594</v>
      </c>
      <c r="I55" s="55">
        <f t="shared" si="4"/>
        <v>182044</v>
      </c>
      <c r="J55">
        <f t="shared" si="5"/>
        <v>4</v>
      </c>
      <c r="L55" s="78">
        <f t="shared" si="9"/>
        <v>610</v>
      </c>
    </row>
    <row r="56" spans="1:16">
      <c r="A56" t="str">
        <f t="shared" si="8"/>
        <v>36</v>
      </c>
      <c r="B56" s="57" t="s">
        <v>669</v>
      </c>
      <c r="C56" t="s">
        <v>896</v>
      </c>
      <c r="D56" t="s">
        <v>895</v>
      </c>
      <c r="E56" s="11">
        <v>191422</v>
      </c>
      <c r="F56">
        <f t="shared" si="10"/>
        <v>1636</v>
      </c>
      <c r="G56" s="68" t="str">
        <f>VLOOKUP(A56,MUSIC!M:N,2,FALSE)</f>
        <v>Kalinka (Russian Dance)</v>
      </c>
      <c r="H56" s="74" t="s">
        <v>594</v>
      </c>
      <c r="I56" s="55">
        <f t="shared" si="4"/>
        <v>182048</v>
      </c>
      <c r="J56">
        <f t="shared" si="5"/>
        <v>4</v>
      </c>
      <c r="L56" s="78">
        <f t="shared" si="9"/>
        <v>818</v>
      </c>
    </row>
    <row r="57" spans="1:16">
      <c r="A57" t="str">
        <f t="shared" si="8"/>
        <v>37</v>
      </c>
      <c r="B57" s="57" t="s">
        <v>670</v>
      </c>
      <c r="C57" t="s">
        <v>894</v>
      </c>
      <c r="D57" t="s">
        <v>893</v>
      </c>
      <c r="E57" s="11">
        <v>193058</v>
      </c>
      <c r="F57">
        <f t="shared" si="10"/>
        <v>1304</v>
      </c>
      <c r="G57" s="68" t="str">
        <f>VLOOKUP(A57,MUSIC!M:N,2,FALSE)</f>
        <v>Birthday (Beatles)</v>
      </c>
      <c r="H57" s="74" t="s">
        <v>594</v>
      </c>
      <c r="I57" s="55">
        <f t="shared" si="4"/>
        <v>182052</v>
      </c>
      <c r="J57">
        <f t="shared" si="5"/>
        <v>4</v>
      </c>
      <c r="L57" s="78">
        <f t="shared" si="9"/>
        <v>652</v>
      </c>
    </row>
    <row r="58" spans="1:16">
      <c r="A58" t="str">
        <f t="shared" si="8"/>
        <v>38</v>
      </c>
      <c r="B58" s="57" t="s">
        <v>678</v>
      </c>
      <c r="C58" t="s">
        <v>892</v>
      </c>
      <c r="D58" t="s">
        <v>891</v>
      </c>
      <c r="E58" s="11">
        <v>194362</v>
      </c>
      <c r="F58">
        <f t="shared" si="10"/>
        <v>1588</v>
      </c>
      <c r="G58" s="68" t="str">
        <f>VLOOKUP(A58,MUSIC!M:N,2,FALSE)</f>
        <v>Here Come The Hawks (Chicago)</v>
      </c>
      <c r="H58" s="74">
        <v>0</v>
      </c>
      <c r="I58" s="55">
        <f t="shared" si="4"/>
        <v>182056</v>
      </c>
      <c r="J58">
        <f t="shared" si="5"/>
        <v>4</v>
      </c>
      <c r="L58" s="78">
        <f t="shared" si="9"/>
        <v>794</v>
      </c>
    </row>
    <row r="59" spans="1:16">
      <c r="A59" t="str">
        <f t="shared" si="8"/>
        <v>39</v>
      </c>
      <c r="B59" s="57" t="s">
        <v>679</v>
      </c>
      <c r="C59" t="s">
        <v>890</v>
      </c>
      <c r="D59" t="s">
        <v>889</v>
      </c>
      <c r="E59" s="11">
        <v>195950</v>
      </c>
      <c r="F59">
        <f t="shared" si="10"/>
        <v>1356</v>
      </c>
      <c r="G59" s="68" t="str">
        <f>VLOOKUP(A59,MUSIC!M:N,2,FALSE)</f>
        <v>Bullfighter</v>
      </c>
      <c r="H59" s="74" t="s">
        <v>594</v>
      </c>
      <c r="I59" s="55">
        <f t="shared" si="4"/>
        <v>182060</v>
      </c>
      <c r="J59">
        <f t="shared" si="5"/>
        <v>4</v>
      </c>
      <c r="L59" s="78">
        <f t="shared" si="9"/>
        <v>678</v>
      </c>
    </row>
    <row r="60" spans="1:16">
      <c r="A60" t="str">
        <f t="shared" si="8"/>
        <v>3A</v>
      </c>
      <c r="B60" s="57" t="s">
        <v>680</v>
      </c>
      <c r="C60" t="s">
        <v>888</v>
      </c>
      <c r="D60" t="s">
        <v>887</v>
      </c>
      <c r="E60" s="11">
        <v>197306</v>
      </c>
      <c r="F60">
        <f t="shared" si="10"/>
        <v>988</v>
      </c>
      <c r="G60" s="68" t="str">
        <f>VLOOKUP(A60,MUSIC!M:N,2,FALSE)</f>
        <v>Mexican Clapping Song</v>
      </c>
      <c r="H60" s="74" t="s">
        <v>594</v>
      </c>
      <c r="I60" s="55">
        <f t="shared" si="4"/>
        <v>182064</v>
      </c>
      <c r="J60">
        <f t="shared" si="5"/>
        <v>4</v>
      </c>
      <c r="L60" s="78">
        <f t="shared" si="9"/>
        <v>494</v>
      </c>
    </row>
    <row r="61" spans="1:16">
      <c r="A61" t="str">
        <f t="shared" si="8"/>
        <v>3B</v>
      </c>
      <c r="B61" s="57" t="s">
        <v>683</v>
      </c>
      <c r="C61" t="s">
        <v>886</v>
      </c>
      <c r="D61" t="str">
        <f>DEC2HEX(E61,8)</f>
        <v>00030696</v>
      </c>
      <c r="E61" s="11">
        <v>198294</v>
      </c>
      <c r="F61">
        <f t="shared" si="10"/>
        <v>1396</v>
      </c>
      <c r="G61" s="68" t="str">
        <f>VLOOKUP(A61,MUSIC!M:N,2,FALSE)</f>
        <v>Mexican Hat Dance</v>
      </c>
      <c r="H61" s="74" t="s">
        <v>594</v>
      </c>
      <c r="I61" s="55">
        <f t="shared" si="4"/>
        <v>182068</v>
      </c>
      <c r="J61">
        <f t="shared" si="5"/>
        <v>4</v>
      </c>
      <c r="L61" s="78">
        <f t="shared" si="9"/>
        <v>698</v>
      </c>
    </row>
    <row r="62" spans="1:16">
      <c r="A62" t="str">
        <f t="shared" si="8"/>
        <v>3C</v>
      </c>
      <c r="B62" s="57" t="s">
        <v>695</v>
      </c>
      <c r="C62" t="s">
        <v>885</v>
      </c>
      <c r="D62" t="s">
        <v>884</v>
      </c>
      <c r="E62" s="11">
        <v>199690</v>
      </c>
      <c r="F62">
        <f t="shared" si="10"/>
        <v>1132</v>
      </c>
      <c r="G62" s="68" t="str">
        <f>VLOOKUP(A62,MUSIC!M:N,2,FALSE)</f>
        <v>Let's Go Team</v>
      </c>
      <c r="H62" s="74">
        <v>0</v>
      </c>
      <c r="I62" s="55">
        <f t="shared" si="4"/>
        <v>182072</v>
      </c>
      <c r="J62">
        <f t="shared" si="5"/>
        <v>4</v>
      </c>
      <c r="L62" s="78">
        <f t="shared" si="9"/>
        <v>566</v>
      </c>
    </row>
    <row r="63" spans="1:16">
      <c r="A63" t="str">
        <f t="shared" si="8"/>
        <v>3D</v>
      </c>
      <c r="B63" s="57" t="s">
        <v>696</v>
      </c>
      <c r="C63" t="s">
        <v>883</v>
      </c>
      <c r="D63" t="str">
        <f>DEC2HEX(E63,8)</f>
        <v>00031076</v>
      </c>
      <c r="E63" s="11">
        <v>200822</v>
      </c>
      <c r="F63">
        <f t="shared" si="10"/>
        <v>852</v>
      </c>
      <c r="G63" s="68" t="str">
        <f>VLOOKUP(A63,MUSIC!M:N,2,FALSE)</f>
        <v>Mexican Clapping Song</v>
      </c>
      <c r="H63" s="74" t="s">
        <v>672</v>
      </c>
      <c r="I63" s="55">
        <f t="shared" si="4"/>
        <v>182076</v>
      </c>
      <c r="J63">
        <f t="shared" si="5"/>
        <v>4</v>
      </c>
      <c r="L63" s="78">
        <f t="shared" si="9"/>
        <v>426</v>
      </c>
    </row>
    <row r="64" spans="1:16">
      <c r="A64" t="str">
        <f t="shared" si="8"/>
        <v>3E</v>
      </c>
      <c r="B64" s="57" t="s">
        <v>745</v>
      </c>
      <c r="C64" t="s">
        <v>882</v>
      </c>
      <c r="D64" t="s">
        <v>881</v>
      </c>
      <c r="E64" s="11">
        <v>201674</v>
      </c>
      <c r="F64">
        <f t="shared" si="10"/>
        <v>1156</v>
      </c>
      <c r="G64" s="68" t="str">
        <f>VLOOKUP(A64,MUSIC!M:N,2,FALSE)</f>
        <v>one TWO three…..one TWO three</v>
      </c>
      <c r="H64" s="74" t="s">
        <v>672</v>
      </c>
      <c r="I64" s="55">
        <f t="shared" si="4"/>
        <v>182080</v>
      </c>
      <c r="J64">
        <f t="shared" si="5"/>
        <v>4</v>
      </c>
      <c r="L64" s="78">
        <f t="shared" si="9"/>
        <v>578</v>
      </c>
    </row>
    <row r="65" spans="1:13">
      <c r="A65" t="str">
        <f t="shared" si="8"/>
        <v>3F</v>
      </c>
      <c r="B65" s="57" t="s">
        <v>697</v>
      </c>
      <c r="C65" t="s">
        <v>880</v>
      </c>
      <c r="D65" t="s">
        <v>879</v>
      </c>
      <c r="E65" s="11">
        <v>202830</v>
      </c>
      <c r="F65">
        <f t="shared" si="10"/>
        <v>860</v>
      </c>
      <c r="G65" s="68" t="str">
        <f>VLOOKUP(A65,MUSIC!M:N,2,FALSE)</f>
        <v>Here We Go Team Name Here We Go</v>
      </c>
      <c r="H65" s="74" t="s">
        <v>672</v>
      </c>
      <c r="I65" s="55">
        <f t="shared" si="4"/>
        <v>182084</v>
      </c>
      <c r="J65">
        <f t="shared" si="5"/>
        <v>4</v>
      </c>
      <c r="L65" s="78">
        <f t="shared" si="9"/>
        <v>430</v>
      </c>
    </row>
    <row r="66" spans="1:13">
      <c r="A66" t="str">
        <f t="shared" si="8"/>
        <v>40</v>
      </c>
      <c r="B66" s="57" t="s">
        <v>698</v>
      </c>
      <c r="C66" t="s">
        <v>878</v>
      </c>
      <c r="D66" t="s">
        <v>877</v>
      </c>
      <c r="E66" s="11">
        <v>203690</v>
      </c>
      <c r="F66">
        <f t="shared" si="10"/>
        <v>2052</v>
      </c>
      <c r="G66" s="68" t="str">
        <f>VLOOKUP(A66,MUSIC!M:N,2,FALSE)</f>
        <v>Brass Bonanza!</v>
      </c>
      <c r="H66" s="74">
        <v>0</v>
      </c>
      <c r="I66" s="55">
        <f t="shared" si="4"/>
        <v>182088</v>
      </c>
      <c r="J66">
        <f t="shared" si="5"/>
        <v>4</v>
      </c>
      <c r="L66" s="78">
        <f t="shared" si="9"/>
        <v>1026</v>
      </c>
    </row>
    <row r="67" spans="1:13">
      <c r="A67" t="str">
        <f t="shared" si="8"/>
        <v>41</v>
      </c>
      <c r="B67" s="57" t="s">
        <v>611</v>
      </c>
      <c r="C67" t="s">
        <v>876</v>
      </c>
      <c r="D67" t="s">
        <v>875</v>
      </c>
      <c r="E67" s="11">
        <v>205742</v>
      </c>
      <c r="F67">
        <f t="shared" si="10"/>
        <v>1596</v>
      </c>
      <c r="G67" s="68" t="str">
        <f>VLOOKUP(A67,MUSIC!M:N,2,FALSE)</f>
        <v>Let's Go TEAM NAME</v>
      </c>
      <c r="H67" s="74">
        <v>0</v>
      </c>
      <c r="I67" s="55">
        <f t="shared" si="4"/>
        <v>182092</v>
      </c>
      <c r="J67">
        <f t="shared" si="5"/>
        <v>4</v>
      </c>
      <c r="L67" s="78">
        <f t="shared" si="9"/>
        <v>798</v>
      </c>
      <c r="M67" t="str">
        <f>DEC2HEX(F67)</f>
        <v>63C</v>
      </c>
    </row>
    <row r="68" spans="1:13">
      <c r="A68" t="str">
        <f t="shared" si="8"/>
        <v>42</v>
      </c>
      <c r="B68" s="57" t="s">
        <v>749</v>
      </c>
      <c r="C68" t="s">
        <v>874</v>
      </c>
      <c r="D68" t="s">
        <v>873</v>
      </c>
      <c r="E68" s="11">
        <v>207338</v>
      </c>
      <c r="F68">
        <f t="shared" si="10"/>
        <v>1660</v>
      </c>
      <c r="G68" s="68" t="str">
        <f>VLOOKUP(A68,MUSIC!M:N,2,FALSE)</f>
        <v>William Tell</v>
      </c>
      <c r="H68" s="74">
        <v>0</v>
      </c>
      <c r="I68" s="55">
        <f t="shared" si="4"/>
        <v>182096</v>
      </c>
      <c r="J68">
        <f t="shared" si="5"/>
        <v>4</v>
      </c>
      <c r="L68" s="78">
        <f t="shared" si="9"/>
        <v>830</v>
      </c>
    </row>
    <row r="69" spans="1:13">
      <c r="A69" t="str">
        <f t="shared" si="8"/>
        <v>43</v>
      </c>
      <c r="B69" s="57" t="s">
        <v>702</v>
      </c>
      <c r="C69" t="s">
        <v>872</v>
      </c>
      <c r="D69" t="str">
        <f>DEC2HEX(E69,8)</f>
        <v>00033066</v>
      </c>
      <c r="E69" s="11">
        <v>208998</v>
      </c>
      <c r="F69">
        <f t="shared" si="10"/>
        <v>1036</v>
      </c>
      <c r="G69" s="68" t="str">
        <f>VLOOKUP(A69,MUSIC!M:N,2,FALSE)</f>
        <v>one TWO three…..one TWO three</v>
      </c>
      <c r="H69" s="74">
        <v>0</v>
      </c>
      <c r="I69" s="55">
        <f t="shared" si="4"/>
        <v>182100</v>
      </c>
      <c r="J69">
        <f t="shared" si="5"/>
        <v>4</v>
      </c>
      <c r="L69" s="78">
        <f t="shared" si="9"/>
        <v>518</v>
      </c>
    </row>
    <row r="70" spans="1:13">
      <c r="A70" t="str">
        <f t="shared" si="8"/>
        <v>44</v>
      </c>
      <c r="B70" s="57" t="s">
        <v>703</v>
      </c>
      <c r="C70" t="s">
        <v>871</v>
      </c>
      <c r="D70" t="str">
        <f>DEC2HEX(E70,8)</f>
        <v>00033472</v>
      </c>
      <c r="E70" s="11">
        <v>210034</v>
      </c>
      <c r="F70">
        <f t="shared" si="10"/>
        <v>1620</v>
      </c>
      <c r="G70" s="68" t="str">
        <f>VLOOKUP(A70,MUSIC!M:N,2,FALSE)</f>
        <v>Birthday (Beatles)</v>
      </c>
      <c r="H70" s="74" t="s">
        <v>672</v>
      </c>
      <c r="I70" s="55">
        <f t="shared" si="4"/>
        <v>182104</v>
      </c>
      <c r="J70">
        <f t="shared" si="5"/>
        <v>4</v>
      </c>
      <c r="L70" s="78">
        <f t="shared" si="9"/>
        <v>810</v>
      </c>
    </row>
    <row r="71" spans="1:13">
      <c r="A71" t="str">
        <f t="shared" si="8"/>
        <v>45</v>
      </c>
      <c r="B71" s="57" t="s">
        <v>704</v>
      </c>
      <c r="C71" t="s">
        <v>870</v>
      </c>
      <c r="D71" t="s">
        <v>869</v>
      </c>
      <c r="E71" s="11">
        <v>211654</v>
      </c>
      <c r="F71">
        <f t="shared" si="10"/>
        <v>1620</v>
      </c>
      <c r="G71" s="68" t="str">
        <f>VLOOKUP(A71,MUSIC!M:N,2,FALSE)</f>
        <v>Mexican Clapping Song</v>
      </c>
      <c r="H71" s="74" t="s">
        <v>714</v>
      </c>
      <c r="I71" s="55">
        <f t="shared" si="4"/>
        <v>182108</v>
      </c>
      <c r="J71">
        <f t="shared" si="5"/>
        <v>4</v>
      </c>
      <c r="L71" s="78">
        <f t="shared" si="9"/>
        <v>810</v>
      </c>
    </row>
    <row r="72" spans="1:13">
      <c r="A72" t="str">
        <f t="shared" si="8"/>
        <v>46</v>
      </c>
      <c r="B72" s="57" t="s">
        <v>719</v>
      </c>
      <c r="C72" t="s">
        <v>868</v>
      </c>
      <c r="D72" t="s">
        <v>867</v>
      </c>
      <c r="E72" s="11">
        <v>213274</v>
      </c>
      <c r="F72">
        <f t="shared" si="10"/>
        <v>1304</v>
      </c>
      <c r="G72" s="68" t="str">
        <f>VLOOKUP(A72,MUSIC!M:N,2,FALSE)</f>
        <v>Let's Go Band</v>
      </c>
      <c r="H72" s="74" t="s">
        <v>672</v>
      </c>
      <c r="I72" s="55">
        <f t="shared" si="4"/>
        <v>182112</v>
      </c>
      <c r="J72">
        <f t="shared" si="5"/>
        <v>4</v>
      </c>
      <c r="L72" s="78">
        <f t="shared" si="9"/>
        <v>652</v>
      </c>
    </row>
    <row r="73" spans="1:13">
      <c r="A73" t="str">
        <f t="shared" si="8"/>
        <v>47</v>
      </c>
      <c r="B73" s="57" t="s">
        <v>722</v>
      </c>
      <c r="C73" t="s">
        <v>866</v>
      </c>
      <c r="D73" s="18" t="s">
        <v>865</v>
      </c>
      <c r="E73" s="11">
        <v>214578</v>
      </c>
      <c r="F73">
        <f t="shared" si="10"/>
        <v>1632</v>
      </c>
      <c r="G73" s="68" t="str">
        <f>VLOOKUP(A73,MUSIC!M:N,2,FALSE)</f>
        <v>Leading 12 123</v>
      </c>
      <c r="H73" s="74">
        <v>0</v>
      </c>
      <c r="I73" s="55">
        <f t="shared" si="4"/>
        <v>182116</v>
      </c>
      <c r="J73">
        <f t="shared" si="5"/>
        <v>4</v>
      </c>
      <c r="L73" s="78">
        <f t="shared" si="9"/>
        <v>816</v>
      </c>
    </row>
    <row r="74" spans="1:13">
      <c r="A74" t="str">
        <f t="shared" si="8"/>
        <v>48</v>
      </c>
      <c r="B74" s="57" t="s">
        <v>754</v>
      </c>
      <c r="C74" t="s">
        <v>864</v>
      </c>
      <c r="D74" t="s">
        <v>863</v>
      </c>
      <c r="E74" s="11">
        <v>216210</v>
      </c>
      <c r="F74">
        <f t="shared" si="10"/>
        <v>524</v>
      </c>
      <c r="G74" s="68" t="str">
        <f>VLOOKUP(A74,MUSIC!M:N,2,FALSE)</f>
        <v>Organ Scale Chant - Charge!</v>
      </c>
      <c r="H74" s="74" t="s">
        <v>672</v>
      </c>
      <c r="I74" s="55">
        <f t="shared" si="4"/>
        <v>182120</v>
      </c>
      <c r="J74">
        <f t="shared" si="5"/>
        <v>4</v>
      </c>
      <c r="L74" s="78">
        <f t="shared" si="9"/>
        <v>262</v>
      </c>
    </row>
    <row r="75" spans="1:13">
      <c r="A75" t="str">
        <f t="shared" si="8"/>
        <v>49</v>
      </c>
      <c r="B75" s="57" t="s">
        <v>723</v>
      </c>
      <c r="C75" t="s">
        <v>862</v>
      </c>
      <c r="D75" t="s">
        <v>861</v>
      </c>
      <c r="E75" s="11">
        <v>216734</v>
      </c>
      <c r="F75">
        <f t="shared" si="10"/>
        <v>1708</v>
      </c>
      <c r="G75" s="68" t="str">
        <f>VLOOKUP(A75,MUSIC!M:N,2,FALSE)</f>
        <v>Waltzy Charge</v>
      </c>
      <c r="H75" s="74" t="s">
        <v>594</v>
      </c>
      <c r="I75" s="55">
        <f t="shared" si="4"/>
        <v>182124</v>
      </c>
      <c r="J75">
        <f t="shared" si="5"/>
        <v>4</v>
      </c>
      <c r="L75" s="78">
        <f t="shared" si="9"/>
        <v>854</v>
      </c>
    </row>
    <row r="76" spans="1:13">
      <c r="A76" t="str">
        <f t="shared" si="8"/>
        <v>4A</v>
      </c>
      <c r="B76" s="57" t="s">
        <v>724</v>
      </c>
      <c r="C76" t="s">
        <v>860</v>
      </c>
      <c r="D76" t="s">
        <v>859</v>
      </c>
      <c r="E76" s="11">
        <v>218442</v>
      </c>
      <c r="F76">
        <f t="shared" si="10"/>
        <v>908</v>
      </c>
      <c r="G76" s="68" t="str">
        <f>VLOOKUP(A76,MUSIC!M:N,2,FALSE)</f>
        <v>Here We Go Team Name Here We Go</v>
      </c>
      <c r="H76" s="74" t="s">
        <v>714</v>
      </c>
      <c r="I76" s="55">
        <f t="shared" si="4"/>
        <v>182128</v>
      </c>
      <c r="J76">
        <f t="shared" si="5"/>
        <v>4</v>
      </c>
      <c r="L76" s="78">
        <f t="shared" si="9"/>
        <v>454</v>
      </c>
    </row>
    <row r="77" spans="1:13">
      <c r="A77" t="str">
        <f t="shared" si="8"/>
        <v>4B</v>
      </c>
      <c r="B77" s="57" t="s">
        <v>583</v>
      </c>
      <c r="C77" t="s">
        <v>858</v>
      </c>
      <c r="D77" t="s">
        <v>857</v>
      </c>
      <c r="E77" s="11">
        <v>219350</v>
      </c>
      <c r="F77">
        <f t="shared" si="10"/>
        <v>612</v>
      </c>
      <c r="G77" s="68" t="str">
        <f>VLOOKUP(A77,MUSIC!M:N,2,FALSE)</f>
        <v>Organ Scale Chant - Charge!</v>
      </c>
      <c r="H77" s="74" t="s">
        <v>714</v>
      </c>
      <c r="I77" s="55">
        <f t="shared" si="4"/>
        <v>182132</v>
      </c>
      <c r="J77">
        <f t="shared" si="5"/>
        <v>4</v>
      </c>
      <c r="L77" s="78">
        <f t="shared" si="9"/>
        <v>306</v>
      </c>
    </row>
    <row r="78" spans="1:13">
      <c r="A78" t="str">
        <f t="shared" si="8"/>
        <v>4C</v>
      </c>
      <c r="B78" s="57" t="s">
        <v>584</v>
      </c>
      <c r="C78" t="s">
        <v>856</v>
      </c>
      <c r="D78" t="s">
        <v>855</v>
      </c>
      <c r="E78" s="11">
        <v>219962</v>
      </c>
      <c r="F78">
        <f t="shared" si="10"/>
        <v>1924</v>
      </c>
      <c r="G78" s="68" t="str">
        <f>VLOOKUP(A78,MUSIC!M:N,2,FALSE)</f>
        <v>12 123 1234 12</v>
      </c>
      <c r="H78" s="74" t="s">
        <v>594</v>
      </c>
      <c r="I78" s="55">
        <f t="shared" si="4"/>
        <v>182136</v>
      </c>
      <c r="J78">
        <f t="shared" si="5"/>
        <v>4</v>
      </c>
      <c r="L78" s="78">
        <f t="shared" si="9"/>
        <v>962</v>
      </c>
    </row>
    <row r="79" spans="1:13">
      <c r="A79" t="str">
        <f t="shared" si="8"/>
        <v>4D</v>
      </c>
      <c r="B79" s="57" t="s">
        <v>582</v>
      </c>
      <c r="C79" t="s">
        <v>854</v>
      </c>
      <c r="D79" t="s">
        <v>853</v>
      </c>
      <c r="E79" s="11">
        <v>221886</v>
      </c>
      <c r="F79">
        <f t="shared" si="10"/>
        <v>1044</v>
      </c>
      <c r="G79" s="68" t="str">
        <f>VLOOKUP(A79,MUSIC!M:N,2,FALSE)</f>
        <v>(Halte la Les Canadiens sont la)</v>
      </c>
      <c r="H79" s="74">
        <v>0</v>
      </c>
      <c r="I79" s="55">
        <f t="shared" si="4"/>
        <v>182140</v>
      </c>
      <c r="J79">
        <f t="shared" si="5"/>
        <v>4</v>
      </c>
      <c r="L79" s="78">
        <f t="shared" si="9"/>
        <v>522</v>
      </c>
    </row>
    <row r="80" spans="1:13">
      <c r="A80" t="str">
        <f t="shared" si="8"/>
        <v>4E</v>
      </c>
      <c r="B80" s="57" t="s">
        <v>1021</v>
      </c>
      <c r="C80" t="s">
        <v>852</v>
      </c>
      <c r="D80" t="s">
        <v>851</v>
      </c>
      <c r="E80" s="11">
        <v>222930</v>
      </c>
      <c r="F80">
        <f t="shared" si="10"/>
        <v>1148</v>
      </c>
      <c r="G80" s="68" t="str">
        <f>VLOOKUP(A80,MUSIC!M:N,2,FALSE)</f>
        <v>Bullfighter Up/Down</v>
      </c>
      <c r="H80" s="74" t="s">
        <v>594</v>
      </c>
      <c r="I80" s="55">
        <f t="shared" si="4"/>
        <v>182144</v>
      </c>
      <c r="J80">
        <f t="shared" si="5"/>
        <v>4</v>
      </c>
      <c r="L80" s="78">
        <f t="shared" si="9"/>
        <v>574</v>
      </c>
    </row>
    <row r="81" spans="1:13">
      <c r="A81" t="str">
        <f t="shared" si="8"/>
        <v>4F</v>
      </c>
      <c r="B81" s="57" t="s">
        <v>1022</v>
      </c>
      <c r="C81" t="s">
        <v>850</v>
      </c>
      <c r="D81" t="s">
        <v>849</v>
      </c>
      <c r="E81" s="11">
        <v>224078</v>
      </c>
      <c r="F81">
        <f t="shared" si="10"/>
        <v>964</v>
      </c>
      <c r="G81" s="68" t="str">
        <f>VLOOKUP(A81,MUSIC!M:N,2,FALSE)</f>
        <v>one TWO three…..one TWO three</v>
      </c>
      <c r="H81" s="74" t="s">
        <v>714</v>
      </c>
      <c r="I81" s="55">
        <f t="shared" si="4"/>
        <v>182148</v>
      </c>
      <c r="J81">
        <f t="shared" si="5"/>
        <v>4</v>
      </c>
      <c r="L81" s="78">
        <f t="shared" si="9"/>
        <v>482</v>
      </c>
    </row>
    <row r="82" spans="1:13">
      <c r="A82" t="str">
        <f t="shared" si="8"/>
        <v>50</v>
      </c>
      <c r="B82" s="57" t="s">
        <v>1023</v>
      </c>
      <c r="C82" t="s">
        <v>848</v>
      </c>
      <c r="D82" t="s">
        <v>847</v>
      </c>
      <c r="E82" s="11">
        <v>225042</v>
      </c>
      <c r="F82">
        <f t="shared" si="10"/>
        <v>1504</v>
      </c>
      <c r="G82" s="68" t="str">
        <f>VLOOKUP(A82,MUSIC!M:N,2,FALSE)</f>
        <v>Let's Go TEAM NAME</v>
      </c>
      <c r="H82" s="74">
        <v>0</v>
      </c>
      <c r="I82" s="55">
        <f t="shared" si="4"/>
        <v>182152</v>
      </c>
      <c r="J82">
        <f t="shared" si="5"/>
        <v>4</v>
      </c>
      <c r="L82" s="78">
        <f t="shared" si="9"/>
        <v>752</v>
      </c>
      <c r="M82" t="str">
        <f>DEC2HEX(F82)</f>
        <v>5E0</v>
      </c>
    </row>
    <row r="83" spans="1:13">
      <c r="A83" t="str">
        <f t="shared" si="8"/>
        <v>51</v>
      </c>
      <c r="B83" s="57" t="s">
        <v>1024</v>
      </c>
      <c r="C83" t="s">
        <v>846</v>
      </c>
      <c r="D83" t="s">
        <v>845</v>
      </c>
      <c r="E83" s="11">
        <v>226546</v>
      </c>
      <c r="F83">
        <f t="shared" si="10"/>
        <v>1420</v>
      </c>
      <c r="G83" s="68" t="str">
        <f>VLOOKUP(A83,MUSIC!M:N,2,FALSE)</f>
        <v>Bullfighter</v>
      </c>
      <c r="H83" s="74" t="s">
        <v>672</v>
      </c>
      <c r="I83" s="55">
        <f t="shared" si="4"/>
        <v>182156</v>
      </c>
      <c r="J83">
        <f t="shared" si="5"/>
        <v>4</v>
      </c>
      <c r="L83" s="78">
        <f t="shared" si="9"/>
        <v>710</v>
      </c>
    </row>
    <row r="84" spans="1:13">
      <c r="A84" t="str">
        <f t="shared" si="8"/>
        <v>52</v>
      </c>
      <c r="B84" s="57" t="s">
        <v>1025</v>
      </c>
      <c r="C84" t="s">
        <v>844</v>
      </c>
      <c r="D84" t="s">
        <v>843</v>
      </c>
      <c r="E84" s="11">
        <v>227966</v>
      </c>
      <c r="F84">
        <f t="shared" si="10"/>
        <v>1332</v>
      </c>
      <c r="G84" s="68" t="str">
        <f>VLOOKUP(A84,MUSIC!M:N,2,FALSE)</f>
        <v>Mexican Hat Dance</v>
      </c>
      <c r="H84" s="74" t="s">
        <v>672</v>
      </c>
      <c r="I84" s="55">
        <f t="shared" si="4"/>
        <v>182160</v>
      </c>
      <c r="J84">
        <f t="shared" si="5"/>
        <v>4</v>
      </c>
      <c r="L84" s="78">
        <f t="shared" si="9"/>
        <v>666</v>
      </c>
    </row>
    <row r="85" spans="1:13">
      <c r="A85" t="str">
        <f t="shared" si="8"/>
        <v>53</v>
      </c>
      <c r="B85" s="57" t="s">
        <v>1026</v>
      </c>
      <c r="C85" t="s">
        <v>842</v>
      </c>
      <c r="D85" t="s">
        <v>841</v>
      </c>
      <c r="E85" s="11">
        <v>229298</v>
      </c>
      <c r="F85">
        <f t="shared" si="10"/>
        <v>1192</v>
      </c>
      <c r="G85" s="68" t="str">
        <f>VLOOKUP(A85,MUSIC!M:N,2,FALSE)</f>
        <v>Let's Go TEAM NAME</v>
      </c>
      <c r="H85" s="74">
        <v>0</v>
      </c>
      <c r="I85" s="55">
        <f t="shared" si="4"/>
        <v>182164</v>
      </c>
      <c r="J85">
        <f t="shared" si="5"/>
        <v>4</v>
      </c>
      <c r="L85" s="78">
        <f t="shared" si="9"/>
        <v>596</v>
      </c>
      <c r="M85" t="str">
        <f>DEC2HEX(F85)</f>
        <v>4A8</v>
      </c>
    </row>
    <row r="86" spans="1:13">
      <c r="A86" t="str">
        <f t="shared" si="8"/>
        <v>54</v>
      </c>
      <c r="B86" s="57" t="s">
        <v>1027</v>
      </c>
      <c r="C86" t="s">
        <v>840</v>
      </c>
      <c r="D86" t="s">
        <v>839</v>
      </c>
      <c r="E86" s="11">
        <v>230490</v>
      </c>
      <c r="F86">
        <f t="shared" si="10"/>
        <v>1052</v>
      </c>
      <c r="G86" s="68" t="str">
        <f>VLOOKUP(A86,MUSIC!M:N,2,FALSE)</f>
        <v>Here We Go Team Name Here We Go</v>
      </c>
      <c r="H86" s="74" t="s">
        <v>738</v>
      </c>
      <c r="I86" s="55">
        <f t="shared" si="4"/>
        <v>182168</v>
      </c>
      <c r="J86">
        <f t="shared" si="5"/>
        <v>4</v>
      </c>
      <c r="L86" s="78">
        <f t="shared" si="9"/>
        <v>526</v>
      </c>
    </row>
    <row r="87" spans="1:13">
      <c r="A87" t="str">
        <f t="shared" si="8"/>
        <v>55</v>
      </c>
      <c r="B87" s="57" t="s">
        <v>1028</v>
      </c>
      <c r="C87" t="s">
        <v>838</v>
      </c>
      <c r="D87" t="str">
        <f>DEC2HEX(E87,8)</f>
        <v>00038876</v>
      </c>
      <c r="E87" s="11">
        <v>231542</v>
      </c>
      <c r="F87">
        <f t="shared" si="10"/>
        <v>708</v>
      </c>
      <c r="G87" s="68" t="str">
        <f>VLOOKUP(A87,MUSIC!M:N,2,FALSE)</f>
        <v>Organ Scale Chant - Charge!</v>
      </c>
      <c r="H87" s="74" t="s">
        <v>738</v>
      </c>
      <c r="I87" s="55">
        <f t="shared" si="4"/>
        <v>182172</v>
      </c>
      <c r="J87">
        <f t="shared" si="5"/>
        <v>4</v>
      </c>
      <c r="L87" s="78">
        <f t="shared" si="9"/>
        <v>354</v>
      </c>
    </row>
    <row r="88" spans="1:13">
      <c r="A88" t="str">
        <f t="shared" si="8"/>
        <v>56</v>
      </c>
      <c r="B88" s="57" t="s">
        <v>1029</v>
      </c>
      <c r="C88" t="s">
        <v>837</v>
      </c>
      <c r="D88" t="s">
        <v>836</v>
      </c>
      <c r="E88" s="11">
        <v>232250</v>
      </c>
      <c r="F88">
        <f t="shared" si="10"/>
        <v>1252</v>
      </c>
      <c r="G88" s="68" t="str">
        <f>VLOOKUP(A88,MUSIC!M:N,2,FALSE)</f>
        <v>Chant</v>
      </c>
      <c r="H88" s="74" t="s">
        <v>594</v>
      </c>
      <c r="I88" s="55">
        <f t="shared" si="4"/>
        <v>182176</v>
      </c>
      <c r="J88">
        <f t="shared" si="5"/>
        <v>4</v>
      </c>
      <c r="L88" s="78">
        <f t="shared" si="9"/>
        <v>626</v>
      </c>
    </row>
    <row r="89" spans="1:13">
      <c r="A89" t="str">
        <f t="shared" si="8"/>
        <v>57</v>
      </c>
      <c r="B89" s="57" t="s">
        <v>1030</v>
      </c>
      <c r="C89" t="s">
        <v>835</v>
      </c>
      <c r="D89" t="s">
        <v>834</v>
      </c>
      <c r="E89" s="11">
        <v>233502</v>
      </c>
      <c r="F89">
        <f t="shared" si="10"/>
        <v>1348</v>
      </c>
      <c r="G89" s="68" t="str">
        <f>VLOOKUP(A89,MUSIC!M:N,2,FALSE)</f>
        <v>Bullfighter</v>
      </c>
      <c r="H89" s="74" t="s">
        <v>714</v>
      </c>
      <c r="I89" s="55">
        <f t="shared" si="4"/>
        <v>182180</v>
      </c>
      <c r="J89">
        <f t="shared" si="5"/>
        <v>4</v>
      </c>
      <c r="L89" s="78">
        <f t="shared" si="9"/>
        <v>674</v>
      </c>
    </row>
    <row r="90" spans="1:13">
      <c r="A90" t="str">
        <f t="shared" si="8"/>
        <v>58</v>
      </c>
      <c r="B90" s="57" t="s">
        <v>1031</v>
      </c>
      <c r="C90" t="s">
        <v>833</v>
      </c>
      <c r="D90" t="str">
        <f>DEC2HEX(E90,8)</f>
        <v>00039562</v>
      </c>
      <c r="E90" s="11">
        <v>234850</v>
      </c>
      <c r="F90">
        <f t="shared" si="10"/>
        <v>2668</v>
      </c>
      <c r="G90" s="68" t="str">
        <f>VLOOKUP(A90,MUSIC!M:N,2,FALSE)</f>
        <v>Waltzy Charge</v>
      </c>
      <c r="H90" s="74" t="s">
        <v>672</v>
      </c>
      <c r="I90" s="55">
        <f t="shared" si="4"/>
        <v>182184</v>
      </c>
      <c r="J90">
        <f t="shared" si="5"/>
        <v>4</v>
      </c>
      <c r="L90" s="78">
        <f t="shared" si="9"/>
        <v>1334</v>
      </c>
    </row>
    <row r="91" spans="1:13">
      <c r="A91" t="str">
        <f t="shared" si="8"/>
        <v>59</v>
      </c>
      <c r="B91" s="57" t="s">
        <v>1032</v>
      </c>
      <c r="C91" t="s">
        <v>832</v>
      </c>
      <c r="D91" t="s">
        <v>831</v>
      </c>
      <c r="E91" s="11">
        <v>237518</v>
      </c>
      <c r="F91">
        <f t="shared" si="10"/>
        <v>1444</v>
      </c>
      <c r="G91" s="68" t="str">
        <f>VLOOKUP(A91,MUSIC!M:N,2,FALSE)</f>
        <v>one TWO three…..one TWO three</v>
      </c>
      <c r="H91" s="74" t="s">
        <v>738</v>
      </c>
      <c r="I91" s="55">
        <f t="shared" si="4"/>
        <v>182188</v>
      </c>
      <c r="J91">
        <f t="shared" si="5"/>
        <v>4</v>
      </c>
      <c r="L91" s="78">
        <f t="shared" si="9"/>
        <v>722</v>
      </c>
    </row>
    <row r="92" spans="1:13">
      <c r="A92" t="str">
        <f t="shared" si="8"/>
        <v>5A</v>
      </c>
      <c r="B92" s="57" t="s">
        <v>1033</v>
      </c>
      <c r="C92" t="s">
        <v>830</v>
      </c>
      <c r="D92" t="s">
        <v>829</v>
      </c>
      <c r="E92" s="11">
        <v>238962</v>
      </c>
      <c r="F92">
        <f t="shared" si="10"/>
        <v>684</v>
      </c>
      <c r="G92" s="68" t="str">
        <f>VLOOKUP(A92,MUSIC!M:N,2,FALSE)</f>
        <v>ONE TWO one two ONE TWO one two</v>
      </c>
      <c r="H92" s="74">
        <v>0</v>
      </c>
      <c r="I92" s="55">
        <f t="shared" si="4"/>
        <v>182192</v>
      </c>
      <c r="J92">
        <f t="shared" si="5"/>
        <v>4</v>
      </c>
      <c r="L92" s="78">
        <f t="shared" si="9"/>
        <v>342</v>
      </c>
    </row>
    <row r="93" spans="1:13">
      <c r="A93" t="str">
        <f t="shared" si="8"/>
        <v>5B</v>
      </c>
      <c r="B93" s="57" t="s">
        <v>1034</v>
      </c>
      <c r="C93" t="s">
        <v>828</v>
      </c>
      <c r="D93" t="s">
        <v>827</v>
      </c>
      <c r="E93" s="11">
        <v>239646</v>
      </c>
      <c r="F93">
        <f t="shared" si="10"/>
        <v>1596</v>
      </c>
      <c r="G93" s="68" t="str">
        <f>VLOOKUP(A93,MUSIC!M:N,2,FALSE)</f>
        <v>Chant</v>
      </c>
      <c r="H93" s="74" t="s">
        <v>672</v>
      </c>
      <c r="I93" s="55">
        <f t="shared" si="4"/>
        <v>182196</v>
      </c>
      <c r="J93">
        <f t="shared" si="5"/>
        <v>4</v>
      </c>
      <c r="L93" s="78">
        <f t="shared" si="9"/>
        <v>798</v>
      </c>
    </row>
    <row r="94" spans="1:13">
      <c r="A94" t="str">
        <f t="shared" si="8"/>
        <v>5C</v>
      </c>
      <c r="B94" s="57" t="s">
        <v>1035</v>
      </c>
      <c r="C94" t="s">
        <v>826</v>
      </c>
      <c r="D94" t="s">
        <v>825</v>
      </c>
      <c r="E94" s="11">
        <v>241242</v>
      </c>
      <c r="F94">
        <f t="shared" si="10"/>
        <v>1908</v>
      </c>
      <c r="G94" s="68" t="str">
        <f>VLOOKUP(A94,MUSIC!M:N,2,FALSE)</f>
        <v>Drunken Sailor</v>
      </c>
      <c r="H94" s="74">
        <v>0</v>
      </c>
      <c r="I94" s="55">
        <f t="shared" si="4"/>
        <v>182200</v>
      </c>
      <c r="J94">
        <f t="shared" si="5"/>
        <v>4</v>
      </c>
      <c r="L94" s="78">
        <f t="shared" si="9"/>
        <v>954</v>
      </c>
    </row>
    <row r="95" spans="1:13">
      <c r="A95" t="str">
        <f t="shared" si="8"/>
        <v>5D</v>
      </c>
      <c r="B95" s="57" t="s">
        <v>1036</v>
      </c>
      <c r="C95" t="s">
        <v>824</v>
      </c>
      <c r="D95" t="s">
        <v>823</v>
      </c>
      <c r="E95" s="11">
        <v>243150</v>
      </c>
      <c r="F95">
        <f t="shared" si="10"/>
        <v>2116</v>
      </c>
      <c r="G95" s="68" t="str">
        <f>VLOOKUP(A95,MUSIC!M:N,2,FALSE)</f>
        <v>12 123 1234 12</v>
      </c>
      <c r="H95" s="74" t="s">
        <v>672</v>
      </c>
      <c r="I95" s="55">
        <f t="shared" si="4"/>
        <v>182204</v>
      </c>
      <c r="J95">
        <f t="shared" si="5"/>
        <v>4</v>
      </c>
      <c r="L95" s="78">
        <f t="shared" si="9"/>
        <v>1058</v>
      </c>
    </row>
    <row r="96" spans="1:13">
      <c r="A96" t="str">
        <f t="shared" si="8"/>
        <v>5E</v>
      </c>
      <c r="B96" s="57" t="s">
        <v>1037</v>
      </c>
      <c r="C96" t="s">
        <v>822</v>
      </c>
      <c r="D96" t="s">
        <v>821</v>
      </c>
      <c r="E96" s="11">
        <v>245266</v>
      </c>
      <c r="F96">
        <f t="shared" si="10"/>
        <v>2044</v>
      </c>
      <c r="G96" s="68" t="str">
        <f>VLOOKUP(A96,MUSIC!M:N,2,FALSE)</f>
        <v>Kalinka (Russian Dance)</v>
      </c>
      <c r="H96" s="74" t="s">
        <v>672</v>
      </c>
      <c r="I96" s="55">
        <f t="shared" ref="I96:I124" si="11">HEX2DEC(C96)</f>
        <v>182208</v>
      </c>
      <c r="J96">
        <f t="shared" si="5"/>
        <v>4</v>
      </c>
      <c r="L96" s="78">
        <f t="shared" si="9"/>
        <v>1022</v>
      </c>
    </row>
    <row r="97" spans="1:13">
      <c r="A97" t="str">
        <f t="shared" si="8"/>
        <v>5F</v>
      </c>
      <c r="B97" s="57" t="s">
        <v>760</v>
      </c>
      <c r="C97" t="s">
        <v>820</v>
      </c>
      <c r="D97" t="s">
        <v>819</v>
      </c>
      <c r="E97" s="11">
        <v>247310</v>
      </c>
      <c r="F97">
        <f t="shared" si="10"/>
        <v>1572</v>
      </c>
      <c r="G97" s="68" t="str">
        <f>VLOOKUP(A97,MUSIC!M:N,2,FALSE)</f>
        <v>Organ Scale Chant - Charge!</v>
      </c>
      <c r="H97" s="74" t="s">
        <v>742</v>
      </c>
      <c r="I97" s="55">
        <f t="shared" si="11"/>
        <v>182212</v>
      </c>
      <c r="J97">
        <f t="shared" ref="J97:J124" si="12">I97-I96</f>
        <v>4</v>
      </c>
      <c r="L97" s="78">
        <f t="shared" si="9"/>
        <v>786</v>
      </c>
    </row>
    <row r="98" spans="1:13">
      <c r="A98" t="str">
        <f t="shared" si="8"/>
        <v>60</v>
      </c>
      <c r="B98" s="57" t="s">
        <v>1038</v>
      </c>
      <c r="C98" t="s">
        <v>818</v>
      </c>
      <c r="D98" t="s">
        <v>817</v>
      </c>
      <c r="E98" s="11">
        <v>248882</v>
      </c>
      <c r="F98">
        <f t="shared" si="10"/>
        <v>1892</v>
      </c>
      <c r="G98" s="68" t="str">
        <f>VLOOKUP(A98,MUSIC!M:N,2,FALSE)</f>
        <v>Jaws</v>
      </c>
      <c r="H98" s="74">
        <v>0</v>
      </c>
      <c r="I98" s="55">
        <f t="shared" si="11"/>
        <v>182216</v>
      </c>
      <c r="J98">
        <f t="shared" si="12"/>
        <v>4</v>
      </c>
      <c r="L98" s="78">
        <f t="shared" si="9"/>
        <v>946</v>
      </c>
    </row>
    <row r="99" spans="1:13">
      <c r="A99" t="str">
        <f t="shared" si="8"/>
        <v>61</v>
      </c>
      <c r="B99" s="57" t="s">
        <v>1039</v>
      </c>
      <c r="C99" t="s">
        <v>816</v>
      </c>
      <c r="D99" t="s">
        <v>815</v>
      </c>
      <c r="E99" s="11">
        <v>250774</v>
      </c>
      <c r="F99">
        <f t="shared" si="10"/>
        <v>1688</v>
      </c>
      <c r="G99" s="68" t="str">
        <f>VLOOKUP(A99,MUSIC!M:N,2,FALSE)</f>
        <v>1-2-3-4 1234 xx</v>
      </c>
      <c r="H99" s="74">
        <v>0</v>
      </c>
      <c r="I99" s="55">
        <f t="shared" si="11"/>
        <v>182220</v>
      </c>
      <c r="J99">
        <f t="shared" si="12"/>
        <v>4</v>
      </c>
      <c r="L99" s="78">
        <f t="shared" si="9"/>
        <v>844</v>
      </c>
    </row>
    <row r="100" spans="1:13">
      <c r="A100" t="str">
        <f t="shared" si="8"/>
        <v>62</v>
      </c>
      <c r="B100" s="57" t="s">
        <v>1040</v>
      </c>
      <c r="C100" t="s">
        <v>814</v>
      </c>
      <c r="D100" t="s">
        <v>813</v>
      </c>
      <c r="E100" s="11">
        <v>252462</v>
      </c>
      <c r="F100">
        <f t="shared" si="10"/>
        <v>1912</v>
      </c>
      <c r="G100" s="68" t="str">
        <f>VLOOKUP(A100,MUSIC!M:N,2,FALSE)</f>
        <v>Let's Go Band</v>
      </c>
      <c r="H100" s="74" t="s">
        <v>714</v>
      </c>
      <c r="I100" s="55">
        <f t="shared" si="11"/>
        <v>182224</v>
      </c>
      <c r="J100">
        <f t="shared" si="12"/>
        <v>4</v>
      </c>
      <c r="L100" s="78">
        <f t="shared" si="9"/>
        <v>956</v>
      </c>
    </row>
    <row r="101" spans="1:13">
      <c r="A101" t="str">
        <f t="shared" si="8"/>
        <v>63</v>
      </c>
      <c r="B101" s="57" t="s">
        <v>1041</v>
      </c>
      <c r="C101" t="s">
        <v>812</v>
      </c>
      <c r="D101" t="s">
        <v>811</v>
      </c>
      <c r="E101" s="11">
        <v>254374</v>
      </c>
      <c r="F101">
        <f t="shared" si="10"/>
        <v>1704</v>
      </c>
      <c r="G101" s="68" t="str">
        <f>VLOOKUP(A101,MUSIC!M:N,2,FALSE)</f>
        <v>Blue Danube Waltz</v>
      </c>
      <c r="H101" s="74" t="s">
        <v>594</v>
      </c>
      <c r="I101" s="55">
        <f t="shared" si="11"/>
        <v>182228</v>
      </c>
      <c r="J101">
        <f t="shared" si="12"/>
        <v>4</v>
      </c>
      <c r="L101" s="78">
        <f t="shared" si="9"/>
        <v>852</v>
      </c>
    </row>
    <row r="102" spans="1:13">
      <c r="A102" t="str">
        <f t="shared" si="8"/>
        <v>64</v>
      </c>
      <c r="B102" s="57" t="s">
        <v>1042</v>
      </c>
      <c r="C102" t="s">
        <v>810</v>
      </c>
      <c r="D102" t="s">
        <v>809</v>
      </c>
      <c r="E102" s="11">
        <v>256078</v>
      </c>
      <c r="F102">
        <f t="shared" si="10"/>
        <v>1428</v>
      </c>
      <c r="G102" s="68" t="str">
        <f>VLOOKUP(A102,MUSIC!M:N,2,FALSE)</f>
        <v>xxx - Charge</v>
      </c>
      <c r="H102" s="74">
        <v>0</v>
      </c>
      <c r="I102" s="55">
        <f t="shared" si="11"/>
        <v>182232</v>
      </c>
      <c r="J102">
        <f t="shared" si="12"/>
        <v>4</v>
      </c>
      <c r="L102" s="78">
        <f t="shared" si="9"/>
        <v>714</v>
      </c>
    </row>
    <row r="103" spans="1:13">
      <c r="A103" t="str">
        <f t="shared" si="8"/>
        <v>65</v>
      </c>
      <c r="B103" s="57" t="s">
        <v>1043</v>
      </c>
      <c r="C103" t="s">
        <v>808</v>
      </c>
      <c r="D103" t="s">
        <v>807</v>
      </c>
      <c r="E103" s="11">
        <v>257506</v>
      </c>
      <c r="F103">
        <f t="shared" si="10"/>
        <v>2100</v>
      </c>
      <c r="G103" s="68" t="str">
        <f>VLOOKUP(A103,MUSIC!M:N,2,FALSE)</f>
        <v>Hava Nagila</v>
      </c>
      <c r="H103" s="74">
        <v>0</v>
      </c>
      <c r="I103" s="55">
        <f t="shared" si="11"/>
        <v>182236</v>
      </c>
      <c r="J103">
        <f t="shared" si="12"/>
        <v>4</v>
      </c>
      <c r="L103" s="78">
        <f t="shared" si="9"/>
        <v>1050</v>
      </c>
    </row>
    <row r="104" spans="1:13">
      <c r="A104" t="str">
        <f t="shared" si="8"/>
        <v>66</v>
      </c>
      <c r="B104" s="57" t="s">
        <v>1044</v>
      </c>
      <c r="C104" t="s">
        <v>806</v>
      </c>
      <c r="D104" t="s">
        <v>805</v>
      </c>
      <c r="E104" s="11">
        <v>259606</v>
      </c>
      <c r="F104">
        <f t="shared" si="10"/>
        <v>2324</v>
      </c>
      <c r="G104" s="68" t="str">
        <f>VLOOKUP(A104,MUSIC!M:N,2,FALSE)</f>
        <v>Tarentella Napoletana</v>
      </c>
      <c r="H104" s="74">
        <v>0</v>
      </c>
      <c r="I104" s="55">
        <f t="shared" si="11"/>
        <v>182240</v>
      </c>
      <c r="J104">
        <f t="shared" si="12"/>
        <v>4</v>
      </c>
      <c r="L104" s="78">
        <f t="shared" si="9"/>
        <v>1162</v>
      </c>
    </row>
    <row r="105" spans="1:13">
      <c r="A105" t="str">
        <f t="shared" si="8"/>
        <v>67</v>
      </c>
      <c r="B105" s="57" t="s">
        <v>1045</v>
      </c>
      <c r="C105" t="s">
        <v>804</v>
      </c>
      <c r="D105" t="s">
        <v>803</v>
      </c>
      <c r="E105" s="11">
        <v>261930</v>
      </c>
      <c r="F105">
        <f t="shared" si="10"/>
        <v>1188</v>
      </c>
      <c r="G105" s="68" t="str">
        <f>VLOOKUP(A105,MUSIC!M:N,2,FALSE)</f>
        <v>When The Saints Go Marching In</v>
      </c>
      <c r="H105" s="74">
        <v>0</v>
      </c>
      <c r="I105" s="55">
        <f t="shared" si="11"/>
        <v>182244</v>
      </c>
      <c r="J105">
        <f t="shared" si="12"/>
        <v>4</v>
      </c>
      <c r="L105" s="78">
        <f t="shared" si="9"/>
        <v>594</v>
      </c>
    </row>
    <row r="106" spans="1:13">
      <c r="A106" t="str">
        <f t="shared" si="8"/>
        <v>68</v>
      </c>
      <c r="B106" s="57" t="s">
        <v>1046</v>
      </c>
      <c r="C106" t="s">
        <v>802</v>
      </c>
      <c r="D106" t="s">
        <v>801</v>
      </c>
      <c r="E106" s="11">
        <v>263118</v>
      </c>
      <c r="F106">
        <f t="shared" si="10"/>
        <v>1292</v>
      </c>
      <c r="G106" s="68" t="str">
        <f>VLOOKUP(A106,MUSIC!M:N,2,FALSE)</f>
        <v>Organ Scale Chant - Charge!</v>
      </c>
      <c r="H106" s="74" t="s">
        <v>751</v>
      </c>
      <c r="I106" s="55">
        <f t="shared" si="11"/>
        <v>182248</v>
      </c>
      <c r="J106">
        <f t="shared" si="12"/>
        <v>4</v>
      </c>
      <c r="L106" s="78">
        <f t="shared" si="9"/>
        <v>646</v>
      </c>
    </row>
    <row r="107" spans="1:13">
      <c r="A107" t="str">
        <f t="shared" si="8"/>
        <v>69</v>
      </c>
      <c r="B107" s="57" t="s">
        <v>1047</v>
      </c>
      <c r="C107" t="s">
        <v>800</v>
      </c>
      <c r="D107" t="s">
        <v>799</v>
      </c>
      <c r="E107" s="11">
        <v>264410</v>
      </c>
      <c r="F107">
        <f t="shared" si="10"/>
        <v>1484</v>
      </c>
      <c r="G107" s="68" t="str">
        <f>VLOOKUP(A107,MUSIC!M:N,2,FALSE)</f>
        <v>12 123 1234 12</v>
      </c>
      <c r="H107" s="74" t="s">
        <v>714</v>
      </c>
      <c r="I107" s="55">
        <f t="shared" si="11"/>
        <v>182252</v>
      </c>
      <c r="J107">
        <f t="shared" si="12"/>
        <v>4</v>
      </c>
      <c r="L107" s="78">
        <f t="shared" si="9"/>
        <v>742</v>
      </c>
    </row>
    <row r="108" spans="1:13">
      <c r="A108" t="str">
        <f t="shared" si="8"/>
        <v>6A</v>
      </c>
      <c r="B108" s="57" t="s">
        <v>1048</v>
      </c>
      <c r="C108" t="s">
        <v>798</v>
      </c>
      <c r="D108" t="s">
        <v>797</v>
      </c>
      <c r="E108" s="11">
        <v>265894</v>
      </c>
      <c r="F108">
        <f t="shared" si="10"/>
        <v>1072</v>
      </c>
      <c r="G108" s="68" t="str">
        <f>VLOOKUP(A108,MUSIC!M:N,2,FALSE)</f>
        <v>Let's Go TEAM NAME</v>
      </c>
      <c r="H108" s="74">
        <v>0</v>
      </c>
      <c r="I108" s="55">
        <f t="shared" si="11"/>
        <v>182256</v>
      </c>
      <c r="J108">
        <f t="shared" si="12"/>
        <v>4</v>
      </c>
      <c r="L108" s="78">
        <f t="shared" si="9"/>
        <v>536</v>
      </c>
      <c r="M108" t="str">
        <f>DEC2HEX(F108)</f>
        <v>430</v>
      </c>
    </row>
    <row r="109" spans="1:13">
      <c r="A109" t="str">
        <f t="shared" si="8"/>
        <v>6B</v>
      </c>
      <c r="B109" s="57" t="s">
        <v>1049</v>
      </c>
      <c r="C109" t="s">
        <v>796</v>
      </c>
      <c r="D109" t="s">
        <v>795</v>
      </c>
      <c r="E109" s="11">
        <v>266966</v>
      </c>
      <c r="F109">
        <f t="shared" si="10"/>
        <v>476</v>
      </c>
      <c r="G109" s="68" t="str">
        <f>VLOOKUP(A109,MUSIC!M:N,2,FALSE)</f>
        <v>Charge</v>
      </c>
      <c r="H109" s="74" t="s">
        <v>594</v>
      </c>
      <c r="I109" s="55">
        <f t="shared" si="11"/>
        <v>182260</v>
      </c>
      <c r="J109">
        <f t="shared" si="12"/>
        <v>4</v>
      </c>
      <c r="L109" s="78">
        <f t="shared" si="9"/>
        <v>238</v>
      </c>
    </row>
    <row r="110" spans="1:13">
      <c r="A110" t="str">
        <f t="shared" si="8"/>
        <v>6C</v>
      </c>
      <c r="B110" s="57" t="s">
        <v>1050</v>
      </c>
      <c r="C110" t="s">
        <v>794</v>
      </c>
      <c r="D110" t="s">
        <v>793</v>
      </c>
      <c r="E110" s="11">
        <v>267442</v>
      </c>
      <c r="F110">
        <f t="shared" si="10"/>
        <v>1212</v>
      </c>
      <c r="G110" s="68" t="str">
        <f>VLOOKUP(A110,MUSIC!M:N,2,FALSE)</f>
        <v>one TWO three…..one TWO three</v>
      </c>
      <c r="H110" s="74" t="s">
        <v>742</v>
      </c>
      <c r="I110" s="55">
        <f t="shared" si="11"/>
        <v>182264</v>
      </c>
      <c r="J110">
        <f t="shared" si="12"/>
        <v>4</v>
      </c>
      <c r="L110" s="78">
        <f t="shared" si="9"/>
        <v>606</v>
      </c>
    </row>
    <row r="111" spans="1:13">
      <c r="A111" t="str">
        <f t="shared" si="8"/>
        <v>6D</v>
      </c>
      <c r="B111" s="57" t="s">
        <v>1051</v>
      </c>
      <c r="C111" t="s">
        <v>791</v>
      </c>
      <c r="D111" t="s">
        <v>790</v>
      </c>
      <c r="E111" s="11">
        <v>268654</v>
      </c>
      <c r="F111">
        <f t="shared" si="10"/>
        <v>1252</v>
      </c>
      <c r="G111" s="68" t="str">
        <f>VLOOKUP(A111,MUSIC!M:N,2,FALSE)</f>
        <v>Bullfighter</v>
      </c>
      <c r="H111" s="74" t="s">
        <v>738</v>
      </c>
      <c r="I111" s="55">
        <f t="shared" si="11"/>
        <v>182268</v>
      </c>
      <c r="J111">
        <f t="shared" si="12"/>
        <v>4</v>
      </c>
      <c r="L111" s="78">
        <f t="shared" si="9"/>
        <v>626</v>
      </c>
    </row>
    <row r="112" spans="1:13">
      <c r="A112" t="str">
        <f t="shared" si="8"/>
        <v>6E</v>
      </c>
      <c r="B112" s="57" t="s">
        <v>1052</v>
      </c>
      <c r="C112" t="s">
        <v>789</v>
      </c>
      <c r="D112" t="str">
        <f>DEC2HEX(E112,8)</f>
        <v>00041E52</v>
      </c>
      <c r="E112" s="11">
        <v>269906</v>
      </c>
      <c r="F112">
        <f t="shared" si="10"/>
        <v>1436</v>
      </c>
      <c r="G112" s="68" t="str">
        <f>VLOOKUP(A112,MUSIC!M:N,2,FALSE)</f>
        <v>12 123 1234 12</v>
      </c>
      <c r="H112" s="74" t="s">
        <v>738</v>
      </c>
      <c r="I112" s="55">
        <f t="shared" si="11"/>
        <v>182272</v>
      </c>
      <c r="J112">
        <f t="shared" si="12"/>
        <v>4</v>
      </c>
      <c r="L112" s="78">
        <f t="shared" si="9"/>
        <v>718</v>
      </c>
    </row>
    <row r="113" spans="1:17">
      <c r="A113" t="str">
        <f t="shared" si="8"/>
        <v>6F</v>
      </c>
      <c r="B113" s="57" t="s">
        <v>1053</v>
      </c>
      <c r="C113" t="s">
        <v>788</v>
      </c>
      <c r="D113" t="s">
        <v>787</v>
      </c>
      <c r="E113" s="11">
        <v>271342</v>
      </c>
      <c r="F113">
        <f t="shared" si="10"/>
        <v>712</v>
      </c>
      <c r="G113" s="68" t="str">
        <f>VLOOKUP(A113,MUSIC!M:N,2,FALSE)</f>
        <v>Organ Scale Chant - NO CHARGE</v>
      </c>
      <c r="H113" s="74">
        <v>0</v>
      </c>
      <c r="I113" s="55">
        <f t="shared" si="11"/>
        <v>182276</v>
      </c>
      <c r="J113">
        <f t="shared" si="12"/>
        <v>4</v>
      </c>
      <c r="L113" s="78">
        <f t="shared" si="9"/>
        <v>356</v>
      </c>
    </row>
    <row r="114" spans="1:17">
      <c r="A114" t="str">
        <f t="shared" si="8"/>
        <v>70</v>
      </c>
      <c r="B114" s="57" t="s">
        <v>1054</v>
      </c>
      <c r="C114" t="s">
        <v>786</v>
      </c>
      <c r="D114" t="s">
        <v>785</v>
      </c>
      <c r="E114" s="11">
        <v>272054</v>
      </c>
      <c r="F114">
        <f t="shared" si="10"/>
        <v>412</v>
      </c>
      <c r="G114" s="68" t="str">
        <f>VLOOKUP(A114,MUSIC!M:N,2,FALSE)</f>
        <v>Charge x 3</v>
      </c>
      <c r="H114" s="74" t="s">
        <v>594</v>
      </c>
      <c r="I114" s="55">
        <f t="shared" si="11"/>
        <v>182280</v>
      </c>
      <c r="J114">
        <f t="shared" si="12"/>
        <v>4</v>
      </c>
      <c r="L114" s="78">
        <f t="shared" si="9"/>
        <v>206</v>
      </c>
    </row>
    <row r="115" spans="1:17">
      <c r="A115" t="str">
        <f t="shared" ref="A115:A125" si="13">DEC2HEX(B115)</f>
        <v>71</v>
      </c>
      <c r="B115" s="57" t="s">
        <v>1055</v>
      </c>
      <c r="C115" t="s">
        <v>784</v>
      </c>
      <c r="D115" t="str">
        <f>DEC2HEX(E115,8)</f>
        <v>00042852</v>
      </c>
      <c r="E115" s="11">
        <v>272466</v>
      </c>
      <c r="F115">
        <f t="shared" si="10"/>
        <v>1164</v>
      </c>
      <c r="G115" s="68" t="str">
        <f>VLOOKUP(A115,MUSIC!M:N,2,FALSE)</f>
        <v>one TWO three…..one TWO three</v>
      </c>
      <c r="H115" s="74">
        <v>0</v>
      </c>
      <c r="I115" s="55">
        <f t="shared" si="11"/>
        <v>182284</v>
      </c>
      <c r="J115">
        <f t="shared" si="12"/>
        <v>4</v>
      </c>
      <c r="L115" s="78">
        <f t="shared" ref="L115:L124" si="14">F115/$M$50</f>
        <v>582</v>
      </c>
    </row>
    <row r="116" spans="1:17">
      <c r="A116" t="str">
        <f t="shared" si="13"/>
        <v>72</v>
      </c>
      <c r="B116" s="57" t="s">
        <v>1056</v>
      </c>
      <c r="C116" t="s">
        <v>783</v>
      </c>
      <c r="D116" t="s">
        <v>782</v>
      </c>
      <c r="E116" s="11">
        <v>273630</v>
      </c>
      <c r="F116">
        <f t="shared" si="10"/>
        <v>1288</v>
      </c>
      <c r="G116" s="68" t="str">
        <f>VLOOKUP(A116,MUSIC!M:N,2,FALSE)</f>
        <v>Let's Go Band</v>
      </c>
      <c r="H116" s="74" t="s">
        <v>738</v>
      </c>
      <c r="I116" s="55">
        <f t="shared" si="11"/>
        <v>182288</v>
      </c>
      <c r="J116">
        <f t="shared" si="12"/>
        <v>4</v>
      </c>
      <c r="L116" s="78">
        <f t="shared" si="14"/>
        <v>644</v>
      </c>
    </row>
    <row r="117" spans="1:17">
      <c r="A117" t="str">
        <f t="shared" si="13"/>
        <v>73</v>
      </c>
      <c r="B117" s="57" t="s">
        <v>1057</v>
      </c>
      <c r="C117" t="s">
        <v>781</v>
      </c>
      <c r="D117" t="str">
        <f>DEC2HEX(E117,8)</f>
        <v>000431E6</v>
      </c>
      <c r="E117" s="11">
        <v>274918</v>
      </c>
      <c r="F117">
        <f t="shared" si="10"/>
        <v>1488</v>
      </c>
      <c r="G117" s="68" t="str">
        <f>VLOOKUP(A117,MUSIC!M:N,2,FALSE)</f>
        <v>Leading 12 123</v>
      </c>
      <c r="H117" s="74">
        <v>0</v>
      </c>
      <c r="I117" s="55">
        <f t="shared" si="11"/>
        <v>182292</v>
      </c>
      <c r="J117">
        <f t="shared" si="12"/>
        <v>4</v>
      </c>
      <c r="L117" s="78">
        <f t="shared" si="14"/>
        <v>744</v>
      </c>
    </row>
    <row r="118" spans="1:17">
      <c r="A118" t="str">
        <f t="shared" si="13"/>
        <v>74</v>
      </c>
      <c r="B118" s="57" t="s">
        <v>1058</v>
      </c>
      <c r="C118" t="s">
        <v>780</v>
      </c>
      <c r="D118" t="s">
        <v>779</v>
      </c>
      <c r="E118" s="11">
        <v>276406</v>
      </c>
      <c r="F118">
        <f t="shared" si="10"/>
        <v>1916</v>
      </c>
      <c r="G118" s="68" t="str">
        <f>VLOOKUP(A118,MUSIC!M:N,2,FALSE)</f>
        <v>Organ Scale Chant - Charge!</v>
      </c>
      <c r="H118" s="74" t="s">
        <v>755</v>
      </c>
      <c r="I118" s="55">
        <f t="shared" si="11"/>
        <v>182296</v>
      </c>
      <c r="J118">
        <f t="shared" si="12"/>
        <v>4</v>
      </c>
      <c r="L118" s="78">
        <f t="shared" si="14"/>
        <v>958</v>
      </c>
    </row>
    <row r="119" spans="1:17">
      <c r="A119" t="str">
        <f t="shared" si="13"/>
        <v>75</v>
      </c>
      <c r="B119" s="57" t="s">
        <v>1059</v>
      </c>
      <c r="C119" t="s">
        <v>778</v>
      </c>
      <c r="D119" t="s">
        <v>777</v>
      </c>
      <c r="E119" s="11">
        <v>278322</v>
      </c>
      <c r="F119">
        <f t="shared" ref="F119:F123" si="15">E120-E119</f>
        <v>908</v>
      </c>
      <c r="G119" s="68" t="str">
        <f>VLOOKUP(A119,MUSIC!M:N,2,FALSE)</f>
        <v>one TWO three…..one TWO three</v>
      </c>
      <c r="H119" s="74">
        <v>0</v>
      </c>
      <c r="I119" s="55">
        <f t="shared" si="11"/>
        <v>182300</v>
      </c>
      <c r="J119">
        <f t="shared" si="12"/>
        <v>4</v>
      </c>
      <c r="L119" s="78">
        <f t="shared" si="14"/>
        <v>454</v>
      </c>
    </row>
    <row r="120" spans="1:17">
      <c r="A120" t="str">
        <f t="shared" si="13"/>
        <v>76</v>
      </c>
      <c r="B120" s="57" t="s">
        <v>1060</v>
      </c>
      <c r="C120" t="s">
        <v>776</v>
      </c>
      <c r="D120" t="s">
        <v>775</v>
      </c>
      <c r="E120" s="11">
        <v>279230</v>
      </c>
      <c r="F120">
        <f t="shared" si="15"/>
        <v>2132</v>
      </c>
      <c r="G120" s="68" t="str">
        <f>VLOOKUP(A120,MUSIC!M:N,2,FALSE)</f>
        <v>Bullfighter Up/Down</v>
      </c>
      <c r="H120" s="74" t="s">
        <v>672</v>
      </c>
      <c r="I120" s="55">
        <f t="shared" si="11"/>
        <v>182304</v>
      </c>
      <c r="J120">
        <f t="shared" si="12"/>
        <v>4</v>
      </c>
      <c r="L120" s="78">
        <f t="shared" si="14"/>
        <v>1066</v>
      </c>
    </row>
    <row r="121" spans="1:17">
      <c r="A121" t="str">
        <f t="shared" si="13"/>
        <v>77</v>
      </c>
      <c r="B121" s="57" t="s">
        <v>1061</v>
      </c>
      <c r="C121" t="s">
        <v>774</v>
      </c>
      <c r="D121" t="s">
        <v>773</v>
      </c>
      <c r="E121" s="11">
        <v>281362</v>
      </c>
      <c r="F121">
        <f t="shared" si="15"/>
        <v>1384</v>
      </c>
      <c r="G121" s="68" t="str">
        <f>VLOOKUP(A121,MUSIC!M:N,2,FALSE)</f>
        <v>Leading 12 123</v>
      </c>
      <c r="H121" s="68" t="str">
        <f>VLOOKUP(A121,MUSIC!M:P,3,FALSE)</f>
        <v>v03</v>
      </c>
      <c r="I121" s="55">
        <f t="shared" si="11"/>
        <v>182308</v>
      </c>
      <c r="J121">
        <f t="shared" si="12"/>
        <v>4</v>
      </c>
      <c r="L121" s="78">
        <f t="shared" si="14"/>
        <v>692</v>
      </c>
    </row>
    <row r="122" spans="1:17">
      <c r="A122" t="str">
        <f t="shared" si="13"/>
        <v>78</v>
      </c>
      <c r="B122" s="57" t="s">
        <v>1062</v>
      </c>
      <c r="C122" t="s">
        <v>772</v>
      </c>
      <c r="D122" t="s">
        <v>771</v>
      </c>
      <c r="E122" s="11">
        <v>282746</v>
      </c>
      <c r="F122">
        <f t="shared" si="15"/>
        <v>7442</v>
      </c>
      <c r="G122" s="69" t="s">
        <v>770</v>
      </c>
      <c r="H122" s="68"/>
      <c r="I122" s="55">
        <f t="shared" si="11"/>
        <v>182312</v>
      </c>
      <c r="J122">
        <f t="shared" si="12"/>
        <v>4</v>
      </c>
      <c r="L122" s="78">
        <f t="shared" si="14"/>
        <v>3721</v>
      </c>
    </row>
    <row r="123" spans="1:17">
      <c r="A123" t="str">
        <f t="shared" si="13"/>
        <v>79</v>
      </c>
      <c r="B123" s="57" t="s">
        <v>1063</v>
      </c>
      <c r="C123" t="s">
        <v>769</v>
      </c>
      <c r="D123" s="3" t="s">
        <v>768</v>
      </c>
      <c r="E123" s="11">
        <v>290188</v>
      </c>
      <c r="F123">
        <f t="shared" si="15"/>
        <v>9046</v>
      </c>
      <c r="G123" s="69" t="s">
        <v>767</v>
      </c>
      <c r="H123" s="68"/>
      <c r="I123" s="55">
        <f t="shared" si="11"/>
        <v>182316</v>
      </c>
      <c r="J123">
        <f t="shared" si="12"/>
        <v>4</v>
      </c>
      <c r="L123" s="78">
        <f t="shared" si="14"/>
        <v>4523</v>
      </c>
      <c r="M123" t="str">
        <f>DEC2HEX(F123)</f>
        <v>2356</v>
      </c>
      <c r="O123" s="77" t="s">
        <v>1086</v>
      </c>
      <c r="P123">
        <f>HEX2DEC(O123)</f>
        <v>484</v>
      </c>
      <c r="Q123" s="57">
        <f>P123/B123</f>
        <v>4</v>
      </c>
    </row>
    <row r="124" spans="1:17">
      <c r="A124" t="str">
        <f t="shared" si="13"/>
        <v>7A</v>
      </c>
      <c r="B124" s="57" t="s">
        <v>1064</v>
      </c>
      <c r="C124" t="s">
        <v>765</v>
      </c>
      <c r="D124" t="str">
        <f>DEC2HEX(E124,8)</f>
        <v>000490E2</v>
      </c>
      <c r="E124" s="11">
        <v>299234</v>
      </c>
      <c r="F124">
        <v>9438</v>
      </c>
      <c r="G124" s="69" t="s">
        <v>764</v>
      </c>
      <c r="H124" s="68"/>
      <c r="I124" s="55">
        <f t="shared" si="11"/>
        <v>182320</v>
      </c>
      <c r="J124">
        <f t="shared" si="12"/>
        <v>4</v>
      </c>
      <c r="L124" s="78">
        <f t="shared" si="14"/>
        <v>4719</v>
      </c>
    </row>
    <row r="125" spans="1:17">
      <c r="A125" t="str">
        <f t="shared" si="13"/>
        <v>7B</v>
      </c>
      <c r="B125" s="57" t="s">
        <v>1066</v>
      </c>
      <c r="H125" s="68"/>
      <c r="L125" s="77"/>
    </row>
    <row r="126" spans="1:17">
      <c r="B126" s="64" t="s">
        <v>918</v>
      </c>
      <c r="H126" s="68"/>
    </row>
    <row r="127" spans="1:17">
      <c r="B127" s="64"/>
      <c r="D127" t="s">
        <v>913</v>
      </c>
      <c r="E127" s="11">
        <f>HEX2DEC(D127)</f>
        <v>165642</v>
      </c>
      <c r="F127">
        <f>E128-E127</f>
        <v>1058</v>
      </c>
      <c r="G127" s="69" t="s">
        <v>927</v>
      </c>
      <c r="H127" s="68"/>
      <c r="I127" t="s">
        <v>931</v>
      </c>
    </row>
    <row r="128" spans="1:17">
      <c r="B128" s="64"/>
      <c r="D128" t="s">
        <v>928</v>
      </c>
      <c r="E128" s="11">
        <f>HEX2DEC(D128)</f>
        <v>166700</v>
      </c>
      <c r="F128">
        <f>E129-E128</f>
        <v>-166700</v>
      </c>
      <c r="G128" s="69" t="s">
        <v>929</v>
      </c>
      <c r="H128" s="68"/>
    </row>
    <row r="129" spans="2:10">
      <c r="B129" s="64"/>
      <c r="D129" s="18"/>
    </row>
    <row r="130" spans="2:10">
      <c r="B130" s="64"/>
    </row>
    <row r="131" spans="2:10">
      <c r="B131" s="64"/>
      <c r="J131" s="1" t="s">
        <v>1076</v>
      </c>
    </row>
    <row r="132" spans="2:10">
      <c r="B132" s="64"/>
      <c r="D132" s="18" t="s">
        <v>930</v>
      </c>
      <c r="E132" s="11">
        <f>HEX2DEC(D132)</f>
        <v>167480</v>
      </c>
      <c r="F132">
        <f t="shared" ref="F132:F139" si="16">E133-E132</f>
        <v>724</v>
      </c>
      <c r="G132" s="69" t="s">
        <v>1072</v>
      </c>
      <c r="I132" t="str">
        <f>DEC2HEX(F132)</f>
        <v>2D4</v>
      </c>
      <c r="J132" s="18" t="s">
        <v>1073</v>
      </c>
    </row>
    <row r="133" spans="2:10">
      <c r="D133" s="18" t="s">
        <v>912</v>
      </c>
      <c r="E133" s="11">
        <f>HEX2DEC(D133)</f>
        <v>168204</v>
      </c>
      <c r="F133">
        <f t="shared" si="16"/>
        <v>464</v>
      </c>
      <c r="G133" s="69" t="s">
        <v>923</v>
      </c>
      <c r="I133" t="str">
        <f>DEC2HEX(F133)</f>
        <v>1D0</v>
      </c>
      <c r="J133" s="18" t="s">
        <v>1074</v>
      </c>
    </row>
    <row r="134" spans="2:10">
      <c r="D134" s="18" t="s">
        <v>920</v>
      </c>
      <c r="E134" s="11">
        <f>HEX2DEC(D134)</f>
        <v>168668</v>
      </c>
      <c r="F134">
        <f t="shared" si="16"/>
        <v>900</v>
      </c>
      <c r="G134" s="69" t="s">
        <v>924</v>
      </c>
      <c r="I134" t="str">
        <f>DEC2HEX(F134)</f>
        <v>384</v>
      </c>
      <c r="J134" s="18" t="s">
        <v>1075</v>
      </c>
    </row>
    <row r="135" spans="2:10">
      <c r="D135" s="18" t="s">
        <v>921</v>
      </c>
      <c r="E135" s="11">
        <f>HEX2DEC(D135)</f>
        <v>169568</v>
      </c>
      <c r="F135">
        <f t="shared" si="16"/>
        <v>676</v>
      </c>
      <c r="G135" s="69" t="s">
        <v>925</v>
      </c>
      <c r="I135" t="str">
        <f>DEC2HEX(F135)</f>
        <v>2A4</v>
      </c>
      <c r="J135" s="18" t="s">
        <v>1077</v>
      </c>
    </row>
    <row r="136" spans="2:10">
      <c r="D136" s="18" t="s">
        <v>922</v>
      </c>
      <c r="E136" s="11">
        <f>HEX2DEC(D136)</f>
        <v>170244</v>
      </c>
      <c r="F136">
        <f t="shared" si="16"/>
        <v>736</v>
      </c>
      <c r="G136" s="69" t="s">
        <v>926</v>
      </c>
      <c r="I136" t="str">
        <f>DEC2HEX(F136)</f>
        <v>2E0</v>
      </c>
      <c r="J136" s="18" t="s">
        <v>1078</v>
      </c>
    </row>
    <row r="137" spans="2:10">
      <c r="D137" t="str">
        <f>DEC2HEX(E137,8)</f>
        <v>00029BE4</v>
      </c>
      <c r="E137" s="21">
        <v>170980</v>
      </c>
      <c r="F137">
        <f t="shared" si="16"/>
        <v>98</v>
      </c>
      <c r="G137" s="69" t="s">
        <v>919</v>
      </c>
    </row>
    <row r="138" spans="2:10">
      <c r="D138" t="str">
        <f>DEC2HEX(E138,8)</f>
        <v>00029C46</v>
      </c>
      <c r="E138" s="21">
        <v>171078</v>
      </c>
      <c r="F138">
        <f t="shared" si="16"/>
        <v>4894</v>
      </c>
      <c r="G138" s="69" t="s">
        <v>914</v>
      </c>
    </row>
    <row r="139" spans="2:10">
      <c r="D139" t="str">
        <f>DEC2HEX(E139,8)</f>
        <v>0002AF64</v>
      </c>
      <c r="E139" s="21">
        <v>175972</v>
      </c>
      <c r="F139">
        <f t="shared" si="16"/>
        <v>6534</v>
      </c>
      <c r="G139" s="69" t="s">
        <v>916</v>
      </c>
      <c r="I139" t="str">
        <f>DEC2HEX(F139)</f>
        <v>1986</v>
      </c>
      <c r="J139" s="18" t="s">
        <v>1084</v>
      </c>
    </row>
    <row r="140" spans="2:10">
      <c r="D140" t="str">
        <f>DEC2HEX(E140,8)</f>
        <v>0002C8EA</v>
      </c>
      <c r="E140" s="21" t="s">
        <v>915</v>
      </c>
      <c r="G140" s="69" t="s">
        <v>917</v>
      </c>
    </row>
    <row r="141" spans="2:10">
      <c r="D141" s="18"/>
    </row>
    <row r="142" spans="2:10">
      <c r="D142" s="18"/>
    </row>
    <row r="143" spans="2:10">
      <c r="D143" s="18"/>
    </row>
  </sheetData>
  <autoFilter ref="A1:K128" xr:uid="{23940708-CB35-487E-B5A9-898B80A34235}"/>
  <sortState xmlns:xlrd2="http://schemas.microsoft.com/office/spreadsheetml/2017/richdata2" ref="O2:O50">
    <sortCondition ref="O2:O50"/>
  </sortState>
  <phoneticPr fontId="1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1C15A-7AE1-4FAE-8741-3232473A4B38}">
  <dimension ref="A1:AH90"/>
  <sheetViews>
    <sheetView topLeftCell="A31" zoomScale="85" zoomScaleNormal="85" workbookViewId="0">
      <selection activeCell="D89" sqref="D89"/>
    </sheetView>
  </sheetViews>
  <sheetFormatPr defaultRowHeight="15"/>
  <cols>
    <col min="1" max="1" width="10.85546875" style="11" bestFit="1" customWidth="1"/>
    <col min="2" max="2" width="10" style="11" bestFit="1" customWidth="1"/>
    <col min="3" max="3" width="15" bestFit="1" customWidth="1"/>
    <col min="4" max="4" width="5.5703125" style="11" bestFit="1" customWidth="1"/>
    <col min="5" max="6" width="5.28515625" style="11" bestFit="1" customWidth="1"/>
    <col min="7" max="7" width="5.5703125" style="11" bestFit="1" customWidth="1"/>
    <col min="8" max="9" width="5.28515625" style="11" bestFit="1" customWidth="1"/>
    <col min="12" max="12" width="16.5703125" style="11" bestFit="1" customWidth="1"/>
    <col min="13" max="13" width="18.5703125" style="11" bestFit="1" customWidth="1"/>
    <col min="14" max="14" width="39.42578125" bestFit="1" customWidth="1"/>
    <col min="15" max="15" width="6.42578125" bestFit="1" customWidth="1"/>
    <col min="16" max="16" width="8.140625" bestFit="1" customWidth="1"/>
  </cols>
  <sheetData>
    <row r="1" spans="1:34" ht="30">
      <c r="A1" s="50" t="s">
        <v>569</v>
      </c>
      <c r="B1" s="50" t="s">
        <v>71</v>
      </c>
      <c r="C1" s="51" t="s">
        <v>570</v>
      </c>
      <c r="D1" s="50" t="s">
        <v>571</v>
      </c>
      <c r="E1" s="50" t="s">
        <v>572</v>
      </c>
      <c r="F1" s="50" t="s">
        <v>573</v>
      </c>
      <c r="G1" s="50" t="s">
        <v>574</v>
      </c>
      <c r="H1" s="50" t="s">
        <v>575</v>
      </c>
      <c r="I1" s="50" t="s">
        <v>576</v>
      </c>
      <c r="J1" s="50" t="s">
        <v>533</v>
      </c>
      <c r="K1" t="s">
        <v>452</v>
      </c>
      <c r="L1" s="52" t="s">
        <v>577</v>
      </c>
      <c r="M1" s="53" t="s">
        <v>578</v>
      </c>
      <c r="N1" s="54" t="s">
        <v>278</v>
      </c>
      <c r="O1" s="54" t="s">
        <v>579</v>
      </c>
      <c r="P1" s="54" t="s">
        <v>1067</v>
      </c>
      <c r="Q1" s="54" t="s">
        <v>234</v>
      </c>
      <c r="R1" s="54" t="s">
        <v>1018</v>
      </c>
    </row>
    <row r="2" spans="1:34">
      <c r="A2" s="56" t="s">
        <v>580</v>
      </c>
      <c r="B2" s="56" t="s">
        <v>37</v>
      </c>
      <c r="C2" s="57" t="s">
        <v>581</v>
      </c>
      <c r="D2" s="56" t="s">
        <v>582</v>
      </c>
      <c r="E2" s="56" t="s">
        <v>583</v>
      </c>
      <c r="F2" s="56" t="s">
        <v>584</v>
      </c>
      <c r="G2" s="56" t="s">
        <v>585</v>
      </c>
      <c r="H2" s="56" t="s">
        <v>586</v>
      </c>
      <c r="I2" s="56" t="s">
        <v>585</v>
      </c>
      <c r="J2" t="s">
        <v>37</v>
      </c>
      <c r="K2" t="s">
        <v>37</v>
      </c>
      <c r="L2" s="11">
        <v>0</v>
      </c>
      <c r="M2" s="56" t="s">
        <v>585</v>
      </c>
      <c r="N2" t="s">
        <v>587</v>
      </c>
      <c r="P2" s="11">
        <f>COUNTIF($D$35:$I$62,M2)</f>
        <v>20</v>
      </c>
      <c r="Q2" s="57"/>
    </row>
    <row r="3" spans="1:34">
      <c r="A3" s="56" t="s">
        <v>588</v>
      </c>
      <c r="B3" s="56" t="s">
        <v>279</v>
      </c>
      <c r="C3" s="57" t="s">
        <v>589</v>
      </c>
      <c r="D3" s="56" t="s">
        <v>590</v>
      </c>
      <c r="E3" s="56" t="s">
        <v>591</v>
      </c>
      <c r="F3" s="56" t="s">
        <v>592</v>
      </c>
      <c r="G3" s="56" t="s">
        <v>585</v>
      </c>
      <c r="H3" s="56" t="s">
        <v>586</v>
      </c>
      <c r="I3" s="56" t="s">
        <v>590</v>
      </c>
      <c r="J3" t="s">
        <v>381</v>
      </c>
      <c r="K3" t="s">
        <v>381</v>
      </c>
      <c r="L3" s="11">
        <v>1</v>
      </c>
      <c r="M3" s="56" t="s">
        <v>592</v>
      </c>
      <c r="N3" s="58" t="s">
        <v>593</v>
      </c>
      <c r="O3" t="s">
        <v>594</v>
      </c>
      <c r="P3" s="11">
        <f t="shared" ref="P3:P66" si="0">COUNTIF($D$35:$I$62,M3)</f>
        <v>1</v>
      </c>
      <c r="Q3" s="75">
        <f>VLOOKUP(M3,'MUSIC (2)'!A:F,6,FALSE)</f>
        <v>940</v>
      </c>
      <c r="R3">
        <f>VLOOKUP(M3,'MUSIC (2)'!A:E,5,FALSE)</f>
        <v>184050</v>
      </c>
    </row>
    <row r="4" spans="1:34">
      <c r="A4" s="56" t="s">
        <v>595</v>
      </c>
      <c r="B4" s="56" t="s">
        <v>3</v>
      </c>
      <c r="C4" s="57" t="s">
        <v>596</v>
      </c>
      <c r="D4" s="56" t="s">
        <v>597</v>
      </c>
      <c r="E4" s="56" t="s">
        <v>598</v>
      </c>
      <c r="F4" s="56" t="s">
        <v>598</v>
      </c>
      <c r="G4" s="56" t="s">
        <v>597</v>
      </c>
      <c r="H4" s="56" t="s">
        <v>586</v>
      </c>
      <c r="I4" s="56" t="s">
        <v>585</v>
      </c>
      <c r="J4" t="s">
        <v>3</v>
      </c>
      <c r="K4" t="s">
        <v>3</v>
      </c>
      <c r="L4" s="11">
        <v>2</v>
      </c>
      <c r="M4" s="56" t="s">
        <v>590</v>
      </c>
      <c r="N4" s="41" t="s">
        <v>599</v>
      </c>
      <c r="O4" t="s">
        <v>594</v>
      </c>
      <c r="P4" s="11">
        <f t="shared" si="0"/>
        <v>2</v>
      </c>
      <c r="Q4" s="75">
        <f>VLOOKUP(M4,'MUSIC (2)'!A:F,6,FALSE)</f>
        <v>1068</v>
      </c>
      <c r="R4">
        <f>VLOOKUP(M4,'MUSIC (2)'!A:E,5,FALSE)</f>
        <v>184990</v>
      </c>
      <c r="S4" s="1" t="s">
        <v>1079</v>
      </c>
    </row>
    <row r="5" spans="1:34">
      <c r="A5" s="56" t="s">
        <v>600</v>
      </c>
      <c r="B5" s="56" t="s">
        <v>4</v>
      </c>
      <c r="C5" s="57" t="s">
        <v>601</v>
      </c>
      <c r="D5" s="56" t="s">
        <v>602</v>
      </c>
      <c r="E5" s="56" t="s">
        <v>603</v>
      </c>
      <c r="F5" s="56" t="s">
        <v>602</v>
      </c>
      <c r="G5" s="56" t="s">
        <v>603</v>
      </c>
      <c r="H5" s="56" t="s">
        <v>604</v>
      </c>
      <c r="I5" s="56" t="s">
        <v>604</v>
      </c>
      <c r="J5" t="s">
        <v>4</v>
      </c>
      <c r="K5" t="s">
        <v>4</v>
      </c>
      <c r="L5" s="11">
        <v>3</v>
      </c>
      <c r="M5" s="56" t="s">
        <v>591</v>
      </c>
      <c r="N5" s="59" t="s">
        <v>605</v>
      </c>
      <c r="O5" t="s">
        <v>594</v>
      </c>
      <c r="P5" s="11">
        <f t="shared" si="0"/>
        <v>1</v>
      </c>
      <c r="Q5" s="75">
        <f>VLOOKUP(M5,'MUSIC (2)'!A:F,6,FALSE)</f>
        <v>668</v>
      </c>
      <c r="R5">
        <f>VLOOKUP(M5,'MUSIC (2)'!A:E,5,FALSE)</f>
        <v>186058</v>
      </c>
      <c r="S5" s="1" t="s">
        <v>1080</v>
      </c>
    </row>
    <row r="6" spans="1:34">
      <c r="A6" s="56" t="s">
        <v>606</v>
      </c>
      <c r="B6" s="56" t="s">
        <v>6</v>
      </c>
      <c r="C6" s="57" t="s">
        <v>607</v>
      </c>
      <c r="D6" s="56" t="s">
        <v>608</v>
      </c>
      <c r="E6" s="56" t="s">
        <v>609</v>
      </c>
      <c r="F6" s="56" t="s">
        <v>610</v>
      </c>
      <c r="G6" s="56" t="s">
        <v>608</v>
      </c>
      <c r="H6" s="56" t="s">
        <v>586</v>
      </c>
      <c r="I6" s="56" t="s">
        <v>611</v>
      </c>
      <c r="J6" t="s">
        <v>11</v>
      </c>
      <c r="K6" t="s">
        <v>319</v>
      </c>
      <c r="L6" s="11">
        <v>4</v>
      </c>
      <c r="M6" s="56" t="s">
        <v>598</v>
      </c>
      <c r="N6" t="s">
        <v>612</v>
      </c>
      <c r="P6" s="11">
        <f t="shared" si="0"/>
        <v>2</v>
      </c>
      <c r="Q6" s="75">
        <f>VLOOKUP(M6,'MUSIC (2)'!A:F,6,FALSE)</f>
        <v>976</v>
      </c>
      <c r="R6">
        <f>VLOOKUP(M6,'MUSIC (2)'!A:E,5,FALSE)</f>
        <v>186726</v>
      </c>
    </row>
    <row r="7" spans="1:34">
      <c r="A7" s="56" t="s">
        <v>613</v>
      </c>
      <c r="B7" s="56" t="s">
        <v>11</v>
      </c>
      <c r="C7" s="57" t="s">
        <v>614</v>
      </c>
      <c r="D7" s="56" t="s">
        <v>615</v>
      </c>
      <c r="E7" s="56" t="s">
        <v>616</v>
      </c>
      <c r="F7" s="56" t="s">
        <v>616</v>
      </c>
      <c r="G7" s="56" t="s">
        <v>585</v>
      </c>
      <c r="H7" s="56" t="s">
        <v>586</v>
      </c>
      <c r="I7" s="56" t="s">
        <v>585</v>
      </c>
      <c r="J7" t="s">
        <v>250</v>
      </c>
      <c r="K7" t="s">
        <v>388</v>
      </c>
      <c r="L7" s="11">
        <v>5</v>
      </c>
      <c r="M7" s="56" t="s">
        <v>597</v>
      </c>
      <c r="N7" t="s">
        <v>617</v>
      </c>
      <c r="P7" s="11">
        <f t="shared" si="0"/>
        <v>2</v>
      </c>
      <c r="Q7" s="75">
        <f>VLOOKUP(M7,'MUSIC (2)'!A:F,6,FALSE)</f>
        <v>2500</v>
      </c>
      <c r="R7">
        <f>VLOOKUP(M7,'MUSIC (2)'!A:E,5,FALSE)</f>
        <v>187702</v>
      </c>
      <c r="Z7" s="11" t="s">
        <v>757</v>
      </c>
      <c r="AA7" s="11"/>
      <c r="AC7" s="11"/>
      <c r="AD7" s="11"/>
      <c r="AE7" s="11"/>
      <c r="AF7" s="11"/>
      <c r="AG7" s="11"/>
      <c r="AH7" s="11"/>
    </row>
    <row r="8" spans="1:34">
      <c r="A8" s="56" t="s">
        <v>618</v>
      </c>
      <c r="B8" s="56" t="s">
        <v>250</v>
      </c>
      <c r="C8" s="57" t="s">
        <v>619</v>
      </c>
      <c r="D8" s="56" t="s">
        <v>620</v>
      </c>
      <c r="E8" s="56" t="s">
        <v>621</v>
      </c>
      <c r="F8" s="56" t="s">
        <v>622</v>
      </c>
      <c r="G8" s="56" t="s">
        <v>585</v>
      </c>
      <c r="H8" s="56" t="s">
        <v>586</v>
      </c>
      <c r="I8" s="56" t="s">
        <v>621</v>
      </c>
      <c r="J8" t="s">
        <v>251</v>
      </c>
      <c r="K8" t="s">
        <v>11</v>
      </c>
      <c r="L8" s="11">
        <v>6</v>
      </c>
      <c r="M8" s="56" t="s">
        <v>602</v>
      </c>
      <c r="N8" s="60" t="s">
        <v>623</v>
      </c>
      <c r="O8" t="s">
        <v>594</v>
      </c>
      <c r="P8" s="11">
        <f t="shared" si="0"/>
        <v>2</v>
      </c>
      <c r="Q8" s="75">
        <f>VLOOKUP(M8,'MUSIC (2)'!A:F,6,FALSE)</f>
        <v>1220</v>
      </c>
      <c r="R8">
        <f>VLOOKUP(M8,'MUSIC (2)'!A:E,5,FALSE)</f>
        <v>190202</v>
      </c>
      <c r="Z8" s="50" t="s">
        <v>569</v>
      </c>
      <c r="AA8" s="50" t="s">
        <v>71</v>
      </c>
      <c r="AB8" s="51" t="s">
        <v>570</v>
      </c>
      <c r="AC8" s="50" t="s">
        <v>571</v>
      </c>
      <c r="AD8" s="50" t="s">
        <v>572</v>
      </c>
      <c r="AE8" s="50" t="s">
        <v>573</v>
      </c>
      <c r="AF8" s="50" t="s">
        <v>574</v>
      </c>
      <c r="AG8" s="50" t="s">
        <v>575</v>
      </c>
      <c r="AH8" s="50" t="s">
        <v>576</v>
      </c>
    </row>
    <row r="9" spans="1:34">
      <c r="A9" s="56" t="s">
        <v>624</v>
      </c>
      <c r="B9" s="56" t="s">
        <v>251</v>
      </c>
      <c r="C9" s="57" t="s">
        <v>625</v>
      </c>
      <c r="D9" s="56" t="s">
        <v>626</v>
      </c>
      <c r="E9" s="56" t="s">
        <v>627</v>
      </c>
      <c r="F9" s="56" t="s">
        <v>627</v>
      </c>
      <c r="G9" s="56" t="s">
        <v>585</v>
      </c>
      <c r="H9" s="56" t="s">
        <v>586</v>
      </c>
      <c r="I9" s="56" t="s">
        <v>585</v>
      </c>
      <c r="J9" t="s">
        <v>13</v>
      </c>
      <c r="K9" t="s">
        <v>250</v>
      </c>
      <c r="L9" s="11">
        <v>7</v>
      </c>
      <c r="M9" s="56" t="s">
        <v>604</v>
      </c>
      <c r="N9" t="s">
        <v>628</v>
      </c>
      <c r="O9" t="s">
        <v>594</v>
      </c>
      <c r="P9" s="11">
        <f t="shared" si="0"/>
        <v>3</v>
      </c>
      <c r="Q9" s="75">
        <f>VLOOKUP(M9,'MUSIC (2)'!A:F,6,FALSE)</f>
        <v>1636</v>
      </c>
      <c r="R9">
        <f>VLOOKUP(M9,'MUSIC (2)'!A:E,5,FALSE)</f>
        <v>191422</v>
      </c>
      <c r="Z9" s="56" t="s">
        <v>580</v>
      </c>
      <c r="AA9" s="56" t="s">
        <v>37</v>
      </c>
      <c r="AB9" s="57" t="s">
        <v>581</v>
      </c>
      <c r="AC9" s="63" t="s">
        <v>585</v>
      </c>
      <c r="AD9" s="63" t="s">
        <v>754</v>
      </c>
      <c r="AE9" s="56" t="s">
        <v>690</v>
      </c>
      <c r="AF9" s="56" t="s">
        <v>635</v>
      </c>
      <c r="AG9" s="56" t="s">
        <v>626</v>
      </c>
      <c r="AH9" s="56" t="s">
        <v>670</v>
      </c>
    </row>
    <row r="10" spans="1:34">
      <c r="A10" s="56" t="s">
        <v>629</v>
      </c>
      <c r="B10" s="56" t="s">
        <v>12</v>
      </c>
      <c r="C10" s="57" t="s">
        <v>630</v>
      </c>
      <c r="D10" s="56" t="s">
        <v>582</v>
      </c>
      <c r="E10" s="56" t="s">
        <v>583</v>
      </c>
      <c r="F10" s="56" t="s">
        <v>584</v>
      </c>
      <c r="G10" s="56" t="s">
        <v>585</v>
      </c>
      <c r="H10" s="56" t="s">
        <v>586</v>
      </c>
      <c r="I10" s="56" t="s">
        <v>585</v>
      </c>
      <c r="J10" t="s">
        <v>385</v>
      </c>
      <c r="K10" t="s">
        <v>251</v>
      </c>
      <c r="L10" s="11">
        <v>8</v>
      </c>
      <c r="M10" s="56" t="s">
        <v>603</v>
      </c>
      <c r="N10" t="s">
        <v>631</v>
      </c>
      <c r="O10" t="s">
        <v>594</v>
      </c>
      <c r="P10" s="11">
        <f t="shared" si="0"/>
        <v>2</v>
      </c>
      <c r="Q10" s="75">
        <f>VLOOKUP(M10,'MUSIC (2)'!A:F,6,FALSE)</f>
        <v>1304</v>
      </c>
      <c r="R10">
        <f>VLOOKUP(M10,'MUSIC (2)'!A:E,5,FALSE)</f>
        <v>193058</v>
      </c>
      <c r="Z10" s="56" t="s">
        <v>588</v>
      </c>
      <c r="AA10" s="56" t="s">
        <v>3</v>
      </c>
      <c r="AB10" s="57" t="s">
        <v>589</v>
      </c>
      <c r="AC10" s="56" t="s">
        <v>597</v>
      </c>
      <c r="AD10" s="56" t="s">
        <v>598</v>
      </c>
      <c r="AE10" s="56" t="s">
        <v>598</v>
      </c>
      <c r="AF10" s="56" t="s">
        <v>597</v>
      </c>
      <c r="AG10" s="56" t="s">
        <v>586</v>
      </c>
      <c r="AH10" s="56" t="s">
        <v>585</v>
      </c>
    </row>
    <row r="11" spans="1:34">
      <c r="A11" s="56" t="s">
        <v>632</v>
      </c>
      <c r="B11" s="56" t="s">
        <v>15</v>
      </c>
      <c r="C11" s="57" t="s">
        <v>633</v>
      </c>
      <c r="D11" s="56" t="s">
        <v>634</v>
      </c>
      <c r="E11" s="56" t="s">
        <v>635</v>
      </c>
      <c r="F11" s="56" t="s">
        <v>636</v>
      </c>
      <c r="G11" s="56" t="s">
        <v>635</v>
      </c>
      <c r="H11" s="56" t="s">
        <v>586</v>
      </c>
      <c r="I11" s="56" t="s">
        <v>634</v>
      </c>
      <c r="J11" t="s">
        <v>458</v>
      </c>
      <c r="K11" t="s">
        <v>12</v>
      </c>
      <c r="L11" s="11">
        <v>9</v>
      </c>
      <c r="M11" s="56" t="s">
        <v>608</v>
      </c>
      <c r="N11" t="s">
        <v>637</v>
      </c>
      <c r="P11" s="11">
        <f t="shared" si="0"/>
        <v>3</v>
      </c>
      <c r="Q11" s="75">
        <f>VLOOKUP(M11,'MUSIC (2)'!A:F,6,FALSE)</f>
        <v>1588</v>
      </c>
      <c r="R11">
        <f>VLOOKUP(M11,'MUSIC (2)'!A:E,5,FALSE)</f>
        <v>194362</v>
      </c>
      <c r="Z11" s="56" t="s">
        <v>595</v>
      </c>
      <c r="AA11" s="56" t="s">
        <v>319</v>
      </c>
      <c r="AB11" s="57" t="s">
        <v>596</v>
      </c>
      <c r="AC11" s="56" t="s">
        <v>657</v>
      </c>
      <c r="AD11" s="56" t="s">
        <v>702</v>
      </c>
      <c r="AE11" s="56" t="s">
        <v>585</v>
      </c>
      <c r="AF11" s="56" t="s">
        <v>702</v>
      </c>
      <c r="AG11" s="56" t="s">
        <v>592</v>
      </c>
      <c r="AH11" s="56" t="s">
        <v>585</v>
      </c>
    </row>
    <row r="12" spans="1:34">
      <c r="A12" s="56" t="s">
        <v>638</v>
      </c>
      <c r="B12" s="56" t="s">
        <v>639</v>
      </c>
      <c r="C12" s="57" t="s">
        <v>640</v>
      </c>
      <c r="D12" s="56" t="s">
        <v>641</v>
      </c>
      <c r="E12" s="56" t="s">
        <v>641</v>
      </c>
      <c r="F12" s="56" t="s">
        <v>642</v>
      </c>
      <c r="G12" s="56" t="s">
        <v>643</v>
      </c>
      <c r="H12" s="56" t="s">
        <v>586</v>
      </c>
      <c r="I12" s="56" t="s">
        <v>644</v>
      </c>
      <c r="J12" t="s">
        <v>252</v>
      </c>
      <c r="K12" t="s">
        <v>324</v>
      </c>
      <c r="L12" s="11">
        <v>10</v>
      </c>
      <c r="M12" s="56" t="s">
        <v>610</v>
      </c>
      <c r="N12" t="s">
        <v>645</v>
      </c>
      <c r="O12" t="s">
        <v>594</v>
      </c>
      <c r="P12" s="11">
        <f t="shared" si="0"/>
        <v>1</v>
      </c>
      <c r="Q12" s="75">
        <f>VLOOKUP(M12,'MUSIC (2)'!A:F,6,FALSE)</f>
        <v>1356</v>
      </c>
      <c r="R12">
        <f>VLOOKUP(M12,'MUSIC (2)'!A:E,5,FALSE)</f>
        <v>195950</v>
      </c>
      <c r="Z12" s="56" t="s">
        <v>600</v>
      </c>
      <c r="AA12" s="56" t="s">
        <v>388</v>
      </c>
      <c r="AB12" s="57" t="s">
        <v>601</v>
      </c>
      <c r="AC12" s="56" t="s">
        <v>582</v>
      </c>
      <c r="AD12" s="56" t="s">
        <v>583</v>
      </c>
      <c r="AE12" s="56" t="s">
        <v>584</v>
      </c>
      <c r="AF12" s="56" t="s">
        <v>585</v>
      </c>
      <c r="AG12" s="56" t="s">
        <v>586</v>
      </c>
      <c r="AH12" s="56" t="s">
        <v>585</v>
      </c>
    </row>
    <row r="13" spans="1:34">
      <c r="A13" s="56" t="s">
        <v>646</v>
      </c>
      <c r="B13" s="56" t="s">
        <v>17</v>
      </c>
      <c r="C13" s="57" t="s">
        <v>647</v>
      </c>
      <c r="D13" s="56" t="s">
        <v>648</v>
      </c>
      <c r="E13" s="56" t="s">
        <v>649</v>
      </c>
      <c r="F13" s="56" t="s">
        <v>648</v>
      </c>
      <c r="G13" s="56" t="s">
        <v>650</v>
      </c>
      <c r="H13" s="56" t="s">
        <v>586</v>
      </c>
      <c r="I13" s="56" t="s">
        <v>651</v>
      </c>
      <c r="J13" t="s">
        <v>16</v>
      </c>
      <c r="K13" t="s">
        <v>385</v>
      </c>
      <c r="L13" s="11">
        <v>11</v>
      </c>
      <c r="M13" s="56" t="s">
        <v>609</v>
      </c>
      <c r="N13" s="3" t="s">
        <v>652</v>
      </c>
      <c r="O13" t="s">
        <v>594</v>
      </c>
      <c r="P13" s="11">
        <f t="shared" si="0"/>
        <v>1</v>
      </c>
      <c r="Q13" s="75">
        <f>VLOOKUP(M13,'MUSIC (2)'!A:F,6,FALSE)</f>
        <v>988</v>
      </c>
      <c r="R13">
        <f>VLOOKUP(M13,'MUSIC (2)'!A:E,5,FALSE)</f>
        <v>197306</v>
      </c>
      <c r="Z13" s="56" t="s">
        <v>606</v>
      </c>
      <c r="AA13" s="56" t="s">
        <v>6</v>
      </c>
      <c r="AB13" s="57" t="s">
        <v>607</v>
      </c>
      <c r="AC13" s="56" t="s">
        <v>608</v>
      </c>
      <c r="AD13" s="56" t="s">
        <v>609</v>
      </c>
      <c r="AE13" s="56" t="s">
        <v>610</v>
      </c>
      <c r="AF13" s="56" t="s">
        <v>608</v>
      </c>
      <c r="AG13" s="56" t="s">
        <v>586</v>
      </c>
      <c r="AH13" s="56" t="s">
        <v>611</v>
      </c>
    </row>
    <row r="14" spans="1:34">
      <c r="A14" s="56" t="s">
        <v>653</v>
      </c>
      <c r="B14" s="56" t="s">
        <v>654</v>
      </c>
      <c r="C14" s="57" t="s">
        <v>655</v>
      </c>
      <c r="D14" s="56" t="s">
        <v>656</v>
      </c>
      <c r="E14" s="56" t="s">
        <v>657</v>
      </c>
      <c r="F14" s="56" t="s">
        <v>656</v>
      </c>
      <c r="G14" s="56" t="s">
        <v>585</v>
      </c>
      <c r="H14" s="56" t="s">
        <v>586</v>
      </c>
      <c r="I14" s="56" t="s">
        <v>658</v>
      </c>
      <c r="J14" t="s">
        <v>518</v>
      </c>
      <c r="K14" t="s">
        <v>252</v>
      </c>
      <c r="L14" s="11">
        <v>12</v>
      </c>
      <c r="M14" s="56" t="s">
        <v>620</v>
      </c>
      <c r="N14" t="s">
        <v>659</v>
      </c>
      <c r="O14" t="s">
        <v>594</v>
      </c>
      <c r="P14" s="11">
        <f t="shared" si="0"/>
        <v>1</v>
      </c>
      <c r="Q14" s="75">
        <f>VLOOKUP(M14,'MUSIC (2)'!A:F,6,FALSE)</f>
        <v>1396</v>
      </c>
      <c r="R14">
        <f>VLOOKUP(M14,'MUSIC (2)'!A:E,5,FALSE)</f>
        <v>198294</v>
      </c>
      <c r="Z14" s="56" t="s">
        <v>613</v>
      </c>
      <c r="AA14" s="56" t="s">
        <v>11</v>
      </c>
      <c r="AB14" s="57" t="s">
        <v>614</v>
      </c>
      <c r="AC14" s="56" t="s">
        <v>760</v>
      </c>
      <c r="AD14" s="56" t="s">
        <v>760</v>
      </c>
      <c r="AE14" s="56" t="s">
        <v>760</v>
      </c>
      <c r="AF14" s="56" t="s">
        <v>760</v>
      </c>
      <c r="AG14" s="56" t="s">
        <v>760</v>
      </c>
      <c r="AH14" s="56" t="s">
        <v>760</v>
      </c>
    </row>
    <row r="15" spans="1:34">
      <c r="A15" s="56" t="s">
        <v>660</v>
      </c>
      <c r="B15" s="56" t="s">
        <v>661</v>
      </c>
      <c r="C15" s="57" t="s">
        <v>662</v>
      </c>
      <c r="D15" s="56" t="s">
        <v>663</v>
      </c>
      <c r="E15" s="56" t="s">
        <v>664</v>
      </c>
      <c r="F15" s="56" t="s">
        <v>663</v>
      </c>
      <c r="G15" s="56" t="s">
        <v>665</v>
      </c>
      <c r="H15" s="56" t="s">
        <v>586</v>
      </c>
      <c r="I15" s="56" t="s">
        <v>665</v>
      </c>
      <c r="J15" t="s">
        <v>17</v>
      </c>
      <c r="K15" t="s">
        <v>16</v>
      </c>
      <c r="L15" s="11">
        <v>13</v>
      </c>
      <c r="M15" s="56" t="s">
        <v>621</v>
      </c>
      <c r="N15" t="s">
        <v>666</v>
      </c>
      <c r="P15" s="11">
        <f t="shared" si="0"/>
        <v>3</v>
      </c>
      <c r="Q15" s="75">
        <f>VLOOKUP(M15,'MUSIC (2)'!A:F,6,FALSE)</f>
        <v>1132</v>
      </c>
      <c r="R15">
        <f>VLOOKUP(M15,'MUSIC (2)'!A:E,5,FALSE)</f>
        <v>199690</v>
      </c>
      <c r="Z15" s="56" t="s">
        <v>618</v>
      </c>
      <c r="AA15" s="56" t="s">
        <v>250</v>
      </c>
      <c r="AB15" s="57" t="s">
        <v>619</v>
      </c>
      <c r="AC15" s="56" t="s">
        <v>620</v>
      </c>
      <c r="AD15" s="56" t="s">
        <v>621</v>
      </c>
      <c r="AE15" s="56" t="s">
        <v>622</v>
      </c>
      <c r="AF15" s="56" t="s">
        <v>585</v>
      </c>
      <c r="AG15" s="56" t="s">
        <v>586</v>
      </c>
      <c r="AH15" s="56" t="s">
        <v>621</v>
      </c>
    </row>
    <row r="16" spans="1:34">
      <c r="A16" s="56" t="s">
        <v>667</v>
      </c>
      <c r="B16" s="56" t="s">
        <v>46</v>
      </c>
      <c r="C16" s="57" t="s">
        <v>668</v>
      </c>
      <c r="D16" s="56" t="s">
        <v>669</v>
      </c>
      <c r="E16" s="56" t="s">
        <v>670</v>
      </c>
      <c r="F16" s="56" t="s">
        <v>671</v>
      </c>
      <c r="G16" s="56" t="s">
        <v>585</v>
      </c>
      <c r="H16" s="56" t="s">
        <v>586</v>
      </c>
      <c r="I16" s="56" t="s">
        <v>585</v>
      </c>
      <c r="J16" t="s">
        <v>21</v>
      </c>
      <c r="K16" t="s">
        <v>17</v>
      </c>
      <c r="L16" s="11">
        <v>14</v>
      </c>
      <c r="M16" s="56" t="s">
        <v>622</v>
      </c>
      <c r="N16" s="3" t="s">
        <v>652</v>
      </c>
      <c r="O16" t="s">
        <v>672</v>
      </c>
      <c r="P16" s="11">
        <f t="shared" si="0"/>
        <v>1</v>
      </c>
      <c r="Q16" s="75">
        <f>VLOOKUP(M16,'MUSIC (2)'!A:F,6,FALSE)</f>
        <v>852</v>
      </c>
      <c r="R16">
        <f>VLOOKUP(M16,'MUSIC (2)'!A:E,5,FALSE)</f>
        <v>200822</v>
      </c>
      <c r="Z16" s="56" t="s">
        <v>624</v>
      </c>
      <c r="AA16" s="56" t="s">
        <v>13</v>
      </c>
      <c r="AB16" s="57" t="s">
        <v>625</v>
      </c>
      <c r="AC16" s="56" t="s">
        <v>602</v>
      </c>
      <c r="AD16" s="56" t="s">
        <v>603</v>
      </c>
      <c r="AE16" s="56" t="s">
        <v>602</v>
      </c>
      <c r="AF16" s="56" t="s">
        <v>603</v>
      </c>
      <c r="AG16" s="56" t="s">
        <v>604</v>
      </c>
      <c r="AH16" s="56" t="s">
        <v>604</v>
      </c>
    </row>
    <row r="17" spans="1:34">
      <c r="A17" s="56" t="s">
        <v>673</v>
      </c>
      <c r="B17" s="56" t="s">
        <v>674</v>
      </c>
      <c r="C17" s="57" t="s">
        <v>675</v>
      </c>
      <c r="D17" s="56" t="s">
        <v>582</v>
      </c>
      <c r="E17" s="56" t="s">
        <v>583</v>
      </c>
      <c r="F17" s="56" t="s">
        <v>584</v>
      </c>
      <c r="G17" s="56" t="s">
        <v>585</v>
      </c>
      <c r="H17" s="56" t="s">
        <v>586</v>
      </c>
      <c r="I17" s="56" t="s">
        <v>585</v>
      </c>
      <c r="J17" t="s">
        <v>22</v>
      </c>
      <c r="K17" t="s">
        <v>18</v>
      </c>
      <c r="L17" s="11">
        <v>15</v>
      </c>
      <c r="M17" s="56" t="s">
        <v>626</v>
      </c>
      <c r="N17" s="60" t="s">
        <v>623</v>
      </c>
      <c r="O17" t="s">
        <v>672</v>
      </c>
      <c r="P17" s="11">
        <f t="shared" si="0"/>
        <v>3</v>
      </c>
      <c r="Q17" s="75">
        <f>VLOOKUP(M17,'MUSIC (2)'!A:F,6,FALSE)</f>
        <v>1156</v>
      </c>
      <c r="R17">
        <f>VLOOKUP(M17,'MUSIC (2)'!A:E,5,FALSE)</f>
        <v>201674</v>
      </c>
      <c r="S17" s="1" t="s">
        <v>1081</v>
      </c>
      <c r="Z17" s="56" t="s">
        <v>629</v>
      </c>
      <c r="AA17" s="56" t="s">
        <v>15</v>
      </c>
      <c r="AB17" s="57" t="s">
        <v>630</v>
      </c>
      <c r="AC17" s="56" t="s">
        <v>634</v>
      </c>
      <c r="AD17" s="56" t="s">
        <v>685</v>
      </c>
      <c r="AE17" s="56" t="s">
        <v>634</v>
      </c>
      <c r="AF17" s="56" t="s">
        <v>634</v>
      </c>
      <c r="AG17" s="56" t="s">
        <v>685</v>
      </c>
      <c r="AH17" s="56" t="s">
        <v>634</v>
      </c>
    </row>
    <row r="18" spans="1:34">
      <c r="A18" s="56" t="s">
        <v>676</v>
      </c>
      <c r="B18" s="56" t="s">
        <v>19</v>
      </c>
      <c r="C18" s="57" t="s">
        <v>677</v>
      </c>
      <c r="D18" s="56" t="s">
        <v>678</v>
      </c>
      <c r="E18" s="56" t="s">
        <v>679</v>
      </c>
      <c r="F18" s="56" t="s">
        <v>678</v>
      </c>
      <c r="G18" s="56" t="s">
        <v>680</v>
      </c>
      <c r="H18" s="56" t="s">
        <v>585</v>
      </c>
      <c r="I18" s="56" t="s">
        <v>680</v>
      </c>
      <c r="J18" t="s">
        <v>455</v>
      </c>
      <c r="K18" t="s">
        <v>46</v>
      </c>
      <c r="L18" s="11">
        <v>16</v>
      </c>
      <c r="M18" s="56" t="s">
        <v>627</v>
      </c>
      <c r="N18" s="41" t="s">
        <v>599</v>
      </c>
      <c r="O18" t="s">
        <v>672</v>
      </c>
      <c r="P18" s="11">
        <f t="shared" si="0"/>
        <v>4</v>
      </c>
      <c r="Q18" s="75">
        <f>VLOOKUP(M18,'MUSIC (2)'!A:F,6,FALSE)</f>
        <v>860</v>
      </c>
      <c r="R18">
        <f>VLOOKUP(M18,'MUSIC (2)'!A:E,5,FALSE)</f>
        <v>202830</v>
      </c>
      <c r="S18" s="1" t="s">
        <v>1082</v>
      </c>
      <c r="Z18" s="56" t="s">
        <v>632</v>
      </c>
      <c r="AA18" s="56" t="s">
        <v>385</v>
      </c>
      <c r="AB18" s="57" t="s">
        <v>633</v>
      </c>
      <c r="AC18" s="62" t="s">
        <v>585</v>
      </c>
      <c r="AD18" s="62" t="s">
        <v>627</v>
      </c>
      <c r="AE18" s="62" t="s">
        <v>626</v>
      </c>
      <c r="AF18" s="62" t="s">
        <v>749</v>
      </c>
      <c r="AG18" s="62" t="s">
        <v>627</v>
      </c>
      <c r="AH18" s="62" t="s">
        <v>636</v>
      </c>
    </row>
    <row r="19" spans="1:34">
      <c r="A19" s="56" t="s">
        <v>681</v>
      </c>
      <c r="B19" s="56" t="s">
        <v>21</v>
      </c>
      <c r="C19" s="57" t="s">
        <v>682</v>
      </c>
      <c r="D19" s="56" t="s">
        <v>683</v>
      </c>
      <c r="E19" s="56" t="s">
        <v>684</v>
      </c>
      <c r="F19" s="56" t="s">
        <v>683</v>
      </c>
      <c r="G19" s="56" t="s">
        <v>685</v>
      </c>
      <c r="H19" s="56" t="s">
        <v>586</v>
      </c>
      <c r="I19" s="56" t="s">
        <v>685</v>
      </c>
      <c r="J19" t="s">
        <v>25</v>
      </c>
      <c r="K19" t="s">
        <v>21</v>
      </c>
      <c r="L19" s="11">
        <v>17</v>
      </c>
      <c r="M19" s="56" t="s">
        <v>634</v>
      </c>
      <c r="N19" t="s">
        <v>686</v>
      </c>
      <c r="P19" s="11">
        <f t="shared" si="0"/>
        <v>4</v>
      </c>
      <c r="Q19" s="75">
        <f>VLOOKUP(M19,'MUSIC (2)'!A:F,6,FALSE)</f>
        <v>2052</v>
      </c>
      <c r="R19">
        <f>VLOOKUP(M19,'MUSIC (2)'!A:E,5,FALSE)</f>
        <v>203690</v>
      </c>
      <c r="Z19" s="56" t="s">
        <v>638</v>
      </c>
      <c r="AA19" s="56" t="s">
        <v>546</v>
      </c>
      <c r="AB19" s="57" t="s">
        <v>640</v>
      </c>
      <c r="AC19" s="56" t="s">
        <v>582</v>
      </c>
      <c r="AD19" s="56" t="s">
        <v>695</v>
      </c>
      <c r="AE19" s="56" t="s">
        <v>611</v>
      </c>
      <c r="AF19" s="56" t="s">
        <v>608</v>
      </c>
      <c r="AG19" s="56" t="s">
        <v>695</v>
      </c>
      <c r="AH19" s="56" t="s">
        <v>758</v>
      </c>
    </row>
    <row r="20" spans="1:34">
      <c r="A20" s="56" t="s">
        <v>687</v>
      </c>
      <c r="B20" s="56" t="s">
        <v>22</v>
      </c>
      <c r="C20" s="57" t="s">
        <v>688</v>
      </c>
      <c r="D20" s="56" t="s">
        <v>689</v>
      </c>
      <c r="E20" s="56" t="s">
        <v>690</v>
      </c>
      <c r="F20" s="56" t="s">
        <v>689</v>
      </c>
      <c r="G20" s="56" t="s">
        <v>585</v>
      </c>
      <c r="H20" s="56" t="s">
        <v>586</v>
      </c>
      <c r="I20" s="56" t="s">
        <v>690</v>
      </c>
      <c r="J20" t="s">
        <v>390</v>
      </c>
      <c r="K20" t="s">
        <v>25</v>
      </c>
      <c r="L20" s="11">
        <v>18</v>
      </c>
      <c r="M20" s="56" t="s">
        <v>636</v>
      </c>
      <c r="N20" s="61" t="s">
        <v>1085</v>
      </c>
      <c r="O20" t="s">
        <v>594</v>
      </c>
      <c r="P20" s="11">
        <f t="shared" si="0"/>
        <v>1</v>
      </c>
      <c r="Q20" s="75">
        <f>VLOOKUP(M20,'MUSIC (2)'!A:F,6,FALSE)</f>
        <v>1596</v>
      </c>
      <c r="R20">
        <f>VLOOKUP(M20,'MUSIC (2)'!A:E,5,FALSE)</f>
        <v>205742</v>
      </c>
      <c r="S20" s="1" t="s">
        <v>1083</v>
      </c>
      <c r="Z20" s="56" t="s">
        <v>646</v>
      </c>
      <c r="AA20" s="56" t="s">
        <v>553</v>
      </c>
      <c r="AB20" s="57" t="s">
        <v>647</v>
      </c>
      <c r="AC20" s="56" t="s">
        <v>663</v>
      </c>
      <c r="AD20" s="56" t="s">
        <v>664</v>
      </c>
      <c r="AE20" s="56" t="s">
        <v>663</v>
      </c>
      <c r="AF20" s="56" t="s">
        <v>665</v>
      </c>
      <c r="AG20" s="56" t="s">
        <v>586</v>
      </c>
      <c r="AH20" s="56" t="s">
        <v>665</v>
      </c>
    </row>
    <row r="21" spans="1:34">
      <c r="A21" s="56" t="s">
        <v>691</v>
      </c>
      <c r="B21" s="56" t="s">
        <v>692</v>
      </c>
      <c r="C21" s="57" t="s">
        <v>693</v>
      </c>
      <c r="D21" s="56" t="s">
        <v>694</v>
      </c>
      <c r="E21" s="56" t="s">
        <v>695</v>
      </c>
      <c r="F21" s="56" t="s">
        <v>696</v>
      </c>
      <c r="G21" s="56" t="s">
        <v>697</v>
      </c>
      <c r="H21" s="56" t="s">
        <v>698</v>
      </c>
      <c r="I21" s="56" t="s">
        <v>611</v>
      </c>
      <c r="J21" t="s">
        <v>389</v>
      </c>
      <c r="K21" t="s">
        <v>390</v>
      </c>
      <c r="L21" s="11">
        <v>19</v>
      </c>
      <c r="M21" s="56" t="s">
        <v>635</v>
      </c>
      <c r="N21" t="s">
        <v>699</v>
      </c>
      <c r="P21" s="11">
        <f t="shared" si="0"/>
        <v>1</v>
      </c>
      <c r="Q21" s="75">
        <f>VLOOKUP(M21,'MUSIC (2)'!A:F,6,FALSE)</f>
        <v>1660</v>
      </c>
      <c r="R21">
        <f>VLOOKUP(M21,'MUSIC (2)'!A:E,5,FALSE)</f>
        <v>207338</v>
      </c>
      <c r="Z21" s="56" t="s">
        <v>653</v>
      </c>
      <c r="AA21" s="56" t="s">
        <v>252</v>
      </c>
      <c r="AB21" s="57" t="s">
        <v>655</v>
      </c>
      <c r="AC21" s="56" t="s">
        <v>641</v>
      </c>
      <c r="AD21" s="56" t="s">
        <v>641</v>
      </c>
      <c r="AE21" s="56" t="s">
        <v>642</v>
      </c>
      <c r="AF21" s="56" t="s">
        <v>643</v>
      </c>
      <c r="AG21" s="56" t="s">
        <v>586</v>
      </c>
      <c r="AH21" s="56" t="s">
        <v>644</v>
      </c>
    </row>
    <row r="22" spans="1:34">
      <c r="A22" s="56" t="s">
        <v>700</v>
      </c>
      <c r="B22" s="56" t="s">
        <v>26</v>
      </c>
      <c r="C22" s="57" t="s">
        <v>701</v>
      </c>
      <c r="D22" s="56" t="s">
        <v>702</v>
      </c>
      <c r="E22" s="56" t="s">
        <v>703</v>
      </c>
      <c r="F22" s="56" t="s">
        <v>703</v>
      </c>
      <c r="G22" s="56" t="s">
        <v>702</v>
      </c>
      <c r="H22" s="56" t="s">
        <v>586</v>
      </c>
      <c r="I22" s="56" t="s">
        <v>704</v>
      </c>
      <c r="J22" t="s">
        <v>30</v>
      </c>
      <c r="K22" t="s">
        <v>389</v>
      </c>
      <c r="L22" s="11">
        <v>20</v>
      </c>
      <c r="M22" s="56" t="s">
        <v>641</v>
      </c>
      <c r="N22" s="60" t="s">
        <v>623</v>
      </c>
      <c r="O22" t="s">
        <v>714</v>
      </c>
      <c r="P22" s="11">
        <f t="shared" si="0"/>
        <v>2</v>
      </c>
      <c r="Q22" s="75">
        <f>VLOOKUP(M22,'MUSIC (2)'!A:F,6,FALSE)</f>
        <v>1036</v>
      </c>
      <c r="R22">
        <f>VLOOKUP(M22,'MUSIC (2)'!A:E,5,FALSE)</f>
        <v>208998</v>
      </c>
      <c r="Z22" s="56" t="s">
        <v>660</v>
      </c>
      <c r="AA22" s="56" t="s">
        <v>16</v>
      </c>
      <c r="AB22" s="57" t="s">
        <v>662</v>
      </c>
      <c r="AC22" s="56" t="s">
        <v>615</v>
      </c>
      <c r="AD22" s="56" t="s">
        <v>616</v>
      </c>
      <c r="AE22" s="56" t="s">
        <v>616</v>
      </c>
      <c r="AF22" s="56" t="s">
        <v>585</v>
      </c>
      <c r="AG22" s="56" t="s">
        <v>586</v>
      </c>
      <c r="AH22" s="56" t="s">
        <v>585</v>
      </c>
    </row>
    <row r="23" spans="1:34">
      <c r="A23" s="56" t="s">
        <v>705</v>
      </c>
      <c r="B23" s="56" t="s">
        <v>706</v>
      </c>
      <c r="C23" s="57" t="s">
        <v>707</v>
      </c>
      <c r="D23" s="56" t="s">
        <v>708</v>
      </c>
      <c r="E23" s="56" t="s">
        <v>709</v>
      </c>
      <c r="F23" s="56" t="s">
        <v>709</v>
      </c>
      <c r="G23" s="56" t="s">
        <v>585</v>
      </c>
      <c r="H23" s="56" t="s">
        <v>586</v>
      </c>
      <c r="I23" s="56" t="s">
        <v>585</v>
      </c>
      <c r="J23" t="s">
        <v>326</v>
      </c>
      <c r="K23" t="s">
        <v>30</v>
      </c>
      <c r="L23" s="11">
        <v>21</v>
      </c>
      <c r="M23" s="56" t="s">
        <v>643</v>
      </c>
      <c r="N23" t="s">
        <v>631</v>
      </c>
      <c r="O23" t="s">
        <v>672</v>
      </c>
      <c r="P23" s="11">
        <f t="shared" si="0"/>
        <v>1</v>
      </c>
      <c r="Q23" s="75">
        <f>VLOOKUP(M23,'MUSIC (2)'!A:F,6,FALSE)</f>
        <v>1620</v>
      </c>
      <c r="R23">
        <f>VLOOKUP(M23,'MUSIC (2)'!A:E,5,FALSE)</f>
        <v>210034</v>
      </c>
      <c r="Z23" s="56" t="s">
        <v>667</v>
      </c>
      <c r="AA23" s="56" t="s">
        <v>17</v>
      </c>
      <c r="AB23" s="57" t="s">
        <v>668</v>
      </c>
      <c r="AC23" s="56" t="s">
        <v>585</v>
      </c>
      <c r="AD23" s="56" t="s">
        <v>649</v>
      </c>
      <c r="AE23" s="56" t="s">
        <v>585</v>
      </c>
      <c r="AF23" s="56" t="s">
        <v>650</v>
      </c>
      <c r="AG23" s="56" t="s">
        <v>586</v>
      </c>
      <c r="AH23" s="56" t="s">
        <v>585</v>
      </c>
    </row>
    <row r="24" spans="1:34">
      <c r="A24" s="56" t="s">
        <v>710</v>
      </c>
      <c r="B24" s="56" t="s">
        <v>29</v>
      </c>
      <c r="C24" s="57" t="s">
        <v>711</v>
      </c>
      <c r="D24" s="56" t="s">
        <v>712</v>
      </c>
      <c r="E24" s="56" t="s">
        <v>712</v>
      </c>
      <c r="F24" s="56" t="s">
        <v>713</v>
      </c>
      <c r="G24" s="56" t="s">
        <v>585</v>
      </c>
      <c r="H24" s="56" t="s">
        <v>586</v>
      </c>
      <c r="I24" s="56" t="s">
        <v>585</v>
      </c>
      <c r="J24" t="s">
        <v>281</v>
      </c>
      <c r="K24" t="s">
        <v>326</v>
      </c>
      <c r="L24" s="11">
        <v>22</v>
      </c>
      <c r="M24" s="56" t="s">
        <v>642</v>
      </c>
      <c r="N24" s="3" t="s">
        <v>652</v>
      </c>
      <c r="O24" t="s">
        <v>714</v>
      </c>
      <c r="P24" s="11">
        <f t="shared" si="0"/>
        <v>1</v>
      </c>
      <c r="Q24" s="75">
        <f>VLOOKUP(M24,'MUSIC (2)'!A:F,6,FALSE)</f>
        <v>1620</v>
      </c>
      <c r="R24">
        <f>VLOOKUP(M24,'MUSIC (2)'!A:E,5,FALSE)</f>
        <v>211654</v>
      </c>
      <c r="Z24" s="56" t="s">
        <v>673</v>
      </c>
      <c r="AA24" s="56" t="s">
        <v>46</v>
      </c>
      <c r="AB24" s="57" t="s">
        <v>675</v>
      </c>
      <c r="AC24" s="56" t="s">
        <v>669</v>
      </c>
      <c r="AD24" s="56" t="s">
        <v>670</v>
      </c>
      <c r="AE24" s="56" t="s">
        <v>671</v>
      </c>
      <c r="AF24" s="56" t="s">
        <v>585</v>
      </c>
      <c r="AG24" s="56" t="s">
        <v>586</v>
      </c>
      <c r="AH24" s="56" t="s">
        <v>585</v>
      </c>
    </row>
    <row r="25" spans="1:34">
      <c r="A25" s="56" t="s">
        <v>715</v>
      </c>
      <c r="B25" s="56" t="s">
        <v>30</v>
      </c>
      <c r="C25" s="57" t="s">
        <v>716</v>
      </c>
      <c r="D25" s="56" t="s">
        <v>717</v>
      </c>
      <c r="E25" s="56" t="s">
        <v>718</v>
      </c>
      <c r="F25" s="56" t="s">
        <v>719</v>
      </c>
      <c r="G25" s="56" t="s">
        <v>585</v>
      </c>
      <c r="H25" s="56" t="s">
        <v>586</v>
      </c>
      <c r="I25" s="56" t="s">
        <v>585</v>
      </c>
      <c r="J25" t="s">
        <v>384</v>
      </c>
      <c r="K25" t="s">
        <v>384</v>
      </c>
      <c r="L25" s="11">
        <v>23</v>
      </c>
      <c r="M25" s="56" t="s">
        <v>644</v>
      </c>
      <c r="N25" s="58" t="s">
        <v>593</v>
      </c>
      <c r="O25" t="s">
        <v>672</v>
      </c>
      <c r="P25" s="11">
        <f t="shared" si="0"/>
        <v>1</v>
      </c>
      <c r="Q25" s="75">
        <f>VLOOKUP(M25,'MUSIC (2)'!A:F,6,FALSE)</f>
        <v>1304</v>
      </c>
      <c r="R25">
        <f>VLOOKUP(M25,'MUSIC (2)'!A:E,5,FALSE)</f>
        <v>213274</v>
      </c>
      <c r="Z25" s="56" t="s">
        <v>676</v>
      </c>
      <c r="AA25" s="56" t="s">
        <v>280</v>
      </c>
      <c r="AB25" s="57" t="s">
        <v>677</v>
      </c>
      <c r="AC25" s="56" t="s">
        <v>582</v>
      </c>
      <c r="AD25" s="56" t="s">
        <v>583</v>
      </c>
      <c r="AE25" s="56" t="s">
        <v>584</v>
      </c>
      <c r="AF25" s="56" t="s">
        <v>585</v>
      </c>
      <c r="AG25" s="56" t="s">
        <v>586</v>
      </c>
      <c r="AH25" s="56" t="s">
        <v>585</v>
      </c>
    </row>
    <row r="26" spans="1:34">
      <c r="A26" s="56" t="s">
        <v>720</v>
      </c>
      <c r="B26" s="56" t="s">
        <v>281</v>
      </c>
      <c r="C26" s="57" t="s">
        <v>721</v>
      </c>
      <c r="D26" s="56" t="s">
        <v>722</v>
      </c>
      <c r="E26" s="56" t="s">
        <v>723</v>
      </c>
      <c r="F26" s="56" t="s">
        <v>722</v>
      </c>
      <c r="G26" s="56" t="s">
        <v>585</v>
      </c>
      <c r="H26" s="56" t="s">
        <v>586</v>
      </c>
      <c r="I26" s="56" t="s">
        <v>724</v>
      </c>
      <c r="L26" s="11">
        <v>24</v>
      </c>
      <c r="M26" s="56" t="s">
        <v>663</v>
      </c>
      <c r="N26" s="76" t="s">
        <v>725</v>
      </c>
      <c r="O26" s="76" t="s">
        <v>594</v>
      </c>
      <c r="P26" s="11">
        <f t="shared" si="0"/>
        <v>2</v>
      </c>
      <c r="Q26" s="75">
        <f>VLOOKUP(M26,'MUSIC (2)'!A:F,6,FALSE)</f>
        <v>1632</v>
      </c>
      <c r="R26">
        <f>VLOOKUP(M26,'MUSIC (2)'!A:E,5,FALSE)</f>
        <v>214578</v>
      </c>
      <c r="Z26" s="56" t="s">
        <v>681</v>
      </c>
      <c r="AA26" s="56" t="s">
        <v>21</v>
      </c>
      <c r="AB26" s="57" t="s">
        <v>682</v>
      </c>
      <c r="AC26" s="56" t="s">
        <v>683</v>
      </c>
      <c r="AD26" s="56" t="s">
        <v>684</v>
      </c>
      <c r="AE26" s="56" t="s">
        <v>683</v>
      </c>
      <c r="AF26" s="56" t="s">
        <v>685</v>
      </c>
      <c r="AG26" s="56" t="s">
        <v>586</v>
      </c>
      <c r="AH26" s="56" t="s">
        <v>685</v>
      </c>
    </row>
    <row r="27" spans="1:34">
      <c r="A27" s="56" t="s">
        <v>726</v>
      </c>
      <c r="B27" s="56" t="s">
        <v>31</v>
      </c>
      <c r="C27" s="57" t="s">
        <v>727</v>
      </c>
      <c r="D27" s="56" t="s">
        <v>582</v>
      </c>
      <c r="E27" s="56" t="s">
        <v>583</v>
      </c>
      <c r="F27" s="56" t="s">
        <v>584</v>
      </c>
      <c r="G27" s="56" t="s">
        <v>585</v>
      </c>
      <c r="H27" s="56" t="s">
        <v>586</v>
      </c>
      <c r="I27" s="56" t="s">
        <v>585</v>
      </c>
      <c r="L27" s="11">
        <v>25</v>
      </c>
      <c r="M27" s="56" t="s">
        <v>664</v>
      </c>
      <c r="N27" s="59" t="s">
        <v>605</v>
      </c>
      <c r="O27" t="s">
        <v>672</v>
      </c>
      <c r="P27" s="11">
        <f t="shared" si="0"/>
        <v>1</v>
      </c>
      <c r="Q27" s="75">
        <f>VLOOKUP(M27,'MUSIC (2)'!A:F,6,FALSE)</f>
        <v>524</v>
      </c>
      <c r="R27">
        <f>VLOOKUP(M27,'MUSIC (2)'!A:E,5,FALSE)</f>
        <v>216210</v>
      </c>
      <c r="Z27" s="56" t="s">
        <v>687</v>
      </c>
      <c r="AA27" s="56" t="s">
        <v>541</v>
      </c>
      <c r="AB27" s="57" t="s">
        <v>688</v>
      </c>
      <c r="AC27" s="56" t="s">
        <v>597</v>
      </c>
      <c r="AD27" s="56" t="s">
        <v>598</v>
      </c>
      <c r="AE27" s="56" t="s">
        <v>598</v>
      </c>
      <c r="AF27" s="56" t="s">
        <v>597</v>
      </c>
      <c r="AG27" s="56" t="s">
        <v>586</v>
      </c>
      <c r="AH27" s="56" t="s">
        <v>585</v>
      </c>
    </row>
    <row r="28" spans="1:34">
      <c r="A28" s="56" t="s">
        <v>728</v>
      </c>
      <c r="B28" s="56" t="s">
        <v>729</v>
      </c>
      <c r="C28" s="57" t="s">
        <v>730</v>
      </c>
      <c r="D28" s="56" t="s">
        <v>669</v>
      </c>
      <c r="E28" s="56" t="s">
        <v>670</v>
      </c>
      <c r="F28" s="56" t="s">
        <v>671</v>
      </c>
      <c r="G28" s="56" t="s">
        <v>585</v>
      </c>
      <c r="H28" s="56" t="s">
        <v>586</v>
      </c>
      <c r="I28" s="56" t="s">
        <v>585</v>
      </c>
      <c r="L28" s="11">
        <v>26</v>
      </c>
      <c r="M28" s="56" t="s">
        <v>665</v>
      </c>
      <c r="N28" t="s">
        <v>731</v>
      </c>
      <c r="O28" t="s">
        <v>594</v>
      </c>
      <c r="P28" s="11">
        <f t="shared" si="0"/>
        <v>3</v>
      </c>
      <c r="Q28" s="75">
        <f>VLOOKUP(M28,'MUSIC (2)'!A:F,6,FALSE)</f>
        <v>1708</v>
      </c>
      <c r="R28">
        <f>VLOOKUP(M28,'MUSIC (2)'!A:E,5,FALSE)</f>
        <v>216734</v>
      </c>
      <c r="Z28" s="56" t="s">
        <v>691</v>
      </c>
      <c r="AA28" s="56" t="s">
        <v>22</v>
      </c>
      <c r="AB28" s="57" t="s">
        <v>693</v>
      </c>
      <c r="AC28" s="56" t="s">
        <v>689</v>
      </c>
      <c r="AD28" s="56" t="s">
        <v>690</v>
      </c>
      <c r="AE28" s="56" t="s">
        <v>689</v>
      </c>
      <c r="AF28" s="56" t="s">
        <v>585</v>
      </c>
      <c r="AG28" s="56" t="s">
        <v>586</v>
      </c>
      <c r="AH28" s="56" t="s">
        <v>690</v>
      </c>
    </row>
    <row r="29" spans="1:34">
      <c r="A29" s="56" t="s">
        <v>732</v>
      </c>
      <c r="B29" s="56" t="s">
        <v>733</v>
      </c>
      <c r="C29" s="57" t="s">
        <v>734</v>
      </c>
      <c r="D29" s="56" t="s">
        <v>669</v>
      </c>
      <c r="E29" s="56" t="s">
        <v>670</v>
      </c>
      <c r="F29" s="56" t="s">
        <v>671</v>
      </c>
      <c r="G29" s="56" t="s">
        <v>585</v>
      </c>
      <c r="H29" s="56" t="s">
        <v>586</v>
      </c>
      <c r="I29" s="56" t="s">
        <v>585</v>
      </c>
      <c r="L29" s="11">
        <v>27</v>
      </c>
      <c r="M29" s="56" t="s">
        <v>615</v>
      </c>
      <c r="N29" s="41" t="s">
        <v>599</v>
      </c>
      <c r="O29" t="s">
        <v>714</v>
      </c>
      <c r="P29" s="11">
        <f t="shared" si="0"/>
        <v>0</v>
      </c>
      <c r="Q29" s="75">
        <f>VLOOKUP(M29,'MUSIC (2)'!A:F,6,FALSE)</f>
        <v>908</v>
      </c>
      <c r="R29">
        <f>VLOOKUP(M29,'MUSIC (2)'!A:E,5,FALSE)</f>
        <v>218442</v>
      </c>
      <c r="Z29" s="56" t="s">
        <v>700</v>
      </c>
      <c r="AA29" s="56" t="s">
        <v>25</v>
      </c>
      <c r="AB29" s="57" t="s">
        <v>701</v>
      </c>
      <c r="AC29" s="56" t="s">
        <v>694</v>
      </c>
      <c r="AD29" s="56" t="s">
        <v>695</v>
      </c>
      <c r="AE29" s="56" t="s">
        <v>696</v>
      </c>
      <c r="AF29" s="56" t="s">
        <v>697</v>
      </c>
      <c r="AG29" s="56" t="s">
        <v>698</v>
      </c>
      <c r="AH29" s="56" t="s">
        <v>611</v>
      </c>
    </row>
    <row r="30" spans="1:34">
      <c r="L30" s="11">
        <v>28</v>
      </c>
      <c r="M30" s="56" t="s">
        <v>616</v>
      </c>
      <c r="N30" s="59" t="s">
        <v>605</v>
      </c>
      <c r="O30" t="s">
        <v>714</v>
      </c>
      <c r="P30" s="11">
        <f t="shared" si="0"/>
        <v>0</v>
      </c>
      <c r="Q30" s="75">
        <f>VLOOKUP(M30,'MUSIC (2)'!A:F,6,FALSE)</f>
        <v>612</v>
      </c>
      <c r="R30">
        <f>VLOOKUP(M30,'MUSIC (2)'!A:E,5,FALSE)</f>
        <v>219350</v>
      </c>
      <c r="Z30" s="56" t="s">
        <v>705</v>
      </c>
      <c r="AA30" s="56" t="s">
        <v>549</v>
      </c>
      <c r="AB30" s="57" t="s">
        <v>707</v>
      </c>
      <c r="AC30" s="56" t="s">
        <v>582</v>
      </c>
      <c r="AD30" s="56" t="s">
        <v>583</v>
      </c>
      <c r="AE30" s="56" t="s">
        <v>584</v>
      </c>
      <c r="AF30" s="56" t="s">
        <v>585</v>
      </c>
      <c r="AG30" s="56" t="s">
        <v>586</v>
      </c>
      <c r="AH30" s="56" t="s">
        <v>585</v>
      </c>
    </row>
    <row r="31" spans="1:34">
      <c r="L31" s="11">
        <v>29</v>
      </c>
      <c r="M31" s="56" t="s">
        <v>651</v>
      </c>
      <c r="N31" t="s">
        <v>735</v>
      </c>
      <c r="O31" t="s">
        <v>594</v>
      </c>
      <c r="P31" s="11">
        <f t="shared" si="0"/>
        <v>0</v>
      </c>
      <c r="Q31" s="75">
        <f>VLOOKUP(M31,'MUSIC (2)'!A:F,6,FALSE)</f>
        <v>1924</v>
      </c>
      <c r="R31">
        <f>VLOOKUP(M31,'MUSIC (2)'!A:E,5,FALSE)</f>
        <v>219962</v>
      </c>
      <c r="Z31" s="56" t="s">
        <v>710</v>
      </c>
      <c r="AA31" s="56" t="s">
        <v>390</v>
      </c>
      <c r="AB31" s="57" t="s">
        <v>711</v>
      </c>
      <c r="AC31" s="56" t="s">
        <v>712</v>
      </c>
      <c r="AD31" s="56" t="s">
        <v>712</v>
      </c>
      <c r="AE31" s="56" t="s">
        <v>713</v>
      </c>
      <c r="AF31" s="56" t="s">
        <v>585</v>
      </c>
      <c r="AG31" s="56" t="s">
        <v>586</v>
      </c>
      <c r="AH31" s="56" t="s">
        <v>585</v>
      </c>
    </row>
    <row r="32" spans="1:34">
      <c r="L32" s="11">
        <v>30</v>
      </c>
      <c r="M32" s="56" t="s">
        <v>650</v>
      </c>
      <c r="N32" t="s">
        <v>736</v>
      </c>
      <c r="P32" s="11">
        <f t="shared" si="0"/>
        <v>1</v>
      </c>
      <c r="Q32" s="75">
        <f>VLOOKUP(M32,'MUSIC (2)'!A:F,6,FALSE)</f>
        <v>1044</v>
      </c>
      <c r="R32">
        <f>VLOOKUP(M32,'MUSIC (2)'!A:E,5,FALSE)</f>
        <v>221886</v>
      </c>
      <c r="Z32" s="56" t="s">
        <v>715</v>
      </c>
      <c r="AA32" s="56" t="s">
        <v>389</v>
      </c>
      <c r="AB32" s="57" t="s">
        <v>716</v>
      </c>
      <c r="AC32" s="56" t="s">
        <v>712</v>
      </c>
      <c r="AD32" s="56" t="s">
        <v>712</v>
      </c>
      <c r="AE32" s="56" t="s">
        <v>713</v>
      </c>
      <c r="AF32" s="56" t="s">
        <v>585</v>
      </c>
      <c r="AG32" s="56" t="s">
        <v>586</v>
      </c>
      <c r="AH32" s="56" t="s">
        <v>585</v>
      </c>
    </row>
    <row r="33" spans="1:18">
      <c r="A33" s="11" t="s">
        <v>1194</v>
      </c>
      <c r="L33" s="11">
        <v>31</v>
      </c>
      <c r="M33" s="56" t="s">
        <v>649</v>
      </c>
      <c r="N33" t="s">
        <v>737</v>
      </c>
      <c r="O33" t="s">
        <v>594</v>
      </c>
      <c r="P33" s="11">
        <f t="shared" si="0"/>
        <v>1</v>
      </c>
      <c r="Q33" s="75">
        <f>VLOOKUP(M33,'MUSIC (2)'!A:F,6,FALSE)</f>
        <v>1148</v>
      </c>
      <c r="R33">
        <f>VLOOKUP(M33,'MUSIC (2)'!A:E,5,FALSE)</f>
        <v>222930</v>
      </c>
    </row>
    <row r="34" spans="1:18">
      <c r="A34" s="50" t="s">
        <v>569</v>
      </c>
      <c r="B34" s="50" t="s">
        <v>71</v>
      </c>
      <c r="C34" s="51" t="s">
        <v>570</v>
      </c>
      <c r="D34" s="50" t="s">
        <v>571</v>
      </c>
      <c r="E34" s="50" t="s">
        <v>572</v>
      </c>
      <c r="F34" s="50" t="s">
        <v>573</v>
      </c>
      <c r="G34" s="50" t="s">
        <v>574</v>
      </c>
      <c r="H34" s="50" t="s">
        <v>575</v>
      </c>
      <c r="I34" s="50" t="s">
        <v>576</v>
      </c>
      <c r="L34" s="11">
        <v>32</v>
      </c>
      <c r="M34" s="56" t="s">
        <v>648</v>
      </c>
      <c r="N34" s="60" t="s">
        <v>623</v>
      </c>
      <c r="O34" t="s">
        <v>738</v>
      </c>
      <c r="P34" s="11">
        <f t="shared" si="0"/>
        <v>0</v>
      </c>
      <c r="Q34" s="75">
        <f>VLOOKUP(M34,'MUSIC (2)'!A:F,6,FALSE)</f>
        <v>964</v>
      </c>
      <c r="R34">
        <f>VLOOKUP(M34,'MUSIC (2)'!A:E,5,FALSE)</f>
        <v>224078</v>
      </c>
    </row>
    <row r="35" spans="1:18">
      <c r="A35" s="56" t="s">
        <v>580</v>
      </c>
      <c r="B35" s="56" t="s">
        <v>37</v>
      </c>
      <c r="C35" s="57" t="s">
        <v>581</v>
      </c>
      <c r="D35" s="63" t="s">
        <v>585</v>
      </c>
      <c r="E35" s="63" t="s">
        <v>754</v>
      </c>
      <c r="F35" s="56" t="s">
        <v>690</v>
      </c>
      <c r="G35" s="56" t="s">
        <v>635</v>
      </c>
      <c r="H35" s="56" t="s">
        <v>626</v>
      </c>
      <c r="I35" s="56" t="s">
        <v>670</v>
      </c>
      <c r="L35" s="11">
        <v>33</v>
      </c>
      <c r="M35" s="56" t="s">
        <v>656</v>
      </c>
      <c r="N35" s="61" t="s">
        <v>1085</v>
      </c>
      <c r="O35" t="s">
        <v>672</v>
      </c>
      <c r="P35" s="11">
        <f t="shared" si="0"/>
        <v>0</v>
      </c>
      <c r="Q35" s="75">
        <f>VLOOKUP(M35,'MUSIC (2)'!A:F,6,FALSE)</f>
        <v>1504</v>
      </c>
      <c r="R35">
        <f>VLOOKUP(M35,'MUSIC (2)'!A:E,5,FALSE)</f>
        <v>225042</v>
      </c>
    </row>
    <row r="36" spans="1:18">
      <c r="A36" s="56" t="s">
        <v>588</v>
      </c>
      <c r="B36" s="56" t="s">
        <v>279</v>
      </c>
      <c r="C36" s="57" t="s">
        <v>589</v>
      </c>
      <c r="D36" s="56" t="s">
        <v>590</v>
      </c>
      <c r="E36" s="56" t="s">
        <v>591</v>
      </c>
      <c r="F36" s="56" t="s">
        <v>592</v>
      </c>
      <c r="G36" s="56" t="s">
        <v>585</v>
      </c>
      <c r="H36" s="56" t="s">
        <v>586</v>
      </c>
      <c r="I36" s="56" t="s">
        <v>590</v>
      </c>
      <c r="L36" s="11">
        <v>34</v>
      </c>
      <c r="M36" s="56" t="s">
        <v>657</v>
      </c>
      <c r="N36" t="s">
        <v>645</v>
      </c>
      <c r="O36" t="s">
        <v>672</v>
      </c>
      <c r="P36" s="11">
        <f t="shared" si="0"/>
        <v>0</v>
      </c>
      <c r="Q36" s="75">
        <f>VLOOKUP(M36,'MUSIC (2)'!A:F,6,FALSE)</f>
        <v>1420</v>
      </c>
      <c r="R36">
        <f>VLOOKUP(M36,'MUSIC (2)'!A:E,5,FALSE)</f>
        <v>226546</v>
      </c>
    </row>
    <row r="37" spans="1:18">
      <c r="A37" s="56" t="s">
        <v>595</v>
      </c>
      <c r="B37" s="56" t="s">
        <v>3</v>
      </c>
      <c r="C37" s="57" t="s">
        <v>596</v>
      </c>
      <c r="D37" s="56" t="s">
        <v>597</v>
      </c>
      <c r="E37" s="56" t="s">
        <v>598</v>
      </c>
      <c r="F37" s="56" t="s">
        <v>598</v>
      </c>
      <c r="G37" s="56" t="s">
        <v>597</v>
      </c>
      <c r="H37" s="56" t="s">
        <v>586</v>
      </c>
      <c r="I37" s="56" t="s">
        <v>585</v>
      </c>
      <c r="L37" s="11">
        <v>35</v>
      </c>
      <c r="M37" s="56" t="s">
        <v>658</v>
      </c>
      <c r="N37" t="s">
        <v>659</v>
      </c>
      <c r="O37" t="s">
        <v>672</v>
      </c>
      <c r="P37" s="11">
        <f t="shared" si="0"/>
        <v>0</v>
      </c>
      <c r="Q37" s="75">
        <f>VLOOKUP(M37,'MUSIC (2)'!A:F,6,FALSE)</f>
        <v>1332</v>
      </c>
      <c r="R37">
        <f>VLOOKUP(M37,'MUSIC (2)'!A:E,5,FALSE)</f>
        <v>227966</v>
      </c>
    </row>
    <row r="38" spans="1:18">
      <c r="A38" s="56" t="s">
        <v>600</v>
      </c>
      <c r="B38" s="56" t="s">
        <v>388</v>
      </c>
      <c r="C38" s="57" t="s">
        <v>601</v>
      </c>
      <c r="D38" s="56" t="s">
        <v>582</v>
      </c>
      <c r="E38" s="56" t="s">
        <v>583</v>
      </c>
      <c r="F38" s="56" t="s">
        <v>584</v>
      </c>
      <c r="G38" s="56" t="s">
        <v>585</v>
      </c>
      <c r="H38" s="56" t="s">
        <v>586</v>
      </c>
      <c r="I38" s="56" t="s">
        <v>585</v>
      </c>
      <c r="L38" s="11">
        <v>36</v>
      </c>
      <c r="M38" s="56" t="s">
        <v>671</v>
      </c>
      <c r="N38" s="61" t="s">
        <v>1085</v>
      </c>
      <c r="O38" t="s">
        <v>714</v>
      </c>
      <c r="P38" s="11">
        <f t="shared" si="0"/>
        <v>0</v>
      </c>
      <c r="Q38" s="75">
        <f>VLOOKUP(M38,'MUSIC (2)'!A:F,6,FALSE)</f>
        <v>1192</v>
      </c>
      <c r="R38">
        <f>VLOOKUP(M38,'MUSIC (2)'!A:E,5,FALSE)</f>
        <v>229298</v>
      </c>
    </row>
    <row r="39" spans="1:18">
      <c r="A39" s="56" t="s">
        <v>606</v>
      </c>
      <c r="B39" s="56" t="s">
        <v>6</v>
      </c>
      <c r="C39" s="57" t="s">
        <v>607</v>
      </c>
      <c r="D39" s="56" t="s">
        <v>608</v>
      </c>
      <c r="E39" s="56" t="s">
        <v>609</v>
      </c>
      <c r="F39" s="56" t="s">
        <v>610</v>
      </c>
      <c r="G39" s="56" t="s">
        <v>608</v>
      </c>
      <c r="H39" s="56" t="s">
        <v>586</v>
      </c>
      <c r="I39" s="56" t="s">
        <v>611</v>
      </c>
      <c r="L39" s="11">
        <v>37</v>
      </c>
      <c r="M39" s="56" t="s">
        <v>669</v>
      </c>
      <c r="N39" s="41" t="s">
        <v>599</v>
      </c>
      <c r="O39" t="s">
        <v>738</v>
      </c>
      <c r="P39" s="11">
        <f t="shared" si="0"/>
        <v>0</v>
      </c>
      <c r="Q39" s="75">
        <f>VLOOKUP(M39,'MUSIC (2)'!A:F,6,FALSE)</f>
        <v>1052</v>
      </c>
      <c r="R39">
        <f>VLOOKUP(M39,'MUSIC (2)'!A:E,5,FALSE)</f>
        <v>230490</v>
      </c>
    </row>
    <row r="40" spans="1:18">
      <c r="A40" s="56" t="s">
        <v>613</v>
      </c>
      <c r="B40" s="56" t="s">
        <v>11</v>
      </c>
      <c r="C40" s="57" t="s">
        <v>614</v>
      </c>
      <c r="D40" s="56" t="s">
        <v>760</v>
      </c>
      <c r="E40" s="56" t="s">
        <v>760</v>
      </c>
      <c r="F40" s="56" t="s">
        <v>760</v>
      </c>
      <c r="G40" s="56" t="s">
        <v>760</v>
      </c>
      <c r="H40" s="56" t="s">
        <v>760</v>
      </c>
      <c r="I40" s="56" t="s">
        <v>760</v>
      </c>
      <c r="J40" t="s">
        <v>759</v>
      </c>
      <c r="L40" s="11">
        <v>38</v>
      </c>
      <c r="M40" s="56" t="s">
        <v>670</v>
      </c>
      <c r="N40" s="59" t="s">
        <v>605</v>
      </c>
      <c r="O40" t="s">
        <v>738</v>
      </c>
      <c r="P40" s="11">
        <f t="shared" si="0"/>
        <v>2</v>
      </c>
      <c r="Q40" s="75">
        <f>VLOOKUP(M40,'MUSIC (2)'!A:F,6,FALSE)</f>
        <v>708</v>
      </c>
      <c r="R40">
        <f>VLOOKUP(M40,'MUSIC (2)'!A:E,5,FALSE)</f>
        <v>231542</v>
      </c>
    </row>
    <row r="41" spans="1:18">
      <c r="A41" s="56" t="s">
        <v>618</v>
      </c>
      <c r="B41" s="56" t="s">
        <v>250</v>
      </c>
      <c r="C41" s="57" t="s">
        <v>619</v>
      </c>
      <c r="D41" s="56" t="s">
        <v>620</v>
      </c>
      <c r="E41" s="56" t="s">
        <v>621</v>
      </c>
      <c r="F41" s="56" t="s">
        <v>622</v>
      </c>
      <c r="G41" s="56" t="s">
        <v>585</v>
      </c>
      <c r="H41" s="56" t="s">
        <v>586</v>
      </c>
      <c r="I41" s="56" t="s">
        <v>621</v>
      </c>
      <c r="L41" s="11">
        <v>39</v>
      </c>
      <c r="M41" s="56" t="s">
        <v>678</v>
      </c>
      <c r="N41" t="s">
        <v>739</v>
      </c>
      <c r="O41" t="s">
        <v>594</v>
      </c>
      <c r="P41" s="11">
        <f t="shared" si="0"/>
        <v>0</v>
      </c>
      <c r="Q41" s="75">
        <f>VLOOKUP(M41,'MUSIC (2)'!A:F,6,FALSE)</f>
        <v>1252</v>
      </c>
      <c r="R41">
        <f>VLOOKUP(M41,'MUSIC (2)'!A:E,5,FALSE)</f>
        <v>232250</v>
      </c>
    </row>
    <row r="42" spans="1:18">
      <c r="A42" s="56" t="s">
        <v>624</v>
      </c>
      <c r="B42" s="56" t="s">
        <v>251</v>
      </c>
      <c r="C42" s="57" t="s">
        <v>625</v>
      </c>
      <c r="D42" s="56" t="s">
        <v>626</v>
      </c>
      <c r="E42" s="56" t="s">
        <v>627</v>
      </c>
      <c r="F42" s="56" t="s">
        <v>627</v>
      </c>
      <c r="G42" s="56" t="s">
        <v>585</v>
      </c>
      <c r="H42" s="56" t="s">
        <v>586</v>
      </c>
      <c r="I42" s="56" t="s">
        <v>585</v>
      </c>
      <c r="L42" s="11">
        <v>40</v>
      </c>
      <c r="M42" s="56" t="s">
        <v>679</v>
      </c>
      <c r="N42" t="s">
        <v>645</v>
      </c>
      <c r="O42" t="s">
        <v>714</v>
      </c>
      <c r="P42" s="11">
        <f t="shared" si="0"/>
        <v>1</v>
      </c>
      <c r="Q42" s="75">
        <f>VLOOKUP(M42,'MUSIC (2)'!A:F,6,FALSE)</f>
        <v>1348</v>
      </c>
      <c r="R42">
        <f>VLOOKUP(M42,'MUSIC (2)'!A:E,5,FALSE)</f>
        <v>233502</v>
      </c>
    </row>
    <row r="43" spans="1:18">
      <c r="A43" s="56" t="s">
        <v>629</v>
      </c>
      <c r="B43" s="56" t="s">
        <v>13</v>
      </c>
      <c r="C43" s="57" t="s">
        <v>630</v>
      </c>
      <c r="D43" s="56" t="s">
        <v>602</v>
      </c>
      <c r="E43" s="56" t="s">
        <v>603</v>
      </c>
      <c r="F43" s="56" t="s">
        <v>602</v>
      </c>
      <c r="G43" s="56" t="s">
        <v>603</v>
      </c>
      <c r="H43" s="56" t="s">
        <v>604</v>
      </c>
      <c r="I43" s="56" t="s">
        <v>604</v>
      </c>
      <c r="L43" s="11">
        <v>41</v>
      </c>
      <c r="M43" s="56" t="s">
        <v>680</v>
      </c>
      <c r="N43" t="s">
        <v>731</v>
      </c>
      <c r="O43" t="s">
        <v>672</v>
      </c>
      <c r="P43" s="11">
        <f t="shared" si="0"/>
        <v>0</v>
      </c>
      <c r="Q43" s="75">
        <f>VLOOKUP(M43,'MUSIC (2)'!A:F,6,FALSE)</f>
        <v>2668</v>
      </c>
      <c r="R43">
        <f>VLOOKUP(M43,'MUSIC (2)'!A:E,5,FALSE)</f>
        <v>234850</v>
      </c>
    </row>
    <row r="44" spans="1:18">
      <c r="A44" s="56" t="s">
        <v>632</v>
      </c>
      <c r="B44" s="56" t="s">
        <v>15</v>
      </c>
      <c r="C44" s="57" t="s">
        <v>633</v>
      </c>
      <c r="D44" s="89" t="s">
        <v>634</v>
      </c>
      <c r="E44" s="89" t="s">
        <v>685</v>
      </c>
      <c r="F44" s="89" t="s">
        <v>634</v>
      </c>
      <c r="G44" s="89" t="s">
        <v>634</v>
      </c>
      <c r="H44" s="89" t="s">
        <v>685</v>
      </c>
      <c r="I44" s="89" t="s">
        <v>634</v>
      </c>
      <c r="L44" s="11">
        <v>42</v>
      </c>
      <c r="M44" s="56" t="s">
        <v>683</v>
      </c>
      <c r="N44" s="60" t="s">
        <v>623</v>
      </c>
      <c r="O44" t="s">
        <v>742</v>
      </c>
      <c r="P44" s="11">
        <f t="shared" si="0"/>
        <v>2</v>
      </c>
      <c r="Q44" s="75">
        <f>VLOOKUP(M44,'MUSIC (2)'!A:F,6,FALSE)</f>
        <v>1444</v>
      </c>
      <c r="R44">
        <f>VLOOKUP(M44,'MUSIC (2)'!A:E,5,FALSE)</f>
        <v>237518</v>
      </c>
    </row>
    <row r="45" spans="1:18">
      <c r="A45" s="56" t="s">
        <v>638</v>
      </c>
      <c r="B45" s="56" t="s">
        <v>385</v>
      </c>
      <c r="C45" s="57" t="s">
        <v>640</v>
      </c>
      <c r="D45" s="56" t="s">
        <v>585</v>
      </c>
      <c r="E45" s="56" t="s">
        <v>627</v>
      </c>
      <c r="F45" s="56" t="s">
        <v>626</v>
      </c>
      <c r="G45" s="56" t="s">
        <v>749</v>
      </c>
      <c r="H45" s="56" t="s">
        <v>627</v>
      </c>
      <c r="I45" s="56" t="s">
        <v>636</v>
      </c>
      <c r="L45" s="11">
        <v>43</v>
      </c>
      <c r="M45" s="56" t="s">
        <v>586</v>
      </c>
      <c r="N45" t="s">
        <v>740</v>
      </c>
      <c r="P45" s="11">
        <f t="shared" si="0"/>
        <v>15</v>
      </c>
      <c r="Q45" s="75">
        <f>VLOOKUP(M45,'MUSIC (2)'!A:F,6,FALSE)</f>
        <v>684</v>
      </c>
      <c r="R45">
        <f>VLOOKUP(M45,'MUSIC (2)'!A:E,5,FALSE)</f>
        <v>238962</v>
      </c>
    </row>
    <row r="46" spans="1:18">
      <c r="A46" s="56" t="s">
        <v>646</v>
      </c>
      <c r="B46" s="56" t="s">
        <v>546</v>
      </c>
      <c r="C46" s="57" t="s">
        <v>647</v>
      </c>
      <c r="D46" s="56" t="s">
        <v>582</v>
      </c>
      <c r="E46" s="56" t="s">
        <v>695</v>
      </c>
      <c r="F46" s="56" t="s">
        <v>611</v>
      </c>
      <c r="G46" s="56" t="s">
        <v>608</v>
      </c>
      <c r="H46" s="56" t="s">
        <v>695</v>
      </c>
      <c r="I46" s="56" t="s">
        <v>758</v>
      </c>
      <c r="L46" s="11">
        <v>44</v>
      </c>
      <c r="M46" s="56" t="s">
        <v>684</v>
      </c>
      <c r="N46" t="s">
        <v>739</v>
      </c>
      <c r="O46" t="s">
        <v>672</v>
      </c>
      <c r="P46" s="11">
        <f t="shared" si="0"/>
        <v>1</v>
      </c>
      <c r="Q46" s="75">
        <f>VLOOKUP(M46,'MUSIC (2)'!A:F,6,FALSE)</f>
        <v>1596</v>
      </c>
      <c r="R46">
        <f>VLOOKUP(M46,'MUSIC (2)'!A:E,5,FALSE)</f>
        <v>239646</v>
      </c>
    </row>
    <row r="47" spans="1:18">
      <c r="A47" s="56" t="s">
        <v>653</v>
      </c>
      <c r="B47" s="56" t="s">
        <v>553</v>
      </c>
      <c r="C47" s="57" t="s">
        <v>655</v>
      </c>
      <c r="D47" s="56" t="s">
        <v>663</v>
      </c>
      <c r="E47" s="56" t="s">
        <v>664</v>
      </c>
      <c r="F47" s="56" t="s">
        <v>663</v>
      </c>
      <c r="G47" s="56" t="s">
        <v>665</v>
      </c>
      <c r="H47" s="56" t="s">
        <v>586</v>
      </c>
      <c r="I47" s="56" t="s">
        <v>665</v>
      </c>
      <c r="L47" s="11">
        <v>45</v>
      </c>
      <c r="M47" s="56" t="s">
        <v>685</v>
      </c>
      <c r="N47" t="s">
        <v>741</v>
      </c>
      <c r="P47" s="11">
        <f t="shared" si="0"/>
        <v>5</v>
      </c>
      <c r="Q47" s="75">
        <f>VLOOKUP(M47,'MUSIC (2)'!A:F,6,FALSE)</f>
        <v>1908</v>
      </c>
      <c r="R47">
        <f>VLOOKUP(M47,'MUSIC (2)'!A:E,5,FALSE)</f>
        <v>241242</v>
      </c>
    </row>
    <row r="48" spans="1:18">
      <c r="A48" s="56" t="s">
        <v>660</v>
      </c>
      <c r="B48" s="56" t="s">
        <v>252</v>
      </c>
      <c r="C48" s="57" t="s">
        <v>662</v>
      </c>
      <c r="D48" s="56" t="s">
        <v>641</v>
      </c>
      <c r="E48" s="56" t="s">
        <v>641</v>
      </c>
      <c r="F48" s="56" t="s">
        <v>642</v>
      </c>
      <c r="G48" s="56" t="s">
        <v>643</v>
      </c>
      <c r="H48" s="56" t="s">
        <v>586</v>
      </c>
      <c r="I48" s="56" t="s">
        <v>644</v>
      </c>
      <c r="L48" s="11">
        <v>46</v>
      </c>
      <c r="M48" s="56" t="s">
        <v>689</v>
      </c>
      <c r="N48" t="s">
        <v>735</v>
      </c>
      <c r="O48" t="s">
        <v>672</v>
      </c>
      <c r="P48" s="11">
        <f t="shared" si="0"/>
        <v>2</v>
      </c>
      <c r="Q48" s="75">
        <f>VLOOKUP(M48,'MUSIC (2)'!A:F,6,FALSE)</f>
        <v>2116</v>
      </c>
      <c r="R48">
        <f>VLOOKUP(M48,'MUSIC (2)'!A:E,5,FALSE)</f>
        <v>243150</v>
      </c>
    </row>
    <row r="49" spans="1:18">
      <c r="A49" s="56" t="s">
        <v>667</v>
      </c>
      <c r="B49" s="56" t="s">
        <v>1093</v>
      </c>
      <c r="C49" s="57" t="s">
        <v>668</v>
      </c>
      <c r="D49" s="89" t="s">
        <v>685</v>
      </c>
      <c r="E49" s="89" t="s">
        <v>670</v>
      </c>
      <c r="F49" s="89" t="s">
        <v>611</v>
      </c>
      <c r="G49" s="89" t="s">
        <v>749</v>
      </c>
      <c r="H49" s="89" t="s">
        <v>709</v>
      </c>
      <c r="I49" s="89" t="s">
        <v>713</v>
      </c>
      <c r="L49" s="11">
        <v>47</v>
      </c>
      <c r="M49" s="56" t="s">
        <v>690</v>
      </c>
      <c r="N49" t="s">
        <v>628</v>
      </c>
      <c r="O49" t="s">
        <v>672</v>
      </c>
      <c r="P49" s="11">
        <f t="shared" si="0"/>
        <v>4</v>
      </c>
      <c r="Q49" s="75">
        <f>VLOOKUP(M49,'MUSIC (2)'!A:F,6,FALSE)</f>
        <v>2044</v>
      </c>
      <c r="R49">
        <f>VLOOKUP(M49,'MUSIC (2)'!A:E,5,FALSE)</f>
        <v>245266</v>
      </c>
    </row>
    <row r="50" spans="1:18">
      <c r="A50" s="56" t="s">
        <v>673</v>
      </c>
      <c r="B50" s="56" t="s">
        <v>325</v>
      </c>
      <c r="C50" s="57" t="s">
        <v>675</v>
      </c>
      <c r="D50" s="56" t="s">
        <v>585</v>
      </c>
      <c r="E50" s="56" t="s">
        <v>649</v>
      </c>
      <c r="F50" s="56" t="s">
        <v>585</v>
      </c>
      <c r="G50" s="56" t="s">
        <v>650</v>
      </c>
      <c r="H50" s="56" t="s">
        <v>586</v>
      </c>
      <c r="I50" s="56" t="s">
        <v>585</v>
      </c>
      <c r="L50" s="11">
        <v>48</v>
      </c>
      <c r="M50" s="56" t="s">
        <v>694</v>
      </c>
      <c r="N50" s="59" t="s">
        <v>605</v>
      </c>
      <c r="O50" t="s">
        <v>742</v>
      </c>
      <c r="P50" s="11">
        <f t="shared" si="0"/>
        <v>1</v>
      </c>
      <c r="Q50" s="75">
        <f>VLOOKUP(M50,'MUSIC (2)'!A:F,6,FALSE)</f>
        <v>1572</v>
      </c>
      <c r="R50">
        <f>VLOOKUP(M50,'MUSIC (2)'!A:E,5,FALSE)</f>
        <v>247310</v>
      </c>
    </row>
    <row r="51" spans="1:18">
      <c r="A51" s="56" t="s">
        <v>676</v>
      </c>
      <c r="B51" s="56" t="s">
        <v>280</v>
      </c>
      <c r="C51" s="57" t="s">
        <v>677</v>
      </c>
      <c r="D51" s="56" t="s">
        <v>582</v>
      </c>
      <c r="E51" s="56" t="s">
        <v>583</v>
      </c>
      <c r="F51" s="56" t="s">
        <v>584</v>
      </c>
      <c r="G51" s="56" t="s">
        <v>585</v>
      </c>
      <c r="H51" s="56" t="s">
        <v>586</v>
      </c>
      <c r="I51" s="56" t="s">
        <v>585</v>
      </c>
      <c r="L51" s="11">
        <v>49</v>
      </c>
      <c r="M51" s="56" t="s">
        <v>695</v>
      </c>
      <c r="N51" t="s">
        <v>743</v>
      </c>
      <c r="P51" s="11">
        <f t="shared" si="0"/>
        <v>3</v>
      </c>
      <c r="Q51" s="75">
        <f>VLOOKUP(M51,'MUSIC (2)'!A:F,6,FALSE)</f>
        <v>1892</v>
      </c>
      <c r="R51">
        <f>VLOOKUP(M51,'MUSIC (2)'!A:E,5,FALSE)</f>
        <v>248882</v>
      </c>
    </row>
    <row r="52" spans="1:18">
      <c r="A52" s="56" t="s">
        <v>681</v>
      </c>
      <c r="B52" s="56" t="s">
        <v>21</v>
      </c>
      <c r="C52" s="57" t="s">
        <v>682</v>
      </c>
      <c r="D52" s="56" t="s">
        <v>683</v>
      </c>
      <c r="E52" s="56" t="s">
        <v>684</v>
      </c>
      <c r="F52" s="56" t="s">
        <v>683</v>
      </c>
      <c r="G52" s="56" t="s">
        <v>685</v>
      </c>
      <c r="H52" s="56" t="s">
        <v>586</v>
      </c>
      <c r="I52" s="56" t="s">
        <v>685</v>
      </c>
      <c r="L52" s="11">
        <v>50</v>
      </c>
      <c r="M52" s="56" t="s">
        <v>696</v>
      </c>
      <c r="N52" t="s">
        <v>744</v>
      </c>
      <c r="P52" s="11">
        <f t="shared" si="0"/>
        <v>1</v>
      </c>
      <c r="Q52" s="75">
        <f>VLOOKUP(M52,'MUSIC (2)'!A:F,6,FALSE)</f>
        <v>1688</v>
      </c>
      <c r="R52">
        <f>VLOOKUP(M52,'MUSIC (2)'!A:E,5,FALSE)</f>
        <v>250774</v>
      </c>
    </row>
    <row r="53" spans="1:18">
      <c r="A53" s="56" t="s">
        <v>687</v>
      </c>
      <c r="B53" s="56" t="s">
        <v>22</v>
      </c>
      <c r="C53" s="57" t="s">
        <v>688</v>
      </c>
      <c r="D53" s="56" t="s">
        <v>689</v>
      </c>
      <c r="E53" s="56" t="s">
        <v>690</v>
      </c>
      <c r="F53" s="56" t="s">
        <v>689</v>
      </c>
      <c r="G53" s="56" t="s">
        <v>585</v>
      </c>
      <c r="H53" s="56" t="s">
        <v>586</v>
      </c>
      <c r="I53" s="56" t="s">
        <v>690</v>
      </c>
      <c r="L53" s="11">
        <v>51</v>
      </c>
      <c r="M53" s="56" t="s">
        <v>745</v>
      </c>
      <c r="N53" s="58" t="s">
        <v>593</v>
      </c>
      <c r="O53" t="s">
        <v>714</v>
      </c>
      <c r="P53" s="11">
        <f t="shared" si="0"/>
        <v>0</v>
      </c>
      <c r="Q53" s="75">
        <f>VLOOKUP(M53,'MUSIC (2)'!A:F,6,FALSE)</f>
        <v>1912</v>
      </c>
      <c r="R53">
        <f>VLOOKUP(M53,'MUSIC (2)'!A:E,5,FALSE)</f>
        <v>252462</v>
      </c>
    </row>
    <row r="54" spans="1:18">
      <c r="A54" s="56" t="s">
        <v>691</v>
      </c>
      <c r="B54" s="56" t="s">
        <v>25</v>
      </c>
      <c r="C54" s="57" t="s">
        <v>693</v>
      </c>
      <c r="D54" s="56" t="s">
        <v>694</v>
      </c>
      <c r="E54" s="56" t="s">
        <v>695</v>
      </c>
      <c r="F54" s="56" t="s">
        <v>696</v>
      </c>
      <c r="G54" s="56" t="s">
        <v>697</v>
      </c>
      <c r="H54" s="56" t="s">
        <v>698</v>
      </c>
      <c r="I54" s="56" t="s">
        <v>611</v>
      </c>
      <c r="L54" s="11">
        <v>52</v>
      </c>
      <c r="M54" s="56" t="s">
        <v>697</v>
      </c>
      <c r="N54" t="s">
        <v>746</v>
      </c>
      <c r="O54" t="s">
        <v>594</v>
      </c>
      <c r="P54" s="11">
        <f t="shared" si="0"/>
        <v>1</v>
      </c>
      <c r="Q54" s="75">
        <f>VLOOKUP(M54,'MUSIC (2)'!A:F,6,FALSE)</f>
        <v>1704</v>
      </c>
      <c r="R54">
        <f>VLOOKUP(M54,'MUSIC (2)'!A:E,5,FALSE)</f>
        <v>254374</v>
      </c>
    </row>
    <row r="55" spans="1:18">
      <c r="A55" s="56" t="s">
        <v>700</v>
      </c>
      <c r="B55" s="56" t="s">
        <v>26</v>
      </c>
      <c r="C55" s="57" t="s">
        <v>701</v>
      </c>
      <c r="D55" s="56" t="s">
        <v>702</v>
      </c>
      <c r="E55" s="56" t="s">
        <v>703</v>
      </c>
      <c r="F55" s="56" t="s">
        <v>703</v>
      </c>
      <c r="G55" s="56" t="s">
        <v>702</v>
      </c>
      <c r="H55" s="56" t="s">
        <v>586</v>
      </c>
      <c r="I55" s="56" t="s">
        <v>704</v>
      </c>
      <c r="L55" s="11">
        <v>53</v>
      </c>
      <c r="M55" s="56" t="s">
        <v>698</v>
      </c>
      <c r="N55" t="s">
        <v>747</v>
      </c>
      <c r="P55" s="11">
        <f t="shared" si="0"/>
        <v>1</v>
      </c>
      <c r="Q55" s="75">
        <f>VLOOKUP(M55,'MUSIC (2)'!A:F,6,FALSE)</f>
        <v>1428</v>
      </c>
      <c r="R55">
        <f>VLOOKUP(M55,'MUSIC (2)'!A:E,5,FALSE)</f>
        <v>256078</v>
      </c>
    </row>
    <row r="56" spans="1:18">
      <c r="A56" s="56" t="s">
        <v>705</v>
      </c>
      <c r="B56" s="56" t="s">
        <v>29</v>
      </c>
      <c r="C56" s="57" t="s">
        <v>707</v>
      </c>
      <c r="D56" s="56" t="s">
        <v>712</v>
      </c>
      <c r="E56" s="56" t="s">
        <v>712</v>
      </c>
      <c r="F56" s="56" t="s">
        <v>713</v>
      </c>
      <c r="G56" s="56" t="s">
        <v>585</v>
      </c>
      <c r="H56" s="56" t="s">
        <v>586</v>
      </c>
      <c r="I56" s="56" t="s">
        <v>585</v>
      </c>
      <c r="L56" s="11">
        <v>54</v>
      </c>
      <c r="M56" s="56" t="s">
        <v>611</v>
      </c>
      <c r="N56" t="s">
        <v>748</v>
      </c>
      <c r="P56" s="11">
        <f t="shared" si="0"/>
        <v>4</v>
      </c>
      <c r="Q56" s="75">
        <f>VLOOKUP(M56,'MUSIC (2)'!A:F,6,FALSE)</f>
        <v>2100</v>
      </c>
      <c r="R56">
        <f>VLOOKUP(M56,'MUSIC (2)'!A:E,5,FALSE)</f>
        <v>257506</v>
      </c>
    </row>
    <row r="57" spans="1:18">
      <c r="A57" s="56" t="s">
        <v>710</v>
      </c>
      <c r="B57" s="56" t="s">
        <v>30</v>
      </c>
      <c r="C57" s="57" t="s">
        <v>711</v>
      </c>
      <c r="D57" s="56" t="s">
        <v>717</v>
      </c>
      <c r="E57" s="56" t="s">
        <v>718</v>
      </c>
      <c r="F57" s="56" t="s">
        <v>719</v>
      </c>
      <c r="G57" s="56" t="s">
        <v>585</v>
      </c>
      <c r="H57" s="56" t="s">
        <v>586</v>
      </c>
      <c r="I57" s="56" t="s">
        <v>585</v>
      </c>
      <c r="L57" s="11">
        <v>55</v>
      </c>
      <c r="M57" s="56" t="s">
        <v>749</v>
      </c>
      <c r="N57" t="s">
        <v>1071</v>
      </c>
      <c r="P57" s="11">
        <f>COUNTIF($D$35:$I$62,M57)</f>
        <v>2</v>
      </c>
      <c r="Q57" s="75">
        <f>VLOOKUP(M57,'MUSIC (2)'!A:F,6,FALSE)</f>
        <v>2324</v>
      </c>
      <c r="R57">
        <f>VLOOKUP(M57,'MUSIC (2)'!A:E,5,FALSE)</f>
        <v>259606</v>
      </c>
    </row>
    <row r="58" spans="1:18">
      <c r="A58" s="56" t="s">
        <v>715</v>
      </c>
      <c r="B58" s="56" t="s">
        <v>1090</v>
      </c>
      <c r="C58" s="57" t="s">
        <v>716</v>
      </c>
      <c r="D58" s="56" t="s">
        <v>604</v>
      </c>
      <c r="E58" s="56" t="s">
        <v>621</v>
      </c>
      <c r="F58" s="56" t="s">
        <v>665</v>
      </c>
      <c r="G58" s="56" t="s">
        <v>679</v>
      </c>
      <c r="H58" s="56" t="s">
        <v>690</v>
      </c>
      <c r="I58" s="56" t="s">
        <v>585</v>
      </c>
      <c r="L58" s="11">
        <v>56</v>
      </c>
      <c r="M58" s="56" t="s">
        <v>702</v>
      </c>
      <c r="N58" t="s">
        <v>750</v>
      </c>
      <c r="P58" s="11">
        <f t="shared" si="0"/>
        <v>2</v>
      </c>
      <c r="Q58" s="75">
        <f>VLOOKUP(M58,'MUSIC (2)'!A:F,6,FALSE)</f>
        <v>1188</v>
      </c>
      <c r="R58">
        <f>VLOOKUP(M58,'MUSIC (2)'!A:E,5,FALSE)</f>
        <v>261930</v>
      </c>
    </row>
    <row r="59" spans="1:18">
      <c r="A59" s="56" t="s">
        <v>720</v>
      </c>
      <c r="B59" s="56" t="s">
        <v>281</v>
      </c>
      <c r="C59" s="57" t="s">
        <v>721</v>
      </c>
      <c r="D59" s="56"/>
      <c r="E59" s="56"/>
      <c r="F59" s="56"/>
      <c r="G59" s="56"/>
      <c r="H59" s="56"/>
      <c r="I59" s="56"/>
      <c r="L59" s="11">
        <v>57</v>
      </c>
      <c r="M59" s="56" t="s">
        <v>703</v>
      </c>
      <c r="N59" s="59" t="s">
        <v>605</v>
      </c>
      <c r="O59" t="s">
        <v>751</v>
      </c>
      <c r="P59" s="11">
        <f t="shared" si="0"/>
        <v>2</v>
      </c>
      <c r="Q59" s="75">
        <f>VLOOKUP(M59,'MUSIC (2)'!A:F,6,FALSE)</f>
        <v>1292</v>
      </c>
      <c r="R59">
        <f>VLOOKUP(M59,'MUSIC (2)'!A:E,5,FALSE)</f>
        <v>263118</v>
      </c>
    </row>
    <row r="60" spans="1:18">
      <c r="A60" s="56" t="s">
        <v>726</v>
      </c>
      <c r="B60" s="56" t="s">
        <v>31</v>
      </c>
      <c r="C60" s="57" t="s">
        <v>727</v>
      </c>
      <c r="D60" s="56"/>
      <c r="E60" s="56"/>
      <c r="F60" s="56"/>
      <c r="G60" s="56"/>
      <c r="H60" s="56"/>
      <c r="I60" s="56"/>
      <c r="L60" s="11">
        <v>58</v>
      </c>
      <c r="M60" s="56" t="s">
        <v>704</v>
      </c>
      <c r="N60" t="s">
        <v>735</v>
      </c>
      <c r="O60" t="s">
        <v>714</v>
      </c>
      <c r="P60" s="11">
        <f t="shared" si="0"/>
        <v>1</v>
      </c>
      <c r="Q60" s="75">
        <f>VLOOKUP(M60,'MUSIC (2)'!A:F,6,FALSE)</f>
        <v>1484</v>
      </c>
      <c r="R60">
        <f>VLOOKUP(M60,'MUSIC (2)'!A:E,5,FALSE)</f>
        <v>264410</v>
      </c>
    </row>
    <row r="61" spans="1:18">
      <c r="A61" s="56" t="s">
        <v>728</v>
      </c>
      <c r="B61" s="56" t="s">
        <v>729</v>
      </c>
      <c r="C61" s="57" t="s">
        <v>730</v>
      </c>
      <c r="D61" s="56"/>
      <c r="E61" s="56"/>
      <c r="F61" s="56"/>
      <c r="G61" s="56"/>
      <c r="H61" s="56"/>
      <c r="I61" s="56"/>
      <c r="L61" s="11">
        <v>59</v>
      </c>
      <c r="M61" s="56" t="s">
        <v>708</v>
      </c>
      <c r="N61" s="61" t="s">
        <v>1085</v>
      </c>
      <c r="O61" t="s">
        <v>738</v>
      </c>
      <c r="P61" s="11">
        <f t="shared" si="0"/>
        <v>0</v>
      </c>
      <c r="Q61" s="75">
        <f>VLOOKUP(M61,'MUSIC (2)'!A:F,6,FALSE)</f>
        <v>1072</v>
      </c>
      <c r="R61">
        <f>VLOOKUP(M61,'MUSIC (2)'!A:E,5,FALSE)</f>
        <v>265894</v>
      </c>
    </row>
    <row r="62" spans="1:18">
      <c r="A62" s="56" t="s">
        <v>732</v>
      </c>
      <c r="B62" s="56" t="s">
        <v>733</v>
      </c>
      <c r="C62" s="57" t="s">
        <v>734</v>
      </c>
      <c r="D62" s="56"/>
      <c r="E62" s="56"/>
      <c r="F62" s="56"/>
      <c r="G62" s="56"/>
      <c r="H62" s="56"/>
      <c r="I62" s="56"/>
      <c r="L62" s="11">
        <v>60</v>
      </c>
      <c r="M62" s="56" t="s">
        <v>709</v>
      </c>
      <c r="N62" t="s">
        <v>752</v>
      </c>
      <c r="O62" t="s">
        <v>594</v>
      </c>
      <c r="P62" s="11">
        <f t="shared" si="0"/>
        <v>1</v>
      </c>
      <c r="Q62" s="75">
        <f>VLOOKUP(M62,'MUSIC (2)'!A:F,6,FALSE)</f>
        <v>476</v>
      </c>
      <c r="R62">
        <f>VLOOKUP(M62,'MUSIC (2)'!A:E,5,FALSE)</f>
        <v>266966</v>
      </c>
    </row>
    <row r="63" spans="1:18">
      <c r="L63" s="11">
        <v>61</v>
      </c>
      <c r="M63" s="56" t="s">
        <v>712</v>
      </c>
      <c r="N63" s="60" t="s">
        <v>623</v>
      </c>
      <c r="O63" t="s">
        <v>751</v>
      </c>
      <c r="P63" s="11">
        <f t="shared" si="0"/>
        <v>2</v>
      </c>
      <c r="Q63" s="75">
        <f>VLOOKUP(M63,'MUSIC (2)'!A:F,6,FALSE)</f>
        <v>1212</v>
      </c>
      <c r="R63">
        <f>VLOOKUP(M63,'MUSIC (2)'!A:E,5,FALSE)</f>
        <v>267442</v>
      </c>
    </row>
    <row r="64" spans="1:18">
      <c r="C64" s="57"/>
      <c r="L64" s="11">
        <v>62</v>
      </c>
      <c r="M64" s="56" t="s">
        <v>713</v>
      </c>
      <c r="N64" t="s">
        <v>645</v>
      </c>
      <c r="O64" t="s">
        <v>738</v>
      </c>
      <c r="P64" s="11">
        <f t="shared" si="0"/>
        <v>2</v>
      </c>
      <c r="Q64" s="75">
        <f>VLOOKUP(M64,'MUSIC (2)'!A:F,6,FALSE)</f>
        <v>1252</v>
      </c>
      <c r="R64">
        <f>VLOOKUP(M64,'MUSIC (2)'!A:E,5,FALSE)</f>
        <v>268654</v>
      </c>
    </row>
    <row r="65" spans="3:18">
      <c r="C65" s="57"/>
      <c r="L65" s="11">
        <v>63</v>
      </c>
      <c r="M65" s="56" t="s">
        <v>717</v>
      </c>
      <c r="N65" t="s">
        <v>735</v>
      </c>
      <c r="O65" t="s">
        <v>738</v>
      </c>
      <c r="P65" s="11">
        <f t="shared" si="0"/>
        <v>1</v>
      </c>
      <c r="Q65" s="75">
        <f>VLOOKUP(M65,'MUSIC (2)'!A:F,6,FALSE)</f>
        <v>1436</v>
      </c>
      <c r="R65">
        <f>VLOOKUP(M65,'MUSIC (2)'!A:E,5,FALSE)</f>
        <v>269906</v>
      </c>
    </row>
    <row r="66" spans="3:18">
      <c r="C66" s="57" t="str">
        <f t="shared" ref="C66:C89" si="1">D35&amp;E35&amp;F35&amp;G35&amp;H35&amp;I35</f>
        <v>00725E423E55</v>
      </c>
      <c r="D66" s="56" t="str">
        <f>C66</f>
        <v>00725E423E55</v>
      </c>
      <c r="L66" s="11">
        <v>64</v>
      </c>
      <c r="M66" s="56" t="s">
        <v>718</v>
      </c>
      <c r="N66" s="59" t="s">
        <v>1070</v>
      </c>
      <c r="O66" t="s">
        <v>755</v>
      </c>
      <c r="P66" s="11">
        <f t="shared" si="0"/>
        <v>1</v>
      </c>
      <c r="Q66" s="75">
        <f>VLOOKUP(M66,'MUSIC (2)'!A:F,6,FALSE)</f>
        <v>712</v>
      </c>
      <c r="R66">
        <f>VLOOKUP(M66,'MUSIC (2)'!A:E,5,FALSE)</f>
        <v>271342</v>
      </c>
    </row>
    <row r="67" spans="3:18">
      <c r="C67" s="57" t="str">
        <f t="shared" si="1"/>
        <v>313230005A31</v>
      </c>
      <c r="D67" s="56" t="str">
        <f t="shared" ref="D67:D89" si="2">D66&amp;C67</f>
        <v>00725E423E55313230005A31</v>
      </c>
      <c r="L67" s="11">
        <v>65</v>
      </c>
      <c r="M67" s="56" t="s">
        <v>719</v>
      </c>
      <c r="N67" t="s">
        <v>753</v>
      </c>
      <c r="O67" t="s">
        <v>594</v>
      </c>
      <c r="P67" s="11">
        <f t="shared" ref="P67:P74" si="3">COUNTIF($D$35:$I$62,M67)</f>
        <v>1</v>
      </c>
      <c r="Q67" s="75">
        <f>VLOOKUP(M67,'MUSIC (2)'!A:F,6,FALSE)</f>
        <v>412</v>
      </c>
      <c r="R67">
        <f>VLOOKUP(M67,'MUSIC (2)'!A:E,5,FALSE)</f>
        <v>272054</v>
      </c>
    </row>
    <row r="68" spans="3:18">
      <c r="C68" s="57" t="str">
        <f t="shared" si="1"/>
        <v>343333345A00</v>
      </c>
      <c r="D68" s="56" t="str">
        <f t="shared" si="2"/>
        <v>00725E423E55313230005A31343333345A00</v>
      </c>
      <c r="L68" s="11">
        <v>66</v>
      </c>
      <c r="M68" s="56" t="s">
        <v>722</v>
      </c>
      <c r="N68" s="60" t="s">
        <v>623</v>
      </c>
      <c r="O68" t="s">
        <v>755</v>
      </c>
      <c r="P68" s="11">
        <f t="shared" si="3"/>
        <v>0</v>
      </c>
      <c r="Q68" s="75">
        <f>VLOOKUP(M68,'MUSIC (2)'!A:F,6,FALSE)</f>
        <v>1164</v>
      </c>
      <c r="R68">
        <f>VLOOKUP(M68,'MUSIC (2)'!A:E,5,FALSE)</f>
        <v>272466</v>
      </c>
    </row>
    <row r="69" spans="3:18">
      <c r="C69" s="57" t="str">
        <f t="shared" si="1"/>
        <v>777576005A00</v>
      </c>
      <c r="D69" s="56" t="str">
        <f t="shared" si="2"/>
        <v>00725E423E55313230005A31343333345A00777576005A00</v>
      </c>
      <c r="L69" s="11">
        <v>67</v>
      </c>
      <c r="M69" s="56" t="s">
        <v>754</v>
      </c>
      <c r="N69" s="58" t="s">
        <v>593</v>
      </c>
      <c r="O69" t="s">
        <v>738</v>
      </c>
      <c r="P69" s="11">
        <f t="shared" si="3"/>
        <v>1</v>
      </c>
      <c r="Q69" s="75">
        <f>VLOOKUP(M69,'MUSIC (2)'!A:F,6,FALSE)</f>
        <v>1288</v>
      </c>
      <c r="R69">
        <f>VLOOKUP(M69,'MUSIC (2)'!A:E,5,FALSE)</f>
        <v>273630</v>
      </c>
    </row>
    <row r="70" spans="3:18">
      <c r="C70" s="57" t="str">
        <f t="shared" si="1"/>
        <v>383A39385A65</v>
      </c>
      <c r="D70" s="56" t="str">
        <f t="shared" si="2"/>
        <v>00725E423E55313230005A31343333345A00777576005A00383A39385A65</v>
      </c>
      <c r="L70" s="11">
        <v>68</v>
      </c>
      <c r="M70" s="56" t="s">
        <v>723</v>
      </c>
      <c r="N70" s="76" t="s">
        <v>725</v>
      </c>
      <c r="O70" s="76" t="s">
        <v>672</v>
      </c>
      <c r="P70" s="11">
        <f t="shared" si="3"/>
        <v>0</v>
      </c>
      <c r="Q70" s="75">
        <f>VLOOKUP(M70,'MUSIC (2)'!A:F,6,FALSE)</f>
        <v>1488</v>
      </c>
      <c r="R70">
        <f>VLOOKUP(M70,'MUSIC (2)'!A:E,5,FALSE)</f>
        <v>274918</v>
      </c>
    </row>
    <row r="71" spans="3:18">
      <c r="C71" s="57" t="str">
        <f t="shared" si="1"/>
        <v>959595959595</v>
      </c>
      <c r="D71" s="56" t="str">
        <f t="shared" si="2"/>
        <v>00725E423E55313230005A31343333345A00777576005A00383A39385A65959595959595</v>
      </c>
      <c r="L71" s="11">
        <v>69</v>
      </c>
      <c r="M71" s="56" t="s">
        <v>724</v>
      </c>
      <c r="N71" s="59" t="s">
        <v>605</v>
      </c>
      <c r="O71" t="s">
        <v>755</v>
      </c>
      <c r="P71" s="11">
        <f t="shared" si="3"/>
        <v>0</v>
      </c>
      <c r="Q71" s="75">
        <f>VLOOKUP(M71,'MUSIC (2)'!A:F,6,FALSE)</f>
        <v>1916</v>
      </c>
      <c r="R71">
        <f>VLOOKUP(M71,'MUSIC (2)'!A:E,5,FALSE)</f>
        <v>276406</v>
      </c>
    </row>
    <row r="72" spans="3:18">
      <c r="C72" s="57" t="str">
        <f t="shared" si="1"/>
        <v>3B3C3D005A3C</v>
      </c>
      <c r="D72" s="56" t="str">
        <f t="shared" si="2"/>
        <v>00725E423E55313230005A31343333345A00777576005A00383A39385A659595959595953B3C3D005A3C</v>
      </c>
      <c r="L72" s="11">
        <v>70</v>
      </c>
      <c r="M72" s="56" t="s">
        <v>583</v>
      </c>
      <c r="N72" s="60" t="s">
        <v>623</v>
      </c>
      <c r="O72" t="s">
        <v>1069</v>
      </c>
      <c r="P72" s="11">
        <f t="shared" si="3"/>
        <v>2</v>
      </c>
      <c r="Q72" s="75">
        <f>VLOOKUP(M72,'MUSIC (2)'!A:F,6,FALSE)</f>
        <v>908</v>
      </c>
      <c r="R72">
        <f>VLOOKUP(M72,'MUSIC (2)'!A:E,5,FALSE)</f>
        <v>278322</v>
      </c>
    </row>
    <row r="73" spans="3:18">
      <c r="C73" s="57" t="str">
        <f t="shared" si="1"/>
        <v>3E3F3F005A00</v>
      </c>
      <c r="D73" s="56" t="str">
        <f t="shared" si="2"/>
        <v>00725E423E55313230005A31343333345A00777576005A00383A39385A659595959595953B3C3D005A3C3E3F3F005A00</v>
      </c>
      <c r="L73" s="11">
        <v>71</v>
      </c>
      <c r="M73" s="56" t="s">
        <v>584</v>
      </c>
      <c r="N73" t="s">
        <v>737</v>
      </c>
      <c r="O73" t="s">
        <v>672</v>
      </c>
      <c r="P73" s="11">
        <f t="shared" si="3"/>
        <v>2</v>
      </c>
      <c r="Q73" s="75">
        <f>VLOOKUP(M73,'MUSIC (2)'!A:F,6,FALSE)</f>
        <v>2132</v>
      </c>
      <c r="R73">
        <f>VLOOKUP(M73,'MUSIC (2)'!A:E,5,FALSE)</f>
        <v>279230</v>
      </c>
    </row>
    <row r="74" spans="3:18">
      <c r="C74" s="57" t="str">
        <f t="shared" si="1"/>
        <v>353735373636</v>
      </c>
      <c r="D74" s="56" t="str">
        <f t="shared" si="2"/>
        <v>00725E423E55313230005A31343333345A00777576005A00383A39385A659595959595953B3C3D005A3C3E3F3F005A00353735373636</v>
      </c>
      <c r="L74" s="11">
        <v>72</v>
      </c>
      <c r="M74" s="56" t="s">
        <v>582</v>
      </c>
      <c r="N74" s="76" t="s">
        <v>725</v>
      </c>
      <c r="O74" s="76" t="s">
        <v>714</v>
      </c>
      <c r="P74" s="11">
        <f t="shared" si="3"/>
        <v>3</v>
      </c>
      <c r="Q74" s="75">
        <f>VLOOKUP(M74,'MUSIC (2)'!A:F,6,FALSE)</f>
        <v>1384</v>
      </c>
      <c r="R74">
        <f>VLOOKUP(M74,'MUSIC (2)'!A:E,5,FALSE)</f>
        <v>281362</v>
      </c>
    </row>
    <row r="75" spans="3:18">
      <c r="C75" s="57" t="str">
        <f t="shared" si="1"/>
        <v>405C40405C40</v>
      </c>
      <c r="D75" s="56" t="str">
        <f t="shared" si="2"/>
        <v>00725E423E55313230005A31343333345A00777576005A00383A39385A659595959595953B3C3D005A3C3E3F3F005A00353735373636405C40405C40</v>
      </c>
      <c r="Q75" s="75"/>
      <c r="R75" t="e">
        <f>VLOOKUP(M75,'MUSIC (2)'!A:E,5,FALSE)</f>
        <v>#N/A</v>
      </c>
    </row>
    <row r="76" spans="3:18">
      <c r="C76" s="57" t="str">
        <f t="shared" si="1"/>
        <v>003F3E663F41</v>
      </c>
      <c r="D76" s="56" t="str">
        <f t="shared" si="2"/>
        <v>00725E423E55313230005A31343333345A00777576005A00383A39385A659595959595953B3C3D005A3C3E3F3F005A00353735373636405C40405C40003F3E663F41</v>
      </c>
      <c r="Q76" s="75"/>
      <c r="R76" t="e">
        <f>VLOOKUP(M76,'MUSIC (2)'!A:E,5,FALSE)</f>
        <v>#N/A</v>
      </c>
    </row>
    <row r="77" spans="3:18">
      <c r="C77" s="57" t="str">
        <f t="shared" si="1"/>
        <v>776065386005</v>
      </c>
      <c r="D77" s="56" t="str">
        <f t="shared" si="2"/>
        <v>00725E423E55313230005A31343333345A00777576005A00383A39385A659595959595953B3C3D005A3C3E3F3F005A00353735373636405C40405C40003F3E663F41776065386005</v>
      </c>
      <c r="Q77" s="75"/>
      <c r="R77" t="e">
        <f>VLOOKUP(M77,'MUSIC (2)'!A:E,5,FALSE)</f>
        <v>#N/A</v>
      </c>
    </row>
    <row r="78" spans="3:18">
      <c r="C78" s="57" t="str">
        <f t="shared" si="1"/>
        <v>474847495A49</v>
      </c>
      <c r="D78" s="56" t="str">
        <f t="shared" si="2"/>
        <v>00725E423E55313230005A31343333345A00777576005A00383A39385A659595959595953B3C3D005A3C3E3F3F005A00353735373636405C40405C40003F3E663F41776065386005474847495A49</v>
      </c>
      <c r="Q78" s="75"/>
      <c r="R78" t="e">
        <f>VLOOKUP(M78,'MUSIC (2)'!A:E,5,FALSE)</f>
        <v>#N/A</v>
      </c>
    </row>
    <row r="79" spans="3:18">
      <c r="C79" s="57" t="str">
        <f t="shared" si="1"/>
        <v>434345445A46</v>
      </c>
      <c r="D79" s="56" t="str">
        <f t="shared" si="2"/>
        <v>00725E423E55313230005A31343333345A00777576005A00383A39385A659595959595953B3C3D005A3C3E3F3F005A00353735373636405C40405C40003F3E663F41776065386005474847495A49434345445A46</v>
      </c>
      <c r="Q79" s="75"/>
      <c r="R79" t="e">
        <f>VLOOKUP(M79,'MUSIC (2)'!A:E,5,FALSE)</f>
        <v>#N/A</v>
      </c>
    </row>
    <row r="80" spans="3:18">
      <c r="C80" s="57" t="str">
        <f t="shared" si="1"/>
        <v>5C5565666B6D</v>
      </c>
      <c r="D80" s="56" t="str">
        <f t="shared" si="2"/>
        <v>00725E423E55313230005A31343333345A00777576005A00383A39385A659595959595953B3C3D005A3C3E3F3F005A00353735373636405C40405C40003F3E663F41776065386005474847495A49434345445A465C5565666B6D</v>
      </c>
      <c r="Q80" s="75"/>
      <c r="R80" t="e">
        <f>VLOOKUP(M80,'MUSIC (2)'!A:E,5,FALSE)</f>
        <v>#N/A</v>
      </c>
    </row>
    <row r="81" spans="3:18">
      <c r="C81" s="57" t="str">
        <f t="shared" si="1"/>
        <v>004E004D5A00</v>
      </c>
      <c r="D81" s="56" t="str">
        <f t="shared" si="2"/>
        <v>00725E423E55313230005A31343333345A00777576005A00383A39385A659595959595953B3C3D005A3C3E3F3F005A00353735373636405C40405C40003F3E663F41776065386005474847495A49434345445A465C5565666B6D004E004D5A00</v>
      </c>
      <c r="Q81" s="75"/>
      <c r="R81" t="e">
        <f>VLOOKUP(M81,'MUSIC (2)'!A:E,5,FALSE)</f>
        <v>#N/A</v>
      </c>
    </row>
    <row r="82" spans="3:18">
      <c r="C82" s="57" t="str">
        <f t="shared" si="1"/>
        <v>777576005A00</v>
      </c>
      <c r="D82" s="56" t="str">
        <f t="shared" si="2"/>
        <v>00725E423E55313230005A31343333345A00777576005A00383A39385A659595959595953B3C3D005A3C3E3F3F005A00353735373636405C40405C40003F3E663F41776065386005474847495A49434345445A465C5565666B6D004E004D5A00777576005A00</v>
      </c>
      <c r="Q82" s="75"/>
      <c r="R82" t="e">
        <f>VLOOKUP(M82,'MUSIC (2)'!A:E,5,FALSE)</f>
        <v>#N/A</v>
      </c>
    </row>
    <row r="83" spans="3:18">
      <c r="C83" s="57" t="str">
        <f t="shared" si="1"/>
        <v>595B595C5A5C</v>
      </c>
      <c r="D83" s="56" t="str">
        <f t="shared" si="2"/>
        <v>00725E423E55313230005A31343333345A00777576005A00383A39385A659595959595953B3C3D005A3C3E3F3F005A00353735373636405C40405C40003F3E663F41776065386005474847495A49434345445A465C5565666B6D004E004D5A00777576005A00595B595C5A5C</v>
      </c>
      <c r="Q83" s="75"/>
      <c r="R83" t="e">
        <f>VLOOKUP(M83,'MUSIC (2)'!A:E,5,FALSE)</f>
        <v>#N/A</v>
      </c>
    </row>
    <row r="84" spans="3:18">
      <c r="C84" s="57" t="str">
        <f t="shared" si="1"/>
        <v>5D5E5D005A5E</v>
      </c>
      <c r="D84" s="56" t="str">
        <f t="shared" si="2"/>
        <v>00725E423E55313230005A31343333345A00777576005A00383A39385A659595959595953B3C3D005A3C3E3F3F005A00353735373636405C40405C40003F3E663F41776065386005474847495A49434345445A465C5565666B6D004E004D5A00777576005A00595B595C5A5C5D5E5D005A5E</v>
      </c>
      <c r="Q84" s="75"/>
      <c r="R84" t="e">
        <f>VLOOKUP(M84,'MUSIC (2)'!A:E,5,FALSE)</f>
        <v>#N/A</v>
      </c>
    </row>
    <row r="85" spans="3:18">
      <c r="C85" s="57" t="str">
        <f t="shared" si="1"/>
        <v>5F6061636465</v>
      </c>
      <c r="D85" s="56" t="str">
        <f t="shared" si="2"/>
        <v>00725E423E55313230005A31343333345A00777576005A00383A39385A659595959595953B3C3D005A3C3E3F3F005A00353735373636405C40405C40003F3E663F41776065386005474847495A49434345445A465C5565666B6D004E004D5A00777576005A00595B595C5A5C5D5E5D005A5E5F6061636465</v>
      </c>
      <c r="Q85" s="75"/>
      <c r="R85" t="e">
        <f>VLOOKUP(M85,'MUSIC (2)'!A:E,5,FALSE)</f>
        <v>#N/A</v>
      </c>
    </row>
    <row r="86" spans="3:18">
      <c r="C86" s="57" t="str">
        <f t="shared" si="1"/>
        <v>676868675A69</v>
      </c>
      <c r="D86" s="56" t="str">
        <f t="shared" si="2"/>
        <v>00725E423E55313230005A31343333345A00777576005A00383A39385A659595959595953B3C3D005A3C3E3F3F005A00353735373636405C40405C40003F3E663F41776065386005474847495A49434345445A465C5565666B6D004E004D5A00777576005A00595B595C5A5C5D5E5D005A5E5F6061636465676868675A69</v>
      </c>
      <c r="Q86" s="75"/>
      <c r="R86" t="e">
        <f>VLOOKUP(M86,'MUSIC (2)'!A:E,5,FALSE)</f>
        <v>#N/A</v>
      </c>
    </row>
    <row r="87" spans="3:18">
      <c r="C87" s="57" t="str">
        <f t="shared" si="1"/>
        <v>6C6C6D005A00</v>
      </c>
      <c r="D87" s="56" t="str">
        <f t="shared" si="2"/>
        <v>00725E423E55313230005A31343333345A00777576005A00383A39385A659595959595953B3C3D005A3C3E3F3F005A00353735373636405C40405C40003F3E663F41776065386005474847495A49434345445A465C5565666B6D004E004D5A00777576005A00595B595C5A5C5D5E5D005A5E5F6061636465676868675A696C6C6D005A00</v>
      </c>
      <c r="Q87" s="75"/>
      <c r="R87" t="e">
        <f>VLOOKUP(M87,'MUSIC (2)'!A:E,5,FALSE)</f>
        <v>#N/A</v>
      </c>
    </row>
    <row r="88" spans="3:18">
      <c r="C88" s="57" t="str">
        <f t="shared" si="1"/>
        <v>6E6F70005A00</v>
      </c>
      <c r="D88" s="56" t="str">
        <f t="shared" si="2"/>
        <v>00725E423E55313230005A31343333345A00777576005A00383A39385A659595959595953B3C3D005A3C3E3F3F005A00353735373636405C40405C40003F3E663F41776065386005474847495A49434345445A465C5565666B6D004E004D5A00777576005A00595B595C5A5C5D5E5D005A5E5F6061636465676868675A696C6C6D005A006E6F70005A00</v>
      </c>
      <c r="Q88" s="75"/>
      <c r="R88" t="e">
        <f>VLOOKUP(M88,'MUSIC (2)'!A:E,5,FALSE)</f>
        <v>#N/A</v>
      </c>
    </row>
    <row r="89" spans="3:18">
      <c r="C89" s="57" t="str">
        <f t="shared" si="1"/>
        <v>363C49575E00</v>
      </c>
      <c r="D89" s="62" t="str">
        <f t="shared" si="2"/>
        <v>00725E423E55313230005A31343333345A00777576005A00383A39385A659595959595953B3C3D005A3C3E3F3F005A00353735373636405C40405C40003F3E663F41776065386005474847495A49434345445A465C5565666B6D004E004D5A00777576005A00595B595C5A5C5D5E5D005A5E5F6061636465676868675A696C6C6D005A006E6F70005A00363C49575E00</v>
      </c>
      <c r="Q89" s="75"/>
      <c r="R89" t="e">
        <f>VLOOKUP(M89,'MUSIC (2)'!A:E,5,FALSE)</f>
        <v>#N/A</v>
      </c>
    </row>
    <row r="90" spans="3:18">
      <c r="D90" s="14" t="s">
        <v>756</v>
      </c>
      <c r="Q90" s="75"/>
      <c r="R90" t="e">
        <f>VLOOKUP(M90,'MUSIC (2)'!A:E,5,FALSE)</f>
        <v>#N/A</v>
      </c>
    </row>
  </sheetData>
  <autoFilter ref="L1:N90" xr:uid="{6971B138-9060-456F-B65F-46841AC1A1C5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A34C3-3CB6-47C3-9BB9-46106478794D}">
  <dimension ref="A2:M41"/>
  <sheetViews>
    <sheetView topLeftCell="A7" workbookViewId="0">
      <selection activeCell="B35" sqref="B35"/>
    </sheetView>
  </sheetViews>
  <sheetFormatPr defaultRowHeight="15"/>
  <cols>
    <col min="2" max="2" width="9.140625" style="23"/>
    <col min="3" max="3" width="17.85546875" bestFit="1" customWidth="1"/>
  </cols>
  <sheetData>
    <row r="2" spans="1:13">
      <c r="A2" s="1" t="s">
        <v>1133</v>
      </c>
      <c r="L2">
        <v>8</v>
      </c>
      <c r="M2">
        <f>M3/L3*L2</f>
        <v>64</v>
      </c>
    </row>
    <row r="3" spans="1:13">
      <c r="B3" s="23">
        <v>109058</v>
      </c>
      <c r="C3" t="s">
        <v>1132</v>
      </c>
      <c r="D3">
        <f>HEX2DEC(B3)</f>
        <v>1085528</v>
      </c>
      <c r="L3">
        <v>13</v>
      </c>
      <c r="M3">
        <v>104</v>
      </c>
    </row>
    <row r="4" spans="1:13">
      <c r="B4" s="23" t="s">
        <v>1131</v>
      </c>
      <c r="C4" t="s">
        <v>1130</v>
      </c>
      <c r="D4">
        <f>HEX2DEC(B4)</f>
        <v>1121368</v>
      </c>
      <c r="E4">
        <f>D4-D3</f>
        <v>35840</v>
      </c>
      <c r="F4">
        <f>40*28</f>
        <v>1120</v>
      </c>
      <c r="G4">
        <f>E4/32</f>
        <v>1120</v>
      </c>
    </row>
    <row r="5" spans="1:13">
      <c r="A5">
        <v>1003874</v>
      </c>
      <c r="B5" s="23" t="str">
        <f>DEC2HEX(A5)</f>
        <v>F5162</v>
      </c>
      <c r="C5" t="s">
        <v>1126</v>
      </c>
    </row>
    <row r="7" spans="1:13">
      <c r="A7" s="1" t="s">
        <v>1129</v>
      </c>
    </row>
    <row r="8" spans="1:13">
      <c r="B8" s="23" t="s">
        <v>60</v>
      </c>
      <c r="C8" t="s">
        <v>1115</v>
      </c>
      <c r="D8">
        <f>HEX2DEC(B8)</f>
        <v>1123750</v>
      </c>
    </row>
    <row r="9" spans="1:13">
      <c r="B9" s="23" t="s">
        <v>1128</v>
      </c>
      <c r="C9" t="s">
        <v>1127</v>
      </c>
      <c r="D9">
        <f>HEX2DEC(B9)</f>
        <v>1152422</v>
      </c>
      <c r="E9">
        <f>D9-D8</f>
        <v>28672</v>
      </c>
      <c r="F9">
        <f>32*28</f>
        <v>896</v>
      </c>
      <c r="G9">
        <f>E9/32</f>
        <v>896</v>
      </c>
    </row>
    <row r="10" spans="1:13">
      <c r="A10">
        <v>1152422</v>
      </c>
      <c r="B10" s="23" t="str">
        <f>DEC2HEX(A10)</f>
        <v>1195A6</v>
      </c>
      <c r="C10" t="s">
        <v>1126</v>
      </c>
      <c r="E10">
        <v>16</v>
      </c>
    </row>
    <row r="12" spans="1:13">
      <c r="A12" s="1" t="s">
        <v>561</v>
      </c>
    </row>
    <row r="13" spans="1:13">
      <c r="B13" s="23" t="s">
        <v>560</v>
      </c>
      <c r="C13" t="s">
        <v>1115</v>
      </c>
      <c r="D13">
        <f>HEX2DEC(B13)</f>
        <v>1158178</v>
      </c>
    </row>
    <row r="14" spans="1:13">
      <c r="B14" s="23" t="s">
        <v>1125</v>
      </c>
      <c r="C14" t="s">
        <v>1115</v>
      </c>
      <c r="D14">
        <f>HEX2DEC(B14)</f>
        <v>1163938</v>
      </c>
      <c r="E14">
        <f>D14-D13</f>
        <v>5760</v>
      </c>
      <c r="F14">
        <f>30*6</f>
        <v>180</v>
      </c>
      <c r="G14">
        <f>E14/32</f>
        <v>180</v>
      </c>
    </row>
    <row r="15" spans="1:13">
      <c r="A15">
        <v>1163938</v>
      </c>
      <c r="B15" s="23" t="str">
        <f>DEC2HEX(A15)</f>
        <v>11C2A2</v>
      </c>
      <c r="C15" t="s">
        <v>1124</v>
      </c>
      <c r="E15">
        <v>16</v>
      </c>
    </row>
    <row r="17" spans="1:7">
      <c r="A17" s="1" t="s">
        <v>564</v>
      </c>
    </row>
    <row r="18" spans="1:7">
      <c r="B18" s="23" t="s">
        <v>565</v>
      </c>
      <c r="C18" t="s">
        <v>1115</v>
      </c>
      <c r="D18">
        <f>HEX2DEC(B18)</f>
        <v>1171068</v>
      </c>
    </row>
    <row r="19" spans="1:7">
      <c r="B19" s="23" t="s">
        <v>1123</v>
      </c>
      <c r="C19" t="s">
        <v>1115</v>
      </c>
      <c r="D19">
        <f>HEX2DEC(B19)</f>
        <v>1171516</v>
      </c>
      <c r="E19">
        <f>D19-D18</f>
        <v>448</v>
      </c>
      <c r="F19">
        <f>7*2</f>
        <v>14</v>
      </c>
      <c r="G19">
        <f>E19/32</f>
        <v>14</v>
      </c>
    </row>
    <row r="20" spans="1:7">
      <c r="A20">
        <v>366884</v>
      </c>
      <c r="B20" s="23" t="str">
        <f>DEC2HEX(A20)</f>
        <v>59924</v>
      </c>
      <c r="C20" t="s">
        <v>1122</v>
      </c>
      <c r="E20">
        <v>16</v>
      </c>
    </row>
    <row r="22" spans="1:7">
      <c r="A22" s="1" t="s">
        <v>1121</v>
      </c>
    </row>
    <row r="23" spans="1:7">
      <c r="B23" s="23" t="s">
        <v>243</v>
      </c>
      <c r="C23" t="s">
        <v>1115</v>
      </c>
      <c r="D23">
        <f>HEX2DEC(B23)</f>
        <v>310762</v>
      </c>
    </row>
    <row r="24" spans="1:7">
      <c r="B24" s="23" t="s">
        <v>1120</v>
      </c>
      <c r="C24" t="s">
        <v>1115</v>
      </c>
      <c r="D24">
        <f>HEX2DEC(B24)</f>
        <v>313450</v>
      </c>
      <c r="E24">
        <f>D24-D23</f>
        <v>2688</v>
      </c>
      <c r="F24">
        <f>28*3</f>
        <v>84</v>
      </c>
      <c r="G24">
        <f>E24/32</f>
        <v>84</v>
      </c>
    </row>
    <row r="26" spans="1:7">
      <c r="A26" s="1" t="s">
        <v>1119</v>
      </c>
    </row>
    <row r="27" spans="1:7">
      <c r="A27" s="1"/>
      <c r="B27" s="23" t="s">
        <v>1118</v>
      </c>
      <c r="C27" t="s">
        <v>1115</v>
      </c>
      <c r="D27">
        <f>HEX2DEC(B27)</f>
        <v>691148</v>
      </c>
    </row>
    <row r="28" spans="1:7">
      <c r="A28" s="1"/>
      <c r="B28" s="23" t="s">
        <v>1117</v>
      </c>
      <c r="C28" t="s">
        <v>1115</v>
      </c>
      <c r="D28">
        <f>HEX2DEC(B28)</f>
        <v>691404</v>
      </c>
      <c r="E28">
        <f>D28-D27</f>
        <v>256</v>
      </c>
      <c r="F28">
        <f>4*2</f>
        <v>8</v>
      </c>
      <c r="G28">
        <f>E28/32</f>
        <v>8</v>
      </c>
    </row>
    <row r="30" spans="1:7">
      <c r="A30" s="1" t="s">
        <v>521</v>
      </c>
    </row>
    <row r="31" spans="1:7">
      <c r="B31" s="23" t="s">
        <v>568</v>
      </c>
      <c r="C31" t="s">
        <v>1115</v>
      </c>
      <c r="D31">
        <f>HEX2DEC(B31)</f>
        <v>772358</v>
      </c>
    </row>
    <row r="32" spans="1:7">
      <c r="B32" s="23" t="s">
        <v>1116</v>
      </c>
      <c r="C32" t="s">
        <v>1115</v>
      </c>
      <c r="D32">
        <f>HEX2DEC(B32)</f>
        <v>773126</v>
      </c>
      <c r="E32">
        <f>D32-D31</f>
        <v>768</v>
      </c>
      <c r="F32">
        <f>6*4</f>
        <v>24</v>
      </c>
      <c r="G32">
        <f>E32/32</f>
        <v>24</v>
      </c>
    </row>
    <row r="34" spans="1:7">
      <c r="A34" s="1" t="s">
        <v>370</v>
      </c>
    </row>
    <row r="35" spans="1:7">
      <c r="B35" s="23">
        <v>59364</v>
      </c>
      <c r="C35" t="s">
        <v>1115</v>
      </c>
      <c r="D35">
        <f>HEX2DEC(B35)</f>
        <v>365412</v>
      </c>
    </row>
    <row r="36" spans="1:7">
      <c r="B36" s="23">
        <v>59664</v>
      </c>
      <c r="C36" t="s">
        <v>1115</v>
      </c>
      <c r="D36">
        <f>HEX2DEC(B36)</f>
        <v>366180</v>
      </c>
      <c r="E36">
        <f>D36-D35</f>
        <v>768</v>
      </c>
      <c r="F36">
        <f>6*4</f>
        <v>24</v>
      </c>
      <c r="G36">
        <f>E36/32</f>
        <v>24</v>
      </c>
    </row>
    <row r="38" spans="1:7">
      <c r="A38" s="1" t="s">
        <v>1114</v>
      </c>
    </row>
    <row r="39" spans="1:7">
      <c r="A39" s="1" t="s">
        <v>1113</v>
      </c>
    </row>
    <row r="41" spans="1:7">
      <c r="A41" s="1" t="s">
        <v>1112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topLeftCell="A32" zoomScaleNormal="100" workbookViewId="0">
      <selection activeCell="A32" sqref="A32"/>
    </sheetView>
  </sheetViews>
  <sheetFormatPr defaultRowHeight="15"/>
  <cols>
    <col min="1" max="1" width="5.5703125" customWidth="1"/>
  </cols>
  <sheetData>
    <row r="1" spans="1:9">
      <c r="A1" s="1" t="s">
        <v>39</v>
      </c>
      <c r="B1" s="1" t="s">
        <v>42</v>
      </c>
    </row>
    <row r="2" spans="1:9">
      <c r="A2" t="s">
        <v>40</v>
      </c>
    </row>
    <row r="3" spans="1:9">
      <c r="B3" t="s">
        <v>41</v>
      </c>
    </row>
    <row r="4" spans="1:9">
      <c r="A4" t="s">
        <v>49</v>
      </c>
    </row>
    <row r="5" spans="1:9">
      <c r="B5" t="s">
        <v>50</v>
      </c>
    </row>
    <row r="6" spans="1:9">
      <c r="A6" t="s">
        <v>48</v>
      </c>
    </row>
    <row r="7" spans="1:9">
      <c r="B7" t="s">
        <v>51</v>
      </c>
    </row>
    <row r="8" spans="1:9">
      <c r="B8" t="s">
        <v>52</v>
      </c>
    </row>
    <row r="9" spans="1:9">
      <c r="B9" t="s">
        <v>53</v>
      </c>
    </row>
    <row r="10" spans="1:9">
      <c r="B10" t="s">
        <v>54</v>
      </c>
    </row>
    <row r="11" spans="1:9">
      <c r="B11" t="s">
        <v>55</v>
      </c>
      <c r="E11">
        <v>240</v>
      </c>
    </row>
    <row r="12" spans="1:9">
      <c r="A12" t="s">
        <v>56</v>
      </c>
      <c r="E12">
        <v>48</v>
      </c>
    </row>
    <row r="13" spans="1:9">
      <c r="B13" t="s">
        <v>57</v>
      </c>
    </row>
    <row r="14" spans="1:9">
      <c r="A14" t="s">
        <v>62</v>
      </c>
      <c r="F14">
        <v>32</v>
      </c>
      <c r="G14">
        <f>F14*8</f>
        <v>256</v>
      </c>
      <c r="H14">
        <f>I14/G14</f>
        <v>1.33984375</v>
      </c>
      <c r="I14">
        <v>343</v>
      </c>
    </row>
    <row r="15" spans="1:9">
      <c r="B15" t="s">
        <v>58</v>
      </c>
      <c r="F15">
        <v>28</v>
      </c>
      <c r="G15">
        <f>F15*8</f>
        <v>224</v>
      </c>
      <c r="I15">
        <f>G15*H14</f>
        <v>300.125</v>
      </c>
    </row>
    <row r="16" spans="1:9">
      <c r="C16" t="s">
        <v>59</v>
      </c>
    </row>
    <row r="17" spans="1:8">
      <c r="B17" t="s">
        <v>61</v>
      </c>
      <c r="F17" t="s">
        <v>60</v>
      </c>
      <c r="G17">
        <v>1152422</v>
      </c>
      <c r="H17" t="str">
        <f>DEC2HEX(G17)</f>
        <v>1195A6</v>
      </c>
    </row>
    <row r="18" spans="1:8">
      <c r="A18" t="s">
        <v>63</v>
      </c>
    </row>
    <row r="19" spans="1:8">
      <c r="B19" t="s">
        <v>64</v>
      </c>
    </row>
    <row r="20" spans="1:8">
      <c r="A20" t="s">
        <v>65</v>
      </c>
    </row>
    <row r="21" spans="1:8">
      <c r="B21" t="s">
        <v>66</v>
      </c>
    </row>
    <row r="22" spans="1:8">
      <c r="B22" t="s">
        <v>67</v>
      </c>
    </row>
    <row r="23" spans="1:8">
      <c r="A23" t="s">
        <v>68</v>
      </c>
    </row>
    <row r="24" spans="1:8">
      <c r="B24" t="s">
        <v>69</v>
      </c>
    </row>
    <row r="25" spans="1:8">
      <c r="B25" t="s">
        <v>70</v>
      </c>
      <c r="F25">
        <v>6</v>
      </c>
      <c r="G25">
        <f>F25*8</f>
        <v>48</v>
      </c>
    </row>
    <row r="26" spans="1:8">
      <c r="B26" t="s">
        <v>238</v>
      </c>
      <c r="F26">
        <v>4</v>
      </c>
      <c r="G26">
        <f>F26*8</f>
        <v>32</v>
      </c>
    </row>
    <row r="27" spans="1:8">
      <c r="A27" t="s">
        <v>239</v>
      </c>
    </row>
    <row r="28" spans="1:8">
      <c r="B28" t="s">
        <v>240</v>
      </c>
    </row>
    <row r="29" spans="1:8">
      <c r="B29" t="s">
        <v>241</v>
      </c>
    </row>
    <row r="30" spans="1:8">
      <c r="A30" t="s">
        <v>254</v>
      </c>
    </row>
    <row r="31" spans="1:8">
      <c r="B31" t="s">
        <v>255</v>
      </c>
    </row>
    <row r="32" spans="1:8">
      <c r="A32" t="s">
        <v>253</v>
      </c>
    </row>
    <row r="33" spans="1:6">
      <c r="B33" t="s">
        <v>256</v>
      </c>
    </row>
    <row r="34" spans="1:6">
      <c r="B34" t="s">
        <v>257</v>
      </c>
    </row>
    <row r="35" spans="1:6">
      <c r="B35" t="s">
        <v>67</v>
      </c>
    </row>
    <row r="36" spans="1:6">
      <c r="A36" t="s">
        <v>258</v>
      </c>
    </row>
    <row r="37" spans="1:6">
      <c r="B37" t="s">
        <v>259</v>
      </c>
    </row>
    <row r="38" spans="1:6">
      <c r="B38" t="s">
        <v>260</v>
      </c>
    </row>
    <row r="39" spans="1:6">
      <c r="A39" t="s">
        <v>261</v>
      </c>
    </row>
    <row r="40" spans="1:6">
      <c r="B40" t="s">
        <v>262</v>
      </c>
    </row>
    <row r="41" spans="1:6">
      <c r="A41" t="s">
        <v>263</v>
      </c>
    </row>
    <row r="42" spans="1:6">
      <c r="B42" t="s">
        <v>264</v>
      </c>
    </row>
    <row r="43" spans="1:6">
      <c r="B43" t="s">
        <v>265</v>
      </c>
      <c r="F43" s="18" t="s">
        <v>266</v>
      </c>
    </row>
    <row r="44" spans="1:6">
      <c r="A44" t="s">
        <v>267</v>
      </c>
    </row>
    <row r="45" spans="1:6">
      <c r="B45" t="s">
        <v>268</v>
      </c>
    </row>
    <row r="46" spans="1:6">
      <c r="A46" t="s">
        <v>269</v>
      </c>
    </row>
    <row r="47" spans="1:6">
      <c r="B47" t="s">
        <v>275</v>
      </c>
    </row>
    <row r="48" spans="1:6">
      <c r="A48" t="s">
        <v>270</v>
      </c>
    </row>
    <row r="49" spans="1:2">
      <c r="B49" t="s">
        <v>271</v>
      </c>
    </row>
    <row r="50" spans="1:2">
      <c r="B50" t="s">
        <v>272</v>
      </c>
    </row>
    <row r="51" spans="1:2">
      <c r="A51" t="s">
        <v>273</v>
      </c>
    </row>
    <row r="52" spans="1:2">
      <c r="B52" t="s">
        <v>274</v>
      </c>
    </row>
    <row r="53" spans="1:2">
      <c r="A53" t="s">
        <v>276</v>
      </c>
    </row>
    <row r="54" spans="1:2">
      <c r="B54" t="s">
        <v>277</v>
      </c>
    </row>
    <row r="55" spans="1:2">
      <c r="A55" t="s">
        <v>282</v>
      </c>
    </row>
    <row r="56" spans="1:2">
      <c r="B56" t="s">
        <v>283</v>
      </c>
    </row>
    <row r="57" spans="1:2">
      <c r="A57" t="s">
        <v>284</v>
      </c>
    </row>
    <row r="58" spans="1:2">
      <c r="B58" t="s">
        <v>285</v>
      </c>
    </row>
    <row r="59" spans="1:2">
      <c r="A59" t="s">
        <v>286</v>
      </c>
    </row>
    <row r="60" spans="1:2">
      <c r="B60" t="s">
        <v>287</v>
      </c>
    </row>
    <row r="61" spans="1:2">
      <c r="B61" t="s">
        <v>288</v>
      </c>
    </row>
    <row r="62" spans="1:2">
      <c r="A62" t="s">
        <v>289</v>
      </c>
    </row>
    <row r="63" spans="1:2">
      <c r="B63" t="s">
        <v>290</v>
      </c>
    </row>
    <row r="64" spans="1:2">
      <c r="B64" t="s">
        <v>291</v>
      </c>
    </row>
    <row r="65" spans="1:3">
      <c r="B65" t="s">
        <v>292</v>
      </c>
    </row>
    <row r="66" spans="1:3">
      <c r="B66" t="s">
        <v>293</v>
      </c>
    </row>
    <row r="67" spans="1:3">
      <c r="B67" t="s">
        <v>294</v>
      </c>
    </row>
    <row r="68" spans="1:3">
      <c r="B68" t="s">
        <v>295</v>
      </c>
    </row>
    <row r="69" spans="1:3">
      <c r="A69" t="s">
        <v>310</v>
      </c>
    </row>
    <row r="70" spans="1:3">
      <c r="B70" t="s">
        <v>296</v>
      </c>
    </row>
    <row r="71" spans="1:3">
      <c r="B71" t="s">
        <v>297</v>
      </c>
    </row>
    <row r="72" spans="1:3">
      <c r="B72" t="s">
        <v>298</v>
      </c>
    </row>
    <row r="73" spans="1:3">
      <c r="B73" t="s">
        <v>299</v>
      </c>
    </row>
    <row r="74" spans="1:3">
      <c r="C74" t="s">
        <v>300</v>
      </c>
    </row>
    <row r="75" spans="1:3">
      <c r="C75" t="s">
        <v>301</v>
      </c>
    </row>
    <row r="76" spans="1:3">
      <c r="C76" t="s">
        <v>302</v>
      </c>
    </row>
    <row r="77" spans="1:3">
      <c r="C77" t="s">
        <v>303</v>
      </c>
    </row>
    <row r="78" spans="1:3">
      <c r="C78" t="s">
        <v>304</v>
      </c>
    </row>
    <row r="79" spans="1:3">
      <c r="C79" t="s">
        <v>305</v>
      </c>
    </row>
    <row r="80" spans="1:3">
      <c r="C80" t="s">
        <v>306</v>
      </c>
    </row>
    <row r="81" spans="3:3">
      <c r="C81" t="s">
        <v>307</v>
      </c>
    </row>
    <row r="82" spans="3:3">
      <c r="C82" t="s">
        <v>308</v>
      </c>
    </row>
    <row r="83" spans="3:3">
      <c r="C83" t="s">
        <v>309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8"/>
  <sheetViews>
    <sheetView tabSelected="1" zoomScale="70" zoomScaleNormal="70" workbookViewId="0">
      <pane ySplit="1" topLeftCell="A2" activePane="bottomLeft" state="frozen"/>
      <selection pane="bottomLeft" activeCell="I2" sqref="I2"/>
    </sheetView>
  </sheetViews>
  <sheetFormatPr defaultRowHeight="15"/>
  <cols>
    <col min="3" max="3" width="10" customWidth="1"/>
    <col min="4" max="4" width="9.42578125" bestFit="1" customWidth="1"/>
    <col min="5" max="5" width="10.85546875" customWidth="1"/>
    <col min="7" max="8" width="10" hidden="1" customWidth="1"/>
    <col min="9" max="9" width="10.85546875" customWidth="1"/>
    <col min="10" max="10" width="9.140625" customWidth="1"/>
    <col min="11" max="11" width="11" customWidth="1"/>
    <col min="12" max="12" width="10.28515625" customWidth="1"/>
    <col min="13" max="13" width="10.42578125" customWidth="1"/>
    <col min="14" max="14" width="12.140625" bestFit="1" customWidth="1"/>
    <col min="20" max="20" width="13.42578125" bestFit="1" customWidth="1"/>
  </cols>
  <sheetData>
    <row r="1" spans="1:23" ht="60">
      <c r="A1" s="4" t="s">
        <v>72</v>
      </c>
      <c r="B1" s="5" t="s">
        <v>73</v>
      </c>
      <c r="C1" s="5" t="s">
        <v>74</v>
      </c>
      <c r="D1" s="6" t="s">
        <v>75</v>
      </c>
      <c r="E1" s="6" t="s">
        <v>76</v>
      </c>
      <c r="F1" s="7" t="s">
        <v>77</v>
      </c>
      <c r="G1" s="7" t="s">
        <v>78</v>
      </c>
      <c r="H1" s="8" t="s">
        <v>79</v>
      </c>
      <c r="I1" s="8" t="s">
        <v>80</v>
      </c>
      <c r="J1" s="9" t="s">
        <v>81</v>
      </c>
      <c r="K1" s="9" t="s">
        <v>82</v>
      </c>
      <c r="L1" s="10" t="s">
        <v>83</v>
      </c>
      <c r="M1" s="10" t="s">
        <v>83</v>
      </c>
      <c r="P1" s="1" t="s">
        <v>757</v>
      </c>
      <c r="Q1" s="1" t="s">
        <v>533</v>
      </c>
      <c r="R1" s="1" t="s">
        <v>452</v>
      </c>
      <c r="S1" s="1" t="s">
        <v>322</v>
      </c>
      <c r="T1" s="1" t="s">
        <v>392</v>
      </c>
    </row>
    <row r="2" spans="1:23" s="2" customFormat="1">
      <c r="A2" s="80" t="s">
        <v>37</v>
      </c>
      <c r="B2" s="14" t="s">
        <v>84</v>
      </c>
      <c r="C2" s="14">
        <v>1869240</v>
      </c>
      <c r="D2" s="14" t="s">
        <v>85</v>
      </c>
      <c r="E2" s="14">
        <v>1868270</v>
      </c>
      <c r="F2" s="14" t="s">
        <v>86</v>
      </c>
      <c r="G2" s="14">
        <v>1928962</v>
      </c>
      <c r="H2" s="15" t="s">
        <v>393</v>
      </c>
      <c r="I2" s="15">
        <f>HEX2DEC(H2)</f>
        <v>1952334</v>
      </c>
      <c r="J2" s="14" t="s">
        <v>87</v>
      </c>
      <c r="K2" s="14">
        <v>1906380</v>
      </c>
      <c r="L2" s="3" t="s">
        <v>88</v>
      </c>
      <c r="M2" s="3">
        <v>1862018</v>
      </c>
      <c r="N2" s="25" t="s">
        <v>757</v>
      </c>
      <c r="P2" s="2" t="s">
        <v>37</v>
      </c>
      <c r="Q2" s="2" t="s">
        <v>37</v>
      </c>
      <c r="R2" s="2" t="s">
        <v>37</v>
      </c>
      <c r="S2" s="2" t="s">
        <v>37</v>
      </c>
      <c r="T2" s="2" t="s">
        <v>37</v>
      </c>
    </row>
    <row r="3" spans="1:23" s="2" customFormat="1">
      <c r="A3" s="80" t="s">
        <v>279</v>
      </c>
      <c r="B3" s="14" t="s">
        <v>89</v>
      </c>
      <c r="C3" s="14">
        <v>1870478</v>
      </c>
      <c r="D3" s="14" t="s">
        <v>90</v>
      </c>
      <c r="E3" s="14">
        <v>1868302</v>
      </c>
      <c r="F3" s="14" t="s">
        <v>91</v>
      </c>
      <c r="G3" s="14">
        <v>1929740</v>
      </c>
      <c r="H3" s="15" t="s">
        <v>1195</v>
      </c>
      <c r="I3" s="15">
        <f>HEX2DEC(H3)</f>
        <v>1952880</v>
      </c>
      <c r="J3" s="14" t="s">
        <v>92</v>
      </c>
      <c r="K3" s="14">
        <v>1907084</v>
      </c>
      <c r="L3" s="3" t="s">
        <v>93</v>
      </c>
      <c r="M3" s="3">
        <v>1862082</v>
      </c>
      <c r="N3" s="25" t="s">
        <v>1160</v>
      </c>
      <c r="P3" s="2" t="s">
        <v>3</v>
      </c>
      <c r="Q3" s="2" t="s">
        <v>381</v>
      </c>
      <c r="R3" s="2" t="s">
        <v>381</v>
      </c>
      <c r="S3" s="2" t="s">
        <v>0</v>
      </c>
      <c r="T3" s="2" t="s">
        <v>279</v>
      </c>
      <c r="U3" s="2">
        <f t="shared" ref="U3:U25" si="0">C3-C2</f>
        <v>1238</v>
      </c>
      <c r="W3" s="2">
        <f t="shared" ref="W3:W25" si="1">E3-E2</f>
        <v>32</v>
      </c>
    </row>
    <row r="4" spans="1:23" s="2" customFormat="1">
      <c r="A4" s="80" t="s">
        <v>3</v>
      </c>
      <c r="B4" s="14" t="s">
        <v>94</v>
      </c>
      <c r="C4" s="14">
        <v>1871716</v>
      </c>
      <c r="D4" s="14" t="s">
        <v>95</v>
      </c>
      <c r="E4" s="14">
        <v>1868334</v>
      </c>
      <c r="F4" s="14" t="s">
        <v>96</v>
      </c>
      <c r="G4" s="14">
        <v>1930518</v>
      </c>
      <c r="H4" s="15" t="s">
        <v>1196</v>
      </c>
      <c r="I4" s="15">
        <f t="shared" ref="I4:I26" si="2">HEX2DEC(H4)</f>
        <v>1953408</v>
      </c>
      <c r="J4" s="14" t="s">
        <v>97</v>
      </c>
      <c r="K4" s="14">
        <v>1907788</v>
      </c>
      <c r="L4" s="3" t="s">
        <v>98</v>
      </c>
      <c r="M4" s="3">
        <v>1862146</v>
      </c>
      <c r="N4" s="25" t="s">
        <v>757</v>
      </c>
      <c r="P4" s="2" t="s">
        <v>319</v>
      </c>
      <c r="Q4" s="2" t="s">
        <v>3</v>
      </c>
      <c r="R4" s="2" t="s">
        <v>3</v>
      </c>
      <c r="S4" s="2" t="s">
        <v>47</v>
      </c>
      <c r="T4" s="2" t="s">
        <v>3</v>
      </c>
      <c r="U4" s="2">
        <f t="shared" si="0"/>
        <v>1238</v>
      </c>
      <c r="W4" s="2">
        <f t="shared" si="1"/>
        <v>32</v>
      </c>
    </row>
    <row r="5" spans="1:23" s="2" customFormat="1">
      <c r="A5" s="80" t="s">
        <v>388</v>
      </c>
      <c r="B5" s="14" t="s">
        <v>99</v>
      </c>
      <c r="C5" s="14">
        <v>1872954</v>
      </c>
      <c r="D5" s="14" t="s">
        <v>100</v>
      </c>
      <c r="E5" s="14">
        <v>1868366</v>
      </c>
      <c r="F5" s="14" t="s">
        <v>101</v>
      </c>
      <c r="G5" s="14">
        <v>1931296</v>
      </c>
      <c r="H5" s="15" t="s">
        <v>1197</v>
      </c>
      <c r="I5" s="15">
        <f t="shared" si="2"/>
        <v>1953964</v>
      </c>
      <c r="J5" s="14" t="s">
        <v>102</v>
      </c>
      <c r="K5" s="14">
        <v>1908492</v>
      </c>
      <c r="L5" s="3" t="s">
        <v>103</v>
      </c>
      <c r="M5" s="3">
        <v>1862210</v>
      </c>
      <c r="N5" s="25" t="s">
        <v>757</v>
      </c>
      <c r="P5" s="2" t="s">
        <v>388</v>
      </c>
      <c r="Q5" s="2" t="s">
        <v>4</v>
      </c>
      <c r="R5" s="2" t="s">
        <v>4</v>
      </c>
      <c r="S5" s="2" t="s">
        <v>3</v>
      </c>
      <c r="T5" s="2" t="s">
        <v>4</v>
      </c>
      <c r="U5" s="2">
        <f t="shared" si="0"/>
        <v>1238</v>
      </c>
      <c r="W5" s="2">
        <f t="shared" si="1"/>
        <v>32</v>
      </c>
    </row>
    <row r="6" spans="1:23" s="2" customFormat="1">
      <c r="A6" s="80" t="s">
        <v>6</v>
      </c>
      <c r="B6" s="14" t="s">
        <v>104</v>
      </c>
      <c r="C6" s="14">
        <v>1874192</v>
      </c>
      <c r="D6" s="14" t="s">
        <v>105</v>
      </c>
      <c r="E6" s="14">
        <v>1868398</v>
      </c>
      <c r="F6" s="14" t="s">
        <v>106</v>
      </c>
      <c r="G6" s="14">
        <v>1932074</v>
      </c>
      <c r="H6" s="15" t="s">
        <v>1198</v>
      </c>
      <c r="I6" s="15">
        <f t="shared" si="2"/>
        <v>1954498</v>
      </c>
      <c r="J6" s="14" t="s">
        <v>107</v>
      </c>
      <c r="K6" s="14">
        <v>1909196</v>
      </c>
      <c r="L6" s="3" t="s">
        <v>108</v>
      </c>
      <c r="M6" s="3">
        <v>1862274</v>
      </c>
      <c r="N6" s="25" t="s">
        <v>757</v>
      </c>
      <c r="P6" s="2" t="s">
        <v>6</v>
      </c>
      <c r="Q6" s="2" t="s">
        <v>11</v>
      </c>
      <c r="R6" s="2" t="s">
        <v>319</v>
      </c>
      <c r="S6" s="2" t="s">
        <v>4</v>
      </c>
      <c r="T6" s="2" t="s">
        <v>319</v>
      </c>
      <c r="U6" s="2">
        <f t="shared" si="0"/>
        <v>1238</v>
      </c>
      <c r="W6" s="2">
        <f t="shared" si="1"/>
        <v>32</v>
      </c>
    </row>
    <row r="7" spans="1:23" s="2" customFormat="1">
      <c r="A7" s="80" t="s">
        <v>11</v>
      </c>
      <c r="B7" s="14" t="s">
        <v>109</v>
      </c>
      <c r="C7" s="14">
        <v>1875430</v>
      </c>
      <c r="D7" s="14" t="s">
        <v>110</v>
      </c>
      <c r="E7" s="14">
        <v>1868430</v>
      </c>
      <c r="F7" s="14" t="s">
        <v>111</v>
      </c>
      <c r="G7" s="14">
        <v>1932852</v>
      </c>
      <c r="H7" s="15" t="s">
        <v>1199</v>
      </c>
      <c r="I7" s="15">
        <f t="shared" si="2"/>
        <v>1955056</v>
      </c>
      <c r="J7" s="14" t="s">
        <v>112</v>
      </c>
      <c r="K7" s="14">
        <v>1909900</v>
      </c>
      <c r="L7" s="3" t="s">
        <v>113</v>
      </c>
      <c r="M7" s="3">
        <v>1862338</v>
      </c>
      <c r="N7" s="25" t="s">
        <v>757</v>
      </c>
      <c r="P7" s="2" t="s">
        <v>11</v>
      </c>
      <c r="Q7" s="2" t="s">
        <v>250</v>
      </c>
      <c r="R7" s="2" t="s">
        <v>388</v>
      </c>
      <c r="S7" s="2" t="s">
        <v>6</v>
      </c>
      <c r="T7" s="2" t="s">
        <v>6</v>
      </c>
      <c r="U7" s="2">
        <f t="shared" si="0"/>
        <v>1238</v>
      </c>
      <c r="W7" s="2">
        <f t="shared" si="1"/>
        <v>32</v>
      </c>
    </row>
    <row r="8" spans="1:23" s="2" customFormat="1">
      <c r="A8" s="80" t="s">
        <v>250</v>
      </c>
      <c r="B8" s="14" t="s">
        <v>114</v>
      </c>
      <c r="C8" s="14">
        <v>1876668</v>
      </c>
      <c r="D8" s="14" t="s">
        <v>115</v>
      </c>
      <c r="E8" s="14">
        <v>1868462</v>
      </c>
      <c r="F8" s="14" t="s">
        <v>116</v>
      </c>
      <c r="G8" s="14">
        <v>1933630</v>
      </c>
      <c r="H8" s="15" t="s">
        <v>1200</v>
      </c>
      <c r="I8" s="15">
        <f t="shared" si="2"/>
        <v>1955590</v>
      </c>
      <c r="J8" s="14" t="s">
        <v>117</v>
      </c>
      <c r="K8" s="14">
        <v>1910604</v>
      </c>
      <c r="L8" s="3" t="s">
        <v>118</v>
      </c>
      <c r="M8" s="3">
        <v>1862402</v>
      </c>
      <c r="N8" s="25" t="s">
        <v>757</v>
      </c>
      <c r="P8" s="2" t="s">
        <v>250</v>
      </c>
      <c r="Q8" s="2" t="s">
        <v>251</v>
      </c>
      <c r="R8" s="2" t="s">
        <v>11</v>
      </c>
      <c r="S8" s="2" t="s">
        <v>7</v>
      </c>
      <c r="T8" s="2" t="s">
        <v>11</v>
      </c>
      <c r="U8" s="2">
        <f t="shared" si="0"/>
        <v>1238</v>
      </c>
      <c r="W8" s="2">
        <f t="shared" si="1"/>
        <v>32</v>
      </c>
    </row>
    <row r="9" spans="1:23" s="2" customFormat="1">
      <c r="A9" s="80" t="s">
        <v>251</v>
      </c>
      <c r="B9" s="14" t="s">
        <v>119</v>
      </c>
      <c r="C9" s="14">
        <v>1877906</v>
      </c>
      <c r="D9" s="14" t="s">
        <v>120</v>
      </c>
      <c r="E9" s="14">
        <v>1868494</v>
      </c>
      <c r="F9" s="14" t="s">
        <v>121</v>
      </c>
      <c r="G9" s="14">
        <v>1934408</v>
      </c>
      <c r="H9" s="15" t="s">
        <v>1201</v>
      </c>
      <c r="I9" s="15">
        <f t="shared" si="2"/>
        <v>1956136</v>
      </c>
      <c r="J9" s="14" t="s">
        <v>122</v>
      </c>
      <c r="K9" s="14">
        <v>1911308</v>
      </c>
      <c r="L9" s="3" t="s">
        <v>123</v>
      </c>
      <c r="M9" s="3">
        <v>1862466</v>
      </c>
      <c r="N9" s="25" t="s">
        <v>1161</v>
      </c>
      <c r="P9" s="2" t="s">
        <v>13</v>
      </c>
      <c r="Q9" s="2" t="s">
        <v>13</v>
      </c>
      <c r="R9" s="2" t="s">
        <v>250</v>
      </c>
      <c r="S9" s="2" t="s">
        <v>8</v>
      </c>
      <c r="T9" s="2" t="s">
        <v>250</v>
      </c>
      <c r="U9" s="2">
        <f t="shared" si="0"/>
        <v>1238</v>
      </c>
      <c r="W9" s="2">
        <f t="shared" si="1"/>
        <v>32</v>
      </c>
    </row>
    <row r="10" spans="1:23" s="2" customFormat="1">
      <c r="A10" s="80" t="s">
        <v>13</v>
      </c>
      <c r="B10" s="14" t="s">
        <v>124</v>
      </c>
      <c r="C10" s="14">
        <v>1879144</v>
      </c>
      <c r="D10" s="14" t="s">
        <v>125</v>
      </c>
      <c r="E10" s="14">
        <v>1868526</v>
      </c>
      <c r="F10" s="14" t="s">
        <v>126</v>
      </c>
      <c r="G10" s="14">
        <v>1935186</v>
      </c>
      <c r="H10" s="15" t="s">
        <v>1202</v>
      </c>
      <c r="I10" s="15">
        <f t="shared" si="2"/>
        <v>1956680</v>
      </c>
      <c r="J10" s="14" t="s">
        <v>127</v>
      </c>
      <c r="K10" s="14">
        <v>1912012</v>
      </c>
      <c r="L10" s="3" t="s">
        <v>128</v>
      </c>
      <c r="M10" s="3">
        <v>1862530</v>
      </c>
      <c r="N10" s="25" t="s">
        <v>757</v>
      </c>
      <c r="P10" s="2" t="s">
        <v>15</v>
      </c>
      <c r="Q10" s="2" t="s">
        <v>385</v>
      </c>
      <c r="R10" s="2" t="s">
        <v>251</v>
      </c>
      <c r="S10" s="2" t="s">
        <v>11</v>
      </c>
      <c r="T10" s="2" t="s">
        <v>251</v>
      </c>
      <c r="U10" s="2">
        <f t="shared" si="0"/>
        <v>1238</v>
      </c>
      <c r="W10" s="2">
        <f t="shared" si="1"/>
        <v>32</v>
      </c>
    </row>
    <row r="11" spans="1:23" s="2" customFormat="1" ht="15.75" customHeight="1">
      <c r="A11" s="80" t="s">
        <v>15</v>
      </c>
      <c r="B11" s="14" t="s">
        <v>129</v>
      </c>
      <c r="C11" s="14">
        <v>1880382</v>
      </c>
      <c r="D11" s="14" t="s">
        <v>130</v>
      </c>
      <c r="E11" s="14">
        <v>1868558</v>
      </c>
      <c r="F11" s="14" t="s">
        <v>131</v>
      </c>
      <c r="G11" s="14">
        <v>1935964</v>
      </c>
      <c r="H11" s="15" t="s">
        <v>1203</v>
      </c>
      <c r="I11" s="15">
        <f t="shared" si="2"/>
        <v>1957228</v>
      </c>
      <c r="J11" s="14" t="s">
        <v>132</v>
      </c>
      <c r="K11" s="14">
        <v>1912716</v>
      </c>
      <c r="L11" s="3" t="s">
        <v>133</v>
      </c>
      <c r="M11" s="3">
        <v>1862594</v>
      </c>
      <c r="N11" s="25" t="s">
        <v>757</v>
      </c>
      <c r="P11" s="2" t="s">
        <v>385</v>
      </c>
      <c r="Q11" s="2" t="s">
        <v>458</v>
      </c>
      <c r="R11" s="2" t="s">
        <v>12</v>
      </c>
      <c r="S11" s="2" t="s">
        <v>12</v>
      </c>
      <c r="T11" s="2" t="s">
        <v>324</v>
      </c>
      <c r="U11" s="2">
        <f t="shared" si="0"/>
        <v>1238</v>
      </c>
      <c r="W11" s="2">
        <f t="shared" si="1"/>
        <v>32</v>
      </c>
    </row>
    <row r="12" spans="1:23" s="2" customFormat="1">
      <c r="A12" s="80" t="s">
        <v>385</v>
      </c>
      <c r="B12" s="14" t="s">
        <v>134</v>
      </c>
      <c r="C12" s="14">
        <v>1881620</v>
      </c>
      <c r="D12" s="14" t="s">
        <v>135</v>
      </c>
      <c r="E12" s="14">
        <v>1868590</v>
      </c>
      <c r="F12" s="14" t="s">
        <v>136</v>
      </c>
      <c r="G12" s="14">
        <v>1936742</v>
      </c>
      <c r="H12" s="15" t="s">
        <v>1204</v>
      </c>
      <c r="I12" s="15">
        <f t="shared" si="2"/>
        <v>1957782</v>
      </c>
      <c r="J12" s="14" t="s">
        <v>137</v>
      </c>
      <c r="K12" s="14">
        <v>1913420</v>
      </c>
      <c r="L12" s="3" t="s">
        <v>138</v>
      </c>
      <c r="M12" s="3">
        <v>1862658</v>
      </c>
      <c r="N12" s="25" t="s">
        <v>757</v>
      </c>
      <c r="P12" s="2" t="s">
        <v>546</v>
      </c>
      <c r="Q12" s="2" t="s">
        <v>252</v>
      </c>
      <c r="R12" s="2" t="s">
        <v>324</v>
      </c>
      <c r="S12" s="2" t="s">
        <v>13</v>
      </c>
      <c r="T12" s="2" t="s">
        <v>13</v>
      </c>
      <c r="U12" s="2">
        <f t="shared" si="0"/>
        <v>1238</v>
      </c>
      <c r="W12" s="2">
        <f t="shared" si="1"/>
        <v>32</v>
      </c>
    </row>
    <row r="13" spans="1:23" s="2" customFormat="1">
      <c r="A13" s="80" t="s">
        <v>546</v>
      </c>
      <c r="B13" s="14" t="s">
        <v>139</v>
      </c>
      <c r="C13" s="14">
        <v>1882858</v>
      </c>
      <c r="D13" s="14" t="s">
        <v>140</v>
      </c>
      <c r="E13" s="14">
        <v>1868622</v>
      </c>
      <c r="F13" s="14" t="s">
        <v>141</v>
      </c>
      <c r="G13" s="14">
        <v>1937520</v>
      </c>
      <c r="H13" s="15" t="s">
        <v>1205</v>
      </c>
      <c r="I13" s="15">
        <f t="shared" si="2"/>
        <v>1958310</v>
      </c>
      <c r="J13" s="14" t="s">
        <v>142</v>
      </c>
      <c r="K13" s="14">
        <v>1914124</v>
      </c>
      <c r="L13" s="3" t="s">
        <v>143</v>
      </c>
      <c r="M13" s="3">
        <v>1862722</v>
      </c>
      <c r="N13" s="25" t="s">
        <v>757</v>
      </c>
      <c r="P13" s="2" t="s">
        <v>553</v>
      </c>
      <c r="Q13" s="2" t="s">
        <v>16</v>
      </c>
      <c r="R13" s="2" t="s">
        <v>385</v>
      </c>
      <c r="S13" s="2" t="s">
        <v>15</v>
      </c>
      <c r="T13" s="2" t="s">
        <v>15</v>
      </c>
      <c r="U13" s="2">
        <f t="shared" si="0"/>
        <v>1238</v>
      </c>
      <c r="W13" s="2">
        <f t="shared" si="1"/>
        <v>32</v>
      </c>
    </row>
    <row r="14" spans="1:23" s="2" customFormat="1">
      <c r="A14" s="80" t="s">
        <v>553</v>
      </c>
      <c r="B14" s="14" t="s">
        <v>144</v>
      </c>
      <c r="C14" s="14">
        <v>1884096</v>
      </c>
      <c r="D14" s="14" t="s">
        <v>145</v>
      </c>
      <c r="E14" s="14">
        <v>1868654</v>
      </c>
      <c r="F14" s="14" t="s">
        <v>146</v>
      </c>
      <c r="G14" s="14">
        <v>1938298</v>
      </c>
      <c r="H14" s="15" t="s">
        <v>1206</v>
      </c>
      <c r="I14" s="15">
        <f t="shared" si="2"/>
        <v>1958852</v>
      </c>
      <c r="J14" s="14" t="s">
        <v>147</v>
      </c>
      <c r="K14" s="14">
        <v>1914828</v>
      </c>
      <c r="L14" s="3" t="s">
        <v>148</v>
      </c>
      <c r="M14" s="3">
        <v>1862786</v>
      </c>
      <c r="N14" s="25" t="s">
        <v>757</v>
      </c>
      <c r="P14" s="2" t="s">
        <v>252</v>
      </c>
      <c r="Q14" s="2" t="s">
        <v>518</v>
      </c>
      <c r="R14" s="2" t="s">
        <v>252</v>
      </c>
      <c r="S14" s="2" t="s">
        <v>16</v>
      </c>
      <c r="T14" s="2" t="s">
        <v>252</v>
      </c>
      <c r="U14" s="2">
        <f t="shared" si="0"/>
        <v>1238</v>
      </c>
      <c r="W14" s="2">
        <f t="shared" si="1"/>
        <v>32</v>
      </c>
    </row>
    <row r="15" spans="1:23" s="2" customFormat="1">
      <c r="A15" s="38" t="s">
        <v>252</v>
      </c>
      <c r="B15" s="14" t="s">
        <v>149</v>
      </c>
      <c r="C15" s="14">
        <v>1885334</v>
      </c>
      <c r="D15" s="14" t="s">
        <v>150</v>
      </c>
      <c r="E15" s="14">
        <v>1868686</v>
      </c>
      <c r="F15" s="14" t="s">
        <v>151</v>
      </c>
      <c r="G15" s="14">
        <v>1939076</v>
      </c>
      <c r="H15" s="15" t="s">
        <v>1207</v>
      </c>
      <c r="I15" s="15">
        <f t="shared" si="2"/>
        <v>1959406</v>
      </c>
      <c r="J15" s="14" t="s">
        <v>152</v>
      </c>
      <c r="K15" s="14">
        <v>1915532</v>
      </c>
      <c r="L15" s="3" t="s">
        <v>153</v>
      </c>
      <c r="M15" s="3">
        <v>1862850</v>
      </c>
      <c r="N15" s="25" t="s">
        <v>757</v>
      </c>
      <c r="P15" s="2" t="s">
        <v>16</v>
      </c>
      <c r="Q15" s="2" t="s">
        <v>17</v>
      </c>
      <c r="R15" s="2" t="s">
        <v>16</v>
      </c>
      <c r="S15" s="2" t="s">
        <v>17</v>
      </c>
      <c r="T15" s="2" t="s">
        <v>325</v>
      </c>
      <c r="U15" s="2">
        <f t="shared" si="0"/>
        <v>1238</v>
      </c>
      <c r="W15" s="2">
        <f t="shared" si="1"/>
        <v>32</v>
      </c>
    </row>
    <row r="16" spans="1:23" s="2" customFormat="1">
      <c r="A16" s="38" t="s">
        <v>1093</v>
      </c>
      <c r="B16" s="14" t="s">
        <v>154</v>
      </c>
      <c r="C16" s="14">
        <v>1886572</v>
      </c>
      <c r="D16" s="14" t="s">
        <v>155</v>
      </c>
      <c r="E16" s="14">
        <v>1868718</v>
      </c>
      <c r="F16" s="14" t="s">
        <v>156</v>
      </c>
      <c r="G16" s="14">
        <v>1939854</v>
      </c>
      <c r="H16" s="15" t="s">
        <v>1208</v>
      </c>
      <c r="I16" s="15">
        <f t="shared" si="2"/>
        <v>1959940</v>
      </c>
      <c r="J16" s="14" t="s">
        <v>157</v>
      </c>
      <c r="K16" s="14">
        <v>1916236</v>
      </c>
      <c r="L16" s="88" t="s">
        <v>158</v>
      </c>
      <c r="M16" s="88">
        <v>1862914</v>
      </c>
      <c r="N16" s="25" t="s">
        <v>1160</v>
      </c>
      <c r="P16" s="2" t="s">
        <v>17</v>
      </c>
      <c r="Q16" s="2" t="s">
        <v>21</v>
      </c>
      <c r="R16" s="2" t="s">
        <v>17</v>
      </c>
      <c r="S16" s="2" t="s">
        <v>18</v>
      </c>
      <c r="T16" s="2" t="s">
        <v>46</v>
      </c>
      <c r="U16" s="2">
        <f t="shared" si="0"/>
        <v>1238</v>
      </c>
      <c r="W16" s="2">
        <f t="shared" si="1"/>
        <v>32</v>
      </c>
    </row>
    <row r="17" spans="1:23" s="2" customFormat="1">
      <c r="A17" s="80" t="s">
        <v>325</v>
      </c>
      <c r="B17" s="14" t="s">
        <v>159</v>
      </c>
      <c r="C17" s="14">
        <v>1887810</v>
      </c>
      <c r="D17" s="14" t="s">
        <v>160</v>
      </c>
      <c r="E17" s="14">
        <v>1868750</v>
      </c>
      <c r="F17" s="14" t="s">
        <v>161</v>
      </c>
      <c r="G17" s="14">
        <v>1940632</v>
      </c>
      <c r="H17" s="15" t="s">
        <v>1209</v>
      </c>
      <c r="I17" s="15">
        <f t="shared" si="2"/>
        <v>1960494</v>
      </c>
      <c r="J17" s="14" t="s">
        <v>162</v>
      </c>
      <c r="K17" s="14">
        <v>1916940</v>
      </c>
      <c r="L17" s="3" t="s">
        <v>163</v>
      </c>
      <c r="M17" s="3">
        <v>1862978</v>
      </c>
      <c r="N17" s="25" t="s">
        <v>533</v>
      </c>
      <c r="P17" s="2" t="s">
        <v>46</v>
      </c>
      <c r="Q17" s="2" t="s">
        <v>22</v>
      </c>
      <c r="R17" s="2" t="s">
        <v>18</v>
      </c>
      <c r="S17" s="2" t="s">
        <v>46</v>
      </c>
      <c r="T17" s="2" t="s">
        <v>280</v>
      </c>
      <c r="U17" s="2">
        <f t="shared" si="0"/>
        <v>1238</v>
      </c>
      <c r="W17" s="2">
        <f t="shared" si="1"/>
        <v>32</v>
      </c>
    </row>
    <row r="18" spans="1:23" s="2" customFormat="1">
      <c r="A18" s="80" t="s">
        <v>280</v>
      </c>
      <c r="B18" s="14" t="s">
        <v>164</v>
      </c>
      <c r="C18" s="14">
        <v>1889048</v>
      </c>
      <c r="D18" s="14" t="s">
        <v>165</v>
      </c>
      <c r="E18" s="14">
        <v>1868782</v>
      </c>
      <c r="F18" s="14" t="s">
        <v>166</v>
      </c>
      <c r="G18" s="14">
        <v>1941410</v>
      </c>
      <c r="H18" s="82" t="s">
        <v>1210</v>
      </c>
      <c r="I18" s="15">
        <f t="shared" si="2"/>
        <v>1961044</v>
      </c>
      <c r="J18" s="14" t="s">
        <v>167</v>
      </c>
      <c r="K18" s="14">
        <v>1917644</v>
      </c>
      <c r="L18" s="3" t="s">
        <v>168</v>
      </c>
      <c r="M18" s="3">
        <v>1863042</v>
      </c>
      <c r="N18" s="25" t="s">
        <v>757</v>
      </c>
      <c r="P18" s="2" t="s">
        <v>280</v>
      </c>
      <c r="Q18" s="2" t="s">
        <v>455</v>
      </c>
      <c r="R18" s="2" t="s">
        <v>46</v>
      </c>
      <c r="S18" s="2" t="s">
        <v>19</v>
      </c>
      <c r="T18" s="2" t="s">
        <v>19</v>
      </c>
      <c r="U18" s="2">
        <f t="shared" si="0"/>
        <v>1238</v>
      </c>
      <c r="W18" s="2">
        <f t="shared" si="1"/>
        <v>32</v>
      </c>
    </row>
    <row r="19" spans="1:23" s="2" customFormat="1">
      <c r="A19" s="80" t="s">
        <v>21</v>
      </c>
      <c r="B19" s="14" t="s">
        <v>169</v>
      </c>
      <c r="C19" s="14">
        <v>1890286</v>
      </c>
      <c r="D19" s="14" t="s">
        <v>170</v>
      </c>
      <c r="E19" s="14">
        <v>1868814</v>
      </c>
      <c r="F19" s="14" t="s">
        <v>171</v>
      </c>
      <c r="G19" s="14">
        <v>1942188</v>
      </c>
      <c r="H19" s="15" t="s">
        <v>1211</v>
      </c>
      <c r="I19" s="15">
        <f t="shared" si="2"/>
        <v>1961590</v>
      </c>
      <c r="J19" s="14" t="s">
        <v>172</v>
      </c>
      <c r="K19" s="14">
        <v>1918348</v>
      </c>
      <c r="L19" s="3" t="s">
        <v>173</v>
      </c>
      <c r="M19" s="3">
        <v>1863106</v>
      </c>
      <c r="N19" s="25" t="s">
        <v>757</v>
      </c>
      <c r="P19" s="2" t="s">
        <v>21</v>
      </c>
      <c r="Q19" s="2" t="s">
        <v>25</v>
      </c>
      <c r="R19" s="2" t="s">
        <v>21</v>
      </c>
      <c r="S19" s="2" t="s">
        <v>21</v>
      </c>
      <c r="T19" s="2" t="s">
        <v>21</v>
      </c>
      <c r="U19" s="2">
        <f t="shared" si="0"/>
        <v>1238</v>
      </c>
      <c r="W19" s="2">
        <f t="shared" si="1"/>
        <v>32</v>
      </c>
    </row>
    <row r="20" spans="1:23" s="2" customFormat="1">
      <c r="A20" s="80" t="s">
        <v>22</v>
      </c>
      <c r="B20" s="14" t="s">
        <v>174</v>
      </c>
      <c r="C20" s="14">
        <v>1891524</v>
      </c>
      <c r="D20" s="14" t="s">
        <v>175</v>
      </c>
      <c r="E20" s="14">
        <v>1868846</v>
      </c>
      <c r="F20" s="14" t="s">
        <v>176</v>
      </c>
      <c r="G20" s="14">
        <v>1942966</v>
      </c>
      <c r="H20" s="15" t="s">
        <v>1212</v>
      </c>
      <c r="I20" s="15">
        <f t="shared" si="2"/>
        <v>1962148</v>
      </c>
      <c r="J20" s="14" t="s">
        <v>177</v>
      </c>
      <c r="K20" s="14">
        <v>1919052</v>
      </c>
      <c r="L20" s="3" t="s">
        <v>178</v>
      </c>
      <c r="M20" s="3">
        <v>1863170</v>
      </c>
      <c r="N20" s="25" t="s">
        <v>757</v>
      </c>
      <c r="P20" s="2" t="s">
        <v>541</v>
      </c>
      <c r="Q20" s="2" t="s">
        <v>390</v>
      </c>
      <c r="R20" s="2" t="s">
        <v>25</v>
      </c>
      <c r="S20" s="2" t="s">
        <v>22</v>
      </c>
      <c r="T20" s="2" t="s">
        <v>22</v>
      </c>
      <c r="U20" s="2">
        <f t="shared" si="0"/>
        <v>1238</v>
      </c>
      <c r="W20" s="2">
        <f t="shared" si="1"/>
        <v>32</v>
      </c>
    </row>
    <row r="21" spans="1:23" s="2" customFormat="1">
      <c r="A21" s="80" t="s">
        <v>25</v>
      </c>
      <c r="B21" s="14" t="s">
        <v>179</v>
      </c>
      <c r="C21" s="14">
        <v>1892762</v>
      </c>
      <c r="D21" s="14" t="s">
        <v>180</v>
      </c>
      <c r="E21" s="14">
        <v>1868878</v>
      </c>
      <c r="F21" s="14" t="s">
        <v>181</v>
      </c>
      <c r="G21" s="14">
        <v>1943744</v>
      </c>
      <c r="H21" s="82" t="s">
        <v>1213</v>
      </c>
      <c r="I21" s="15">
        <f t="shared" si="2"/>
        <v>1962684</v>
      </c>
      <c r="J21" s="14" t="s">
        <v>182</v>
      </c>
      <c r="K21" s="14">
        <v>1919756</v>
      </c>
      <c r="L21" s="3" t="s">
        <v>183</v>
      </c>
      <c r="M21" s="3">
        <v>1863234</v>
      </c>
      <c r="N21" s="25" t="s">
        <v>1162</v>
      </c>
      <c r="P21" s="2" t="s">
        <v>22</v>
      </c>
      <c r="Q21" s="2" t="s">
        <v>389</v>
      </c>
      <c r="R21" s="2" t="s">
        <v>390</v>
      </c>
      <c r="S21" s="2" t="s">
        <v>25</v>
      </c>
      <c r="T21" s="2" t="s">
        <v>25</v>
      </c>
      <c r="U21" s="2">
        <f t="shared" si="0"/>
        <v>1238</v>
      </c>
      <c r="W21" s="2">
        <f t="shared" si="1"/>
        <v>32</v>
      </c>
    </row>
    <row r="22" spans="1:23" s="2" customFormat="1">
      <c r="A22" s="80" t="s">
        <v>26</v>
      </c>
      <c r="B22" s="14" t="s">
        <v>184</v>
      </c>
      <c r="C22" s="14">
        <v>1894000</v>
      </c>
      <c r="D22" s="14" t="s">
        <v>185</v>
      </c>
      <c r="E22" s="14">
        <v>1868910</v>
      </c>
      <c r="F22" s="14" t="s">
        <v>186</v>
      </c>
      <c r="G22" s="14">
        <v>1944522</v>
      </c>
      <c r="H22" s="15" t="s">
        <v>1214</v>
      </c>
      <c r="I22" s="15">
        <f t="shared" si="2"/>
        <v>1963210</v>
      </c>
      <c r="J22" s="14" t="s">
        <v>187</v>
      </c>
      <c r="K22" s="14">
        <v>1920460</v>
      </c>
      <c r="L22" s="3" t="s">
        <v>188</v>
      </c>
      <c r="M22" s="3">
        <v>1863298</v>
      </c>
      <c r="N22" s="25" t="s">
        <v>1163</v>
      </c>
      <c r="P22" s="2" t="s">
        <v>25</v>
      </c>
      <c r="Q22" s="2" t="s">
        <v>30</v>
      </c>
      <c r="R22" s="2" t="s">
        <v>389</v>
      </c>
      <c r="S22" s="2" t="s">
        <v>26</v>
      </c>
      <c r="T22" s="2" t="s">
        <v>29</v>
      </c>
      <c r="U22" s="2">
        <f t="shared" si="0"/>
        <v>1238</v>
      </c>
      <c r="W22" s="2">
        <f t="shared" si="1"/>
        <v>32</v>
      </c>
    </row>
    <row r="23" spans="1:23" s="2" customFormat="1">
      <c r="A23" s="80" t="s">
        <v>29</v>
      </c>
      <c r="B23" s="14" t="s">
        <v>189</v>
      </c>
      <c r="C23" s="14">
        <v>1895238</v>
      </c>
      <c r="D23" s="14" t="s">
        <v>190</v>
      </c>
      <c r="E23" s="14">
        <v>1868942</v>
      </c>
      <c r="F23" s="14" t="s">
        <v>191</v>
      </c>
      <c r="G23" s="14">
        <v>1945300</v>
      </c>
      <c r="H23" s="15" t="s">
        <v>1215</v>
      </c>
      <c r="I23" s="15">
        <f t="shared" si="2"/>
        <v>1963748</v>
      </c>
      <c r="J23" s="14" t="s">
        <v>192</v>
      </c>
      <c r="K23" s="14">
        <v>1921164</v>
      </c>
      <c r="L23" s="3" t="s">
        <v>193</v>
      </c>
      <c r="M23" s="3">
        <v>1863362</v>
      </c>
      <c r="N23" s="25" t="s">
        <v>757</v>
      </c>
      <c r="P23" s="2" t="s">
        <v>549</v>
      </c>
      <c r="Q23" s="2" t="s">
        <v>326</v>
      </c>
      <c r="R23" s="2" t="s">
        <v>30</v>
      </c>
      <c r="S23" s="2" t="s">
        <v>29</v>
      </c>
      <c r="T23" s="2" t="s">
        <v>30</v>
      </c>
      <c r="U23" s="2">
        <f t="shared" si="0"/>
        <v>1238</v>
      </c>
      <c r="W23" s="2">
        <f t="shared" si="1"/>
        <v>32</v>
      </c>
    </row>
    <row r="24" spans="1:23" s="2" customFormat="1">
      <c r="A24" s="80" t="s">
        <v>30</v>
      </c>
      <c r="B24" s="14" t="s">
        <v>194</v>
      </c>
      <c r="C24" s="14">
        <v>1896476</v>
      </c>
      <c r="D24" s="14" t="s">
        <v>195</v>
      </c>
      <c r="E24" s="14">
        <v>1868974</v>
      </c>
      <c r="F24" s="14" t="s">
        <v>196</v>
      </c>
      <c r="G24" s="14">
        <v>1946078</v>
      </c>
      <c r="H24" s="15" t="s">
        <v>1216</v>
      </c>
      <c r="I24" s="15">
        <f t="shared" si="2"/>
        <v>1964304</v>
      </c>
      <c r="J24" s="14" t="s">
        <v>197</v>
      </c>
      <c r="K24" s="14">
        <v>1921868</v>
      </c>
      <c r="L24" s="3" t="s">
        <v>198</v>
      </c>
      <c r="M24" s="3">
        <v>1863426</v>
      </c>
      <c r="N24" s="25" t="s">
        <v>533</v>
      </c>
      <c r="O24" s="25"/>
      <c r="P24" s="2" t="s">
        <v>390</v>
      </c>
      <c r="Q24" s="2" t="s">
        <v>281</v>
      </c>
      <c r="R24" s="2" t="s">
        <v>326</v>
      </c>
      <c r="S24" s="2" t="s">
        <v>30</v>
      </c>
      <c r="T24" s="2" t="s">
        <v>326</v>
      </c>
      <c r="U24" s="2">
        <f t="shared" si="0"/>
        <v>1238</v>
      </c>
      <c r="W24" s="2">
        <f t="shared" si="1"/>
        <v>32</v>
      </c>
    </row>
    <row r="25" spans="1:23" s="2" customFormat="1">
      <c r="A25" s="80" t="s">
        <v>1090</v>
      </c>
      <c r="B25" s="14" t="s">
        <v>199</v>
      </c>
      <c r="C25" s="14">
        <v>1897714</v>
      </c>
      <c r="D25" s="14" t="s">
        <v>200</v>
      </c>
      <c r="E25" s="14">
        <v>1869006</v>
      </c>
      <c r="F25" s="14" t="s">
        <v>201</v>
      </c>
      <c r="G25" s="14">
        <v>1946856</v>
      </c>
      <c r="H25" s="15" t="s">
        <v>1217</v>
      </c>
      <c r="I25" s="15">
        <f t="shared" si="2"/>
        <v>1964838</v>
      </c>
      <c r="J25" s="14" t="s">
        <v>202</v>
      </c>
      <c r="K25" s="14">
        <v>1922572</v>
      </c>
      <c r="L25" s="3" t="s">
        <v>203</v>
      </c>
      <c r="M25" s="3">
        <v>1863490</v>
      </c>
      <c r="N25" s="25" t="s">
        <v>1160</v>
      </c>
      <c r="P25" s="2" t="s">
        <v>389</v>
      </c>
      <c r="Q25" s="2" t="s">
        <v>384</v>
      </c>
      <c r="R25" s="2" t="s">
        <v>384</v>
      </c>
      <c r="S25" s="2" t="s">
        <v>31</v>
      </c>
      <c r="T25" s="2" t="s">
        <v>31</v>
      </c>
      <c r="U25" s="2">
        <f t="shared" si="0"/>
        <v>1238</v>
      </c>
      <c r="W25" s="2">
        <f t="shared" si="1"/>
        <v>32</v>
      </c>
    </row>
    <row r="26" spans="1:23" hidden="1">
      <c r="A26" s="16">
        <v>25</v>
      </c>
      <c r="B26" s="16" t="s">
        <v>204</v>
      </c>
      <c r="C26" s="16">
        <v>1898952</v>
      </c>
      <c r="D26" s="16" t="s">
        <v>205</v>
      </c>
      <c r="E26" s="16">
        <v>1869038</v>
      </c>
      <c r="F26" s="16" t="s">
        <v>206</v>
      </c>
      <c r="G26" s="16">
        <v>1947634</v>
      </c>
      <c r="H26" s="19"/>
      <c r="I26" s="16">
        <f t="shared" si="2"/>
        <v>0</v>
      </c>
      <c r="J26" s="16" t="s">
        <v>207</v>
      </c>
      <c r="K26" s="16">
        <v>1923276</v>
      </c>
      <c r="L26" s="17" t="s">
        <v>208</v>
      </c>
      <c r="M26" s="17">
        <v>1863554</v>
      </c>
    </row>
    <row r="27" spans="1:23" hidden="1">
      <c r="A27" s="16">
        <v>26</v>
      </c>
      <c r="B27" s="16" t="s">
        <v>209</v>
      </c>
      <c r="C27" s="16">
        <v>1900190</v>
      </c>
      <c r="D27" s="16" t="s">
        <v>210</v>
      </c>
      <c r="E27" s="16">
        <v>1869070</v>
      </c>
      <c r="F27" s="16" t="s">
        <v>211</v>
      </c>
      <c r="G27" s="16">
        <v>1948412</v>
      </c>
      <c r="H27" s="19"/>
      <c r="I27" s="16"/>
      <c r="J27" s="16" t="s">
        <v>212</v>
      </c>
      <c r="K27" s="16">
        <v>1923980</v>
      </c>
      <c r="L27" s="17" t="s">
        <v>213</v>
      </c>
      <c r="M27" s="17">
        <v>1863618</v>
      </c>
    </row>
    <row r="28" spans="1:23" hidden="1">
      <c r="A28" s="16">
        <v>27</v>
      </c>
      <c r="B28" s="16" t="s">
        <v>214</v>
      </c>
      <c r="C28" s="16">
        <v>1901428</v>
      </c>
      <c r="D28" s="16" t="s">
        <v>215</v>
      </c>
      <c r="E28" s="16">
        <v>1869102</v>
      </c>
      <c r="F28" s="16" t="s">
        <v>216</v>
      </c>
      <c r="G28" s="16">
        <v>1949190</v>
      </c>
      <c r="H28" s="19"/>
      <c r="I28" s="16"/>
      <c r="J28" s="16" t="s">
        <v>217</v>
      </c>
      <c r="K28" s="16">
        <v>1924684</v>
      </c>
      <c r="L28" s="17" t="s">
        <v>218</v>
      </c>
      <c r="M28" s="17">
        <v>1863682</v>
      </c>
    </row>
    <row r="29" spans="1:23" hidden="1">
      <c r="A29" s="16">
        <v>28</v>
      </c>
      <c r="B29" s="16" t="s">
        <v>219</v>
      </c>
      <c r="C29" s="16">
        <v>1902666</v>
      </c>
      <c r="D29" s="16" t="s">
        <v>220</v>
      </c>
      <c r="E29" s="16">
        <v>1869134</v>
      </c>
      <c r="F29" s="16" t="s">
        <v>221</v>
      </c>
      <c r="G29" s="16">
        <v>1949968</v>
      </c>
      <c r="H29" s="19"/>
      <c r="I29" s="16"/>
      <c r="J29" s="16" t="s">
        <v>222</v>
      </c>
      <c r="K29" s="16">
        <v>1925388</v>
      </c>
      <c r="L29" s="17" t="s">
        <v>223</v>
      </c>
      <c r="M29" s="17">
        <v>1863746</v>
      </c>
    </row>
    <row r="30" spans="1:23" hidden="1">
      <c r="A30" s="16">
        <v>29</v>
      </c>
      <c r="B30" s="16" t="s">
        <v>224</v>
      </c>
      <c r="C30" s="16">
        <v>1903904</v>
      </c>
      <c r="D30" s="16" t="s">
        <v>225</v>
      </c>
      <c r="E30" s="16">
        <v>1869166</v>
      </c>
      <c r="F30" s="16" t="s">
        <v>226</v>
      </c>
      <c r="G30" s="16">
        <v>1950746</v>
      </c>
      <c r="H30" s="19"/>
      <c r="I30" s="16"/>
      <c r="J30" s="16" t="s">
        <v>227</v>
      </c>
      <c r="K30" s="16">
        <v>1926092</v>
      </c>
      <c r="L30" s="17" t="s">
        <v>228</v>
      </c>
      <c r="M30" s="17">
        <v>1863810</v>
      </c>
    </row>
    <row r="31" spans="1:23" hidden="1">
      <c r="A31" s="16">
        <v>30</v>
      </c>
      <c r="B31" s="16" t="s">
        <v>229</v>
      </c>
      <c r="C31" s="16">
        <v>1905142</v>
      </c>
      <c r="D31" s="16" t="s">
        <v>230</v>
      </c>
      <c r="E31" s="16">
        <v>1869198</v>
      </c>
      <c r="F31" s="16" t="s">
        <v>231</v>
      </c>
      <c r="G31" s="16">
        <v>1951524</v>
      </c>
      <c r="H31" s="19"/>
      <c r="I31" s="16"/>
      <c r="J31" s="16" t="s">
        <v>232</v>
      </c>
      <c r="K31" s="16">
        <v>1926796</v>
      </c>
      <c r="L31" s="17" t="s">
        <v>233</v>
      </c>
      <c r="M31" s="17">
        <v>1863874</v>
      </c>
    </row>
    <row r="32" spans="1:23" hidden="1"/>
    <row r="33" spans="1:13" s="37" customFormat="1">
      <c r="B33" s="38" t="s">
        <v>522</v>
      </c>
      <c r="F33" s="38">
        <v>300</v>
      </c>
    </row>
    <row r="34" spans="1:13">
      <c r="A34" s="1" t="s">
        <v>234</v>
      </c>
      <c r="B34" s="12" t="s">
        <v>235</v>
      </c>
      <c r="C34" s="12">
        <f>HEX2DEC(B34)</f>
        <v>1238</v>
      </c>
      <c r="D34" s="12" t="str">
        <f>DEC2HEX(E34)</f>
        <v>20</v>
      </c>
      <c r="E34" s="12">
        <v>32</v>
      </c>
      <c r="F34" s="12" t="s">
        <v>236</v>
      </c>
      <c r="G34" s="12">
        <f>HEX2DEC(F34)</f>
        <v>778</v>
      </c>
      <c r="H34" s="13" t="str">
        <f>DEC2HEX(I34)</f>
        <v>20</v>
      </c>
      <c r="I34" s="13">
        <v>32</v>
      </c>
      <c r="J34" s="12" t="str">
        <f>DEC2HEX(K34)</f>
        <v>2C0</v>
      </c>
      <c r="K34" s="1">
        <v>704</v>
      </c>
      <c r="L34" s="12" t="str">
        <f>DEC2HEX(M34)</f>
        <v>40</v>
      </c>
      <c r="M34" s="12">
        <v>64</v>
      </c>
    </row>
    <row r="35" spans="1:13">
      <c r="B35">
        <f>HEX2DEC(B34)</f>
        <v>1238</v>
      </c>
      <c r="C35" s="11"/>
      <c r="D35" s="11"/>
      <c r="F35">
        <f>HEX2DEC(F34)</f>
        <v>778</v>
      </c>
      <c r="J35">
        <f>HEX2DEC(J34)</f>
        <v>704</v>
      </c>
      <c r="L35">
        <f>HEX2DEC(L34)</f>
        <v>64</v>
      </c>
    </row>
    <row r="36" spans="1:13">
      <c r="B36">
        <f>B35*2</f>
        <v>2476</v>
      </c>
      <c r="D36" t="str">
        <f>DEC2HEX(E36)</f>
        <v>80</v>
      </c>
      <c r="E36">
        <f>E34*4</f>
        <v>128</v>
      </c>
      <c r="F36">
        <f>F35*2</f>
        <v>1556</v>
      </c>
      <c r="H36" s="90" t="s">
        <v>237</v>
      </c>
      <c r="I36" s="90"/>
      <c r="J36">
        <f>J35*5</f>
        <v>3520</v>
      </c>
      <c r="L36">
        <f>L35*2</f>
        <v>128</v>
      </c>
    </row>
    <row r="37" spans="1:13">
      <c r="H37" s="90"/>
      <c r="I37" s="90"/>
    </row>
    <row r="38" spans="1:13">
      <c r="B38" t="str">
        <f>DEC2HEX(B36)</f>
        <v>9AC</v>
      </c>
      <c r="F38" t="str">
        <f>DEC2HEX(F36)</f>
        <v>614</v>
      </c>
      <c r="H38" s="90"/>
      <c r="I38" s="90"/>
      <c r="J38" t="str">
        <f>DEC2HEX(J36)</f>
        <v>DC0</v>
      </c>
      <c r="L38" t="str">
        <f>DEC2HEX(L36)</f>
        <v>80</v>
      </c>
    </row>
    <row r="39" spans="1:13">
      <c r="H39" s="90"/>
      <c r="I39" s="90"/>
    </row>
    <row r="40" spans="1:13">
      <c r="B40">
        <f>1238*3</f>
        <v>3714</v>
      </c>
      <c r="D40">
        <f>32*3</f>
        <v>96</v>
      </c>
      <c r="H40" s="12"/>
    </row>
    <row r="41" spans="1:13">
      <c r="B41" t="str">
        <f>DEC2HEX(B40)</f>
        <v>E82</v>
      </c>
      <c r="D41" t="str">
        <f>DEC2HEX(D40)</f>
        <v>60</v>
      </c>
    </row>
    <row r="42" spans="1:13">
      <c r="I42" t="s">
        <v>1218</v>
      </c>
    </row>
    <row r="47" spans="1:13">
      <c r="A47" t="s">
        <v>557</v>
      </c>
    </row>
    <row r="48" spans="1:13">
      <c r="A48" t="s">
        <v>558</v>
      </c>
      <c r="B48" t="s">
        <v>559</v>
      </c>
      <c r="C48">
        <f>HEX2DEC(B48)</f>
        <v>1914022</v>
      </c>
    </row>
  </sheetData>
  <mergeCells count="1">
    <mergeCell ref="H36:I3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928BA-1FFF-477A-81A6-F7FE80EFFABA}">
  <dimension ref="A1:M50"/>
  <sheetViews>
    <sheetView workbookViewId="0"/>
  </sheetViews>
  <sheetFormatPr defaultRowHeight="15"/>
  <cols>
    <col min="1" max="2" width="9.140625" style="81"/>
    <col min="3" max="3" width="10" style="81" customWidth="1"/>
    <col min="4" max="4" width="9.42578125" style="81" bestFit="1" customWidth="1"/>
    <col min="5" max="5" width="10.85546875" style="81" customWidth="1"/>
    <col min="6" max="6" width="9.140625" style="81"/>
    <col min="7" max="7" width="10" style="81" customWidth="1"/>
    <col min="8" max="8" width="10" style="81" bestFit="1" customWidth="1"/>
    <col min="9" max="9" width="10.85546875" style="81" customWidth="1"/>
    <col min="10" max="10" width="9.140625" style="81"/>
    <col min="11" max="11" width="11" style="81" customWidth="1"/>
    <col min="12" max="12" width="10.28515625" style="81" customWidth="1"/>
    <col min="13" max="13" width="10.42578125" style="81" customWidth="1"/>
    <col min="14" max="16384" width="9.140625" style="81"/>
  </cols>
  <sheetData>
    <row r="1" spans="1:13" ht="60">
      <c r="A1" s="83" t="s">
        <v>72</v>
      </c>
      <c r="B1" s="83" t="s">
        <v>73</v>
      </c>
      <c r="C1" s="83" t="s">
        <v>74</v>
      </c>
      <c r="D1" s="83" t="s">
        <v>75</v>
      </c>
      <c r="E1" s="83" t="s">
        <v>76</v>
      </c>
      <c r="F1" s="83" t="s">
        <v>77</v>
      </c>
      <c r="G1" s="83" t="s">
        <v>78</v>
      </c>
      <c r="H1" s="83" t="s">
        <v>79</v>
      </c>
      <c r="I1" s="83" t="s">
        <v>80</v>
      </c>
      <c r="J1" s="83" t="s">
        <v>81</v>
      </c>
      <c r="K1" s="83" t="s">
        <v>82</v>
      </c>
      <c r="L1" s="83" t="s">
        <v>83</v>
      </c>
      <c r="M1" s="83" t="s">
        <v>83</v>
      </c>
    </row>
    <row r="2" spans="1:13">
      <c r="A2" s="38">
        <v>1</v>
      </c>
      <c r="B2" s="38" t="s">
        <v>1164</v>
      </c>
      <c r="C2" s="38">
        <f>HEX2DEC(B2)</f>
        <v>1915056</v>
      </c>
      <c r="D2" s="38" t="s">
        <v>559</v>
      </c>
      <c r="E2" s="38">
        <f>HEX2DEC(D2)</f>
        <v>1914022</v>
      </c>
      <c r="F2" s="87" t="s">
        <v>1166</v>
      </c>
      <c r="G2" s="38">
        <f>HEX2DEC(F2)</f>
        <v>1978750</v>
      </c>
      <c r="H2" s="87"/>
      <c r="I2" s="38"/>
      <c r="J2" s="38" t="s">
        <v>1165</v>
      </c>
      <c r="K2" s="38">
        <f>HEX2DEC(J2)</f>
        <v>1954672</v>
      </c>
    </row>
    <row r="3" spans="1:13">
      <c r="A3" s="38">
        <v>2</v>
      </c>
      <c r="B3" s="38" t="str">
        <f>DEC2HEX(C3)</f>
        <v>1D3D86</v>
      </c>
      <c r="C3" s="38">
        <f>C2+1238</f>
        <v>1916294</v>
      </c>
      <c r="D3" s="38" t="str">
        <f>DEC2HEX(E3)</f>
        <v>1D34C6</v>
      </c>
      <c r="E3" s="38">
        <f>E2+32</f>
        <v>1914054</v>
      </c>
      <c r="F3" s="38" t="str">
        <f>DEC2HEX(G3)</f>
        <v>1E3488</v>
      </c>
      <c r="G3" s="38">
        <f>G2+778</f>
        <v>1979528</v>
      </c>
      <c r="H3" s="38"/>
      <c r="I3" s="38"/>
      <c r="J3" s="38" t="str">
        <f>DEC2HEX(K3)</f>
        <v>1DD630</v>
      </c>
      <c r="K3" s="38">
        <f>K2+704</f>
        <v>1955376</v>
      </c>
    </row>
    <row r="4" spans="1:13">
      <c r="A4" s="38">
        <v>3</v>
      </c>
      <c r="B4" s="38" t="str">
        <f t="shared" ref="B4:D33" si="0">DEC2HEX(C4)</f>
        <v>1D425C</v>
      </c>
      <c r="C4" s="38">
        <f t="shared" ref="C4:C33" si="1">C3+1238</f>
        <v>1917532</v>
      </c>
      <c r="D4" s="38" t="str">
        <f t="shared" si="0"/>
        <v>1D34E6</v>
      </c>
      <c r="E4" s="38">
        <f t="shared" ref="E4:E33" si="2">E3+32</f>
        <v>1914086</v>
      </c>
      <c r="F4" s="38" t="str">
        <f t="shared" ref="F4:F33" si="3">DEC2HEX(G4)</f>
        <v>1E3792</v>
      </c>
      <c r="G4" s="38">
        <f t="shared" ref="G4:G33" si="4">G3+778</f>
        <v>1980306</v>
      </c>
      <c r="H4" s="38"/>
      <c r="I4" s="38"/>
      <c r="J4" s="38" t="str">
        <f t="shared" ref="J4:J33" si="5">DEC2HEX(K4)</f>
        <v>1DD8F0</v>
      </c>
      <c r="K4" s="38">
        <f t="shared" ref="K4:K33" si="6">K3+704</f>
        <v>1956080</v>
      </c>
    </row>
    <row r="5" spans="1:13">
      <c r="A5" s="38">
        <v>4</v>
      </c>
      <c r="B5" s="38" t="str">
        <f t="shared" si="0"/>
        <v>1D4732</v>
      </c>
      <c r="C5" s="38">
        <f t="shared" si="1"/>
        <v>1918770</v>
      </c>
      <c r="D5" s="38" t="str">
        <f t="shared" si="0"/>
        <v>1D3506</v>
      </c>
      <c r="E5" s="38">
        <f t="shared" si="2"/>
        <v>1914118</v>
      </c>
      <c r="F5" s="38" t="str">
        <f t="shared" si="3"/>
        <v>1E3A9C</v>
      </c>
      <c r="G5" s="38">
        <f t="shared" si="4"/>
        <v>1981084</v>
      </c>
      <c r="H5" s="38"/>
      <c r="I5" s="38"/>
      <c r="J5" s="38" t="str">
        <f t="shared" si="5"/>
        <v>1DDBB0</v>
      </c>
      <c r="K5" s="38">
        <f t="shared" si="6"/>
        <v>1956784</v>
      </c>
    </row>
    <row r="6" spans="1:13">
      <c r="A6" s="38">
        <v>5</v>
      </c>
      <c r="B6" s="38" t="str">
        <f t="shared" si="0"/>
        <v>1D4C08</v>
      </c>
      <c r="C6" s="38">
        <f t="shared" si="1"/>
        <v>1920008</v>
      </c>
      <c r="D6" s="38" t="str">
        <f t="shared" si="0"/>
        <v>1D3526</v>
      </c>
      <c r="E6" s="38">
        <f t="shared" si="2"/>
        <v>1914150</v>
      </c>
      <c r="F6" s="38" t="str">
        <f t="shared" si="3"/>
        <v>1E3DA6</v>
      </c>
      <c r="G6" s="38">
        <f t="shared" si="4"/>
        <v>1981862</v>
      </c>
      <c r="H6" s="38"/>
      <c r="I6" s="38"/>
      <c r="J6" s="38" t="str">
        <f t="shared" si="5"/>
        <v>1DDE70</v>
      </c>
      <c r="K6" s="38">
        <f t="shared" si="6"/>
        <v>1957488</v>
      </c>
    </row>
    <row r="7" spans="1:13">
      <c r="A7" s="38">
        <v>6</v>
      </c>
      <c r="B7" s="38" t="str">
        <f t="shared" si="0"/>
        <v>1D50DE</v>
      </c>
      <c r="C7" s="38">
        <f t="shared" si="1"/>
        <v>1921246</v>
      </c>
      <c r="D7" s="38" t="str">
        <f t="shared" si="0"/>
        <v>1D3546</v>
      </c>
      <c r="E7" s="38">
        <f t="shared" si="2"/>
        <v>1914182</v>
      </c>
      <c r="F7" s="38" t="str">
        <f t="shared" si="3"/>
        <v>1E40B0</v>
      </c>
      <c r="G7" s="38">
        <f t="shared" si="4"/>
        <v>1982640</v>
      </c>
      <c r="H7" s="38"/>
      <c r="I7" s="38"/>
      <c r="J7" s="38" t="str">
        <f t="shared" si="5"/>
        <v>1DE130</v>
      </c>
      <c r="K7" s="38">
        <f t="shared" si="6"/>
        <v>1958192</v>
      </c>
    </row>
    <row r="8" spans="1:13">
      <c r="A8" s="38">
        <v>7</v>
      </c>
      <c r="B8" s="38" t="str">
        <f t="shared" si="0"/>
        <v>1D55B4</v>
      </c>
      <c r="C8" s="38">
        <f t="shared" si="1"/>
        <v>1922484</v>
      </c>
      <c r="D8" s="38" t="str">
        <f t="shared" si="0"/>
        <v>1D3566</v>
      </c>
      <c r="E8" s="38">
        <f t="shared" si="2"/>
        <v>1914214</v>
      </c>
      <c r="F8" s="38" t="str">
        <f t="shared" si="3"/>
        <v>1E43BA</v>
      </c>
      <c r="G8" s="38">
        <f t="shared" si="4"/>
        <v>1983418</v>
      </c>
      <c r="H8" s="38"/>
      <c r="I8" s="38"/>
      <c r="J8" s="38" t="str">
        <f t="shared" si="5"/>
        <v>1DE3F0</v>
      </c>
      <c r="K8" s="38">
        <f t="shared" si="6"/>
        <v>1958896</v>
      </c>
    </row>
    <row r="9" spans="1:13">
      <c r="A9" s="38">
        <v>8</v>
      </c>
      <c r="B9" s="38" t="str">
        <f t="shared" si="0"/>
        <v>1D5A8A</v>
      </c>
      <c r="C9" s="38">
        <f t="shared" si="1"/>
        <v>1923722</v>
      </c>
      <c r="D9" s="38" t="str">
        <f t="shared" si="0"/>
        <v>1D3586</v>
      </c>
      <c r="E9" s="38">
        <f t="shared" si="2"/>
        <v>1914246</v>
      </c>
      <c r="F9" s="38" t="str">
        <f t="shared" si="3"/>
        <v>1E46C4</v>
      </c>
      <c r="G9" s="38">
        <f t="shared" si="4"/>
        <v>1984196</v>
      </c>
      <c r="H9" s="38"/>
      <c r="I9" s="38"/>
      <c r="J9" s="38" t="str">
        <f t="shared" si="5"/>
        <v>1DE6B0</v>
      </c>
      <c r="K9" s="38">
        <f t="shared" si="6"/>
        <v>1959600</v>
      </c>
    </row>
    <row r="10" spans="1:13">
      <c r="A10" s="38">
        <v>9</v>
      </c>
      <c r="B10" s="38" t="str">
        <f t="shared" si="0"/>
        <v>1D5F60</v>
      </c>
      <c r="C10" s="38">
        <f t="shared" si="1"/>
        <v>1924960</v>
      </c>
      <c r="D10" s="38" t="str">
        <f t="shared" si="0"/>
        <v>1D35A6</v>
      </c>
      <c r="E10" s="38">
        <f t="shared" si="2"/>
        <v>1914278</v>
      </c>
      <c r="F10" s="38" t="str">
        <f t="shared" si="3"/>
        <v>1E49CE</v>
      </c>
      <c r="G10" s="38">
        <f t="shared" si="4"/>
        <v>1984974</v>
      </c>
      <c r="H10" s="38"/>
      <c r="I10" s="38"/>
      <c r="J10" s="38" t="str">
        <f t="shared" si="5"/>
        <v>1DE970</v>
      </c>
      <c r="K10" s="38">
        <f t="shared" si="6"/>
        <v>1960304</v>
      </c>
    </row>
    <row r="11" spans="1:13">
      <c r="A11" s="38">
        <v>10</v>
      </c>
      <c r="B11" s="38" t="str">
        <f t="shared" si="0"/>
        <v>1D6436</v>
      </c>
      <c r="C11" s="38">
        <f t="shared" si="1"/>
        <v>1926198</v>
      </c>
      <c r="D11" s="38" t="str">
        <f t="shared" si="0"/>
        <v>1D35C6</v>
      </c>
      <c r="E11" s="38">
        <f t="shared" si="2"/>
        <v>1914310</v>
      </c>
      <c r="F11" s="38" t="str">
        <f t="shared" si="3"/>
        <v>1E4CD8</v>
      </c>
      <c r="G11" s="38">
        <f t="shared" si="4"/>
        <v>1985752</v>
      </c>
      <c r="H11" s="38"/>
      <c r="I11" s="38"/>
      <c r="J11" s="38" t="str">
        <f t="shared" si="5"/>
        <v>1DEC30</v>
      </c>
      <c r="K11" s="38">
        <f t="shared" si="6"/>
        <v>1961008</v>
      </c>
    </row>
    <row r="12" spans="1:13">
      <c r="A12" s="38">
        <v>11</v>
      </c>
      <c r="B12" s="38" t="str">
        <f t="shared" si="0"/>
        <v>1D690C</v>
      </c>
      <c r="C12" s="38">
        <f t="shared" si="1"/>
        <v>1927436</v>
      </c>
      <c r="D12" s="38" t="str">
        <f t="shared" si="0"/>
        <v>1D35E6</v>
      </c>
      <c r="E12" s="38">
        <f t="shared" si="2"/>
        <v>1914342</v>
      </c>
      <c r="F12" s="38" t="str">
        <f t="shared" si="3"/>
        <v>1E4FE2</v>
      </c>
      <c r="G12" s="38">
        <f t="shared" si="4"/>
        <v>1986530</v>
      </c>
      <c r="H12" s="38"/>
      <c r="I12" s="38"/>
      <c r="J12" s="38" t="str">
        <f t="shared" si="5"/>
        <v>1DEEF0</v>
      </c>
      <c r="K12" s="38">
        <f t="shared" si="6"/>
        <v>1961712</v>
      </c>
    </row>
    <row r="13" spans="1:13">
      <c r="A13" s="38">
        <v>12</v>
      </c>
      <c r="B13" s="38" t="str">
        <f t="shared" si="0"/>
        <v>1D6DE2</v>
      </c>
      <c r="C13" s="38">
        <f t="shared" si="1"/>
        <v>1928674</v>
      </c>
      <c r="D13" s="38" t="str">
        <f t="shared" si="0"/>
        <v>1D3606</v>
      </c>
      <c r="E13" s="38">
        <f t="shared" si="2"/>
        <v>1914374</v>
      </c>
      <c r="F13" s="38" t="str">
        <f t="shared" si="3"/>
        <v>1E52EC</v>
      </c>
      <c r="G13" s="38">
        <f t="shared" si="4"/>
        <v>1987308</v>
      </c>
      <c r="H13" s="38"/>
      <c r="I13" s="38"/>
      <c r="J13" s="38" t="str">
        <f t="shared" si="5"/>
        <v>1DF1B0</v>
      </c>
      <c r="K13" s="38">
        <f t="shared" si="6"/>
        <v>1962416</v>
      </c>
    </row>
    <row r="14" spans="1:13">
      <c r="A14" s="38">
        <v>13</v>
      </c>
      <c r="B14" s="38" t="str">
        <f t="shared" si="0"/>
        <v>1D72B8</v>
      </c>
      <c r="C14" s="38">
        <f t="shared" si="1"/>
        <v>1929912</v>
      </c>
      <c r="D14" s="38" t="str">
        <f t="shared" si="0"/>
        <v>1D3626</v>
      </c>
      <c r="E14" s="38">
        <f t="shared" si="2"/>
        <v>1914406</v>
      </c>
      <c r="F14" s="38" t="str">
        <f t="shared" si="3"/>
        <v>1E55F6</v>
      </c>
      <c r="G14" s="38">
        <f t="shared" si="4"/>
        <v>1988086</v>
      </c>
      <c r="H14" s="38"/>
      <c r="I14" s="38"/>
      <c r="J14" s="38" t="str">
        <f t="shared" si="5"/>
        <v>1DF470</v>
      </c>
      <c r="K14" s="38">
        <f t="shared" si="6"/>
        <v>1963120</v>
      </c>
    </row>
    <row r="15" spans="1:13">
      <c r="A15" s="38">
        <v>14</v>
      </c>
      <c r="B15" s="38" t="str">
        <f t="shared" si="0"/>
        <v>1D778E</v>
      </c>
      <c r="C15" s="38">
        <f t="shared" si="1"/>
        <v>1931150</v>
      </c>
      <c r="D15" s="38" t="str">
        <f t="shared" si="0"/>
        <v>1D3646</v>
      </c>
      <c r="E15" s="38">
        <f t="shared" si="2"/>
        <v>1914438</v>
      </c>
      <c r="F15" s="38" t="str">
        <f t="shared" si="3"/>
        <v>1E5900</v>
      </c>
      <c r="G15" s="38">
        <f t="shared" si="4"/>
        <v>1988864</v>
      </c>
      <c r="H15" s="38"/>
      <c r="I15" s="38"/>
      <c r="J15" s="38" t="str">
        <f t="shared" si="5"/>
        <v>1DF730</v>
      </c>
      <c r="K15" s="38">
        <f t="shared" si="6"/>
        <v>1963824</v>
      </c>
    </row>
    <row r="16" spans="1:13">
      <c r="A16" s="38">
        <v>15</v>
      </c>
      <c r="B16" s="38" t="str">
        <f t="shared" si="0"/>
        <v>1D7C64</v>
      </c>
      <c r="C16" s="38">
        <f t="shared" si="1"/>
        <v>1932388</v>
      </c>
      <c r="D16" s="38" t="str">
        <f t="shared" si="0"/>
        <v>1D3666</v>
      </c>
      <c r="E16" s="38">
        <f t="shared" si="2"/>
        <v>1914470</v>
      </c>
      <c r="F16" s="38" t="str">
        <f t="shared" si="3"/>
        <v>1E5C0A</v>
      </c>
      <c r="G16" s="38">
        <f t="shared" si="4"/>
        <v>1989642</v>
      </c>
      <c r="H16" s="38"/>
      <c r="I16" s="38"/>
      <c r="J16" s="38" t="str">
        <f t="shared" si="5"/>
        <v>1DF9F0</v>
      </c>
      <c r="K16" s="38">
        <f t="shared" si="6"/>
        <v>1964528</v>
      </c>
    </row>
    <row r="17" spans="1:11">
      <c r="A17" s="38">
        <v>16</v>
      </c>
      <c r="B17" s="38" t="str">
        <f t="shared" si="0"/>
        <v>1D813A</v>
      </c>
      <c r="C17" s="38">
        <f t="shared" si="1"/>
        <v>1933626</v>
      </c>
      <c r="D17" s="38" t="str">
        <f t="shared" si="0"/>
        <v>1D3686</v>
      </c>
      <c r="E17" s="38">
        <f t="shared" si="2"/>
        <v>1914502</v>
      </c>
      <c r="F17" s="38" t="str">
        <f t="shared" si="3"/>
        <v>1E5F14</v>
      </c>
      <c r="G17" s="38">
        <f t="shared" si="4"/>
        <v>1990420</v>
      </c>
      <c r="H17" s="38"/>
      <c r="I17" s="38"/>
      <c r="J17" s="38" t="str">
        <f t="shared" si="5"/>
        <v>1DFCB0</v>
      </c>
      <c r="K17" s="38">
        <f t="shared" si="6"/>
        <v>1965232</v>
      </c>
    </row>
    <row r="18" spans="1:11">
      <c r="A18" s="38">
        <v>17</v>
      </c>
      <c r="B18" s="38" t="str">
        <f t="shared" si="0"/>
        <v>1D8610</v>
      </c>
      <c r="C18" s="38">
        <f t="shared" si="1"/>
        <v>1934864</v>
      </c>
      <c r="D18" s="38" t="str">
        <f t="shared" si="0"/>
        <v>1D36A6</v>
      </c>
      <c r="E18" s="38">
        <f t="shared" si="2"/>
        <v>1914534</v>
      </c>
      <c r="F18" s="38" t="str">
        <f t="shared" si="3"/>
        <v>1E621E</v>
      </c>
      <c r="G18" s="38">
        <f t="shared" si="4"/>
        <v>1991198</v>
      </c>
      <c r="H18" s="38"/>
      <c r="I18" s="38"/>
      <c r="J18" s="38" t="str">
        <f t="shared" si="5"/>
        <v>1DFF70</v>
      </c>
      <c r="K18" s="38">
        <f t="shared" si="6"/>
        <v>1965936</v>
      </c>
    </row>
    <row r="19" spans="1:11">
      <c r="A19" s="38">
        <v>18</v>
      </c>
      <c r="B19" s="38" t="str">
        <f t="shared" si="0"/>
        <v>1D8AE6</v>
      </c>
      <c r="C19" s="38">
        <f t="shared" si="1"/>
        <v>1936102</v>
      </c>
      <c r="D19" s="38" t="str">
        <f t="shared" si="0"/>
        <v>1D36C6</v>
      </c>
      <c r="E19" s="38">
        <f t="shared" si="2"/>
        <v>1914566</v>
      </c>
      <c r="F19" s="38" t="str">
        <f t="shared" si="3"/>
        <v>1E6528</v>
      </c>
      <c r="G19" s="38">
        <f t="shared" si="4"/>
        <v>1991976</v>
      </c>
      <c r="H19" s="38"/>
      <c r="I19" s="38"/>
      <c r="J19" s="38" t="str">
        <f t="shared" si="5"/>
        <v>1E0230</v>
      </c>
      <c r="K19" s="38">
        <f t="shared" si="6"/>
        <v>1966640</v>
      </c>
    </row>
    <row r="20" spans="1:11">
      <c r="A20" s="38">
        <v>19</v>
      </c>
      <c r="B20" s="38" t="str">
        <f t="shared" si="0"/>
        <v>1D8FBC</v>
      </c>
      <c r="C20" s="38">
        <f t="shared" si="1"/>
        <v>1937340</v>
      </c>
      <c r="D20" s="38" t="str">
        <f t="shared" si="0"/>
        <v>1D36E6</v>
      </c>
      <c r="E20" s="38">
        <f t="shared" si="2"/>
        <v>1914598</v>
      </c>
      <c r="F20" s="38" t="str">
        <f t="shared" si="3"/>
        <v>1E6832</v>
      </c>
      <c r="G20" s="38">
        <f t="shared" si="4"/>
        <v>1992754</v>
      </c>
      <c r="H20" s="38"/>
      <c r="I20" s="38"/>
      <c r="J20" s="38" t="str">
        <f t="shared" si="5"/>
        <v>1E04F0</v>
      </c>
      <c r="K20" s="38">
        <f t="shared" si="6"/>
        <v>1967344</v>
      </c>
    </row>
    <row r="21" spans="1:11">
      <c r="A21" s="38">
        <v>20</v>
      </c>
      <c r="B21" s="38" t="str">
        <f t="shared" si="0"/>
        <v>1D9492</v>
      </c>
      <c r="C21" s="38">
        <f t="shared" si="1"/>
        <v>1938578</v>
      </c>
      <c r="D21" s="38" t="str">
        <f t="shared" si="0"/>
        <v>1D3706</v>
      </c>
      <c r="E21" s="38">
        <f t="shared" si="2"/>
        <v>1914630</v>
      </c>
      <c r="F21" s="38" t="str">
        <f t="shared" si="3"/>
        <v>1E6B3C</v>
      </c>
      <c r="G21" s="38">
        <f t="shared" si="4"/>
        <v>1993532</v>
      </c>
      <c r="H21" s="84"/>
      <c r="I21" s="38"/>
      <c r="J21" s="38" t="str">
        <f t="shared" si="5"/>
        <v>1E07B0</v>
      </c>
      <c r="K21" s="38">
        <f t="shared" si="6"/>
        <v>1968048</v>
      </c>
    </row>
    <row r="22" spans="1:11">
      <c r="A22" s="38">
        <v>21</v>
      </c>
      <c r="B22" s="38" t="str">
        <f t="shared" si="0"/>
        <v>1D9968</v>
      </c>
      <c r="C22" s="38">
        <f t="shared" si="1"/>
        <v>1939816</v>
      </c>
      <c r="D22" s="38" t="str">
        <f t="shared" si="0"/>
        <v>1D3726</v>
      </c>
      <c r="E22" s="38">
        <f t="shared" si="2"/>
        <v>1914662</v>
      </c>
      <c r="F22" s="38" t="str">
        <f t="shared" si="3"/>
        <v>1E6E46</v>
      </c>
      <c r="G22" s="38">
        <f t="shared" si="4"/>
        <v>1994310</v>
      </c>
      <c r="H22" s="38"/>
      <c r="I22" s="38"/>
      <c r="J22" s="38" t="str">
        <f t="shared" si="5"/>
        <v>1E0A70</v>
      </c>
      <c r="K22" s="38">
        <f t="shared" si="6"/>
        <v>1968752</v>
      </c>
    </row>
    <row r="23" spans="1:11">
      <c r="A23" s="38">
        <v>22</v>
      </c>
      <c r="B23" s="38" t="str">
        <f t="shared" si="0"/>
        <v>1D9E3E</v>
      </c>
      <c r="C23" s="38">
        <f t="shared" si="1"/>
        <v>1941054</v>
      </c>
      <c r="D23" s="38" t="str">
        <f t="shared" si="0"/>
        <v>1D3746</v>
      </c>
      <c r="E23" s="38">
        <f t="shared" si="2"/>
        <v>1914694</v>
      </c>
      <c r="F23" s="38" t="str">
        <f t="shared" si="3"/>
        <v>1E7150</v>
      </c>
      <c r="G23" s="38">
        <f t="shared" si="4"/>
        <v>1995088</v>
      </c>
      <c r="H23" s="38"/>
      <c r="I23" s="38"/>
      <c r="J23" s="38" t="str">
        <f t="shared" si="5"/>
        <v>1E0D30</v>
      </c>
      <c r="K23" s="38">
        <f t="shared" si="6"/>
        <v>1969456</v>
      </c>
    </row>
    <row r="24" spans="1:11">
      <c r="A24" s="38">
        <v>23</v>
      </c>
      <c r="B24" s="38" t="str">
        <f t="shared" si="0"/>
        <v>1DA314</v>
      </c>
      <c r="C24" s="38">
        <f t="shared" si="1"/>
        <v>1942292</v>
      </c>
      <c r="D24" s="38" t="str">
        <f t="shared" si="0"/>
        <v>1D3766</v>
      </c>
      <c r="E24" s="38">
        <f t="shared" si="2"/>
        <v>1914726</v>
      </c>
      <c r="F24" s="38" t="str">
        <f t="shared" si="3"/>
        <v>1E745A</v>
      </c>
      <c r="G24" s="38">
        <f t="shared" si="4"/>
        <v>1995866</v>
      </c>
      <c r="H24" s="38"/>
      <c r="I24" s="38"/>
      <c r="J24" s="38" t="str">
        <f t="shared" si="5"/>
        <v>1E0FF0</v>
      </c>
      <c r="K24" s="38">
        <f t="shared" si="6"/>
        <v>1970160</v>
      </c>
    </row>
    <row r="25" spans="1:11">
      <c r="A25" s="38">
        <v>24</v>
      </c>
      <c r="B25" s="38" t="str">
        <f t="shared" si="0"/>
        <v>1DA7EA</v>
      </c>
      <c r="C25" s="38">
        <f t="shared" si="1"/>
        <v>1943530</v>
      </c>
      <c r="D25" s="38" t="str">
        <f t="shared" si="0"/>
        <v>1D3786</v>
      </c>
      <c r="E25" s="38">
        <f t="shared" si="2"/>
        <v>1914758</v>
      </c>
      <c r="F25" s="38" t="str">
        <f t="shared" si="3"/>
        <v>1E7764</v>
      </c>
      <c r="G25" s="38">
        <f t="shared" si="4"/>
        <v>1996644</v>
      </c>
      <c r="H25" s="38"/>
      <c r="I25" s="38"/>
      <c r="J25" s="38" t="str">
        <f t="shared" si="5"/>
        <v>1E12B0</v>
      </c>
      <c r="K25" s="38">
        <f t="shared" si="6"/>
        <v>1970864</v>
      </c>
    </row>
    <row r="26" spans="1:11">
      <c r="A26" s="38">
        <v>25</v>
      </c>
      <c r="B26" s="38" t="str">
        <f t="shared" si="0"/>
        <v>1DACC0</v>
      </c>
      <c r="C26" s="38">
        <f t="shared" si="1"/>
        <v>1944768</v>
      </c>
      <c r="D26" s="38" t="str">
        <f t="shared" si="0"/>
        <v>1D37A6</v>
      </c>
      <c r="E26" s="38">
        <f t="shared" si="2"/>
        <v>1914790</v>
      </c>
      <c r="F26" s="38" t="str">
        <f t="shared" si="3"/>
        <v>1E7A6E</v>
      </c>
      <c r="G26" s="38">
        <f t="shared" si="4"/>
        <v>1997422</v>
      </c>
      <c r="H26" s="38"/>
      <c r="I26" s="38"/>
      <c r="J26" s="38" t="str">
        <f t="shared" si="5"/>
        <v>1E1570</v>
      </c>
      <c r="K26" s="38">
        <f t="shared" si="6"/>
        <v>1971568</v>
      </c>
    </row>
    <row r="27" spans="1:11">
      <c r="A27" s="38">
        <v>26</v>
      </c>
      <c r="B27" s="38" t="str">
        <f t="shared" si="0"/>
        <v>1DB196</v>
      </c>
      <c r="C27" s="38">
        <f t="shared" si="1"/>
        <v>1946006</v>
      </c>
      <c r="D27" s="38" t="str">
        <f t="shared" si="0"/>
        <v>1D37C6</v>
      </c>
      <c r="E27" s="38">
        <f t="shared" si="2"/>
        <v>1914822</v>
      </c>
      <c r="F27" s="38" t="str">
        <f t="shared" si="3"/>
        <v>1E7D78</v>
      </c>
      <c r="G27" s="38">
        <f t="shared" si="4"/>
        <v>1998200</v>
      </c>
      <c r="H27" s="38"/>
      <c r="I27" s="38"/>
      <c r="J27" s="38" t="str">
        <f t="shared" si="5"/>
        <v>1E1830</v>
      </c>
      <c r="K27" s="38">
        <f t="shared" si="6"/>
        <v>1972272</v>
      </c>
    </row>
    <row r="28" spans="1:11">
      <c r="A28" s="38">
        <v>27</v>
      </c>
      <c r="B28" s="38" t="str">
        <f t="shared" si="0"/>
        <v>1DB66C</v>
      </c>
      <c r="C28" s="38">
        <f t="shared" si="1"/>
        <v>1947244</v>
      </c>
      <c r="D28" s="38" t="str">
        <f t="shared" si="0"/>
        <v>1D37E6</v>
      </c>
      <c r="E28" s="38">
        <f t="shared" si="2"/>
        <v>1914854</v>
      </c>
      <c r="F28" s="38" t="str">
        <f t="shared" si="3"/>
        <v>1E8082</v>
      </c>
      <c r="G28" s="38">
        <f t="shared" si="4"/>
        <v>1998978</v>
      </c>
      <c r="H28" s="38"/>
      <c r="I28" s="38"/>
      <c r="J28" s="38" t="str">
        <f t="shared" si="5"/>
        <v>1E1AF0</v>
      </c>
      <c r="K28" s="38">
        <f t="shared" si="6"/>
        <v>1972976</v>
      </c>
    </row>
    <row r="29" spans="1:11">
      <c r="A29" s="38">
        <v>28</v>
      </c>
      <c r="B29" s="38" t="str">
        <f t="shared" si="0"/>
        <v>1DBB42</v>
      </c>
      <c r="C29" s="38">
        <f t="shared" si="1"/>
        <v>1948482</v>
      </c>
      <c r="D29" s="38" t="str">
        <f t="shared" si="0"/>
        <v>1D3806</v>
      </c>
      <c r="E29" s="38">
        <f t="shared" si="2"/>
        <v>1914886</v>
      </c>
      <c r="F29" s="38" t="str">
        <f t="shared" si="3"/>
        <v>1E838C</v>
      </c>
      <c r="G29" s="38">
        <f t="shared" si="4"/>
        <v>1999756</v>
      </c>
      <c r="H29" s="38"/>
      <c r="I29" s="38"/>
      <c r="J29" s="38" t="str">
        <f t="shared" si="5"/>
        <v>1E1DB0</v>
      </c>
      <c r="K29" s="38">
        <f t="shared" si="6"/>
        <v>1973680</v>
      </c>
    </row>
    <row r="30" spans="1:11">
      <c r="A30" s="38">
        <v>29</v>
      </c>
      <c r="B30" s="38" t="str">
        <f t="shared" si="0"/>
        <v>1DC018</v>
      </c>
      <c r="C30" s="38">
        <f t="shared" si="1"/>
        <v>1949720</v>
      </c>
      <c r="D30" s="38" t="str">
        <f t="shared" si="0"/>
        <v>1D3826</v>
      </c>
      <c r="E30" s="38">
        <f t="shared" si="2"/>
        <v>1914918</v>
      </c>
      <c r="F30" s="38" t="str">
        <f t="shared" si="3"/>
        <v>1E8696</v>
      </c>
      <c r="G30" s="38">
        <f t="shared" si="4"/>
        <v>2000534</v>
      </c>
      <c r="H30" s="38"/>
      <c r="I30" s="38"/>
      <c r="J30" s="38" t="str">
        <f t="shared" si="5"/>
        <v>1E2070</v>
      </c>
      <c r="K30" s="38">
        <f t="shared" si="6"/>
        <v>1974384</v>
      </c>
    </row>
    <row r="31" spans="1:11">
      <c r="A31" s="38">
        <v>30</v>
      </c>
      <c r="B31" s="38" t="str">
        <f t="shared" si="0"/>
        <v>1DC4EE</v>
      </c>
      <c r="C31" s="38">
        <f t="shared" si="1"/>
        <v>1950958</v>
      </c>
      <c r="D31" s="38" t="str">
        <f t="shared" si="0"/>
        <v>1D3846</v>
      </c>
      <c r="E31" s="38">
        <f t="shared" si="2"/>
        <v>1914950</v>
      </c>
      <c r="F31" s="38" t="str">
        <f t="shared" si="3"/>
        <v>1E89A0</v>
      </c>
      <c r="G31" s="38">
        <f t="shared" si="4"/>
        <v>2001312</v>
      </c>
      <c r="H31" s="38"/>
      <c r="I31" s="38"/>
      <c r="J31" s="38" t="str">
        <f t="shared" si="5"/>
        <v>1E2330</v>
      </c>
      <c r="K31" s="38">
        <f t="shared" si="6"/>
        <v>1975088</v>
      </c>
    </row>
    <row r="32" spans="1:11">
      <c r="A32" s="38">
        <v>31</v>
      </c>
      <c r="B32" s="38" t="str">
        <f t="shared" si="0"/>
        <v>1DC9C4</v>
      </c>
      <c r="C32" s="38">
        <f t="shared" si="1"/>
        <v>1952196</v>
      </c>
      <c r="D32" s="38" t="str">
        <f t="shared" si="0"/>
        <v>1D3866</v>
      </c>
      <c r="E32" s="38">
        <f t="shared" si="2"/>
        <v>1914982</v>
      </c>
      <c r="F32" s="38" t="str">
        <f t="shared" si="3"/>
        <v>1E8CAA</v>
      </c>
      <c r="G32" s="38">
        <f t="shared" si="4"/>
        <v>2002090</v>
      </c>
      <c r="H32" s="38"/>
      <c r="I32" s="38"/>
      <c r="J32" s="38" t="str">
        <f t="shared" si="5"/>
        <v>1E25F0</v>
      </c>
      <c r="K32" s="38">
        <f t="shared" si="6"/>
        <v>1975792</v>
      </c>
    </row>
    <row r="33" spans="1:13">
      <c r="A33" s="38">
        <v>32</v>
      </c>
      <c r="B33" s="38" t="str">
        <f t="shared" si="0"/>
        <v>1DCE9A</v>
      </c>
      <c r="C33" s="38">
        <f t="shared" si="1"/>
        <v>1953434</v>
      </c>
      <c r="D33" s="38" t="str">
        <f t="shared" si="0"/>
        <v>1D3886</v>
      </c>
      <c r="E33" s="38">
        <f t="shared" si="2"/>
        <v>1915014</v>
      </c>
      <c r="F33" s="38" t="str">
        <f t="shared" si="3"/>
        <v>1E8FB4</v>
      </c>
      <c r="G33" s="38">
        <f t="shared" si="4"/>
        <v>2002868</v>
      </c>
      <c r="H33" s="38"/>
      <c r="I33" s="38"/>
      <c r="J33" s="38" t="str">
        <f t="shared" si="5"/>
        <v>1E28B0</v>
      </c>
      <c r="K33" s="38">
        <f t="shared" si="6"/>
        <v>1976496</v>
      </c>
    </row>
    <row r="34" spans="1:13">
      <c r="J34" s="38"/>
      <c r="K34" s="38"/>
    </row>
    <row r="35" spans="1:13">
      <c r="B35" s="38"/>
      <c r="F35" s="38"/>
    </row>
    <row r="36" spans="1:13">
      <c r="A36" s="85" t="s">
        <v>234</v>
      </c>
      <c r="B36" s="86" t="s">
        <v>235</v>
      </c>
      <c r="C36" s="86">
        <f>HEX2DEC(B36)</f>
        <v>1238</v>
      </c>
      <c r="D36" s="86" t="str">
        <f>DEC2HEX(E36)</f>
        <v>20</v>
      </c>
      <c r="E36" s="86">
        <v>32</v>
      </c>
      <c r="F36" s="86" t="s">
        <v>236</v>
      </c>
      <c r="G36" s="86">
        <f>HEX2DEC(F36)</f>
        <v>778</v>
      </c>
      <c r="H36" s="86" t="str">
        <f>DEC2HEX(I36)</f>
        <v>20</v>
      </c>
      <c r="I36" s="86">
        <v>32</v>
      </c>
      <c r="J36" s="86" t="str">
        <f>DEC2HEX(K36)</f>
        <v>2C0</v>
      </c>
      <c r="K36" s="85">
        <v>704</v>
      </c>
      <c r="L36" s="86" t="str">
        <f>DEC2HEX(M36)</f>
        <v>40</v>
      </c>
      <c r="M36" s="86">
        <v>64</v>
      </c>
    </row>
    <row r="37" spans="1:13">
      <c r="C37" s="38"/>
      <c r="D37" s="38"/>
    </row>
    <row r="38" spans="1:13">
      <c r="H38" s="91"/>
      <c r="I38" s="91"/>
    </row>
    <row r="39" spans="1:13">
      <c r="H39" s="91"/>
      <c r="I39" s="91"/>
    </row>
    <row r="40" spans="1:13">
      <c r="H40" s="91"/>
      <c r="I40" s="91"/>
    </row>
    <row r="41" spans="1:13">
      <c r="H41" s="91"/>
      <c r="I41" s="91"/>
    </row>
    <row r="42" spans="1:13">
      <c r="H42" s="86"/>
    </row>
    <row r="49" spans="1:3">
      <c r="A49" s="81" t="s">
        <v>557</v>
      </c>
    </row>
    <row r="50" spans="1:3">
      <c r="A50" s="81" t="s">
        <v>558</v>
      </c>
      <c r="B50" s="81" t="s">
        <v>559</v>
      </c>
      <c r="C50" s="81">
        <f>HEX2DEC(B50)</f>
        <v>1914022</v>
      </c>
    </row>
  </sheetData>
  <mergeCells count="1">
    <mergeCell ref="H38:I4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705F-A7C1-4A86-9D6F-580B2552FD72}">
  <dimension ref="A1:K35"/>
  <sheetViews>
    <sheetView workbookViewId="0"/>
  </sheetViews>
  <sheetFormatPr defaultRowHeight="15"/>
  <sheetData>
    <row r="1" spans="1:10">
      <c r="A1">
        <v>8</v>
      </c>
      <c r="B1">
        <f>A1*8</f>
        <v>64</v>
      </c>
      <c r="C1">
        <v>239</v>
      </c>
      <c r="D1">
        <f>C1/B1</f>
        <v>3.734375</v>
      </c>
    </row>
    <row r="2" spans="1:10">
      <c r="A2">
        <v>9</v>
      </c>
      <c r="B2">
        <f>A2*8</f>
        <v>72</v>
      </c>
      <c r="C2">
        <v>325</v>
      </c>
      <c r="D2">
        <f>D1*B2</f>
        <v>268.875</v>
      </c>
    </row>
    <row r="3" spans="1:10">
      <c r="A3" t="s">
        <v>376</v>
      </c>
    </row>
    <row r="4" spans="1:10">
      <c r="A4">
        <v>256</v>
      </c>
      <c r="B4">
        <f>A4/8</f>
        <v>32</v>
      </c>
      <c r="C4">
        <f>B4/2</f>
        <v>16</v>
      </c>
      <c r="D4">
        <f>C4/2</f>
        <v>8</v>
      </c>
      <c r="F4">
        <v>464</v>
      </c>
      <c r="G4">
        <f>F4/D4</f>
        <v>58</v>
      </c>
      <c r="I4">
        <f>D4/D5</f>
        <v>1.1428571428571428</v>
      </c>
    </row>
    <row r="5" spans="1:10">
      <c r="A5">
        <v>224</v>
      </c>
      <c r="B5">
        <f>A5/8</f>
        <v>28</v>
      </c>
      <c r="C5">
        <f>B5/2</f>
        <v>14</v>
      </c>
      <c r="D5">
        <f>C5/2</f>
        <v>7</v>
      </c>
      <c r="F5">
        <v>300</v>
      </c>
      <c r="G5">
        <f>G4*D5</f>
        <v>406</v>
      </c>
    </row>
    <row r="8" spans="1:10">
      <c r="A8" t="s">
        <v>377</v>
      </c>
    </row>
    <row r="9" spans="1:10">
      <c r="H9" t="s">
        <v>527</v>
      </c>
    </row>
    <row r="10" spans="1:10">
      <c r="A10">
        <v>320</v>
      </c>
      <c r="B10">
        <f>A10/8</f>
        <v>40</v>
      </c>
      <c r="H10" t="s">
        <v>524</v>
      </c>
      <c r="I10">
        <v>1083114</v>
      </c>
      <c r="J10" t="s">
        <v>526</v>
      </c>
    </row>
    <row r="11" spans="1:10">
      <c r="A11">
        <v>224</v>
      </c>
      <c r="B11">
        <f>A11/8</f>
        <v>28</v>
      </c>
      <c r="H11" t="s">
        <v>242</v>
      </c>
      <c r="I11" t="s">
        <v>525</v>
      </c>
    </row>
    <row r="14" spans="1:10">
      <c r="H14" t="s">
        <v>528</v>
      </c>
    </row>
    <row r="15" spans="1:10">
      <c r="A15" t="s">
        <v>391</v>
      </c>
      <c r="H15" t="s">
        <v>524</v>
      </c>
      <c r="I15">
        <v>1003874</v>
      </c>
      <c r="J15" t="s">
        <v>526</v>
      </c>
    </row>
    <row r="16" spans="1:10">
      <c r="A16">
        <v>58</v>
      </c>
      <c r="B16">
        <f>C17*A16</f>
        <v>530.6567164179105</v>
      </c>
      <c r="H16" t="s">
        <v>242</v>
      </c>
      <c r="I16">
        <v>109058</v>
      </c>
    </row>
    <row r="17" spans="1:11">
      <c r="A17">
        <v>67</v>
      </c>
      <c r="B17">
        <v>613</v>
      </c>
      <c r="C17">
        <f>B17/A17</f>
        <v>9.1492537313432845</v>
      </c>
    </row>
    <row r="18" spans="1:11">
      <c r="H18" t="s">
        <v>529</v>
      </c>
    </row>
    <row r="19" spans="1:11">
      <c r="H19" t="s">
        <v>524</v>
      </c>
      <c r="I19">
        <v>1152422</v>
      </c>
      <c r="J19" t="s">
        <v>530</v>
      </c>
    </row>
    <row r="20" spans="1:11">
      <c r="H20" t="s">
        <v>242</v>
      </c>
      <c r="I20" t="s">
        <v>60</v>
      </c>
    </row>
    <row r="22" spans="1:11">
      <c r="H22" t="s">
        <v>561</v>
      </c>
    </row>
    <row r="23" spans="1:11">
      <c r="H23" t="s">
        <v>560</v>
      </c>
      <c r="I23">
        <v>1163938</v>
      </c>
      <c r="J23" t="s">
        <v>562</v>
      </c>
      <c r="K23" t="s">
        <v>563</v>
      </c>
    </row>
    <row r="25" spans="1:11">
      <c r="H25" t="s">
        <v>564</v>
      </c>
    </row>
    <row r="26" spans="1:11">
      <c r="H26" t="s">
        <v>565</v>
      </c>
      <c r="I26">
        <v>366884</v>
      </c>
      <c r="J26" t="s">
        <v>566</v>
      </c>
    </row>
    <row r="28" spans="1:11">
      <c r="H28" t="s">
        <v>567</v>
      </c>
    </row>
    <row r="29" spans="1:11">
      <c r="H29" t="s">
        <v>568</v>
      </c>
      <c r="I29">
        <v>1927500</v>
      </c>
      <c r="J29">
        <v>6</v>
      </c>
      <c r="K29">
        <v>4</v>
      </c>
    </row>
    <row r="31" spans="1:11">
      <c r="H31" t="s">
        <v>370</v>
      </c>
    </row>
    <row r="32" spans="1:11">
      <c r="H32">
        <v>59364</v>
      </c>
      <c r="I32">
        <v>366884</v>
      </c>
    </row>
    <row r="34" spans="8:10">
      <c r="H34" t="s">
        <v>762</v>
      </c>
    </row>
    <row r="35" spans="8:10">
      <c r="H35" t="s">
        <v>761</v>
      </c>
      <c r="I35">
        <v>1927500</v>
      </c>
      <c r="J35" t="s">
        <v>763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A620-BB1B-4B7F-B06C-731D50B38E9B}">
  <dimension ref="A1:R149"/>
  <sheetViews>
    <sheetView zoomScale="85" zoomScaleNormal="85" workbookViewId="0"/>
  </sheetViews>
  <sheetFormatPr defaultRowHeight="15"/>
  <cols>
    <col min="4" max="4" width="23.85546875" bestFit="1" customWidth="1"/>
    <col min="5" max="5" width="13.42578125" customWidth="1"/>
    <col min="6" max="6" width="25.7109375" bestFit="1" customWidth="1"/>
    <col min="7" max="9" width="13.42578125" customWidth="1"/>
  </cols>
  <sheetData>
    <row r="1" spans="1:1">
      <c r="A1" t="s">
        <v>459</v>
      </c>
    </row>
    <row r="2" spans="1:1">
      <c r="A2" s="26" t="s">
        <v>460</v>
      </c>
    </row>
    <row r="3" spans="1:1">
      <c r="A3" s="26" t="s">
        <v>461</v>
      </c>
    </row>
    <row r="4" spans="1:1">
      <c r="A4" s="26" t="s">
        <v>462</v>
      </c>
    </row>
    <row r="5" spans="1:1">
      <c r="A5" s="26" t="s">
        <v>463</v>
      </c>
    </row>
    <row r="6" spans="1:1">
      <c r="A6" s="26" t="s">
        <v>464</v>
      </c>
    </row>
    <row r="7" spans="1:1">
      <c r="A7" s="26" t="s">
        <v>465</v>
      </c>
    </row>
    <row r="8" spans="1:1">
      <c r="A8" s="26" t="s">
        <v>466</v>
      </c>
    </row>
    <row r="9" spans="1:1">
      <c r="A9" s="26" t="s">
        <v>467</v>
      </c>
    </row>
    <row r="11" spans="1:1" ht="15.75">
      <c r="A11" s="27" t="s">
        <v>468</v>
      </c>
    </row>
    <row r="12" spans="1:1" ht="15.75">
      <c r="A12" s="27" t="s">
        <v>469</v>
      </c>
    </row>
    <row r="13" spans="1:1" ht="15.75">
      <c r="A13" s="27" t="s">
        <v>470</v>
      </c>
    </row>
    <row r="14" spans="1:1" ht="15.75">
      <c r="A14" s="27" t="s">
        <v>471</v>
      </c>
    </row>
    <row r="15" spans="1:1" ht="15.75">
      <c r="A15" s="27" t="s">
        <v>472</v>
      </c>
    </row>
    <row r="16" spans="1:1" ht="15.75">
      <c r="A16" s="27" t="s">
        <v>473</v>
      </c>
    </row>
    <row r="17" spans="1:15" ht="15.75">
      <c r="A17" s="27" t="s">
        <v>474</v>
      </c>
    </row>
    <row r="18" spans="1:15" ht="15.75">
      <c r="A18" s="27" t="s">
        <v>475</v>
      </c>
    </row>
    <row r="19" spans="1:15" ht="15.75">
      <c r="A19" s="27" t="s">
        <v>476</v>
      </c>
    </row>
    <row r="21" spans="1:15">
      <c r="F21" t="str">
        <f>DEC2HEX(F28)</f>
        <v>90A</v>
      </c>
      <c r="H21" t="str">
        <f>DEC2HEX(H28)</f>
        <v>98A</v>
      </c>
    </row>
    <row r="22" spans="1:15">
      <c r="A22" s="1" t="s">
        <v>477</v>
      </c>
      <c r="D22" s="3" t="s">
        <v>497</v>
      </c>
    </row>
    <row r="23" spans="1:15">
      <c r="A23" t="s">
        <v>478</v>
      </c>
      <c r="K23">
        <f>40*28</f>
        <v>1120</v>
      </c>
    </row>
    <row r="24" spans="1:15">
      <c r="D24" s="1" t="s">
        <v>479</v>
      </c>
      <c r="E24" s="12" t="str">
        <f>LEFT($D$22,4)</f>
        <v>0000</v>
      </c>
      <c r="F24" s="12" t="str">
        <f>MID($D$22,6,4)</f>
        <v>090A</v>
      </c>
      <c r="G24" s="12" t="str">
        <f>MID($D$22,11,4)</f>
        <v>0000</v>
      </c>
      <c r="H24" s="12" t="str">
        <f>MID($D$22,16,4)</f>
        <v>098A</v>
      </c>
      <c r="I24" s="12" t="str">
        <f>MID($D$22,21,4)</f>
        <v>0048</v>
      </c>
    </row>
    <row r="25" spans="1:15">
      <c r="D25" s="1" t="s">
        <v>480</v>
      </c>
      <c r="E25" s="28">
        <f>HEX2DEC(E24)</f>
        <v>0</v>
      </c>
      <c r="F25" s="28">
        <f>HEX2DEC(F24)</f>
        <v>2314</v>
      </c>
      <c r="G25" s="28">
        <f>HEX2DEC(G24)</f>
        <v>0</v>
      </c>
      <c r="H25" s="28">
        <f>HEX2DEC(H24)</f>
        <v>2442</v>
      </c>
      <c r="I25" s="28">
        <f>HEX2DEC(I24)</f>
        <v>72</v>
      </c>
      <c r="J25" s="28">
        <f>(80+53)*100</f>
        <v>13300</v>
      </c>
      <c r="K25" s="29">
        <f>J25-I25</f>
        <v>13228</v>
      </c>
      <c r="N25">
        <v>34</v>
      </c>
      <c r="O25" t="str">
        <f>DEC2HEX(N25)</f>
        <v>22</v>
      </c>
    </row>
    <row r="26" spans="1:15">
      <c r="D26" s="1" t="s">
        <v>278</v>
      </c>
      <c r="E26" s="11" t="s">
        <v>481</v>
      </c>
      <c r="F26" s="11" t="s">
        <v>481</v>
      </c>
      <c r="G26" s="11" t="s">
        <v>482</v>
      </c>
      <c r="H26" s="11">
        <f>H25-F25</f>
        <v>128</v>
      </c>
      <c r="I26" s="11" t="s">
        <v>483</v>
      </c>
    </row>
    <row r="27" spans="1:15">
      <c r="F27" s="11" t="s">
        <v>484</v>
      </c>
      <c r="H27" s="11" t="s">
        <v>485</v>
      </c>
    </row>
    <row r="28" spans="1:15">
      <c r="F28" s="28">
        <f>(I25*32)+10</f>
        <v>2314</v>
      </c>
      <c r="H28" s="29">
        <f>F28+128</f>
        <v>2442</v>
      </c>
      <c r="K28" t="str">
        <f>DEC2HEX(L28)</f>
        <v>58</v>
      </c>
      <c r="L28">
        <v>88</v>
      </c>
    </row>
    <row r="29" spans="1:15">
      <c r="D29" s="1" t="s">
        <v>486</v>
      </c>
      <c r="F29" s="30">
        <f>F25-F28</f>
        <v>0</v>
      </c>
      <c r="H29" s="11">
        <f>H26-128</f>
        <v>0</v>
      </c>
    </row>
    <row r="30" spans="1:15">
      <c r="F30" t="s">
        <v>487</v>
      </c>
      <c r="H30" t="s">
        <v>488</v>
      </c>
    </row>
    <row r="31" spans="1:15">
      <c r="A31" s="31" t="s">
        <v>489</v>
      </c>
      <c r="B31">
        <f>HEX2DEC(A31)</f>
        <v>1484400</v>
      </c>
      <c r="F31" t="str">
        <f>DEC2HEX(F28)</f>
        <v>90A</v>
      </c>
      <c r="H31" t="str">
        <f>DEC2HEX(H28)</f>
        <v>98A</v>
      </c>
    </row>
    <row r="32" spans="1:15">
      <c r="H32" t="s">
        <v>490</v>
      </c>
    </row>
    <row r="33" spans="1:16">
      <c r="E33" t="s">
        <v>498</v>
      </c>
      <c r="F33" t="s">
        <v>491</v>
      </c>
      <c r="G33">
        <f t="shared" ref="G33:G38" si="0">HEX2DEC(E33)</f>
        <v>1164430</v>
      </c>
      <c r="J33">
        <f>HEX2DEC(RIGHT(D22,4))</f>
        <v>72</v>
      </c>
      <c r="N33">
        <f>(HEX2DEC(RIGHT(D22,4)))*32</f>
        <v>2304</v>
      </c>
      <c r="P33">
        <f>K36*L36</f>
        <v>72</v>
      </c>
    </row>
    <row r="34" spans="1:16">
      <c r="E34" s="32" t="str">
        <f>DEC2HEX(HEX2DEC(E33)+10)</f>
        <v>11C498</v>
      </c>
      <c r="F34" t="s">
        <v>492</v>
      </c>
      <c r="G34">
        <f t="shared" si="0"/>
        <v>1164440</v>
      </c>
    </row>
    <row r="35" spans="1:16">
      <c r="E35" s="32" t="str">
        <f>DEC2HEX(HEX2DEC(E34)+N33,6)</f>
        <v>11CD98</v>
      </c>
      <c r="F35" t="s">
        <v>493</v>
      </c>
      <c r="G35">
        <f t="shared" si="0"/>
        <v>1166744</v>
      </c>
      <c r="I35">
        <v>80</v>
      </c>
      <c r="N35">
        <f>(HEX2DEC(I35))</f>
        <v>128</v>
      </c>
    </row>
    <row r="36" spans="1:16">
      <c r="E36" s="32" t="str">
        <f>DEC2HEX(HEX2DEC(E35)+N35,6)</f>
        <v>11CE18</v>
      </c>
      <c r="F36" t="s">
        <v>234</v>
      </c>
      <c r="G36">
        <f t="shared" si="0"/>
        <v>1166872</v>
      </c>
      <c r="K36">
        <v>8</v>
      </c>
      <c r="L36">
        <v>9</v>
      </c>
      <c r="M36">
        <f>K36*L36*2</f>
        <v>144</v>
      </c>
      <c r="N36" t="str">
        <f>DEC2HEX(M36)</f>
        <v>90</v>
      </c>
    </row>
    <row r="37" spans="1:16">
      <c r="E37" s="32" t="str">
        <f>DEC2HEX(HEX2DEC(E36)+4)</f>
        <v>11CE1C</v>
      </c>
      <c r="F37" t="s">
        <v>494</v>
      </c>
      <c r="G37">
        <f t="shared" si="0"/>
        <v>1166876</v>
      </c>
      <c r="I37" t="s">
        <v>495</v>
      </c>
    </row>
    <row r="38" spans="1:16">
      <c r="E38" s="32" t="str">
        <f>DEC2HEX(HEX2DEC(E37)+HEX2DEC(N36),6)</f>
        <v>11CEAC</v>
      </c>
      <c r="F38" t="s">
        <v>496</v>
      </c>
      <c r="G38">
        <f t="shared" si="0"/>
        <v>1167020</v>
      </c>
    </row>
    <row r="42" spans="1:16">
      <c r="A42" t="s">
        <v>499</v>
      </c>
    </row>
    <row r="43" spans="1:16">
      <c r="A43" t="s">
        <v>500</v>
      </c>
    </row>
    <row r="46" spans="1:16">
      <c r="A46" s="1" t="s">
        <v>503</v>
      </c>
      <c r="B46" s="1" t="s">
        <v>504</v>
      </c>
    </row>
    <row r="47" spans="1:16">
      <c r="A47" t="s">
        <v>501</v>
      </c>
      <c r="B47" t="s">
        <v>502</v>
      </c>
    </row>
    <row r="49" spans="1:7">
      <c r="A49" t="s">
        <v>505</v>
      </c>
    </row>
    <row r="51" spans="1:7">
      <c r="A51" t="s">
        <v>506</v>
      </c>
      <c r="F51" s="29"/>
    </row>
    <row r="52" spans="1:7">
      <c r="A52" s="1" t="s">
        <v>503</v>
      </c>
      <c r="B52" s="1" t="s">
        <v>504</v>
      </c>
    </row>
    <row r="53" spans="1:7">
      <c r="A53" t="s">
        <v>507</v>
      </c>
      <c r="B53" t="s">
        <v>508</v>
      </c>
    </row>
    <row r="56" spans="1:7">
      <c r="A56" t="s">
        <v>509</v>
      </c>
    </row>
    <row r="57" spans="1:7">
      <c r="E57">
        <v>8</v>
      </c>
      <c r="F57">
        <f>E57*8</f>
        <v>64</v>
      </c>
    </row>
    <row r="58" spans="1:7">
      <c r="A58" t="s">
        <v>510</v>
      </c>
      <c r="E58">
        <v>9</v>
      </c>
      <c r="F58">
        <f>E58*8</f>
        <v>72</v>
      </c>
    </row>
    <row r="60" spans="1:7">
      <c r="E60">
        <v>9</v>
      </c>
      <c r="F60">
        <f>E60*8</f>
        <v>72</v>
      </c>
    </row>
    <row r="61" spans="1:7">
      <c r="E61">
        <v>14</v>
      </c>
      <c r="F61">
        <f>E61*8</f>
        <v>112</v>
      </c>
      <c r="G61">
        <f>F61/F60</f>
        <v>1.5555555555555556</v>
      </c>
    </row>
    <row r="63" spans="1:7">
      <c r="E63">
        <v>9</v>
      </c>
      <c r="F63">
        <f>E63*8</f>
        <v>72</v>
      </c>
    </row>
    <row r="64" spans="1:7">
      <c r="E64">
        <v>7</v>
      </c>
      <c r="F64">
        <f>E64*8</f>
        <v>56</v>
      </c>
      <c r="G64">
        <f>F64/F63</f>
        <v>0.77777777777777779</v>
      </c>
    </row>
    <row r="66" spans="1:8">
      <c r="E66">
        <v>200</v>
      </c>
    </row>
    <row r="67" spans="1:8">
      <c r="E67">
        <v>270</v>
      </c>
      <c r="G67">
        <f>E67/E66</f>
        <v>1.35</v>
      </c>
    </row>
    <row r="68" spans="1:8">
      <c r="G68">
        <f>E67/G61</f>
        <v>173.57142857142856</v>
      </c>
    </row>
    <row r="70" spans="1:8">
      <c r="E70">
        <v>250</v>
      </c>
    </row>
    <row r="71" spans="1:8">
      <c r="E71">
        <v>172</v>
      </c>
      <c r="F71">
        <f>E71/E70</f>
        <v>0.68799999999999994</v>
      </c>
    </row>
    <row r="73" spans="1:8">
      <c r="E73">
        <f>E66*G67</f>
        <v>270</v>
      </c>
    </row>
    <row r="74" spans="1:8">
      <c r="E74">
        <f>E70*G67</f>
        <v>337.5</v>
      </c>
    </row>
    <row r="78" spans="1:8">
      <c r="A78" t="s">
        <v>512</v>
      </c>
    </row>
    <row r="79" spans="1:8">
      <c r="A79" t="s">
        <v>513</v>
      </c>
    </row>
    <row r="80" spans="1:8">
      <c r="F80" t="str">
        <f>DEC2HEX(F87)</f>
        <v>FCA</v>
      </c>
      <c r="H80" t="str">
        <f>DEC2HEX(H87)</f>
        <v>104A</v>
      </c>
    </row>
    <row r="81" spans="1:16">
      <c r="A81" s="1" t="s">
        <v>477</v>
      </c>
      <c r="D81" s="3" t="s">
        <v>516</v>
      </c>
    </row>
    <row r="82" spans="1:16">
      <c r="A82" t="s">
        <v>478</v>
      </c>
      <c r="K82">
        <f>40*28</f>
        <v>1120</v>
      </c>
    </row>
    <row r="83" spans="1:16">
      <c r="D83" s="1" t="s">
        <v>479</v>
      </c>
      <c r="E83" s="12" t="str">
        <f>LEFT($D$81,4)</f>
        <v>0000</v>
      </c>
      <c r="F83" s="12" t="str">
        <f>MID($D$81,6,4)</f>
        <v>0FCA</v>
      </c>
      <c r="G83" s="12" t="str">
        <f>MID($D$81,11,4)</f>
        <v>0000</v>
      </c>
      <c r="H83" s="12" t="str">
        <f>MID($D$81,16,4)</f>
        <v>104A</v>
      </c>
      <c r="I83" s="12" t="str">
        <f>MID($D$81,21,4)</f>
        <v>007E</v>
      </c>
    </row>
    <row r="84" spans="1:16">
      <c r="D84" s="1" t="s">
        <v>480</v>
      </c>
      <c r="E84" s="28">
        <f>HEX2DEC(E83)</f>
        <v>0</v>
      </c>
      <c r="F84" s="28">
        <f>HEX2DEC(F83)</f>
        <v>4042</v>
      </c>
      <c r="G84" s="28">
        <f>HEX2DEC(G83)</f>
        <v>0</v>
      </c>
      <c r="H84" s="28">
        <f>HEX2DEC(H83)</f>
        <v>4170</v>
      </c>
      <c r="I84" s="28">
        <f>HEX2DEC(I83)</f>
        <v>126</v>
      </c>
      <c r="J84" s="28">
        <f>(80+53)*100</f>
        <v>13300</v>
      </c>
      <c r="K84" s="29">
        <f>J84-I84</f>
        <v>13174</v>
      </c>
      <c r="N84">
        <v>34</v>
      </c>
      <c r="O84" t="str">
        <f>DEC2HEX(N84)</f>
        <v>22</v>
      </c>
    </row>
    <row r="85" spans="1:16">
      <c r="D85" s="1" t="s">
        <v>278</v>
      </c>
      <c r="E85" s="11" t="s">
        <v>481</v>
      </c>
      <c r="F85" s="11" t="s">
        <v>481</v>
      </c>
      <c r="G85" s="11" t="s">
        <v>482</v>
      </c>
      <c r="H85" s="11">
        <f>H84-F84</f>
        <v>128</v>
      </c>
      <c r="I85" s="11" t="s">
        <v>483</v>
      </c>
    </row>
    <row r="86" spans="1:16">
      <c r="F86" s="11" t="s">
        <v>484</v>
      </c>
      <c r="H86" s="11" t="s">
        <v>485</v>
      </c>
    </row>
    <row r="87" spans="1:16">
      <c r="F87" s="28">
        <f>(I84*32)+10</f>
        <v>4042</v>
      </c>
      <c r="H87" s="29">
        <f>F87+128</f>
        <v>4170</v>
      </c>
      <c r="K87" t="str">
        <f>DEC2HEX(L87)</f>
        <v>58</v>
      </c>
      <c r="L87">
        <v>88</v>
      </c>
    </row>
    <row r="88" spans="1:16">
      <c r="D88" s="1" t="s">
        <v>486</v>
      </c>
      <c r="F88" s="34">
        <f>F84-F87</f>
        <v>0</v>
      </c>
      <c r="H88" s="14">
        <f>H85-128</f>
        <v>0</v>
      </c>
    </row>
    <row r="89" spans="1:16">
      <c r="F89" t="s">
        <v>487</v>
      </c>
      <c r="H89" t="s">
        <v>488</v>
      </c>
    </row>
    <row r="90" spans="1:16">
      <c r="A90" s="31" t="s">
        <v>489</v>
      </c>
      <c r="B90">
        <f>HEX2DEC(A90)</f>
        <v>1484400</v>
      </c>
      <c r="F90" t="str">
        <f>DEC2HEX(F87)</f>
        <v>FCA</v>
      </c>
      <c r="H90" t="str">
        <f>DEC2HEX(H87)</f>
        <v>104A</v>
      </c>
    </row>
    <row r="91" spans="1:16">
      <c r="H91" t="s">
        <v>490</v>
      </c>
    </row>
    <row r="92" spans="1:16">
      <c r="E92" t="s">
        <v>511</v>
      </c>
      <c r="F92" t="s">
        <v>491</v>
      </c>
      <c r="G92">
        <f t="shared" ref="G92:G97" si="1">HEX2DEC(E92)</f>
        <v>1977312</v>
      </c>
      <c r="J92">
        <f>HEX2DEC(RIGHT(D81,4))</f>
        <v>126</v>
      </c>
      <c r="N92">
        <f>(HEX2DEC(RIGHT(D81,4)))*32</f>
        <v>4032</v>
      </c>
      <c r="P92">
        <f>K95*L95</f>
        <v>126</v>
      </c>
    </row>
    <row r="93" spans="1:16">
      <c r="E93" s="32" t="str">
        <f>DEC2HEX(HEX2DEC(E92)+10)</f>
        <v>1E2BEA</v>
      </c>
      <c r="F93" t="s">
        <v>492</v>
      </c>
      <c r="G93">
        <f t="shared" si="1"/>
        <v>1977322</v>
      </c>
    </row>
    <row r="94" spans="1:16">
      <c r="E94" s="32" t="str">
        <f>DEC2HEX(HEX2DEC(E93)+N92,6)</f>
        <v>1E3BAA</v>
      </c>
      <c r="F94" t="s">
        <v>493</v>
      </c>
      <c r="G94">
        <f t="shared" si="1"/>
        <v>1981354</v>
      </c>
      <c r="I94">
        <v>80</v>
      </c>
      <c r="N94">
        <f>(HEX2DEC(I94))</f>
        <v>128</v>
      </c>
    </row>
    <row r="95" spans="1:16">
      <c r="E95" s="32" t="str">
        <f>DEC2HEX(HEX2DEC(E94)+N94,6)</f>
        <v>1E3C2A</v>
      </c>
      <c r="F95" t="s">
        <v>234</v>
      </c>
      <c r="G95">
        <f t="shared" si="1"/>
        <v>1981482</v>
      </c>
      <c r="K95">
        <v>9</v>
      </c>
      <c r="L95">
        <v>14</v>
      </c>
      <c r="M95">
        <f>K95*L95*2</f>
        <v>252</v>
      </c>
      <c r="N95" t="str">
        <f>DEC2HEX(M95)</f>
        <v>FC</v>
      </c>
    </row>
    <row r="96" spans="1:16">
      <c r="E96" s="32" t="str">
        <f>DEC2HEX(HEX2DEC(E95)+4)</f>
        <v>1E3C2E</v>
      </c>
      <c r="F96" t="s">
        <v>494</v>
      </c>
      <c r="G96">
        <f t="shared" si="1"/>
        <v>1981486</v>
      </c>
      <c r="I96" t="s">
        <v>495</v>
      </c>
    </row>
    <row r="97" spans="5:16">
      <c r="E97" s="32" t="str">
        <f>DEC2HEX(HEX2DEC(E96)+HEX2DEC(N95),6)</f>
        <v>1E3D2A</v>
      </c>
      <c r="F97" t="s">
        <v>496</v>
      </c>
      <c r="G97">
        <f t="shared" si="1"/>
        <v>1981738</v>
      </c>
      <c r="K97" t="str">
        <f>DEC2HEX(K95)</f>
        <v>9</v>
      </c>
      <c r="L97" t="str">
        <f>DEC2HEX(L95)</f>
        <v>E</v>
      </c>
    </row>
    <row r="103" spans="5:16">
      <c r="O103">
        <v>8</v>
      </c>
      <c r="P103">
        <f>O103*8</f>
        <v>64</v>
      </c>
    </row>
    <row r="104" spans="5:16">
      <c r="O104">
        <v>13</v>
      </c>
      <c r="P104">
        <f>O104*8</f>
        <v>104</v>
      </c>
    </row>
    <row r="105" spans="5:16">
      <c r="O105">
        <f>O103*O104</f>
        <v>104</v>
      </c>
    </row>
    <row r="106" spans="5:16">
      <c r="J106">
        <v>348730</v>
      </c>
    </row>
    <row r="107" spans="5:16">
      <c r="J107" t="str">
        <f>DEC2HEX(J106)</f>
        <v>5523A</v>
      </c>
    </row>
    <row r="115" spans="1:16">
      <c r="F115" t="str">
        <f>DEC2HEX(F122)</f>
        <v>D0A</v>
      </c>
      <c r="H115" t="str">
        <f>DEC2HEX(H122)</f>
        <v>D8A</v>
      </c>
    </row>
    <row r="116" spans="1:16">
      <c r="A116" s="1" t="s">
        <v>477</v>
      </c>
      <c r="D116" s="3" t="s">
        <v>517</v>
      </c>
    </row>
    <row r="117" spans="1:16">
      <c r="A117" t="s">
        <v>478</v>
      </c>
      <c r="K117">
        <f>40*28</f>
        <v>1120</v>
      </c>
    </row>
    <row r="118" spans="1:16">
      <c r="D118" s="1" t="s">
        <v>479</v>
      </c>
      <c r="E118" s="12" t="str">
        <f>LEFT($D116,4)</f>
        <v>0000</v>
      </c>
      <c r="F118" s="12" t="str">
        <f>MID($D116,6,4)</f>
        <v>0D0A</v>
      </c>
      <c r="G118" s="12" t="str">
        <f>MID($D116,11,4)</f>
        <v>0000</v>
      </c>
      <c r="H118" s="12" t="str">
        <f>MID($D116,16,4)</f>
        <v>0D8A</v>
      </c>
      <c r="I118" s="12" t="str">
        <f>MID($D116,21,4)</f>
        <v>0068</v>
      </c>
    </row>
    <row r="119" spans="1:16">
      <c r="D119" s="1" t="s">
        <v>480</v>
      </c>
      <c r="E119" s="28">
        <f>HEX2DEC(E118)</f>
        <v>0</v>
      </c>
      <c r="F119" s="28">
        <f>HEX2DEC(F118)</f>
        <v>3338</v>
      </c>
      <c r="G119" s="28">
        <f>HEX2DEC(G118)</f>
        <v>0</v>
      </c>
      <c r="H119" s="28">
        <f>HEX2DEC(H118)</f>
        <v>3466</v>
      </c>
      <c r="I119" s="28">
        <f>HEX2DEC(I118)</f>
        <v>104</v>
      </c>
      <c r="J119" s="28">
        <f>(80+53)*100</f>
        <v>13300</v>
      </c>
      <c r="K119" s="29">
        <f>J119-I119</f>
        <v>13196</v>
      </c>
      <c r="N119">
        <v>34</v>
      </c>
      <c r="O119" t="str">
        <f>DEC2HEX(N119)</f>
        <v>22</v>
      </c>
    </row>
    <row r="120" spans="1:16">
      <c r="D120" s="1" t="s">
        <v>278</v>
      </c>
      <c r="E120" s="11" t="s">
        <v>481</v>
      </c>
      <c r="F120" s="11" t="s">
        <v>481</v>
      </c>
      <c r="G120" s="11" t="s">
        <v>482</v>
      </c>
      <c r="H120" s="11">
        <f>H119-F119</f>
        <v>128</v>
      </c>
      <c r="I120" s="11" t="s">
        <v>483</v>
      </c>
    </row>
    <row r="121" spans="1:16">
      <c r="F121" s="11" t="s">
        <v>484</v>
      </c>
      <c r="H121" s="11" t="s">
        <v>485</v>
      </c>
    </row>
    <row r="122" spans="1:16">
      <c r="F122" s="28">
        <f>(I119*32)+10</f>
        <v>3338</v>
      </c>
      <c r="H122" s="29">
        <f>F122+128</f>
        <v>3466</v>
      </c>
      <c r="K122" t="str">
        <f>DEC2HEX(L122)</f>
        <v>58</v>
      </c>
      <c r="L122">
        <v>88</v>
      </c>
    </row>
    <row r="123" spans="1:16">
      <c r="D123" s="1" t="s">
        <v>486</v>
      </c>
      <c r="F123" s="34">
        <f>F119-F122</f>
        <v>0</v>
      </c>
      <c r="H123" s="14">
        <f>H120-128</f>
        <v>0</v>
      </c>
    </row>
    <row r="124" spans="1:16">
      <c r="F124" t="s">
        <v>487</v>
      </c>
      <c r="H124" t="s">
        <v>488</v>
      </c>
    </row>
    <row r="125" spans="1:16">
      <c r="A125" s="31" t="s">
        <v>489</v>
      </c>
      <c r="B125">
        <f>HEX2DEC(A125)</f>
        <v>1484400</v>
      </c>
      <c r="F125" t="str">
        <f>DEC2HEX(F122)</f>
        <v>D0A</v>
      </c>
      <c r="H125" t="str">
        <f>DEC2HEX(H122)</f>
        <v>D8A</v>
      </c>
    </row>
    <row r="126" spans="1:16">
      <c r="H126" t="s">
        <v>490</v>
      </c>
      <c r="P126" t="str">
        <f>DEC2HEX(P127)</f>
        <v>68</v>
      </c>
    </row>
    <row r="127" spans="1:16">
      <c r="E127" t="s">
        <v>511</v>
      </c>
      <c r="F127" t="s">
        <v>491</v>
      </c>
      <c r="G127">
        <f t="shared" ref="G127:G132" si="2">HEX2DEC(E127)</f>
        <v>1977312</v>
      </c>
      <c r="J127">
        <f>HEX2DEC(RIGHT(D116,4))</f>
        <v>104</v>
      </c>
      <c r="N127">
        <f>(HEX2DEC(RIGHT(D116,4)))*32</f>
        <v>3328</v>
      </c>
      <c r="P127">
        <f>K130*L130</f>
        <v>104</v>
      </c>
    </row>
    <row r="128" spans="1:16">
      <c r="E128" s="32" t="str">
        <f>DEC2HEX(HEX2DEC(E127)+10)</f>
        <v>1E2BEA</v>
      </c>
      <c r="F128" t="s">
        <v>492</v>
      </c>
      <c r="G128">
        <f t="shared" si="2"/>
        <v>1977322</v>
      </c>
    </row>
    <row r="129" spans="1:18">
      <c r="E129" s="32" t="str">
        <f>DEC2HEX(HEX2DEC(E128)+N127,6)</f>
        <v>1E38EA</v>
      </c>
      <c r="F129" t="s">
        <v>493</v>
      </c>
      <c r="G129">
        <f t="shared" si="2"/>
        <v>1980650</v>
      </c>
      <c r="I129">
        <v>80</v>
      </c>
      <c r="N129">
        <f>(HEX2DEC(I129))</f>
        <v>128</v>
      </c>
    </row>
    <row r="130" spans="1:18">
      <c r="E130" s="32" t="str">
        <f>DEC2HEX(HEX2DEC(E129)+N129,6)</f>
        <v>1E396A</v>
      </c>
      <c r="F130" t="s">
        <v>234</v>
      </c>
      <c r="G130">
        <f t="shared" si="2"/>
        <v>1980778</v>
      </c>
      <c r="K130">
        <v>8</v>
      </c>
      <c r="L130">
        <v>13</v>
      </c>
      <c r="M130">
        <f>K130*L130*2</f>
        <v>208</v>
      </c>
      <c r="N130" t="str">
        <f>DEC2HEX(M130)</f>
        <v>D0</v>
      </c>
    </row>
    <row r="131" spans="1:18">
      <c r="E131" s="32" t="str">
        <f>DEC2HEX(HEX2DEC(E130)+4)</f>
        <v>1E396E</v>
      </c>
      <c r="F131" t="s">
        <v>494</v>
      </c>
      <c r="G131">
        <f t="shared" si="2"/>
        <v>1980782</v>
      </c>
      <c r="I131" t="s">
        <v>495</v>
      </c>
    </row>
    <row r="132" spans="1:18">
      <c r="E132" s="32" t="str">
        <f>DEC2HEX(HEX2DEC(E131)+HEX2DEC(N130),6)</f>
        <v>1E3A3E</v>
      </c>
      <c r="F132" t="s">
        <v>496</v>
      </c>
      <c r="G132">
        <f t="shared" si="2"/>
        <v>1980990</v>
      </c>
      <c r="K132" t="str">
        <f>DEC2HEX(K130)</f>
        <v>8</v>
      </c>
      <c r="L132" t="str">
        <f>DEC2HEX(L130)</f>
        <v>D</v>
      </c>
    </row>
    <row r="134" spans="1:18">
      <c r="A134" t="s">
        <v>493</v>
      </c>
      <c r="B134">
        <v>348730</v>
      </c>
    </row>
    <row r="138" spans="1:18">
      <c r="O138">
        <v>8</v>
      </c>
      <c r="P138">
        <f>O138*8</f>
        <v>64</v>
      </c>
      <c r="Q138" t="str">
        <f>DEC2HEX(O138)</f>
        <v>8</v>
      </c>
    </row>
    <row r="139" spans="1:18">
      <c r="O139">
        <v>13</v>
      </c>
      <c r="P139">
        <f>O139*8</f>
        <v>104</v>
      </c>
      <c r="Q139" t="str">
        <f>DEC2HEX(O139)</f>
        <v>D</v>
      </c>
    </row>
    <row r="140" spans="1:18">
      <c r="O140">
        <f>O138*O139</f>
        <v>104</v>
      </c>
      <c r="R140">
        <f>O139/O138</f>
        <v>1.625</v>
      </c>
    </row>
    <row r="141" spans="1:18">
      <c r="J141">
        <v>348730</v>
      </c>
    </row>
    <row r="142" spans="1:18">
      <c r="J142" t="str">
        <f>DEC2HEX(J141)</f>
        <v>5523A</v>
      </c>
    </row>
    <row r="143" spans="1:18">
      <c r="O143">
        <v>124</v>
      </c>
    </row>
    <row r="144" spans="1:18">
      <c r="O144">
        <f>O143*R140</f>
        <v>201.5</v>
      </c>
      <c r="R144">
        <f>O144/O143</f>
        <v>1.625</v>
      </c>
    </row>
    <row r="145" spans="14:15">
      <c r="N145">
        <f>O144/2</f>
        <v>100.75</v>
      </c>
    </row>
    <row r="147" spans="14:15">
      <c r="O147">
        <v>120</v>
      </c>
    </row>
    <row r="148" spans="14:15">
      <c r="O148">
        <f>O147*2</f>
        <v>240</v>
      </c>
    </row>
    <row r="149" spans="14:15">
      <c r="O149">
        <f>O148/R144</f>
        <v>147.69230769230768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zoomScale="85" zoomScaleNormal="85" zoomScaleSheetLayoutView="80" workbookViewId="0"/>
  </sheetViews>
  <sheetFormatPr defaultRowHeight="15"/>
  <cols>
    <col min="1" max="1" width="16.28515625" style="2" customWidth="1"/>
    <col min="2" max="2" width="13.42578125" style="2" customWidth="1"/>
    <col min="3" max="3" width="10.85546875" style="2" customWidth="1"/>
    <col min="4" max="4" width="15.85546875" style="2" bestFit="1" customWidth="1"/>
    <col min="5" max="5" width="42.140625" style="2" bestFit="1" customWidth="1"/>
    <col min="6" max="6" width="16.7109375" style="2" customWidth="1"/>
    <col min="7" max="7" width="38.7109375" style="2" bestFit="1" customWidth="1"/>
    <col min="8" max="8" width="9.140625" style="2"/>
    <col min="9" max="9" width="40.5703125" style="2" bestFit="1" customWidth="1"/>
    <col min="10" max="16384" width="9.140625" style="2"/>
  </cols>
  <sheetData>
    <row r="1" spans="1:9" s="48" customFormat="1">
      <c r="A1" s="44" t="s">
        <v>44</v>
      </c>
      <c r="B1" s="45" t="s">
        <v>32</v>
      </c>
      <c r="C1" s="45" t="s">
        <v>33</v>
      </c>
      <c r="D1" s="45" t="s">
        <v>34</v>
      </c>
      <c r="E1" s="45" t="s">
        <v>35</v>
      </c>
      <c r="F1" s="45" t="s">
        <v>382</v>
      </c>
      <c r="G1" s="46" t="s">
        <v>383</v>
      </c>
      <c r="H1" s="47"/>
    </row>
    <row r="2" spans="1:9">
      <c r="A2" s="42" t="s">
        <v>45</v>
      </c>
      <c r="B2" s="35" t="s">
        <v>36</v>
      </c>
      <c r="C2" s="35" t="s">
        <v>37</v>
      </c>
      <c r="D2" s="35" t="s">
        <v>38</v>
      </c>
      <c r="E2" s="35" t="s">
        <v>1134</v>
      </c>
      <c r="F2" s="35" t="str">
        <f t="shared" ref="F2:F25" si="0">C2&amp;" - "&amp;A2</f>
        <v>ANH - kingraph</v>
      </c>
      <c r="G2" s="36" t="str">
        <f t="shared" ref="G2:G25" si="1">B2&amp;" "&amp;D2&amp;" "&amp;REPT("-",21-LEN(B2&amp;" "&amp;D2))&amp;"- "&amp;A2</f>
        <v>Anaheim Ducks --------- kingraph</v>
      </c>
      <c r="H2" s="25"/>
      <c r="I2" s="35"/>
    </row>
    <row r="3" spans="1:9">
      <c r="A3" s="42" t="s">
        <v>1087</v>
      </c>
      <c r="B3" s="49" t="s">
        <v>1106</v>
      </c>
      <c r="C3" s="49" t="s">
        <v>279</v>
      </c>
      <c r="D3" s="49" t="s">
        <v>1107</v>
      </c>
      <c r="E3" s="35" t="s">
        <v>1151</v>
      </c>
      <c r="F3" s="35" t="str">
        <f t="shared" si="0"/>
        <v>BOS - bvish</v>
      </c>
      <c r="G3" s="36" t="str">
        <f t="shared" si="1"/>
        <v>Boston Bruins --------- bvish</v>
      </c>
      <c r="H3" s="25"/>
      <c r="I3" s="35"/>
    </row>
    <row r="4" spans="1:9">
      <c r="A4" s="42" t="s">
        <v>323</v>
      </c>
      <c r="B4" s="35" t="s">
        <v>1</v>
      </c>
      <c r="C4" s="35" t="s">
        <v>3</v>
      </c>
      <c r="D4" s="35" t="s">
        <v>2</v>
      </c>
      <c r="E4" s="35" t="s">
        <v>1135</v>
      </c>
      <c r="F4" s="35" t="str">
        <f t="shared" si="0"/>
        <v>BUF - szpakman</v>
      </c>
      <c r="G4" s="36" t="str">
        <f t="shared" si="1"/>
        <v>Buffalo Sabres -------- szpakman</v>
      </c>
      <c r="H4" s="25"/>
      <c r="I4" s="49"/>
    </row>
    <row r="5" spans="1:9">
      <c r="A5" s="42" t="s">
        <v>379</v>
      </c>
      <c r="B5" s="35" t="s">
        <v>554</v>
      </c>
      <c r="C5" s="35" t="s">
        <v>388</v>
      </c>
      <c r="D5" s="35" t="s">
        <v>555</v>
      </c>
      <c r="E5" s="35" t="s">
        <v>1136</v>
      </c>
      <c r="F5" s="35" t="str">
        <f t="shared" si="0"/>
        <v>CAR - SOH</v>
      </c>
      <c r="G5" s="36" t="str">
        <f t="shared" si="1"/>
        <v>Carolina Hurricanes --- SOH</v>
      </c>
      <c r="H5" s="25"/>
      <c r="I5" s="49"/>
    </row>
    <row r="6" spans="1:9">
      <c r="A6" s="42" t="s">
        <v>534</v>
      </c>
      <c r="B6" s="25" t="s">
        <v>5</v>
      </c>
      <c r="C6" s="25" t="s">
        <v>6</v>
      </c>
      <c r="D6" s="25" t="s">
        <v>536</v>
      </c>
      <c r="E6" s="35" t="s">
        <v>1137</v>
      </c>
      <c r="F6" s="35" t="str">
        <f t="shared" si="0"/>
        <v>CHI - DPS</v>
      </c>
      <c r="G6" s="36" t="str">
        <f t="shared" si="1"/>
        <v>Chicago Blackhawks ---- DPS</v>
      </c>
      <c r="H6" s="25"/>
      <c r="I6"/>
    </row>
    <row r="7" spans="1:9">
      <c r="A7" s="42" t="s">
        <v>317</v>
      </c>
      <c r="B7" s="35" t="s">
        <v>9</v>
      </c>
      <c r="C7" s="35" t="s">
        <v>11</v>
      </c>
      <c r="D7" s="35" t="s">
        <v>10</v>
      </c>
      <c r="E7" s="35" t="s">
        <v>1138</v>
      </c>
      <c r="F7" s="35" t="str">
        <f t="shared" si="0"/>
        <v>DAL - corbettkb</v>
      </c>
      <c r="G7" s="36" t="str">
        <f t="shared" si="1"/>
        <v>Dallas Stars ---------- corbettkb</v>
      </c>
      <c r="H7" s="25"/>
      <c r="I7" s="35"/>
    </row>
    <row r="8" spans="1:9">
      <c r="A8" s="42" t="s">
        <v>320</v>
      </c>
      <c r="B8" s="35" t="s">
        <v>321</v>
      </c>
      <c r="C8" s="49" t="s">
        <v>250</v>
      </c>
      <c r="D8" s="49" t="s">
        <v>329</v>
      </c>
      <c r="E8" s="35" t="s">
        <v>1139</v>
      </c>
      <c r="F8" s="35" t="str">
        <f t="shared" si="0"/>
        <v>DET - kazelegend</v>
      </c>
      <c r="G8" s="36" t="str">
        <f t="shared" si="1"/>
        <v>Detroit Red Wings ----- kazelegend</v>
      </c>
      <c r="H8" s="25"/>
      <c r="I8" s="35"/>
    </row>
    <row r="9" spans="1:9">
      <c r="A9" s="42" t="s">
        <v>1092</v>
      </c>
      <c r="B9" s="35" t="s">
        <v>1110</v>
      </c>
      <c r="C9" s="35" t="s">
        <v>251</v>
      </c>
      <c r="D9" s="35" t="s">
        <v>1111</v>
      </c>
      <c r="E9" s="35" t="s">
        <v>1152</v>
      </c>
      <c r="F9" s="35" t="str">
        <f t="shared" si="0"/>
        <v>EDM - Sebe82</v>
      </c>
      <c r="G9" s="36" t="str">
        <f t="shared" si="1"/>
        <v>Edmonton Oilers ------- Sebe82</v>
      </c>
      <c r="H9" s="25"/>
      <c r="I9" s="35"/>
    </row>
    <row r="10" spans="1:9">
      <c r="A10" s="42" t="s">
        <v>454</v>
      </c>
      <c r="B10" s="79" t="s">
        <v>519</v>
      </c>
      <c r="C10" s="25" t="s">
        <v>13</v>
      </c>
      <c r="D10" s="79" t="s">
        <v>520</v>
      </c>
      <c r="E10" s="35" t="s">
        <v>1140</v>
      </c>
      <c r="F10" s="35" t="str">
        <f t="shared" si="0"/>
        <v>HAM - Indio</v>
      </c>
      <c r="G10" s="36" t="str">
        <f t="shared" si="1"/>
        <v>Hamilton Tigers ------- Indio</v>
      </c>
      <c r="H10" s="25"/>
      <c r="I10"/>
    </row>
    <row r="11" spans="1:9">
      <c r="A11" s="42" t="s">
        <v>535</v>
      </c>
      <c r="B11" s="35" t="s">
        <v>14</v>
      </c>
      <c r="C11" s="35" t="s">
        <v>15</v>
      </c>
      <c r="D11" s="35" t="s">
        <v>535</v>
      </c>
      <c r="E11" s="35" t="s">
        <v>1141</v>
      </c>
      <c r="F11" s="35" t="str">
        <f t="shared" si="0"/>
        <v>HFD - Whalers</v>
      </c>
      <c r="G11" s="36" t="str">
        <f t="shared" si="1"/>
        <v>Hartford Whalers ------ Whalers</v>
      </c>
      <c r="H11" s="25"/>
      <c r="I11" s="35"/>
    </row>
    <row r="12" spans="1:9">
      <c r="A12" s="42" t="s">
        <v>378</v>
      </c>
      <c r="B12" s="35" t="s">
        <v>386</v>
      </c>
      <c r="C12" s="35" t="s">
        <v>385</v>
      </c>
      <c r="D12" s="35" t="s">
        <v>387</v>
      </c>
      <c r="E12" s="35" t="s">
        <v>1142</v>
      </c>
      <c r="F12" s="35" t="str">
        <f t="shared" si="0"/>
        <v>HEL - Tickenest</v>
      </c>
      <c r="G12" s="36" t="str">
        <f t="shared" si="1"/>
        <v>Helsingin Jokerit ----- Tickenest</v>
      </c>
      <c r="H12" s="25"/>
      <c r="I12" s="35"/>
    </row>
    <row r="13" spans="1:9">
      <c r="A13" s="42" t="s">
        <v>318</v>
      </c>
      <c r="B13" s="35" t="s">
        <v>545</v>
      </c>
      <c r="C13" s="35" t="s">
        <v>546</v>
      </c>
      <c r="D13" s="35" t="s">
        <v>547</v>
      </c>
      <c r="E13" s="35" t="s">
        <v>1143</v>
      </c>
      <c r="F13" s="35" t="str">
        <f t="shared" si="0"/>
        <v>LVW - Chris O</v>
      </c>
      <c r="G13" s="36" t="str">
        <f t="shared" si="1"/>
        <v>Las Vegas Wranglers --- Chris O</v>
      </c>
      <c r="H13" s="25"/>
      <c r="I13" s="35"/>
    </row>
    <row r="14" spans="1:9">
      <c r="A14" s="42" t="s">
        <v>1089</v>
      </c>
      <c r="B14" s="49" t="s">
        <v>543</v>
      </c>
      <c r="C14" s="49" t="s">
        <v>553</v>
      </c>
      <c r="D14" s="49" t="s">
        <v>544</v>
      </c>
      <c r="E14" s="35" t="s">
        <v>1144</v>
      </c>
      <c r="F14" s="35" t="str">
        <f t="shared" si="0"/>
        <v>LII - Niuhuskie224</v>
      </c>
      <c r="G14" s="36" t="str">
        <f t="shared" si="1"/>
        <v>Long Island Islanders - Niuhuskie224</v>
      </c>
      <c r="H14" s="25"/>
      <c r="I14" s="35"/>
    </row>
    <row r="15" spans="1:9">
      <c r="A15" s="42" t="s">
        <v>1098</v>
      </c>
      <c r="B15" s="49" t="s">
        <v>327</v>
      </c>
      <c r="C15" s="49" t="s">
        <v>252</v>
      </c>
      <c r="D15" s="49" t="s">
        <v>328</v>
      </c>
      <c r="E15" s="35" t="s">
        <v>1145</v>
      </c>
      <c r="F15" s="35" t="str">
        <f t="shared" si="0"/>
        <v>LAK - Scribe99</v>
      </c>
      <c r="G15" s="36" t="str">
        <f t="shared" si="1"/>
        <v>Los Angeles Kings ----- Scribe99</v>
      </c>
      <c r="H15" s="25"/>
      <c r="I15" s="35"/>
    </row>
    <row r="16" spans="1:9">
      <c r="A16" s="42" t="s">
        <v>1094</v>
      </c>
      <c r="B16" s="35" t="s">
        <v>1101</v>
      </c>
      <c r="C16" s="35" t="s">
        <v>1093</v>
      </c>
      <c r="D16" s="35" t="s">
        <v>1102</v>
      </c>
      <c r="E16" s="35" t="s">
        <v>1153</v>
      </c>
      <c r="F16" s="35" t="str">
        <f t="shared" si="0"/>
        <v>MIL - Wittgenstein</v>
      </c>
      <c r="G16" s="36" t="str">
        <f t="shared" si="1"/>
        <v>Milwaukee Admirals ---- Wittgenstein</v>
      </c>
      <c r="H16" s="25"/>
      <c r="I16" s="35"/>
    </row>
    <row r="17" spans="1:9">
      <c r="A17" s="42" t="s">
        <v>43</v>
      </c>
      <c r="B17" s="35" t="s">
        <v>1167</v>
      </c>
      <c r="C17" s="35" t="s">
        <v>325</v>
      </c>
      <c r="D17" s="35" t="s">
        <v>1168</v>
      </c>
      <c r="E17" s="35" t="s">
        <v>1154</v>
      </c>
      <c r="F17" s="35" t="str">
        <f t="shared" si="0"/>
        <v>MIN - Uncle Seth</v>
      </c>
      <c r="G17" s="36" t="str">
        <f t="shared" si="1"/>
        <v>Minnesota Wild -------- Uncle Seth</v>
      </c>
      <c r="H17" s="25"/>
      <c r="I17" s="35"/>
    </row>
    <row r="18" spans="1:9">
      <c r="A18" s="42" t="s">
        <v>316</v>
      </c>
      <c r="B18" s="25" t="s">
        <v>537</v>
      </c>
      <c r="C18" s="25" t="s">
        <v>280</v>
      </c>
      <c r="D18" s="25" t="s">
        <v>538</v>
      </c>
      <c r="E18" s="35" t="s">
        <v>1146</v>
      </c>
      <c r="F18" s="35" t="str">
        <f t="shared" si="0"/>
        <v>OTT - Chaos</v>
      </c>
      <c r="G18" s="36" t="str">
        <f t="shared" si="1"/>
        <v>Ottawa Senators ------- Chaos</v>
      </c>
      <c r="H18" s="25"/>
      <c r="I18"/>
    </row>
    <row r="19" spans="1:9">
      <c r="A19" s="42" t="s">
        <v>1088</v>
      </c>
      <c r="B19" s="25" t="s">
        <v>20</v>
      </c>
      <c r="C19" s="25" t="s">
        <v>21</v>
      </c>
      <c r="D19" s="25" t="s">
        <v>542</v>
      </c>
      <c r="E19" s="35" t="s">
        <v>1147</v>
      </c>
      <c r="F19" s="35" t="str">
        <f t="shared" si="0"/>
        <v>PIT - jv</v>
      </c>
      <c r="G19" s="36" t="str">
        <f t="shared" si="1"/>
        <v>Pittsburgh Penguins --- jv</v>
      </c>
      <c r="H19" s="25"/>
      <c r="I19"/>
    </row>
    <row r="20" spans="1:9">
      <c r="A20" s="42" t="s">
        <v>1096</v>
      </c>
      <c r="B20" s="49" t="s">
        <v>456</v>
      </c>
      <c r="C20" s="49" t="s">
        <v>22</v>
      </c>
      <c r="D20" s="49" t="s">
        <v>457</v>
      </c>
      <c r="E20" s="35" t="s">
        <v>1148</v>
      </c>
      <c r="F20" s="35" t="str">
        <f t="shared" si="0"/>
        <v>QUE - Mr. T EX</v>
      </c>
      <c r="G20" s="36" t="str">
        <f t="shared" si="1"/>
        <v>Quebec Nordiques ------ Mr. T EX</v>
      </c>
      <c r="H20" s="25"/>
      <c r="I20" s="35"/>
    </row>
    <row r="21" spans="1:9">
      <c r="A21" s="42" t="s">
        <v>1099</v>
      </c>
      <c r="B21" s="25" t="s">
        <v>23</v>
      </c>
      <c r="C21" s="25" t="s">
        <v>25</v>
      </c>
      <c r="D21" s="25" t="s">
        <v>24</v>
      </c>
      <c r="E21" s="35" t="s">
        <v>1149</v>
      </c>
      <c r="F21" s="35" t="str">
        <f t="shared" si="0"/>
        <v>SJS - AngryJay93</v>
      </c>
      <c r="G21" s="36" t="str">
        <f t="shared" si="1"/>
        <v>San Jose Sharks ------- AngryJay93</v>
      </c>
      <c r="H21" s="25"/>
      <c r="I21"/>
    </row>
    <row r="22" spans="1:9">
      <c r="A22" s="42" t="s">
        <v>380</v>
      </c>
      <c r="B22" s="49" t="s">
        <v>1104</v>
      </c>
      <c r="C22" s="49" t="s">
        <v>26</v>
      </c>
      <c r="D22" s="49" t="s">
        <v>1105</v>
      </c>
      <c r="E22" s="35" t="s">
        <v>1155</v>
      </c>
      <c r="F22" s="35" t="str">
        <f t="shared" si="0"/>
        <v>STL - TecmoJon</v>
      </c>
      <c r="G22" s="36" t="str">
        <f t="shared" si="1"/>
        <v>St. Louis Blues ------- TecmoJon</v>
      </c>
      <c r="H22" s="25"/>
      <c r="I22" s="35"/>
    </row>
    <row r="23" spans="1:9">
      <c r="A23" s="42" t="s">
        <v>1097</v>
      </c>
      <c r="B23" s="49" t="s">
        <v>27</v>
      </c>
      <c r="C23" s="49" t="s">
        <v>29</v>
      </c>
      <c r="D23" s="49" t="s">
        <v>28</v>
      </c>
      <c r="E23" s="35" t="s">
        <v>1150</v>
      </c>
      <c r="F23" s="35" t="str">
        <f t="shared" si="0"/>
        <v>TOR - DanTML7</v>
      </c>
      <c r="G23" s="36" t="str">
        <f t="shared" si="1"/>
        <v>Toronto Maple Leafs --- DanTML7</v>
      </c>
      <c r="H23" s="25"/>
      <c r="I23" s="35"/>
    </row>
    <row r="24" spans="1:9">
      <c r="A24" s="42" t="s">
        <v>1095</v>
      </c>
      <c r="B24" s="35" t="s">
        <v>1108</v>
      </c>
      <c r="C24" s="35" t="s">
        <v>30</v>
      </c>
      <c r="D24" s="35" t="s">
        <v>1109</v>
      </c>
      <c r="E24" s="35" t="s">
        <v>1156</v>
      </c>
      <c r="F24" s="35" t="str">
        <f t="shared" si="0"/>
        <v>VAN - Hokkeefan</v>
      </c>
      <c r="G24" s="36" t="str">
        <f t="shared" si="1"/>
        <v>Vancouver Canucks ----- Hokkeefan</v>
      </c>
      <c r="H24" s="25"/>
      <c r="I24" s="35"/>
    </row>
    <row r="25" spans="1:9">
      <c r="A25" s="43" t="s">
        <v>1091</v>
      </c>
      <c r="B25" s="39" t="s">
        <v>1100</v>
      </c>
      <c r="C25" s="39" t="s">
        <v>1090</v>
      </c>
      <c r="D25" s="39" t="s">
        <v>1103</v>
      </c>
      <c r="E25" s="35" t="s">
        <v>1157</v>
      </c>
      <c r="F25" s="35" t="str">
        <f t="shared" si="0"/>
        <v>WIN - CharlesWorth</v>
      </c>
      <c r="G25" s="40" t="str">
        <f t="shared" si="1"/>
        <v>Windsor Spitfires ----- CharlesWorth</v>
      </c>
      <c r="H25" s="25"/>
      <c r="I25" s="39"/>
    </row>
    <row r="29" spans="1:9">
      <c r="B29" s="2" t="s">
        <v>14</v>
      </c>
      <c r="C29" s="2" t="s">
        <v>15</v>
      </c>
      <c r="D29" s="2" t="s">
        <v>535</v>
      </c>
      <c r="E29" s="2" t="s">
        <v>535</v>
      </c>
    </row>
    <row r="30" spans="1:9">
      <c r="B30" s="2" t="s">
        <v>386</v>
      </c>
      <c r="C30" s="2" t="s">
        <v>385</v>
      </c>
      <c r="D30" s="2" t="s">
        <v>378</v>
      </c>
      <c r="E30" s="2" t="s">
        <v>387</v>
      </c>
    </row>
    <row r="31" spans="1:9">
      <c r="B31" s="2" t="s">
        <v>519</v>
      </c>
      <c r="C31" s="2" t="s">
        <v>13</v>
      </c>
      <c r="D31" s="2" t="s">
        <v>454</v>
      </c>
      <c r="E31" s="2" t="s">
        <v>520</v>
      </c>
    </row>
    <row r="32" spans="1:9">
      <c r="B32" s="2" t="s">
        <v>1106</v>
      </c>
      <c r="C32" s="2" t="s">
        <v>279</v>
      </c>
      <c r="D32" s="2" t="s">
        <v>1087</v>
      </c>
      <c r="E32" s="2" t="s">
        <v>1107</v>
      </c>
    </row>
    <row r="33" spans="2:5">
      <c r="B33" s="2" t="s">
        <v>1104</v>
      </c>
      <c r="C33" s="2" t="s">
        <v>26</v>
      </c>
      <c r="D33" s="2" t="s">
        <v>380</v>
      </c>
      <c r="E33" s="2" t="s">
        <v>1105</v>
      </c>
    </row>
    <row r="34" spans="2:5">
      <c r="B34" s="2" t="s">
        <v>20</v>
      </c>
      <c r="C34" s="2" t="s">
        <v>21</v>
      </c>
      <c r="D34" s="2" t="s">
        <v>1088</v>
      </c>
      <c r="E34" s="2" t="s">
        <v>542</v>
      </c>
    </row>
    <row r="35" spans="2:5">
      <c r="B35" s="2" t="s">
        <v>5</v>
      </c>
      <c r="C35" s="2" t="s">
        <v>6</v>
      </c>
      <c r="D35" s="2" t="s">
        <v>534</v>
      </c>
      <c r="E35" s="2" t="s">
        <v>536</v>
      </c>
    </row>
    <row r="36" spans="2:5">
      <c r="B36" s="2" t="s">
        <v>9</v>
      </c>
      <c r="C36" s="2" t="s">
        <v>11</v>
      </c>
      <c r="D36" s="2" t="s">
        <v>317</v>
      </c>
      <c r="E36" s="2" t="s">
        <v>10</v>
      </c>
    </row>
    <row r="37" spans="2:5">
      <c r="B37" s="2" t="s">
        <v>543</v>
      </c>
      <c r="C37" s="2" t="s">
        <v>553</v>
      </c>
      <c r="D37" s="2" t="s">
        <v>1089</v>
      </c>
      <c r="E37" s="2" t="s">
        <v>544</v>
      </c>
    </row>
    <row r="38" spans="2:5">
      <c r="B38" s="2" t="s">
        <v>1100</v>
      </c>
      <c r="C38" s="2" t="s">
        <v>1090</v>
      </c>
      <c r="D38" s="2" t="s">
        <v>1091</v>
      </c>
      <c r="E38" s="2" t="s">
        <v>1103</v>
      </c>
    </row>
    <row r="39" spans="2:5">
      <c r="B39" s="2" t="s">
        <v>548</v>
      </c>
      <c r="C39" s="2" t="s">
        <v>549</v>
      </c>
      <c r="D39" s="2" t="s">
        <v>1092</v>
      </c>
      <c r="E39" s="2" t="s">
        <v>550</v>
      </c>
    </row>
    <row r="40" spans="2:5">
      <c r="B40" s="2" t="s">
        <v>1101</v>
      </c>
      <c r="C40" s="2" t="s">
        <v>1093</v>
      </c>
      <c r="D40" s="2" t="s">
        <v>1094</v>
      </c>
      <c r="E40" s="2" t="s">
        <v>1102</v>
      </c>
    </row>
    <row r="41" spans="2:5">
      <c r="B41" s="2" t="s">
        <v>539</v>
      </c>
      <c r="C41" s="2" t="s">
        <v>541</v>
      </c>
      <c r="D41" s="2" t="s">
        <v>1095</v>
      </c>
      <c r="E41" s="2" t="s">
        <v>540</v>
      </c>
    </row>
    <row r="42" spans="2:5">
      <c r="B42" s="2" t="s">
        <v>537</v>
      </c>
      <c r="C42" s="2" t="s">
        <v>280</v>
      </c>
      <c r="D42" s="2" t="s">
        <v>316</v>
      </c>
      <c r="E42" s="2" t="s">
        <v>538</v>
      </c>
    </row>
    <row r="43" spans="2:5">
      <c r="B43" s="2" t="s">
        <v>321</v>
      </c>
      <c r="C43" s="2" t="s">
        <v>250</v>
      </c>
      <c r="D43" s="2" t="s">
        <v>320</v>
      </c>
      <c r="E43" s="2" t="s">
        <v>329</v>
      </c>
    </row>
    <row r="44" spans="2:5">
      <c r="B44" s="2" t="s">
        <v>554</v>
      </c>
      <c r="C44" s="2" t="s">
        <v>388</v>
      </c>
      <c r="D44" s="2" t="s">
        <v>379</v>
      </c>
      <c r="E44" s="2" t="s">
        <v>555</v>
      </c>
    </row>
    <row r="45" spans="2:5">
      <c r="B45" s="2" t="s">
        <v>456</v>
      </c>
      <c r="C45" s="2" t="s">
        <v>22</v>
      </c>
      <c r="D45" s="2" t="s">
        <v>1096</v>
      </c>
      <c r="E45" s="2" t="s">
        <v>457</v>
      </c>
    </row>
    <row r="46" spans="2:5">
      <c r="B46" s="2" t="s">
        <v>27</v>
      </c>
      <c r="C46" s="2" t="s">
        <v>29</v>
      </c>
      <c r="D46" s="2" t="s">
        <v>1097</v>
      </c>
      <c r="E46" s="2" t="s">
        <v>28</v>
      </c>
    </row>
    <row r="47" spans="2:5">
      <c r="B47" s="2" t="s">
        <v>545</v>
      </c>
      <c r="C47" s="35" t="s">
        <v>546</v>
      </c>
      <c r="D47" s="2" t="s">
        <v>318</v>
      </c>
      <c r="E47" s="2" t="s">
        <v>547</v>
      </c>
    </row>
    <row r="48" spans="2:5">
      <c r="B48" s="2" t="s">
        <v>327</v>
      </c>
      <c r="C48" s="2" t="s">
        <v>252</v>
      </c>
      <c r="D48" s="2" t="s">
        <v>1098</v>
      </c>
      <c r="E48" s="2" t="s">
        <v>328</v>
      </c>
    </row>
    <row r="49" spans="2:5">
      <c r="B49" s="2" t="s">
        <v>1</v>
      </c>
      <c r="C49" s="2" t="s">
        <v>3</v>
      </c>
      <c r="D49" s="2" t="s">
        <v>323</v>
      </c>
      <c r="E49" s="2" t="s">
        <v>2</v>
      </c>
    </row>
    <row r="50" spans="2:5">
      <c r="B50" s="2" t="s">
        <v>551</v>
      </c>
      <c r="C50" s="2" t="s">
        <v>17</v>
      </c>
      <c r="D50" s="2" t="s">
        <v>43</v>
      </c>
      <c r="E50" s="2" t="s">
        <v>552</v>
      </c>
    </row>
    <row r="51" spans="2:5">
      <c r="B51" s="2" t="s">
        <v>23</v>
      </c>
      <c r="C51" s="2" t="s">
        <v>25</v>
      </c>
      <c r="D51" s="2" t="s">
        <v>1099</v>
      </c>
      <c r="E51" s="2" t="s">
        <v>24</v>
      </c>
    </row>
    <row r="52" spans="2:5">
      <c r="B52" s="2" t="s">
        <v>36</v>
      </c>
      <c r="C52" s="2" t="s">
        <v>37</v>
      </c>
      <c r="D52" s="2" t="s">
        <v>45</v>
      </c>
      <c r="E52" s="2" t="s">
        <v>38</v>
      </c>
    </row>
  </sheetData>
  <sortState xmlns:xlrd2="http://schemas.microsoft.com/office/spreadsheetml/2017/richdata2" ref="A2:G25">
    <sortCondition ref="B2:B25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"/>
  <sheetViews>
    <sheetView zoomScale="85" zoomScaleNormal="85" workbookViewId="0"/>
  </sheetViews>
  <sheetFormatPr defaultRowHeight="15"/>
  <sheetData>
    <row r="1" spans="1:23">
      <c r="A1" t="s">
        <v>242</v>
      </c>
      <c r="B1" t="s">
        <v>243</v>
      </c>
      <c r="D1" t="s">
        <v>249</v>
      </c>
      <c r="E1">
        <v>694476</v>
      </c>
    </row>
    <row r="2" spans="1:23">
      <c r="A2" t="s">
        <v>244</v>
      </c>
    </row>
    <row r="4" spans="1:23">
      <c r="A4" t="s">
        <v>245</v>
      </c>
    </row>
    <row r="5" spans="1:23">
      <c r="B5" t="s">
        <v>246</v>
      </c>
      <c r="W5">
        <v>224</v>
      </c>
    </row>
    <row r="6" spans="1:23">
      <c r="A6" t="s">
        <v>247</v>
      </c>
      <c r="W6">
        <f>W5/8</f>
        <v>28</v>
      </c>
    </row>
    <row r="7" spans="1:23">
      <c r="B7" t="s">
        <v>248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4456C-C9EC-4157-8AFF-1DD37A4F9C90}">
  <dimension ref="A1:N18"/>
  <sheetViews>
    <sheetView workbookViewId="0"/>
  </sheetViews>
  <sheetFormatPr defaultRowHeight="15"/>
  <sheetData>
    <row r="1" spans="1:14">
      <c r="A1" t="s">
        <v>514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3" spans="1:14">
      <c r="B3">
        <v>1</v>
      </c>
      <c r="C3" s="33" t="s">
        <v>515</v>
      </c>
      <c r="D3" t="str">
        <f t="shared" ref="D3:K4" si="0">DEC2HEX(HEX2DEC(C3)+1,4)</f>
        <v>0001</v>
      </c>
      <c r="E3" t="str">
        <f t="shared" si="0"/>
        <v>0002</v>
      </c>
      <c r="F3" t="str">
        <f t="shared" si="0"/>
        <v>0003</v>
      </c>
      <c r="G3" t="str">
        <f t="shared" si="0"/>
        <v>0004</v>
      </c>
      <c r="H3" t="str">
        <f t="shared" si="0"/>
        <v>0005</v>
      </c>
      <c r="I3" t="str">
        <f t="shared" si="0"/>
        <v>0006</v>
      </c>
      <c r="J3" t="str">
        <f t="shared" si="0"/>
        <v>0007</v>
      </c>
      <c r="K3" t="str">
        <f t="shared" si="0"/>
        <v>0008</v>
      </c>
      <c r="N3" t="str">
        <f t="shared" ref="N3:N16" si="1">C3&amp;D3&amp;E3&amp;F3&amp;G3&amp;H3&amp;I3&amp;J3&amp;K3</f>
        <v>000000010002000300040005000600070008</v>
      </c>
    </row>
    <row r="4" spans="1:14">
      <c r="B4">
        <v>2</v>
      </c>
      <c r="C4" t="str">
        <f>DEC2HEX(HEX2DEC(K3)+1,4)</f>
        <v>0009</v>
      </c>
      <c r="D4" t="str">
        <f t="shared" si="0"/>
        <v>000A</v>
      </c>
      <c r="E4" t="str">
        <f t="shared" si="0"/>
        <v>000B</v>
      </c>
      <c r="F4" t="str">
        <f t="shared" si="0"/>
        <v>000C</v>
      </c>
      <c r="G4" t="str">
        <f t="shared" si="0"/>
        <v>000D</v>
      </c>
      <c r="H4" t="str">
        <f t="shared" si="0"/>
        <v>000E</v>
      </c>
      <c r="I4" t="str">
        <f t="shared" si="0"/>
        <v>000F</v>
      </c>
      <c r="J4" t="str">
        <f t="shared" si="0"/>
        <v>0010</v>
      </c>
      <c r="K4" t="str">
        <f t="shared" si="0"/>
        <v>0011</v>
      </c>
      <c r="N4" t="str">
        <f t="shared" si="1"/>
        <v>0009000A000B000C000D000E000F00100011</v>
      </c>
    </row>
    <row r="5" spans="1:14">
      <c r="B5">
        <v>3</v>
      </c>
      <c r="C5" t="str">
        <f t="shared" ref="C5:C16" si="2">DEC2HEX(HEX2DEC(K4)+1,4)</f>
        <v>0012</v>
      </c>
      <c r="D5" t="str">
        <f t="shared" ref="D5:K5" si="3">DEC2HEX(HEX2DEC(C5)+1,4)</f>
        <v>0013</v>
      </c>
      <c r="E5" t="str">
        <f t="shared" si="3"/>
        <v>0014</v>
      </c>
      <c r="F5" t="str">
        <f t="shared" si="3"/>
        <v>0015</v>
      </c>
      <c r="G5" t="str">
        <f t="shared" si="3"/>
        <v>0016</v>
      </c>
      <c r="H5" t="str">
        <f t="shared" si="3"/>
        <v>0017</v>
      </c>
      <c r="I5" t="str">
        <f t="shared" si="3"/>
        <v>0018</v>
      </c>
      <c r="J5" t="str">
        <f t="shared" si="3"/>
        <v>0019</v>
      </c>
      <c r="K5" t="str">
        <f t="shared" si="3"/>
        <v>001A</v>
      </c>
      <c r="N5" t="str">
        <f t="shared" si="1"/>
        <v>00120013001400150016001700180019001A</v>
      </c>
    </row>
    <row r="6" spans="1:14">
      <c r="B6">
        <v>4</v>
      </c>
      <c r="C6" t="str">
        <f t="shared" si="2"/>
        <v>001B</v>
      </c>
      <c r="D6" t="str">
        <f t="shared" ref="D6:K6" si="4">DEC2HEX(HEX2DEC(C6)+1,4)</f>
        <v>001C</v>
      </c>
      <c r="E6" t="str">
        <f t="shared" si="4"/>
        <v>001D</v>
      </c>
      <c r="F6" t="str">
        <f t="shared" si="4"/>
        <v>001E</v>
      </c>
      <c r="G6" t="str">
        <f t="shared" si="4"/>
        <v>001F</v>
      </c>
      <c r="H6" t="str">
        <f t="shared" si="4"/>
        <v>0020</v>
      </c>
      <c r="I6" t="str">
        <f t="shared" si="4"/>
        <v>0021</v>
      </c>
      <c r="J6" t="str">
        <f t="shared" si="4"/>
        <v>0022</v>
      </c>
      <c r="K6" t="str">
        <f t="shared" si="4"/>
        <v>0023</v>
      </c>
      <c r="N6" t="str">
        <f t="shared" si="1"/>
        <v>001B001C001D001E001F0020002100220023</v>
      </c>
    </row>
    <row r="7" spans="1:14">
      <c r="B7">
        <v>5</v>
      </c>
      <c r="C7" t="str">
        <f t="shared" si="2"/>
        <v>0024</v>
      </c>
      <c r="D7" t="str">
        <f t="shared" ref="D7:K7" si="5">DEC2HEX(HEX2DEC(C7)+1,4)</f>
        <v>0025</v>
      </c>
      <c r="E7" t="str">
        <f t="shared" si="5"/>
        <v>0026</v>
      </c>
      <c r="F7" t="str">
        <f t="shared" si="5"/>
        <v>0027</v>
      </c>
      <c r="G7" t="str">
        <f t="shared" si="5"/>
        <v>0028</v>
      </c>
      <c r="H7" t="str">
        <f t="shared" si="5"/>
        <v>0029</v>
      </c>
      <c r="I7" t="str">
        <f t="shared" si="5"/>
        <v>002A</v>
      </c>
      <c r="J7" t="str">
        <f t="shared" si="5"/>
        <v>002B</v>
      </c>
      <c r="K7" t="str">
        <f t="shared" si="5"/>
        <v>002C</v>
      </c>
      <c r="N7" t="str">
        <f t="shared" si="1"/>
        <v>002400250026002700280029002A002B002C</v>
      </c>
    </row>
    <row r="8" spans="1:14">
      <c r="B8">
        <v>6</v>
      </c>
      <c r="C8" t="str">
        <f t="shared" si="2"/>
        <v>002D</v>
      </c>
      <c r="D8" t="str">
        <f t="shared" ref="D8:K8" si="6">DEC2HEX(HEX2DEC(C8)+1,4)</f>
        <v>002E</v>
      </c>
      <c r="E8" t="str">
        <f t="shared" si="6"/>
        <v>002F</v>
      </c>
      <c r="F8" t="str">
        <f t="shared" si="6"/>
        <v>0030</v>
      </c>
      <c r="G8" t="str">
        <f t="shared" si="6"/>
        <v>0031</v>
      </c>
      <c r="H8" t="str">
        <f t="shared" si="6"/>
        <v>0032</v>
      </c>
      <c r="I8" t="str">
        <f t="shared" si="6"/>
        <v>0033</v>
      </c>
      <c r="J8" t="str">
        <f t="shared" si="6"/>
        <v>0034</v>
      </c>
      <c r="K8" t="str">
        <f t="shared" si="6"/>
        <v>0035</v>
      </c>
      <c r="N8" t="str">
        <f t="shared" si="1"/>
        <v>002D002E002F003000310032003300340035</v>
      </c>
    </row>
    <row r="9" spans="1:14">
      <c r="B9">
        <v>7</v>
      </c>
      <c r="C9" t="str">
        <f t="shared" si="2"/>
        <v>0036</v>
      </c>
      <c r="D9" t="str">
        <f t="shared" ref="D9:K9" si="7">DEC2HEX(HEX2DEC(C9)+1,4)</f>
        <v>0037</v>
      </c>
      <c r="E9" t="str">
        <f t="shared" si="7"/>
        <v>0038</v>
      </c>
      <c r="F9" t="str">
        <f t="shared" si="7"/>
        <v>0039</v>
      </c>
      <c r="G9" t="str">
        <f t="shared" si="7"/>
        <v>003A</v>
      </c>
      <c r="H9" t="str">
        <f t="shared" si="7"/>
        <v>003B</v>
      </c>
      <c r="I9" t="str">
        <f t="shared" si="7"/>
        <v>003C</v>
      </c>
      <c r="J9" t="str">
        <f t="shared" si="7"/>
        <v>003D</v>
      </c>
      <c r="K9" t="str">
        <f t="shared" si="7"/>
        <v>003E</v>
      </c>
      <c r="N9" t="str">
        <f t="shared" si="1"/>
        <v>0036003700380039003A003B003C003D003E</v>
      </c>
    </row>
    <row r="10" spans="1:14">
      <c r="B10">
        <v>8</v>
      </c>
      <c r="C10" t="str">
        <f t="shared" si="2"/>
        <v>003F</v>
      </c>
      <c r="D10" t="str">
        <f t="shared" ref="D10:K10" si="8">DEC2HEX(HEX2DEC(C10)+1,4)</f>
        <v>0040</v>
      </c>
      <c r="E10" t="str">
        <f t="shared" si="8"/>
        <v>0041</v>
      </c>
      <c r="F10" t="str">
        <f t="shared" si="8"/>
        <v>0042</v>
      </c>
      <c r="G10" t="str">
        <f t="shared" si="8"/>
        <v>0043</v>
      </c>
      <c r="H10" t="str">
        <f t="shared" si="8"/>
        <v>0044</v>
      </c>
      <c r="I10" t="str">
        <f t="shared" si="8"/>
        <v>0045</v>
      </c>
      <c r="J10" t="str">
        <f t="shared" si="8"/>
        <v>0046</v>
      </c>
      <c r="K10" t="str">
        <f t="shared" si="8"/>
        <v>0047</v>
      </c>
      <c r="N10" t="str">
        <f t="shared" si="1"/>
        <v>003F00400041004200430044004500460047</v>
      </c>
    </row>
    <row r="11" spans="1:14">
      <c r="B11">
        <v>9</v>
      </c>
      <c r="C11" t="str">
        <f t="shared" si="2"/>
        <v>0048</v>
      </c>
      <c r="D11" t="str">
        <f t="shared" ref="D11:K11" si="9">DEC2HEX(HEX2DEC(C11)+1,4)</f>
        <v>0049</v>
      </c>
      <c r="E11" t="str">
        <f t="shared" si="9"/>
        <v>004A</v>
      </c>
      <c r="F11" t="str">
        <f t="shared" si="9"/>
        <v>004B</v>
      </c>
      <c r="G11" t="str">
        <f t="shared" si="9"/>
        <v>004C</v>
      </c>
      <c r="H11" t="str">
        <f t="shared" si="9"/>
        <v>004D</v>
      </c>
      <c r="I11" t="str">
        <f t="shared" si="9"/>
        <v>004E</v>
      </c>
      <c r="J11" t="str">
        <f t="shared" si="9"/>
        <v>004F</v>
      </c>
      <c r="K11" t="str">
        <f t="shared" si="9"/>
        <v>0050</v>
      </c>
      <c r="N11" t="str">
        <f t="shared" si="1"/>
        <v>00480049004A004B004C004D004E004F0050</v>
      </c>
    </row>
    <row r="12" spans="1:14">
      <c r="B12">
        <v>10</v>
      </c>
      <c r="C12" t="str">
        <f t="shared" si="2"/>
        <v>0051</v>
      </c>
      <c r="D12" t="str">
        <f t="shared" ref="D12:K12" si="10">DEC2HEX(HEX2DEC(C12)+1,4)</f>
        <v>0052</v>
      </c>
      <c r="E12" t="str">
        <f t="shared" si="10"/>
        <v>0053</v>
      </c>
      <c r="F12" t="str">
        <f t="shared" si="10"/>
        <v>0054</v>
      </c>
      <c r="G12" t="str">
        <f t="shared" si="10"/>
        <v>0055</v>
      </c>
      <c r="H12" t="str">
        <f t="shared" si="10"/>
        <v>0056</v>
      </c>
      <c r="I12" t="str">
        <f t="shared" si="10"/>
        <v>0057</v>
      </c>
      <c r="J12" t="str">
        <f t="shared" si="10"/>
        <v>0058</v>
      </c>
      <c r="K12" t="str">
        <f t="shared" si="10"/>
        <v>0059</v>
      </c>
      <c r="N12" t="str">
        <f t="shared" si="1"/>
        <v>005100520053005400550056005700580059</v>
      </c>
    </row>
    <row r="13" spans="1:14">
      <c r="B13">
        <v>11</v>
      </c>
      <c r="C13" t="str">
        <f t="shared" si="2"/>
        <v>005A</v>
      </c>
      <c r="D13" t="str">
        <f t="shared" ref="D13:K13" si="11">DEC2HEX(HEX2DEC(C13)+1,4)</f>
        <v>005B</v>
      </c>
      <c r="E13" t="str">
        <f t="shared" si="11"/>
        <v>005C</v>
      </c>
      <c r="F13" t="str">
        <f t="shared" si="11"/>
        <v>005D</v>
      </c>
      <c r="G13" t="str">
        <f t="shared" si="11"/>
        <v>005E</v>
      </c>
      <c r="H13" t="str">
        <f t="shared" si="11"/>
        <v>005F</v>
      </c>
      <c r="I13" t="str">
        <f t="shared" si="11"/>
        <v>0060</v>
      </c>
      <c r="J13" t="str">
        <f t="shared" si="11"/>
        <v>0061</v>
      </c>
      <c r="K13" t="str">
        <f t="shared" si="11"/>
        <v>0062</v>
      </c>
      <c r="N13" t="str">
        <f t="shared" si="1"/>
        <v>005A005B005C005D005E005F006000610062</v>
      </c>
    </row>
    <row r="14" spans="1:14">
      <c r="B14">
        <v>12</v>
      </c>
      <c r="C14" t="str">
        <f t="shared" si="2"/>
        <v>0063</v>
      </c>
      <c r="D14" t="str">
        <f t="shared" ref="D14:K14" si="12">DEC2HEX(HEX2DEC(C14)+1,4)</f>
        <v>0064</v>
      </c>
      <c r="E14" t="str">
        <f t="shared" si="12"/>
        <v>0065</v>
      </c>
      <c r="F14" t="str">
        <f t="shared" si="12"/>
        <v>0066</v>
      </c>
      <c r="G14" t="str">
        <f t="shared" si="12"/>
        <v>0067</v>
      </c>
      <c r="H14" t="str">
        <f t="shared" si="12"/>
        <v>0068</v>
      </c>
      <c r="I14" t="str">
        <f t="shared" si="12"/>
        <v>0069</v>
      </c>
      <c r="J14" t="str">
        <f t="shared" si="12"/>
        <v>006A</v>
      </c>
      <c r="K14" t="str">
        <f t="shared" si="12"/>
        <v>006B</v>
      </c>
      <c r="N14" t="str">
        <f t="shared" si="1"/>
        <v>0063006400650066006700680069006A006B</v>
      </c>
    </row>
    <row r="15" spans="1:14">
      <c r="B15">
        <v>13</v>
      </c>
      <c r="C15" t="str">
        <f t="shared" si="2"/>
        <v>006C</v>
      </c>
      <c r="D15" t="str">
        <f t="shared" ref="D15:K15" si="13">DEC2HEX(HEX2DEC(C15)+1,4)</f>
        <v>006D</v>
      </c>
      <c r="E15" t="str">
        <f t="shared" si="13"/>
        <v>006E</v>
      </c>
      <c r="F15" t="str">
        <f t="shared" si="13"/>
        <v>006F</v>
      </c>
      <c r="G15" t="str">
        <f t="shared" si="13"/>
        <v>0070</v>
      </c>
      <c r="H15" t="str">
        <f t="shared" si="13"/>
        <v>0071</v>
      </c>
      <c r="I15" t="str">
        <f t="shared" si="13"/>
        <v>0072</v>
      </c>
      <c r="J15" t="str">
        <f t="shared" si="13"/>
        <v>0073</v>
      </c>
      <c r="K15" t="str">
        <f t="shared" si="13"/>
        <v>0074</v>
      </c>
      <c r="N15" t="str">
        <f t="shared" si="1"/>
        <v>006C006D006E006F00700071007200730074</v>
      </c>
    </row>
    <row r="16" spans="1:14">
      <c r="B16">
        <v>14</v>
      </c>
      <c r="C16" t="str">
        <f t="shared" si="2"/>
        <v>0075</v>
      </c>
      <c r="D16" t="str">
        <f t="shared" ref="D16:K16" si="14">DEC2HEX(HEX2DEC(C16)+1,4)</f>
        <v>0076</v>
      </c>
      <c r="E16" t="str">
        <f t="shared" si="14"/>
        <v>0077</v>
      </c>
      <c r="F16" t="str">
        <f t="shared" si="14"/>
        <v>0078</v>
      </c>
      <c r="G16" t="str">
        <f t="shared" si="14"/>
        <v>0079</v>
      </c>
      <c r="H16" t="str">
        <f t="shared" si="14"/>
        <v>007A</v>
      </c>
      <c r="I16" t="str">
        <f t="shared" si="14"/>
        <v>007B</v>
      </c>
      <c r="J16" t="str">
        <f t="shared" si="14"/>
        <v>007C</v>
      </c>
      <c r="K16" t="str">
        <f t="shared" si="14"/>
        <v>007D</v>
      </c>
      <c r="N16" t="str">
        <f t="shared" si="1"/>
        <v>00750076007700780079007A007B007C007D</v>
      </c>
    </row>
    <row r="18" spans="14:14">
      <c r="N18" t="str">
        <f>N3&amp;N4&amp;N5&amp;N6&amp;N7&amp;N8&amp;N9&amp;N10&amp;N11&amp;N12&amp;N13&amp;N14&amp;N15&amp;N16</f>
        <v>0000000100020003000400050006000700080009000A000B000C000D000E000F0010001100120013001400150016001700180019001A001B001C001D001E001F0020002100220023002400250026002700280029002A002B002C002D002E002F0030003100320033003400350036003700380039003A003B003C003D003E003F0040004100420043004400450046004700480049004A004B004C004D004E004F0050005100520053005400550056005700580059005A005B005C005D005E005F0060006100620063006400650066006700680069006A006B006C006D006E006F0070007100720073007400750076007700780079007A007B007C007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NEW ROM NOTES</vt:lpstr>
      <vt:lpstr>ROM NOTES</vt:lpstr>
      <vt:lpstr>offsets</vt:lpstr>
      <vt:lpstr>32 offets</vt:lpstr>
      <vt:lpstr>sizes</vt:lpstr>
      <vt:lpstr>image helper</vt:lpstr>
      <vt:lpstr>teams</vt:lpstr>
      <vt:lpstr>Title Screen EA</vt:lpstr>
      <vt:lpstr>Layout Helper Ron Barr 9x14</vt:lpstr>
      <vt:lpstr>MUSIC (2)</vt:lpstr>
      <vt:lpstr>MUSIC</vt:lpstr>
      <vt:lpstr>CDL to DPWM</vt:lpstr>
    </vt:vector>
  </TitlesOfParts>
  <Company>Alvarez &amp; Marsal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Frydman, Raphael</dc:creator>
  <cp:lastModifiedBy>Raph Frydman</cp:lastModifiedBy>
  <cp:lastPrinted>2021-03-04T20:04:49Z</cp:lastPrinted>
  <dcterms:created xsi:type="dcterms:W3CDTF">2016-03-21T22:12:02Z</dcterms:created>
  <dcterms:modified xsi:type="dcterms:W3CDTF">2022-05-27T04:57:13Z</dcterms:modified>
</cp:coreProperties>
</file>