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7" i="1" l="1"/>
  <c r="F327" i="1"/>
  <c r="H326" i="1"/>
  <c r="F326" i="1"/>
  <c r="H325" i="1"/>
  <c r="F325" i="1"/>
  <c r="H324" i="1"/>
  <c r="F324" i="1"/>
  <c r="H319" i="1"/>
  <c r="F319" i="1"/>
  <c r="H318" i="1"/>
  <c r="F318" i="1"/>
  <c r="H317" i="1"/>
  <c r="F317" i="1"/>
  <c r="H316" i="1"/>
  <c r="F316" i="1"/>
  <c r="H315" i="1"/>
  <c r="F315" i="1"/>
  <c r="H314" i="1"/>
  <c r="F314" i="1"/>
  <c r="H313" i="1"/>
  <c r="F313" i="1"/>
  <c r="H312" i="1"/>
  <c r="F312" i="1"/>
  <c r="H311" i="1"/>
  <c r="F311" i="1"/>
  <c r="H310" i="1"/>
  <c r="F310" i="1"/>
  <c r="H309" i="1"/>
  <c r="F309" i="1"/>
  <c r="F304" i="1" l="1"/>
  <c r="F303" i="1"/>
  <c r="F302" i="1"/>
  <c r="F301" i="1"/>
  <c r="F300" i="1"/>
  <c r="F299" i="1"/>
  <c r="F298" i="1"/>
  <c r="F297" i="1"/>
  <c r="F296" i="1"/>
  <c r="F295" i="1"/>
  <c r="H291" i="1" l="1"/>
  <c r="H290" i="1"/>
  <c r="F290" i="1"/>
  <c r="H289" i="1" l="1"/>
  <c r="F289" i="1"/>
  <c r="H288" i="1"/>
  <c r="F288" i="1"/>
  <c r="H287" i="1"/>
  <c r="F287" i="1"/>
  <c r="F257" i="1" l="1"/>
  <c r="F256" i="1"/>
  <c r="F254" i="1"/>
  <c r="F245" i="1"/>
  <c r="F234" i="1" l="1"/>
  <c r="F228" i="1" l="1"/>
  <c r="F226" i="1"/>
  <c r="F225" i="1"/>
  <c r="F224" i="1"/>
  <c r="H142" i="1" l="1"/>
  <c r="H141" i="1"/>
  <c r="H136" i="1"/>
  <c r="H1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0" i="1"/>
  <c r="F31" i="1"/>
  <c r="F32" i="1"/>
  <c r="F33" i="1"/>
  <c r="F34" i="1"/>
  <c r="F35" i="1"/>
  <c r="F56" i="1"/>
  <c r="F57" i="1"/>
</calcChain>
</file>

<file path=xl/sharedStrings.xml><?xml version="1.0" encoding="utf-8"?>
<sst xmlns="http://schemas.openxmlformats.org/spreadsheetml/2006/main" count="715" uniqueCount="188">
  <si>
    <t>Date</t>
    <phoneticPr fontId="1" type="noConversion"/>
  </si>
  <si>
    <t>Time</t>
    <phoneticPr fontId="1" type="noConversion"/>
  </si>
  <si>
    <t>Route</t>
    <phoneticPr fontId="1" type="noConversion"/>
  </si>
  <si>
    <t>Remark</t>
    <phoneticPr fontId="1" type="noConversion"/>
  </si>
  <si>
    <t>Max</t>
    <phoneticPr fontId="1" type="noConversion"/>
  </si>
  <si>
    <t>upload/MB/s</t>
    <phoneticPr fontId="1" type="noConversion"/>
  </si>
  <si>
    <t>Max</t>
    <phoneticPr fontId="1" type="noConversion"/>
  </si>
  <si>
    <t>~40</t>
    <phoneticPr fontId="1" type="noConversion"/>
  </si>
  <si>
    <t>Size/MB</t>
    <phoneticPr fontId="1" type="noConversion"/>
  </si>
  <si>
    <t>Client</t>
    <phoneticPr fontId="1" type="noConversion"/>
  </si>
  <si>
    <t>wget</t>
    <phoneticPr fontId="1" type="noConversion"/>
  </si>
  <si>
    <t>aria2c -s 16 -j 16 -x 16 -k 1M --optimize-concurrent-downloads</t>
  </si>
  <si>
    <t>aria2c -s 16 -j 16 -x 16 -k 1M</t>
    <phoneticPr fontId="1" type="noConversion"/>
  </si>
  <si>
    <t>aria2c -j 16 -x 16 -k 1M --optimize-concurrent-downloads</t>
  </si>
  <si>
    <t>aria2c -j 16 -x 16 --optimize-concurrent-downloads</t>
    <phoneticPr fontId="1" type="noConversion"/>
  </si>
  <si>
    <t>aria2c -s 16 -j 16 -x 16 --optimize-concurrent-downloads</t>
    <phoneticPr fontId="1" type="noConversion"/>
  </si>
  <si>
    <t>MB/s</t>
    <phoneticPr fontId="1" type="noConversion"/>
  </si>
  <si>
    <t>KB/s</t>
    <phoneticPr fontId="1" type="noConversion"/>
  </si>
  <si>
    <t>wget</t>
    <phoneticPr fontId="1" type="noConversion"/>
  </si>
  <si>
    <t>Chromium</t>
    <phoneticPr fontId="1" type="noConversion"/>
  </si>
  <si>
    <t>downloader(32)</t>
  </si>
  <si>
    <t>aria2c -s 5 -j 5 -x 5 -k 1M</t>
  </si>
  <si>
    <t>downloader(16)</t>
    <phoneticPr fontId="1" type="noConversion"/>
  </si>
  <si>
    <t>curl</t>
    <phoneticPr fontId="1" type="noConversion"/>
  </si>
  <si>
    <t>curl --http3-only --insecure</t>
    <phoneticPr fontId="1" type="noConversion"/>
  </si>
  <si>
    <t xml:space="preserve">Hysteria?  -  </t>
  </si>
  <si>
    <t>CM - AS4837 - Seattle</t>
  </si>
  <si>
    <t>CM - 多吉云</t>
  </si>
  <si>
    <t>阿里云北京H - AS4837 - Seattle</t>
  </si>
  <si>
    <t>Seattle - AS4837 - 多吉云OSS上海</t>
  </si>
  <si>
    <t>Seattle - AS4837 - 多吉云OSS广州</t>
  </si>
  <si>
    <t>Seattle - AS4837 - 多吉云OSS北京</t>
  </si>
  <si>
    <t>Seattle - AS4837 - 多吉云OSS成都</t>
  </si>
  <si>
    <t>CM - 多吉云OSS上海测试</t>
  </si>
  <si>
    <t>CM - 多吉云OSS上海</t>
  </si>
  <si>
    <t>CM - AS4837 - HTTP3 - Seattle</t>
  </si>
  <si>
    <t>CM - AS4837 - BBR2 - Seattle</t>
  </si>
  <si>
    <t>Azure JP</t>
  </si>
  <si>
    <t>Azure JP + BBR</t>
  </si>
  <si>
    <t>Azure JP + BBR + proxy</t>
  </si>
  <si>
    <t>CM - AS4837 - Hysteria - Seattle</t>
    <phoneticPr fontId="1" type="noConversion"/>
  </si>
  <si>
    <t>CM - AS4837 - Seattle - Hysteria BBR</t>
    <phoneticPr fontId="1" type="noConversion"/>
  </si>
  <si>
    <t>CM - AS4837 - BBR - Seattle Test</t>
    <phoneticPr fontId="1" type="noConversion"/>
  </si>
  <si>
    <t>CM - CMIN2 - Seattle Test</t>
  </si>
  <si>
    <t>CM - CMIN2 - Seattle Test</t>
    <phoneticPr fontId="1" type="noConversion"/>
  </si>
  <si>
    <t>CM - 多吉云 Range - AS4837 - Seattle</t>
  </si>
  <si>
    <t>CM - 阿里云DCDN Range - AS4837 - Seattle</t>
  </si>
  <si>
    <t>阿里云北京H - CMIN2 - Seattle Test</t>
    <phoneticPr fontId="1" type="noConversion"/>
  </si>
  <si>
    <t>阿里云北京H - AS4837 - BBR2 - Seattle</t>
    <phoneticPr fontId="1" type="noConversion"/>
  </si>
  <si>
    <t>阿里云北京H - AS4837 - BBR - Seattle Test</t>
    <phoneticPr fontId="1" type="noConversion"/>
  </si>
  <si>
    <t>Seattle - BBR2 - AS4837 - 多吉云OSS上海</t>
    <phoneticPr fontId="1" type="noConversion"/>
  </si>
  <si>
    <t>CM - 多吉云 Range - AS4837 - BBR2 - Seattle</t>
    <phoneticPr fontId="1" type="noConversion"/>
  </si>
  <si>
    <t>CM - 阿里云DCDN Range - AS4837 - BBR2 - Seattle</t>
    <phoneticPr fontId="1" type="noConversion"/>
  </si>
  <si>
    <t>CM - 阿里云DCDN Range - AS4837 - Seattle</t>
    <phoneticPr fontId="1" type="noConversion"/>
  </si>
  <si>
    <t>Seattle - AS4837 - 蓝奏云 阿里云杭州</t>
    <phoneticPr fontId="1" type="noConversion"/>
  </si>
  <si>
    <t>downloader(1)</t>
    <phoneticPr fontId="1" type="noConversion"/>
  </si>
  <si>
    <t>WSL</t>
  </si>
  <si>
    <t>WSL + BBR</t>
  </si>
  <si>
    <t>Hysteria?  -  WSL + BBR + Brutal 100M</t>
  </si>
  <si>
    <t>WSL + BBR + Brutal 100M + fq</t>
  </si>
  <si>
    <t>WSL + BBR + fq</t>
  </si>
  <si>
    <t>WSL + BBR + Brutal 10M + fq</t>
  </si>
  <si>
    <t>CM - AS4837 - Seattle - WSL - proxy</t>
  </si>
  <si>
    <t>CM - 多吉云 Range - AS4837 - Seattle</t>
    <phoneticPr fontId="1" type="noConversion"/>
  </si>
  <si>
    <t>刚部署的原因？</t>
    <phoneticPr fontId="1" type="noConversion"/>
  </si>
  <si>
    <t>阿里云北京H - Tokyo - SpeedyPage</t>
    <phoneticPr fontId="1" type="noConversion"/>
  </si>
  <si>
    <t>wget</t>
    <phoneticPr fontId="1" type="noConversion"/>
  </si>
  <si>
    <t>Azure JP - Tokyo - SpeedyPage</t>
    <phoneticPr fontId="1" type="noConversion"/>
  </si>
  <si>
    <t>2.7ms</t>
    <phoneticPr fontId="1" type="noConversion"/>
  </si>
  <si>
    <t>China - Azure JP - Tokyo - SpeedPage</t>
    <phoneticPr fontId="1" type="noConversion"/>
  </si>
  <si>
    <t>130.7ms</t>
    <phoneticPr fontId="1" type="noConversion"/>
  </si>
  <si>
    <t>阿里云北京H - Singapore - SpeedyPage</t>
    <phoneticPr fontId="1" type="noConversion"/>
  </si>
  <si>
    <t>125ms</t>
    <phoneticPr fontId="1" type="noConversion"/>
  </si>
  <si>
    <t>阿里云北京H - Los Angeles - SpeedyPage</t>
    <phoneticPr fontId="1" type="noConversion"/>
  </si>
  <si>
    <t>280ms</t>
    <phoneticPr fontId="1" type="noConversion"/>
  </si>
  <si>
    <t>阿里云北京H - Ashburn - SpeedyPage</t>
    <phoneticPr fontId="1" type="noConversion"/>
  </si>
  <si>
    <t>275ms</t>
    <phoneticPr fontId="1" type="noConversion"/>
  </si>
  <si>
    <t>wget</t>
    <phoneticPr fontId="1" type="noConversion"/>
  </si>
  <si>
    <t>CM - Azure JP - AS4837 - Seattle</t>
    <phoneticPr fontId="1" type="noConversion"/>
  </si>
  <si>
    <t>Max</t>
    <phoneticPr fontId="1" type="noConversion"/>
  </si>
  <si>
    <t>阿里云北京H - Azure JP - AS4837 - Seattle</t>
    <phoneticPr fontId="1" type="noConversion"/>
  </si>
  <si>
    <t>阿里云北京H - 阿里云DCDN Range - AS4837 - Seattle</t>
    <phoneticPr fontId="1" type="noConversion"/>
  </si>
  <si>
    <t>CM - 多吉云 Range - AS4837 - Seattle</t>
    <phoneticPr fontId="1" type="noConversion"/>
  </si>
  <si>
    <t>阿里云北京H - 多吉云 Range - AS4837 - Seattle</t>
    <phoneticPr fontId="1" type="noConversion"/>
  </si>
  <si>
    <t>CM - Hysteria BBR - Azure JP - AS4837 - Seattle</t>
    <phoneticPr fontId="1" type="noConversion"/>
  </si>
  <si>
    <t>CM - AS4837 - Hysteria BBR - Seattle</t>
    <phoneticPr fontId="1" type="noConversion"/>
  </si>
  <si>
    <t>CM - CMIN2 - Seattle Test</t>
    <phoneticPr fontId="1" type="noConversion"/>
  </si>
  <si>
    <t>CT - AS4837 - Hysteria BBR - Seattle</t>
    <phoneticPr fontId="1" type="noConversion"/>
  </si>
  <si>
    <t>&lt;</t>
    <phoneticPr fontId="1" type="noConversion"/>
  </si>
  <si>
    <t>CT - AS4837 - Hysteria Brutal 200M - Seattle</t>
    <phoneticPr fontId="1" type="noConversion"/>
  </si>
  <si>
    <t>CT - CMIN2 - Seattle Test</t>
    <phoneticPr fontId="1" type="noConversion"/>
  </si>
  <si>
    <t>CM - AS4837 - quiche-server BBR - Seattle</t>
    <phoneticPr fontId="1" type="noConversion"/>
  </si>
  <si>
    <t>curl --insecure</t>
    <phoneticPr fontId="1" type="noConversion"/>
  </si>
  <si>
    <t>CM - AS4837 - Seattle</t>
    <phoneticPr fontId="1" type="noConversion"/>
  </si>
  <si>
    <t>CM - AS4837 - h3-quinn BBR - Seattle</t>
    <phoneticPr fontId="1" type="noConversion"/>
  </si>
  <si>
    <t>Max</t>
    <phoneticPr fontId="1" type="noConversion"/>
  </si>
  <si>
    <t>CM - AS4837 - h3-quinn BBR ACK 10 MTU 1460 - Seattle</t>
    <phoneticPr fontId="1" type="noConversion"/>
  </si>
  <si>
    <t>CM - AS4837 - Hysteria masq - Seattle</t>
    <phoneticPr fontId="1" type="noConversion"/>
  </si>
  <si>
    <t>CM - AS4837 - Hysteria masq BBR - Seattle</t>
    <phoneticPr fontId="1" type="noConversion"/>
  </si>
  <si>
    <t>CM - AS4837 - Hysteria masq Brutal 100M - Seattle</t>
    <phoneticPr fontId="1" type="noConversion"/>
  </si>
  <si>
    <t>CM - AS4837 - Hysteria masq proxy Brutal 100M - Seattle</t>
    <phoneticPr fontId="1" type="noConversion"/>
  </si>
  <si>
    <t>wget</t>
    <phoneticPr fontId="1" type="noConversion"/>
  </si>
  <si>
    <t>CM - 阿里云OSS 香港</t>
    <phoneticPr fontId="1" type="noConversion"/>
  </si>
  <si>
    <t>CM - 阿里云OSS 香港 传输加速</t>
    <phoneticPr fontId="1" type="noConversion"/>
  </si>
  <si>
    <t>CT - 阿里云OSS 上海</t>
    <phoneticPr fontId="1" type="noConversion"/>
  </si>
  <si>
    <t>火山引擎 北京 - AS4837 - Seattle</t>
    <phoneticPr fontId="1" type="noConversion"/>
  </si>
  <si>
    <t>阿里云 北京H - AS4837 - Seattle</t>
    <phoneticPr fontId="1" type="noConversion"/>
  </si>
  <si>
    <t>Hysteria</t>
    <phoneticPr fontId="1" type="noConversion"/>
  </si>
  <si>
    <t>CM - 快车道 香港BGP</t>
    <phoneticPr fontId="1" type="noConversion"/>
  </si>
  <si>
    <t>iOS Safari</t>
    <phoneticPr fontId="1" type="noConversion"/>
  </si>
  <si>
    <t>CM - AkileCloud JPPro</t>
    <phoneticPr fontId="1" type="noConversion"/>
  </si>
  <si>
    <t>Seattle - AS4837 - AkileCloud JPPro</t>
    <phoneticPr fontId="1" type="noConversion"/>
  </si>
  <si>
    <t>Seattle - AS4837 - AkileCloud JPHyper</t>
    <phoneticPr fontId="1" type="noConversion"/>
  </si>
  <si>
    <t>CM - AkileCloud JPHyper</t>
    <phoneticPr fontId="1" type="noConversion"/>
  </si>
  <si>
    <t>Seattle - AS4837 - Hetzner DE Falkenstein</t>
    <phoneticPr fontId="1" type="noConversion"/>
  </si>
  <si>
    <t>155ms</t>
    <phoneticPr fontId="1" type="noConversion"/>
  </si>
  <si>
    <t>CM - Hetzner DE Falkenstein</t>
    <phoneticPr fontId="1" type="noConversion"/>
  </si>
  <si>
    <t>207ms</t>
    <phoneticPr fontId="1" type="noConversion"/>
  </si>
  <si>
    <t>166ms</t>
    <phoneticPr fontId="1" type="noConversion"/>
  </si>
  <si>
    <t>CM - AS4837 - Seattle Test</t>
    <phoneticPr fontId="1" type="noConversion"/>
  </si>
  <si>
    <t>Speedtest</t>
    <phoneticPr fontId="1" type="noConversion"/>
  </si>
  <si>
    <t>Max</t>
    <phoneticPr fontId="1" type="noConversion"/>
  </si>
  <si>
    <t>CM - AnyTLS - AS4837 - CUBIC - Seattle</t>
    <phoneticPr fontId="1" type="noConversion"/>
  </si>
  <si>
    <t>CM - Hysteria 200M - AS4837 - Seattle</t>
    <phoneticPr fontId="1" type="noConversion"/>
  </si>
  <si>
    <t>CM - AS4837 - Hysteria Brutal 200/30M - Seattle</t>
    <phoneticPr fontId="1" type="noConversion"/>
  </si>
  <si>
    <t>tus</t>
    <phoneticPr fontId="1" type="noConversion"/>
  </si>
  <si>
    <t>阿里云轻量 上海139.224 - AS4837 - Seattle</t>
  </si>
  <si>
    <t>阿里云轻量 上海139.224 - AS4837 - BBR - Seattle Test</t>
  </si>
  <si>
    <t>阿里云轻量 上海139.224 - AS4837 - Hysteria BBR - Seattle</t>
  </si>
  <si>
    <t>阿里云轻量 上海139.224 - AS4837 - Hysteria Brutal 100M - Seattle</t>
  </si>
  <si>
    <t>阿里云轻量 上海139.224 - AS4837 - Hysteria Brutal 200M - Seattle</t>
  </si>
  <si>
    <t>CM - CUBIC - 阿里云轻量 上海139.224</t>
  </si>
  <si>
    <t>CM - BBR - 阿里云轻量 上海139.224</t>
  </si>
  <si>
    <t>CT - BBR - 阿里云轻量 上海139.224</t>
  </si>
  <si>
    <t>CM - 阿里云轻量 上海139.224 - AS4837 - Hysteria BBR - Seattle</t>
  </si>
  <si>
    <t>CT - 阿里云轻量 上海139.224 - AS4837 - Hysteria BBR - Seattle</t>
  </si>
  <si>
    <t>阿里云轻量 上海139.224 - CMIN2 - Seattle Test</t>
  </si>
  <si>
    <t>阿里云轻量 上海139.224 - AS4837 - Seattle Test</t>
  </si>
  <si>
    <t>阿里云轻量 上海139.224 - AkileCloud JPHyper</t>
  </si>
  <si>
    <t>阿里云轻量 上海139.224 - AS4837 - CUBIC - Seattle</t>
  </si>
  <si>
    <t>阿里云轻量 上海139.224 - AS4837 - Hysteria Brutal 150M - Seattle</t>
  </si>
  <si>
    <t>阿里云轻量 上海139.224 - AkileCloud JPPro</t>
  </si>
  <si>
    <t>阿里云轻量 上海139.224 - AkileCloud JPIIJ</t>
  </si>
  <si>
    <t>阿里云轻量 上海139.224 - AkileCloud HKLite</t>
  </si>
  <si>
    <t>阿里云轻量 上海139.224 - AkileCloud LAX4837</t>
  </si>
  <si>
    <t>阿里云轻量 上海139.224 - AkileCloud LaxPro</t>
  </si>
  <si>
    <t>阿里云轻量 上海139.224 - AkileCloud SGLite</t>
  </si>
  <si>
    <t>阿里云轻量 上海139.224 - Hetzner DE Falkenstein</t>
  </si>
  <si>
    <t>CM - AnyTLS - 阿里云轻量 上海139.224 - Hysteria 150M - AS4837 - Seattle</t>
  </si>
  <si>
    <t>CM - AnyTLS - 阿里云轻量 上海47.117 - Hysteria 150M - AS4837 - Seattle</t>
    <phoneticPr fontId="1" type="noConversion"/>
  </si>
  <si>
    <t>阿里云轻量 上海139.224 - Hetzner DE Falkenstein</t>
    <phoneticPr fontId="1" type="noConversion"/>
  </si>
  <si>
    <t>Seattle - AS4837 - BBR - 阿里云轻量 上海47.117</t>
    <phoneticPr fontId="1" type="noConversion"/>
  </si>
  <si>
    <t>Seattle - AS4837 - BBR - 阿里云轻量 上海47.117 - Hysteria Brutal 150M - AS4837 - Seattle</t>
    <phoneticPr fontId="1" type="noConversion"/>
  </si>
  <si>
    <t>tusd</t>
    <phoneticPr fontId="1" type="noConversion"/>
  </si>
  <si>
    <t>Seattle - AS4837 - Hysteria 30M - 阿里云轻量 上海47.117 - CM</t>
    <phoneticPr fontId="1" type="noConversion"/>
  </si>
  <si>
    <t>阿里云轻量 上海47.117 - CM</t>
    <phoneticPr fontId="1" type="noConversion"/>
  </si>
  <si>
    <t>阿里云轻量 上海47.117 - CT</t>
    <phoneticPr fontId="1" type="noConversion"/>
  </si>
  <si>
    <t>Max?</t>
    <phoneticPr fontId="1" type="noConversion"/>
  </si>
  <si>
    <t>Seattle - AS4837  - 阿里云轻量 上海47.117 - CM</t>
    <phoneticPr fontId="1" type="noConversion"/>
  </si>
  <si>
    <t>Seattle - AS4837  - CM</t>
    <phoneticPr fontId="1" type="noConversion"/>
  </si>
  <si>
    <t>Seattle - AS4837 - 阿里云轻量 上海47.117 - CM</t>
    <phoneticPr fontId="1" type="noConversion"/>
  </si>
  <si>
    <t>CM - RFCHost HKG-CMI</t>
    <phoneticPr fontId="1" type="noConversion"/>
  </si>
  <si>
    <t>CM - RFCHost TYO-T1</t>
    <phoneticPr fontId="1" type="noConversion"/>
  </si>
  <si>
    <t>CM - 4837/CMI - RFCHost TYO-CO</t>
    <phoneticPr fontId="1" type="noConversion"/>
  </si>
  <si>
    <t>CM - RFCHost HKG-T1-CTC</t>
    <phoneticPr fontId="1" type="noConversion"/>
  </si>
  <si>
    <t>CM - RFCHost HKG-T1-JINX</t>
    <phoneticPr fontId="1" type="noConversion"/>
  </si>
  <si>
    <t>CM - RFCHost LAX-CN2</t>
    <phoneticPr fontId="1" type="noConversion"/>
  </si>
  <si>
    <t>CM - RFCHost LAX-T1-Classic</t>
    <phoneticPr fontId="1" type="noConversion"/>
  </si>
  <si>
    <t>CM - RFCHost SGP-T1</t>
    <phoneticPr fontId="1" type="noConversion"/>
  </si>
  <si>
    <t>CT - RFCHost HKG-CMI</t>
    <phoneticPr fontId="1" type="noConversion"/>
  </si>
  <si>
    <t>Seattle - RFCHost HKG-CMI</t>
    <phoneticPr fontId="1" type="noConversion"/>
  </si>
  <si>
    <t>Seattle - RFCHost TYO-CO</t>
    <phoneticPr fontId="1" type="noConversion"/>
  </si>
  <si>
    <t>Seattle - RFCHost LAX-T1-Classic</t>
    <phoneticPr fontId="1" type="noConversion"/>
  </si>
  <si>
    <t>CM - AS4837 - Seattle Test</t>
    <phoneticPr fontId="1" type="noConversion"/>
  </si>
  <si>
    <t>CM - Hysteria BBR - AS4837 - Seattle - RFCHost HKG-CMI</t>
    <phoneticPr fontId="1" type="noConversion"/>
  </si>
  <si>
    <t>CM - Hysteria BBR - AS4837 - Seattle - 4837/CMI - RFCHost TYO-CO</t>
    <phoneticPr fontId="1" type="noConversion"/>
  </si>
  <si>
    <t>ALS</t>
    <phoneticPr fontId="1" type="noConversion"/>
  </si>
  <si>
    <t>CT - 4837/CMI - RFCHost TYO-CO</t>
    <phoneticPr fontId="1" type="noConversion"/>
  </si>
  <si>
    <t>CT - RFCHost TYO-T1</t>
    <phoneticPr fontId="1" type="noConversion"/>
  </si>
  <si>
    <t>CM - AS4837 - BBR2 - Seattle</t>
    <phoneticPr fontId="1" type="noConversion"/>
  </si>
  <si>
    <t>阿里云轻量 广州8.138 - AS4837 - BBR - Seattle Test</t>
    <phoneticPr fontId="1" type="noConversion"/>
  </si>
  <si>
    <t>阿里云轻量 上海47.116 - AS4837 - BBR - Seattle Test</t>
    <phoneticPr fontId="1" type="noConversion"/>
  </si>
  <si>
    <t>阿里云轻量 广州8.138 - AS4837 - Hysteria 150M - Seattle</t>
    <phoneticPr fontId="1" type="noConversion"/>
  </si>
  <si>
    <t>173ms</t>
    <phoneticPr fontId="1" type="noConversion"/>
  </si>
  <si>
    <t>174ms, HTTP +30ms?</t>
    <phoneticPr fontId="1" type="noConversion"/>
  </si>
  <si>
    <t>CT - AS9929 - Seattle Test</t>
    <phoneticPr fontId="1" type="noConversion"/>
  </si>
  <si>
    <t>CT - AS4837 - BBR - Seattle Test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</si>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</sst>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2" x14ac:knownFonts="1">
    <font>
      <sz val="11"/>
      <color theme="1"/>
      <name val="微软雅黑"/>
      <family val="2"/>
      <scheme val="minor"/>
    </font>
    <font>
      <sz val="9"/>
      <name val="微软雅黑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雅黑, Consolas">
      <a:majorFont>
        <a:latin typeface="Consolas"/>
        <a:ea typeface="微软雅黑"/>
        <a:cs typeface=""/>
      </a:majorFont>
      <a:minorFont>
        <a:latin typeface="Consolas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9"/>
  <sheetViews>
    <sheetView tabSelected="1" topLeftCell="A327" workbookViewId="0">
      <selection activeCell="I347" sqref="I347"/>
    </sheetView>
  </sheetViews>
  <sheetFormatPr defaultRowHeight="16.5" x14ac:dyDescent="0.3"/>
  <cols>
    <col min="1" max="1" width="10.6640625" customWidth="1"/>
    <col min="2" max="2" width="6.6640625" customWidth="1"/>
    <col min="3" max="3" width="54.109375" customWidth="1"/>
    <col min="4" max="4" width="34.21875" customWidth="1"/>
    <col min="5" max="5" width="8.88671875" customWidth="1"/>
    <col min="6" max="6" width="8" style="3" customWidth="1"/>
    <col min="7" max="7" width="6.5546875" hidden="1" customWidth="1"/>
    <col min="8" max="8" width="11.44140625" style="4" customWidth="1"/>
    <col min="9" max="9" width="12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9</v>
      </c>
      <c r="E1" t="s">
        <v>8</v>
      </c>
      <c r="F1" s="3" t="s">
        <v>16</v>
      </c>
      <c r="G1" t="s">
        <v>17</v>
      </c>
      <c r="H1" s="4" t="s">
        <v>5</v>
      </c>
      <c r="I1" t="s">
        <v>3</v>
      </c>
    </row>
    <row r="2" spans="1:9" x14ac:dyDescent="0.3">
      <c r="A2" s="1">
        <v>45633</v>
      </c>
      <c r="B2" s="2">
        <v>0.76597222222222217</v>
      </c>
      <c r="C2" s="2"/>
      <c r="D2" t="s">
        <v>20</v>
      </c>
      <c r="E2" t="s">
        <v>7</v>
      </c>
      <c r="F2" s="3">
        <f t="shared" ref="F2:F27" si="0">G2/1024</f>
        <v>6.8359375E-2</v>
      </c>
      <c r="G2">
        <v>70</v>
      </c>
    </row>
    <row r="3" spans="1:9" x14ac:dyDescent="0.3">
      <c r="B3" s="2">
        <v>0.84166666666666667</v>
      </c>
      <c r="C3" s="2"/>
      <c r="D3" t="s">
        <v>20</v>
      </c>
      <c r="E3" s="2"/>
      <c r="F3" s="3">
        <f t="shared" si="0"/>
        <v>4.39453125E-2</v>
      </c>
      <c r="G3">
        <v>45</v>
      </c>
    </row>
    <row r="4" spans="1:9" x14ac:dyDescent="0.3">
      <c r="B4" s="2">
        <v>0.98402777777777783</v>
      </c>
      <c r="C4" t="s">
        <v>62</v>
      </c>
      <c r="D4" t="s">
        <v>20</v>
      </c>
      <c r="F4" s="3">
        <f t="shared" si="0"/>
        <v>0.6953125</v>
      </c>
      <c r="G4">
        <v>712</v>
      </c>
    </row>
    <row r="5" spans="1:9" x14ac:dyDescent="0.3">
      <c r="B5" s="2">
        <v>0.98472222222222217</v>
      </c>
      <c r="D5" t="s">
        <v>20</v>
      </c>
      <c r="F5" s="3">
        <f t="shared" si="0"/>
        <v>1.796875</v>
      </c>
      <c r="G5">
        <v>1840</v>
      </c>
    </row>
    <row r="6" spans="1:9" x14ac:dyDescent="0.3">
      <c r="B6" s="2">
        <v>0.98611111111111116</v>
      </c>
      <c r="C6" t="s">
        <v>62</v>
      </c>
      <c r="D6" t="s">
        <v>20</v>
      </c>
      <c r="F6" s="3">
        <f t="shared" si="0"/>
        <v>0.435546875</v>
      </c>
      <c r="G6">
        <v>446</v>
      </c>
    </row>
    <row r="7" spans="1:9" x14ac:dyDescent="0.3">
      <c r="A7" s="1">
        <v>45634</v>
      </c>
      <c r="B7" s="2">
        <v>0.86041666666666661</v>
      </c>
      <c r="D7" t="s">
        <v>20</v>
      </c>
      <c r="F7" s="3">
        <f t="shared" si="0"/>
        <v>1.46484375E-2</v>
      </c>
      <c r="G7">
        <v>15</v>
      </c>
    </row>
    <row r="8" spans="1:9" x14ac:dyDescent="0.3">
      <c r="B8" s="2">
        <v>0.8618055555555556</v>
      </c>
      <c r="C8" t="s">
        <v>56</v>
      </c>
      <c r="D8" t="s">
        <v>20</v>
      </c>
      <c r="F8" s="3">
        <f t="shared" si="0"/>
        <v>1.46484375E-2</v>
      </c>
      <c r="G8">
        <v>15</v>
      </c>
    </row>
    <row r="9" spans="1:9" x14ac:dyDescent="0.3">
      <c r="B9" s="2">
        <v>0.86805555555555547</v>
      </c>
      <c r="C9" t="s">
        <v>57</v>
      </c>
      <c r="D9" t="s">
        <v>20</v>
      </c>
      <c r="F9" s="3">
        <f t="shared" si="0"/>
        <v>3.90625E-2</v>
      </c>
      <c r="G9">
        <v>40</v>
      </c>
    </row>
    <row r="10" spans="1:9" x14ac:dyDescent="0.3">
      <c r="B10" s="2">
        <v>0.87013888888888891</v>
      </c>
      <c r="D10" t="s">
        <v>20</v>
      </c>
      <c r="F10" s="3">
        <f t="shared" si="0"/>
        <v>3.90625E-2</v>
      </c>
      <c r="G10">
        <v>40</v>
      </c>
    </row>
    <row r="11" spans="1:9" x14ac:dyDescent="0.3">
      <c r="B11" s="2">
        <v>0.89861111111111114</v>
      </c>
      <c r="D11" t="s">
        <v>20</v>
      </c>
      <c r="F11" s="3">
        <f t="shared" si="0"/>
        <v>4.8828125E-2</v>
      </c>
      <c r="G11">
        <v>50</v>
      </c>
    </row>
    <row r="12" spans="1:9" x14ac:dyDescent="0.3">
      <c r="B12" s="2">
        <v>0.9</v>
      </c>
      <c r="C12" t="s">
        <v>37</v>
      </c>
      <c r="D12" t="s">
        <v>20</v>
      </c>
      <c r="F12" s="3">
        <f t="shared" si="0"/>
        <v>9.765625E-2</v>
      </c>
      <c r="G12">
        <v>100</v>
      </c>
    </row>
    <row r="13" spans="1:9" x14ac:dyDescent="0.3">
      <c r="B13" s="2">
        <v>0.90138888888888891</v>
      </c>
      <c r="C13" t="s">
        <v>38</v>
      </c>
      <c r="D13" t="s">
        <v>20</v>
      </c>
      <c r="F13" s="3">
        <f t="shared" si="0"/>
        <v>2.96875</v>
      </c>
      <c r="G13">
        <v>3040</v>
      </c>
    </row>
    <row r="14" spans="1:9" x14ac:dyDescent="0.3">
      <c r="B14" s="2">
        <v>0.92152777777777783</v>
      </c>
      <c r="C14" t="s">
        <v>38</v>
      </c>
      <c r="D14" t="s">
        <v>20</v>
      </c>
      <c r="F14" s="3">
        <f t="shared" si="0"/>
        <v>3.7109375</v>
      </c>
      <c r="G14">
        <v>3800</v>
      </c>
    </row>
    <row r="15" spans="1:9" x14ac:dyDescent="0.3">
      <c r="B15" s="2">
        <v>0.92222222222222217</v>
      </c>
      <c r="C15" t="s">
        <v>57</v>
      </c>
      <c r="D15" t="s">
        <v>20</v>
      </c>
      <c r="F15" s="3">
        <f t="shared" si="0"/>
        <v>4.8828125E-2</v>
      </c>
      <c r="G15">
        <v>50</v>
      </c>
    </row>
    <row r="16" spans="1:9" x14ac:dyDescent="0.3">
      <c r="B16" s="2">
        <v>0.93125000000000002</v>
      </c>
      <c r="D16" t="s">
        <v>20</v>
      </c>
      <c r="F16" s="3">
        <f t="shared" si="0"/>
        <v>7.8125E-2</v>
      </c>
      <c r="G16">
        <v>80</v>
      </c>
    </row>
    <row r="17" spans="1:7" x14ac:dyDescent="0.3">
      <c r="B17" s="2">
        <v>0.97291666666666676</v>
      </c>
      <c r="C17" t="s">
        <v>57</v>
      </c>
      <c r="D17" t="s">
        <v>20</v>
      </c>
      <c r="F17" s="3">
        <f t="shared" si="0"/>
        <v>4.23828125</v>
      </c>
      <c r="G17">
        <v>4340</v>
      </c>
    </row>
    <row r="18" spans="1:7" x14ac:dyDescent="0.3">
      <c r="B18" s="2">
        <v>0.97361111111111109</v>
      </c>
      <c r="D18" t="s">
        <v>20</v>
      </c>
      <c r="F18" s="3">
        <f t="shared" si="0"/>
        <v>1.34765625</v>
      </c>
      <c r="G18">
        <v>1380</v>
      </c>
    </row>
    <row r="19" spans="1:7" x14ac:dyDescent="0.3">
      <c r="B19" s="2">
        <v>0.97430555555555554</v>
      </c>
      <c r="C19" t="s">
        <v>57</v>
      </c>
      <c r="D19" t="s">
        <v>20</v>
      </c>
      <c r="F19" s="3">
        <f t="shared" si="0"/>
        <v>1.62109375</v>
      </c>
      <c r="G19">
        <v>1660</v>
      </c>
    </row>
    <row r="20" spans="1:7" x14ac:dyDescent="0.3">
      <c r="B20" s="2">
        <v>0.97569444444444453</v>
      </c>
      <c r="C20" t="s">
        <v>57</v>
      </c>
      <c r="D20" t="s">
        <v>20</v>
      </c>
      <c r="F20" s="3">
        <f t="shared" si="0"/>
        <v>4.716796875</v>
      </c>
      <c r="G20">
        <v>4830</v>
      </c>
    </row>
    <row r="21" spans="1:7" x14ac:dyDescent="0.3">
      <c r="B21" s="2">
        <v>0.97777777777777775</v>
      </c>
      <c r="D21" t="s">
        <v>20</v>
      </c>
      <c r="F21" s="3">
        <f t="shared" si="0"/>
        <v>3.0078125</v>
      </c>
      <c r="G21">
        <v>3080</v>
      </c>
    </row>
    <row r="22" spans="1:7" x14ac:dyDescent="0.3">
      <c r="B22" s="2">
        <v>0.9784722222222223</v>
      </c>
      <c r="C22" t="s">
        <v>57</v>
      </c>
      <c r="D22" t="s">
        <v>20</v>
      </c>
      <c r="F22" s="3">
        <f t="shared" si="0"/>
        <v>1.728515625</v>
      </c>
      <c r="G22">
        <v>1770</v>
      </c>
    </row>
    <row r="23" spans="1:7" x14ac:dyDescent="0.3">
      <c r="A23" s="1">
        <v>45635</v>
      </c>
      <c r="B23" s="2">
        <v>0.18680555555555556</v>
      </c>
      <c r="C23" t="s">
        <v>58</v>
      </c>
      <c r="D23" t="s">
        <v>20</v>
      </c>
      <c r="F23" s="3">
        <f t="shared" si="0"/>
        <v>12.587890625</v>
      </c>
      <c r="G23">
        <v>12890</v>
      </c>
    </row>
    <row r="24" spans="1:7" x14ac:dyDescent="0.3">
      <c r="B24" s="2">
        <v>0.18680555555555556</v>
      </c>
      <c r="C24" t="s">
        <v>25</v>
      </c>
      <c r="D24" t="s">
        <v>20</v>
      </c>
      <c r="F24" s="3">
        <f t="shared" si="0"/>
        <v>19.091796875</v>
      </c>
      <c r="G24">
        <v>19550</v>
      </c>
    </row>
    <row r="25" spans="1:7" x14ac:dyDescent="0.3">
      <c r="B25" s="2">
        <v>0.18958333333333333</v>
      </c>
      <c r="C25" t="s">
        <v>58</v>
      </c>
      <c r="D25" t="s">
        <v>20</v>
      </c>
      <c r="F25" s="3">
        <f t="shared" si="0"/>
        <v>18.5546875</v>
      </c>
      <c r="G25">
        <v>19000</v>
      </c>
    </row>
    <row r="26" spans="1:7" x14ac:dyDescent="0.3">
      <c r="B26" s="2">
        <v>0.36736111111111108</v>
      </c>
      <c r="D26" t="s">
        <v>20</v>
      </c>
      <c r="F26" s="3">
        <f t="shared" si="0"/>
        <v>3.37890625</v>
      </c>
      <c r="G26">
        <v>3460</v>
      </c>
    </row>
    <row r="27" spans="1:7" x14ac:dyDescent="0.3">
      <c r="B27" s="2">
        <v>0.36874999999999997</v>
      </c>
      <c r="C27" t="s">
        <v>59</v>
      </c>
      <c r="D27" t="s">
        <v>20</v>
      </c>
      <c r="F27" s="3">
        <f t="shared" si="0"/>
        <v>4.78515625</v>
      </c>
      <c r="G27">
        <v>4900</v>
      </c>
    </row>
    <row r="28" spans="1:7" x14ac:dyDescent="0.3">
      <c r="B28" s="2">
        <v>0.36874999999999997</v>
      </c>
      <c r="C28" t="s">
        <v>59</v>
      </c>
      <c r="D28" t="s">
        <v>10</v>
      </c>
      <c r="F28" s="3">
        <v>4.1900000000000004</v>
      </c>
    </row>
    <row r="29" spans="1:7" x14ac:dyDescent="0.3">
      <c r="B29" s="2">
        <v>0.36944444444444446</v>
      </c>
      <c r="D29" t="s">
        <v>10</v>
      </c>
      <c r="F29" s="3">
        <v>5.19</v>
      </c>
    </row>
    <row r="30" spans="1:7" x14ac:dyDescent="0.3">
      <c r="B30" s="2">
        <v>0.39861111111111108</v>
      </c>
      <c r="C30" t="s">
        <v>59</v>
      </c>
      <c r="D30" t="s">
        <v>20</v>
      </c>
      <c r="F30" s="3">
        <f t="shared" ref="F30:F35" si="1">G30/1024</f>
        <v>1.6796875</v>
      </c>
      <c r="G30">
        <v>1720</v>
      </c>
    </row>
    <row r="31" spans="1:7" x14ac:dyDescent="0.3">
      <c r="B31" s="2">
        <v>0.39930555555555558</v>
      </c>
      <c r="D31" t="s">
        <v>20</v>
      </c>
      <c r="F31" s="3">
        <f t="shared" si="1"/>
        <v>1.69921875</v>
      </c>
      <c r="G31">
        <v>1740</v>
      </c>
    </row>
    <row r="32" spans="1:7" x14ac:dyDescent="0.3">
      <c r="B32" s="2">
        <v>0.39930555555555558</v>
      </c>
      <c r="C32" t="s">
        <v>60</v>
      </c>
      <c r="D32" t="s">
        <v>20</v>
      </c>
      <c r="F32" s="3">
        <f t="shared" si="1"/>
        <v>1.787109375</v>
      </c>
      <c r="G32">
        <v>1830</v>
      </c>
    </row>
    <row r="33" spans="2:7" x14ac:dyDescent="0.3">
      <c r="B33" s="2">
        <v>0.4055555555555555</v>
      </c>
      <c r="C33" t="s">
        <v>60</v>
      </c>
      <c r="D33" t="s">
        <v>20</v>
      </c>
      <c r="F33" s="3">
        <f t="shared" si="1"/>
        <v>5.8203125</v>
      </c>
      <c r="G33">
        <v>5960</v>
      </c>
    </row>
    <row r="34" spans="2:7" x14ac:dyDescent="0.3">
      <c r="B34" s="2">
        <v>0.40625</v>
      </c>
      <c r="C34" t="s">
        <v>59</v>
      </c>
      <c r="D34" t="s">
        <v>20</v>
      </c>
      <c r="F34" s="3">
        <f t="shared" si="1"/>
        <v>0.99609375</v>
      </c>
      <c r="G34">
        <v>1020</v>
      </c>
    </row>
    <row r="35" spans="2:7" x14ac:dyDescent="0.3">
      <c r="B35" s="2">
        <v>0.4069444444444445</v>
      </c>
      <c r="C35" t="s">
        <v>59</v>
      </c>
      <c r="D35" t="s">
        <v>55</v>
      </c>
      <c r="F35" s="3">
        <f t="shared" si="1"/>
        <v>4.375</v>
      </c>
      <c r="G35">
        <v>4480</v>
      </c>
    </row>
    <row r="36" spans="2:7" x14ac:dyDescent="0.3">
      <c r="B36" s="2">
        <v>0.4069444444444445</v>
      </c>
      <c r="C36" t="s">
        <v>59</v>
      </c>
      <c r="D36" t="s">
        <v>10</v>
      </c>
      <c r="F36" s="3">
        <v>4.1100000000000003</v>
      </c>
    </row>
    <row r="37" spans="2:7" x14ac:dyDescent="0.3">
      <c r="C37" t="s">
        <v>60</v>
      </c>
      <c r="D37" t="s">
        <v>10</v>
      </c>
      <c r="F37" s="3">
        <v>3.3</v>
      </c>
    </row>
    <row r="38" spans="2:7" x14ac:dyDescent="0.3">
      <c r="B38" s="2">
        <v>0.41111111111111115</v>
      </c>
      <c r="D38" t="s">
        <v>10</v>
      </c>
      <c r="F38" s="3">
        <v>3.57</v>
      </c>
    </row>
    <row r="39" spans="2:7" x14ac:dyDescent="0.3">
      <c r="C39" t="s">
        <v>59</v>
      </c>
      <c r="D39" t="s">
        <v>10</v>
      </c>
      <c r="F39" s="3">
        <v>7.32</v>
      </c>
    </row>
    <row r="40" spans="2:7" x14ac:dyDescent="0.3">
      <c r="C40" t="s">
        <v>60</v>
      </c>
      <c r="D40" t="s">
        <v>10</v>
      </c>
      <c r="F40" s="3">
        <v>4.97</v>
      </c>
    </row>
    <row r="41" spans="2:7" x14ac:dyDescent="0.3">
      <c r="C41" t="s">
        <v>38</v>
      </c>
      <c r="D41" t="s">
        <v>10</v>
      </c>
      <c r="F41" s="3">
        <v>20.2</v>
      </c>
    </row>
    <row r="42" spans="2:7" x14ac:dyDescent="0.3">
      <c r="B42" s="2">
        <v>0.7284722222222223</v>
      </c>
      <c r="D42" t="s">
        <v>10</v>
      </c>
      <c r="F42" s="3">
        <v>4.42</v>
      </c>
    </row>
    <row r="43" spans="2:7" x14ac:dyDescent="0.3">
      <c r="C43" t="s">
        <v>60</v>
      </c>
      <c r="D43" t="s">
        <v>10</v>
      </c>
      <c r="F43" s="3">
        <v>7.33</v>
      </c>
    </row>
    <row r="44" spans="2:7" x14ac:dyDescent="0.3">
      <c r="C44" t="s">
        <v>59</v>
      </c>
      <c r="D44" t="s">
        <v>10</v>
      </c>
      <c r="F44" s="3">
        <v>4.54</v>
      </c>
    </row>
    <row r="45" spans="2:7" x14ac:dyDescent="0.3">
      <c r="C45" t="s">
        <v>38</v>
      </c>
      <c r="D45" t="s">
        <v>10</v>
      </c>
      <c r="F45" s="3">
        <v>15.8</v>
      </c>
    </row>
    <row r="46" spans="2:7" x14ac:dyDescent="0.3">
      <c r="B46" s="2">
        <v>0.74791666666666667</v>
      </c>
      <c r="D46" t="s">
        <v>10</v>
      </c>
      <c r="F46" s="3">
        <v>1.88</v>
      </c>
    </row>
    <row r="47" spans="2:7" x14ac:dyDescent="0.3">
      <c r="C47" t="s">
        <v>60</v>
      </c>
      <c r="D47" t="s">
        <v>10</v>
      </c>
      <c r="F47" s="3">
        <v>1.87</v>
      </c>
    </row>
    <row r="48" spans="2:7" x14ac:dyDescent="0.3">
      <c r="C48" t="s">
        <v>59</v>
      </c>
      <c r="D48" t="s">
        <v>10</v>
      </c>
      <c r="F48" s="3">
        <v>1.91</v>
      </c>
    </row>
    <row r="49" spans="2:7" x14ac:dyDescent="0.3">
      <c r="C49" t="s">
        <v>38</v>
      </c>
      <c r="D49" t="s">
        <v>10</v>
      </c>
      <c r="F49" s="3">
        <v>18.7</v>
      </c>
    </row>
    <row r="50" spans="2:7" x14ac:dyDescent="0.3">
      <c r="B50" s="2">
        <v>0.7944444444444444</v>
      </c>
      <c r="D50" t="s">
        <v>10</v>
      </c>
      <c r="F50" s="3">
        <v>0.15</v>
      </c>
    </row>
    <row r="51" spans="2:7" x14ac:dyDescent="0.3">
      <c r="B51" s="2">
        <v>0.79583333333333339</v>
      </c>
      <c r="C51" t="s">
        <v>60</v>
      </c>
      <c r="D51" t="s">
        <v>10</v>
      </c>
      <c r="F51" s="3">
        <v>0.15</v>
      </c>
    </row>
    <row r="52" spans="2:7" x14ac:dyDescent="0.3">
      <c r="B52" s="2">
        <v>0.79652777777777783</v>
      </c>
      <c r="C52" t="s">
        <v>59</v>
      </c>
      <c r="D52" t="s">
        <v>10</v>
      </c>
      <c r="F52" s="3">
        <v>0.15</v>
      </c>
    </row>
    <row r="53" spans="2:7" x14ac:dyDescent="0.3">
      <c r="B53" s="2">
        <v>0.79722222222222217</v>
      </c>
      <c r="C53" t="s">
        <v>38</v>
      </c>
      <c r="D53" t="s">
        <v>10</v>
      </c>
      <c r="F53" s="3">
        <v>17.399999999999999</v>
      </c>
    </row>
    <row r="54" spans="2:7" x14ac:dyDescent="0.3">
      <c r="B54" s="2">
        <v>0.80069444444444438</v>
      </c>
      <c r="C54" t="s">
        <v>61</v>
      </c>
      <c r="D54" t="s">
        <v>10</v>
      </c>
      <c r="F54" s="3">
        <v>0.05</v>
      </c>
    </row>
    <row r="55" spans="2:7" x14ac:dyDescent="0.3">
      <c r="B55" s="2">
        <v>0.81527777777777777</v>
      </c>
      <c r="C55" t="s">
        <v>40</v>
      </c>
      <c r="D55" t="s">
        <v>10</v>
      </c>
      <c r="F55" s="3">
        <v>6.4</v>
      </c>
    </row>
    <row r="56" spans="2:7" x14ac:dyDescent="0.3">
      <c r="B56" s="2">
        <v>0.87638888888888899</v>
      </c>
      <c r="C56" t="s">
        <v>60</v>
      </c>
      <c r="D56" t="s">
        <v>55</v>
      </c>
      <c r="F56" s="3">
        <f>G56/1024</f>
        <v>3.90625E-2</v>
      </c>
      <c r="G56">
        <v>40</v>
      </c>
    </row>
    <row r="57" spans="2:7" x14ac:dyDescent="0.3">
      <c r="C57" t="s">
        <v>60</v>
      </c>
      <c r="D57" t="s">
        <v>20</v>
      </c>
      <c r="F57" s="3">
        <f>G57/1024</f>
        <v>4.1015625E-2</v>
      </c>
      <c r="G57">
        <v>42</v>
      </c>
    </row>
    <row r="58" spans="2:7" x14ac:dyDescent="0.3">
      <c r="B58" s="2">
        <v>0.91319444444444453</v>
      </c>
      <c r="C58" t="s">
        <v>39</v>
      </c>
      <c r="D58" t="s">
        <v>10</v>
      </c>
      <c r="F58" s="3">
        <v>5.94</v>
      </c>
    </row>
    <row r="59" spans="2:7" x14ac:dyDescent="0.3">
      <c r="B59" s="2">
        <v>0.91388888888888886</v>
      </c>
      <c r="D59" t="s">
        <v>10</v>
      </c>
      <c r="F59" s="3">
        <v>0.1</v>
      </c>
    </row>
    <row r="60" spans="2:7" x14ac:dyDescent="0.3">
      <c r="C60" t="s">
        <v>59</v>
      </c>
      <c r="D60" t="s">
        <v>10</v>
      </c>
      <c r="F60" s="3">
        <v>0.05</v>
      </c>
    </row>
    <row r="61" spans="2:7" x14ac:dyDescent="0.3">
      <c r="B61" s="2">
        <v>0.9145833333333333</v>
      </c>
      <c r="C61" t="s">
        <v>60</v>
      </c>
      <c r="D61" t="s">
        <v>10</v>
      </c>
      <c r="F61" s="3">
        <v>0.05</v>
      </c>
    </row>
    <row r="62" spans="2:7" x14ac:dyDescent="0.3">
      <c r="B62" s="2">
        <v>0.93194444444444446</v>
      </c>
      <c r="C62" t="s">
        <v>39</v>
      </c>
      <c r="D62" t="s">
        <v>10</v>
      </c>
      <c r="F62" s="3">
        <v>9</v>
      </c>
    </row>
    <row r="63" spans="2:7" x14ac:dyDescent="0.3">
      <c r="B63" s="2">
        <v>1.2499999999999999E-2</v>
      </c>
      <c r="C63" t="s">
        <v>61</v>
      </c>
      <c r="D63" t="s">
        <v>10</v>
      </c>
      <c r="F63" s="3">
        <v>5.54</v>
      </c>
    </row>
    <row r="64" spans="2:7" x14ac:dyDescent="0.3">
      <c r="D64" t="s">
        <v>10</v>
      </c>
      <c r="F64" s="3">
        <v>2.81</v>
      </c>
    </row>
    <row r="65" spans="1:9" x14ac:dyDescent="0.3">
      <c r="C65" t="s">
        <v>60</v>
      </c>
      <c r="D65" t="s">
        <v>10</v>
      </c>
      <c r="F65" s="3">
        <v>4.67</v>
      </c>
    </row>
    <row r="66" spans="1:9" x14ac:dyDescent="0.3">
      <c r="C66" t="s">
        <v>39</v>
      </c>
      <c r="D66" t="s">
        <v>10</v>
      </c>
      <c r="F66" s="3">
        <v>11.3</v>
      </c>
    </row>
    <row r="68" spans="1:9" x14ac:dyDescent="0.3">
      <c r="A68" s="1">
        <v>45674</v>
      </c>
      <c r="B68" s="2">
        <v>0.74791666666666667</v>
      </c>
      <c r="C68" t="s">
        <v>43</v>
      </c>
      <c r="D68" t="s">
        <v>10</v>
      </c>
      <c r="F68" s="3">
        <v>12.4</v>
      </c>
    </row>
    <row r="69" spans="1:9" x14ac:dyDescent="0.3">
      <c r="B69" s="2">
        <v>0.81874999999999998</v>
      </c>
      <c r="C69" t="s">
        <v>43</v>
      </c>
      <c r="D69" t="s">
        <v>10</v>
      </c>
      <c r="F69" s="3">
        <v>12.3</v>
      </c>
    </row>
    <row r="70" spans="1:9" x14ac:dyDescent="0.3">
      <c r="B70" s="2">
        <v>0.84583333333333333</v>
      </c>
      <c r="C70" t="s">
        <v>43</v>
      </c>
      <c r="D70" t="s">
        <v>10</v>
      </c>
      <c r="F70" s="3">
        <v>12.1</v>
      </c>
    </row>
    <row r="71" spans="1:9" x14ac:dyDescent="0.3">
      <c r="B71" s="2">
        <v>0.88402777777777775</v>
      </c>
      <c r="C71" t="s">
        <v>26</v>
      </c>
      <c r="D71" t="s">
        <v>10</v>
      </c>
      <c r="F71" s="3">
        <v>0.09</v>
      </c>
    </row>
    <row r="72" spans="1:9" x14ac:dyDescent="0.3">
      <c r="B72" s="2">
        <v>0.88611111111111107</v>
      </c>
      <c r="C72" t="s">
        <v>26</v>
      </c>
      <c r="D72" t="s">
        <v>10</v>
      </c>
      <c r="F72" s="3">
        <v>0.3</v>
      </c>
    </row>
    <row r="73" spans="1:9" x14ac:dyDescent="0.3">
      <c r="B73" s="2">
        <v>0.8881944444444444</v>
      </c>
      <c r="C73" t="s">
        <v>26</v>
      </c>
      <c r="D73" t="s">
        <v>10</v>
      </c>
      <c r="F73" s="3">
        <v>7.0000000000000007E-2</v>
      </c>
    </row>
    <row r="74" spans="1:9" x14ac:dyDescent="0.3">
      <c r="B74" s="2">
        <v>0.90833333333333333</v>
      </c>
      <c r="C74" t="s">
        <v>26</v>
      </c>
      <c r="D74" t="s">
        <v>10</v>
      </c>
      <c r="F74" s="3">
        <v>0.15</v>
      </c>
    </row>
    <row r="75" spans="1:9" x14ac:dyDescent="0.3">
      <c r="B75" s="2">
        <v>0.91527777777777775</v>
      </c>
      <c r="C75" t="s">
        <v>43</v>
      </c>
      <c r="D75" t="s">
        <v>10</v>
      </c>
      <c r="F75" s="3">
        <v>12.6</v>
      </c>
    </row>
    <row r="77" spans="1:9" x14ac:dyDescent="0.3">
      <c r="A77" s="1">
        <v>45675</v>
      </c>
      <c r="B77" s="2">
        <v>5.1388888888888894E-2</v>
      </c>
      <c r="C77" t="s">
        <v>26</v>
      </c>
      <c r="D77" t="s">
        <v>18</v>
      </c>
      <c r="F77" s="3">
        <v>7.9</v>
      </c>
    </row>
    <row r="78" spans="1:9" x14ac:dyDescent="0.3">
      <c r="A78" s="1">
        <v>45675</v>
      </c>
      <c r="B78" s="2">
        <v>5.1388888888888894E-2</v>
      </c>
      <c r="C78" t="s">
        <v>45</v>
      </c>
      <c r="D78" t="s">
        <v>18</v>
      </c>
      <c r="F78" s="3">
        <v>2.7</v>
      </c>
    </row>
    <row r="79" spans="1:9" x14ac:dyDescent="0.3">
      <c r="A79" s="1">
        <v>45675</v>
      </c>
      <c r="B79" s="2">
        <v>5.2777777777777778E-2</v>
      </c>
      <c r="C79" t="s">
        <v>27</v>
      </c>
      <c r="D79" t="s">
        <v>18</v>
      </c>
      <c r="F79" s="3">
        <v>20</v>
      </c>
      <c r="I79" t="s">
        <v>4</v>
      </c>
    </row>
    <row r="80" spans="1:9" x14ac:dyDescent="0.3">
      <c r="A80" s="1">
        <v>45675</v>
      </c>
      <c r="B80" s="2">
        <v>0.74583333333333324</v>
      </c>
      <c r="C80" t="s">
        <v>26</v>
      </c>
      <c r="D80" t="s">
        <v>18</v>
      </c>
      <c r="F80" s="3">
        <v>6.13</v>
      </c>
    </row>
    <row r="81" spans="1:9" x14ac:dyDescent="0.3">
      <c r="A81" s="1">
        <v>45675</v>
      </c>
      <c r="B81" s="2">
        <v>0.8847222222222223</v>
      </c>
      <c r="C81" t="s">
        <v>26</v>
      </c>
      <c r="D81" t="s">
        <v>18</v>
      </c>
      <c r="F81" s="3">
        <v>0.1</v>
      </c>
    </row>
    <row r="82" spans="1:9" x14ac:dyDescent="0.3">
      <c r="A82" s="1">
        <v>45675</v>
      </c>
      <c r="B82" s="2">
        <v>0.88541666666666663</v>
      </c>
      <c r="C82" t="s">
        <v>27</v>
      </c>
      <c r="D82" t="s">
        <v>18</v>
      </c>
      <c r="F82" s="3">
        <v>7.5</v>
      </c>
    </row>
    <row r="83" spans="1:9" x14ac:dyDescent="0.3">
      <c r="A83" s="1">
        <v>45675</v>
      </c>
      <c r="B83" s="2">
        <v>0.88611111111111107</v>
      </c>
      <c r="C83" t="s">
        <v>46</v>
      </c>
      <c r="D83" t="s">
        <v>18</v>
      </c>
      <c r="F83" s="3">
        <v>0.33</v>
      </c>
      <c r="I83" t="s">
        <v>64</v>
      </c>
    </row>
    <row r="84" spans="1:9" x14ac:dyDescent="0.3">
      <c r="A84" s="1">
        <v>45675</v>
      </c>
      <c r="B84" s="2">
        <v>0.88888888888888884</v>
      </c>
      <c r="C84" t="s">
        <v>45</v>
      </c>
      <c r="D84" t="s">
        <v>18</v>
      </c>
      <c r="F84" s="3">
        <v>0.6</v>
      </c>
    </row>
    <row r="85" spans="1:9" x14ac:dyDescent="0.3">
      <c r="A85" s="1">
        <v>45675</v>
      </c>
      <c r="B85" s="2">
        <v>0.89374999999999993</v>
      </c>
      <c r="C85" t="s">
        <v>43</v>
      </c>
      <c r="D85" t="s">
        <v>10</v>
      </c>
      <c r="F85" s="3">
        <v>13</v>
      </c>
    </row>
    <row r="86" spans="1:9" x14ac:dyDescent="0.3">
      <c r="A86" s="1">
        <v>45675</v>
      </c>
      <c r="B86" s="2">
        <v>0.91875000000000007</v>
      </c>
      <c r="C86" t="s">
        <v>28</v>
      </c>
      <c r="D86" t="s">
        <v>18</v>
      </c>
      <c r="F86" s="3">
        <v>4.7</v>
      </c>
    </row>
    <row r="87" spans="1:9" x14ac:dyDescent="0.3">
      <c r="A87" s="1">
        <v>45676</v>
      </c>
      <c r="B87" s="2">
        <v>6.1111111111111116E-2</v>
      </c>
      <c r="C87" t="s">
        <v>29</v>
      </c>
      <c r="D87" t="s">
        <v>19</v>
      </c>
      <c r="H87" s="4">
        <v>6.5</v>
      </c>
    </row>
    <row r="88" spans="1:9" x14ac:dyDescent="0.3">
      <c r="A88" s="1">
        <v>45676</v>
      </c>
      <c r="B88" s="2">
        <v>6.5972222222222224E-2</v>
      </c>
      <c r="C88" t="s">
        <v>30</v>
      </c>
      <c r="D88" t="s">
        <v>19</v>
      </c>
      <c r="H88" s="4">
        <v>4.84</v>
      </c>
    </row>
    <row r="89" spans="1:9" x14ac:dyDescent="0.3">
      <c r="A89" s="1">
        <v>45676</v>
      </c>
      <c r="B89" s="2">
        <v>6.7361111111111108E-2</v>
      </c>
      <c r="C89" t="s">
        <v>31</v>
      </c>
      <c r="D89" t="s">
        <v>19</v>
      </c>
      <c r="H89" s="4">
        <v>4.9400000000000004</v>
      </c>
    </row>
    <row r="90" spans="1:9" x14ac:dyDescent="0.3">
      <c r="A90" s="1">
        <v>45676</v>
      </c>
      <c r="B90" s="2">
        <v>6.805555555555555E-2</v>
      </c>
      <c r="C90" t="s">
        <v>32</v>
      </c>
      <c r="D90" t="s">
        <v>19</v>
      </c>
      <c r="H90" s="4">
        <v>4.79</v>
      </c>
    </row>
    <row r="91" spans="1:9" x14ac:dyDescent="0.3">
      <c r="A91" s="1">
        <v>45676</v>
      </c>
      <c r="B91" s="2">
        <v>6.9444444444444434E-2</v>
      </c>
      <c r="C91" t="s">
        <v>31</v>
      </c>
      <c r="D91" t="s">
        <v>19</v>
      </c>
      <c r="H91" s="4">
        <v>5.65</v>
      </c>
    </row>
    <row r="92" spans="1:9" x14ac:dyDescent="0.3">
      <c r="A92" s="1">
        <v>45676</v>
      </c>
      <c r="B92" s="2">
        <v>7.013888888888889E-2</v>
      </c>
      <c r="C92" t="s">
        <v>29</v>
      </c>
      <c r="D92" t="s">
        <v>19</v>
      </c>
      <c r="H92" s="4">
        <v>5.61</v>
      </c>
    </row>
    <row r="93" spans="1:9" x14ac:dyDescent="0.3">
      <c r="A93" s="1">
        <v>45676</v>
      </c>
      <c r="B93" s="2">
        <v>7.1527777777777787E-2</v>
      </c>
      <c r="C93" t="s">
        <v>33</v>
      </c>
      <c r="D93" t="s">
        <v>18</v>
      </c>
      <c r="F93" s="3">
        <v>2.2000000000000002</v>
      </c>
    </row>
    <row r="94" spans="1:9" x14ac:dyDescent="0.3">
      <c r="A94" s="1">
        <v>45676</v>
      </c>
      <c r="B94" s="2">
        <v>7.9166666666666663E-2</v>
      </c>
      <c r="C94" t="s">
        <v>34</v>
      </c>
      <c r="D94" t="s">
        <v>18</v>
      </c>
      <c r="F94" s="3">
        <v>3.56</v>
      </c>
    </row>
    <row r="95" spans="1:9" x14ac:dyDescent="0.3">
      <c r="A95" s="1">
        <v>45676</v>
      </c>
      <c r="B95" s="2">
        <v>8.0555555555555561E-2</v>
      </c>
      <c r="C95" t="s">
        <v>27</v>
      </c>
      <c r="D95" t="s">
        <v>18</v>
      </c>
      <c r="F95" s="3">
        <v>20</v>
      </c>
      <c r="I95" t="s">
        <v>6</v>
      </c>
    </row>
    <row r="96" spans="1:9" x14ac:dyDescent="0.3">
      <c r="A96" s="1"/>
      <c r="B96" s="2"/>
    </row>
    <row r="97" spans="1:6" x14ac:dyDescent="0.3">
      <c r="A97" s="1">
        <v>45676</v>
      </c>
      <c r="B97" s="2">
        <v>0.5756944444444444</v>
      </c>
      <c r="C97" t="s">
        <v>26</v>
      </c>
      <c r="D97" t="s">
        <v>12</v>
      </c>
      <c r="F97" s="3">
        <v>5.4</v>
      </c>
    </row>
    <row r="98" spans="1:6" x14ac:dyDescent="0.3">
      <c r="A98" s="1">
        <v>45676</v>
      </c>
      <c r="B98" s="2">
        <v>0.57638888888888895</v>
      </c>
      <c r="C98" t="s">
        <v>26</v>
      </c>
      <c r="D98" t="s">
        <v>11</v>
      </c>
      <c r="F98" s="3">
        <v>8.6999999999999993</v>
      </c>
    </row>
    <row r="99" spans="1:6" x14ac:dyDescent="0.3">
      <c r="B99" s="2">
        <v>0.5805555555555556</v>
      </c>
      <c r="C99" t="s">
        <v>26</v>
      </c>
      <c r="D99" t="s">
        <v>15</v>
      </c>
      <c r="F99" s="3">
        <v>4.3</v>
      </c>
    </row>
    <row r="100" spans="1:6" x14ac:dyDescent="0.3">
      <c r="B100" s="2">
        <v>0.58124999999999993</v>
      </c>
      <c r="C100" t="s">
        <v>26</v>
      </c>
      <c r="D100" t="s">
        <v>14</v>
      </c>
      <c r="F100" s="3">
        <v>4.4000000000000004</v>
      </c>
    </row>
    <row r="101" spans="1:6" x14ac:dyDescent="0.3">
      <c r="B101" s="2">
        <v>0.58194444444444449</v>
      </c>
      <c r="C101" t="s">
        <v>26</v>
      </c>
      <c r="D101" t="s">
        <v>13</v>
      </c>
      <c r="F101" s="3">
        <v>5.8</v>
      </c>
    </row>
    <row r="102" spans="1:6" x14ac:dyDescent="0.3">
      <c r="B102" s="2">
        <v>0.58194444444444449</v>
      </c>
      <c r="C102" t="s">
        <v>26</v>
      </c>
      <c r="D102" t="s">
        <v>11</v>
      </c>
      <c r="F102" s="3">
        <v>5.3</v>
      </c>
    </row>
    <row r="103" spans="1:6" x14ac:dyDescent="0.3">
      <c r="B103" s="2">
        <v>0.58194444444444449</v>
      </c>
      <c r="C103" t="s">
        <v>26</v>
      </c>
      <c r="D103" t="s">
        <v>11</v>
      </c>
      <c r="F103" s="3">
        <v>4</v>
      </c>
    </row>
    <row r="104" spans="1:6" x14ac:dyDescent="0.3">
      <c r="B104" s="2">
        <v>0.58333333333333337</v>
      </c>
      <c r="C104" t="s">
        <v>26</v>
      </c>
      <c r="D104" t="s">
        <v>12</v>
      </c>
      <c r="F104" s="3">
        <v>5.4</v>
      </c>
    </row>
    <row r="105" spans="1:6" x14ac:dyDescent="0.3">
      <c r="B105" s="2">
        <v>0.58472222222222225</v>
      </c>
      <c r="C105" t="s">
        <v>26</v>
      </c>
      <c r="D105" t="s">
        <v>12</v>
      </c>
      <c r="F105" s="3">
        <v>4</v>
      </c>
    </row>
    <row r="106" spans="1:6" x14ac:dyDescent="0.3">
      <c r="B106" s="2">
        <v>0.58472222222222225</v>
      </c>
      <c r="C106" t="s">
        <v>26</v>
      </c>
      <c r="D106" t="s">
        <v>12</v>
      </c>
      <c r="F106" s="3">
        <v>4.2</v>
      </c>
    </row>
    <row r="107" spans="1:6" x14ac:dyDescent="0.3">
      <c r="B107" s="2">
        <v>0.58472222222222225</v>
      </c>
      <c r="C107" t="s">
        <v>26</v>
      </c>
      <c r="D107" t="s">
        <v>12</v>
      </c>
      <c r="F107" s="3">
        <v>4.2</v>
      </c>
    </row>
    <row r="108" spans="1:6" x14ac:dyDescent="0.3">
      <c r="B108" s="2">
        <v>0.5854166666666667</v>
      </c>
      <c r="C108" t="s">
        <v>26</v>
      </c>
      <c r="D108" t="s">
        <v>11</v>
      </c>
      <c r="F108" s="3">
        <v>4.4000000000000004</v>
      </c>
    </row>
    <row r="109" spans="1:6" x14ac:dyDescent="0.3">
      <c r="B109" s="2">
        <v>0.5854166666666667</v>
      </c>
      <c r="C109" t="s">
        <v>26</v>
      </c>
      <c r="D109" t="s">
        <v>11</v>
      </c>
      <c r="F109" s="3">
        <v>4</v>
      </c>
    </row>
    <row r="110" spans="1:6" x14ac:dyDescent="0.3">
      <c r="B110" s="2">
        <v>0.58611111111111114</v>
      </c>
      <c r="C110" t="s">
        <v>26</v>
      </c>
      <c r="D110" t="s">
        <v>12</v>
      </c>
      <c r="F110" s="3">
        <v>5.5</v>
      </c>
    </row>
    <row r="111" spans="1:6" x14ac:dyDescent="0.3">
      <c r="B111" s="2">
        <v>0.58611111111111114</v>
      </c>
      <c r="C111" t="s">
        <v>26</v>
      </c>
      <c r="D111" t="s">
        <v>11</v>
      </c>
      <c r="F111" s="3">
        <v>5.4</v>
      </c>
    </row>
    <row r="112" spans="1:6" x14ac:dyDescent="0.3">
      <c r="B112" s="2">
        <v>0.58680555555555558</v>
      </c>
      <c r="C112" t="s">
        <v>26</v>
      </c>
      <c r="D112" t="s">
        <v>10</v>
      </c>
      <c r="F112" s="3">
        <v>5.9</v>
      </c>
    </row>
    <row r="113" spans="2:6" x14ac:dyDescent="0.3">
      <c r="B113" s="2">
        <v>0.76666666666666661</v>
      </c>
      <c r="C113" t="s">
        <v>26</v>
      </c>
      <c r="D113" t="s">
        <v>18</v>
      </c>
      <c r="F113" s="3">
        <v>2.11</v>
      </c>
    </row>
    <row r="114" spans="2:6" x14ac:dyDescent="0.3">
      <c r="B114" s="2">
        <v>0.76736111111111116</v>
      </c>
      <c r="C114" t="s">
        <v>26</v>
      </c>
      <c r="D114" t="s">
        <v>12</v>
      </c>
      <c r="F114" s="3">
        <v>4.4000000000000004</v>
      </c>
    </row>
    <row r="115" spans="2:6" x14ac:dyDescent="0.3">
      <c r="B115" s="2">
        <v>0.7680555555555556</v>
      </c>
      <c r="C115" t="s">
        <v>26</v>
      </c>
      <c r="D115" t="s">
        <v>21</v>
      </c>
      <c r="F115" s="3">
        <v>7.5</v>
      </c>
    </row>
    <row r="116" spans="2:6" x14ac:dyDescent="0.3">
      <c r="B116" s="2">
        <v>0.80069444444444438</v>
      </c>
      <c r="C116" t="s">
        <v>26</v>
      </c>
      <c r="D116" t="s">
        <v>21</v>
      </c>
      <c r="F116" s="3">
        <v>0.9</v>
      </c>
    </row>
    <row r="117" spans="2:6" x14ac:dyDescent="0.3">
      <c r="B117" s="2">
        <v>0.80138888888888893</v>
      </c>
      <c r="C117" t="s">
        <v>26</v>
      </c>
      <c r="D117" t="s">
        <v>10</v>
      </c>
      <c r="F117" s="3">
        <v>0.2</v>
      </c>
    </row>
    <row r="118" spans="2:6" x14ac:dyDescent="0.3">
      <c r="B118" s="2">
        <v>0.8041666666666667</v>
      </c>
      <c r="C118" t="s">
        <v>26</v>
      </c>
      <c r="D118" t="s">
        <v>12</v>
      </c>
      <c r="F118" s="3">
        <v>3.1</v>
      </c>
    </row>
    <row r="119" spans="2:6" x14ac:dyDescent="0.3">
      <c r="B119" s="2">
        <v>0.80555555555555547</v>
      </c>
      <c r="C119" t="s">
        <v>26</v>
      </c>
      <c r="D119" t="s">
        <v>22</v>
      </c>
      <c r="F119" s="3">
        <v>0.2</v>
      </c>
    </row>
    <row r="120" spans="2:6" x14ac:dyDescent="0.3">
      <c r="B120" s="2">
        <v>0.80694444444444446</v>
      </c>
      <c r="C120" t="s">
        <v>26</v>
      </c>
      <c r="D120" t="s">
        <v>12</v>
      </c>
      <c r="F120" s="3">
        <v>3.5</v>
      </c>
    </row>
    <row r="121" spans="2:6" x14ac:dyDescent="0.3">
      <c r="B121" s="2">
        <v>0.80833333333333324</v>
      </c>
      <c r="C121" t="s">
        <v>41</v>
      </c>
      <c r="D121" t="s">
        <v>12</v>
      </c>
      <c r="F121" s="3">
        <v>10</v>
      </c>
    </row>
    <row r="122" spans="2:6" x14ac:dyDescent="0.3">
      <c r="B122" s="2">
        <v>0.80833333333333324</v>
      </c>
      <c r="C122" t="s">
        <v>41</v>
      </c>
      <c r="D122" t="s">
        <v>10</v>
      </c>
      <c r="F122" s="3">
        <v>11.4</v>
      </c>
    </row>
    <row r="123" spans="2:6" x14ac:dyDescent="0.3">
      <c r="B123" s="2">
        <v>0.8520833333333333</v>
      </c>
      <c r="C123" t="s">
        <v>35</v>
      </c>
      <c r="D123" t="s">
        <v>24</v>
      </c>
      <c r="F123" s="3">
        <v>0.11</v>
      </c>
    </row>
    <row r="124" spans="2:6" x14ac:dyDescent="0.3">
      <c r="B124" s="2">
        <v>0.85277777777777775</v>
      </c>
      <c r="C124" t="s">
        <v>26</v>
      </c>
      <c r="D124" t="s">
        <v>10</v>
      </c>
      <c r="F124" s="3">
        <v>0.08</v>
      </c>
    </row>
    <row r="125" spans="2:6" x14ac:dyDescent="0.3">
      <c r="B125" s="2">
        <v>0.89097222222222217</v>
      </c>
      <c r="C125" t="s">
        <v>26</v>
      </c>
      <c r="D125" t="s">
        <v>10</v>
      </c>
      <c r="F125" s="3">
        <v>0.1</v>
      </c>
    </row>
    <row r="126" spans="2:6" x14ac:dyDescent="0.3">
      <c r="B126" s="2">
        <v>0.89166666666666661</v>
      </c>
      <c r="C126" t="s">
        <v>36</v>
      </c>
      <c r="D126" t="s">
        <v>10</v>
      </c>
      <c r="F126" s="3">
        <v>0.25</v>
      </c>
    </row>
    <row r="127" spans="2:6" x14ac:dyDescent="0.3">
      <c r="B127" s="2">
        <v>0.89374999999999993</v>
      </c>
      <c r="C127" t="s">
        <v>36</v>
      </c>
      <c r="D127" t="s">
        <v>23</v>
      </c>
      <c r="F127" s="3">
        <v>0.15</v>
      </c>
    </row>
    <row r="128" spans="2:6" x14ac:dyDescent="0.3">
      <c r="B128" s="2">
        <v>0.89722222222222225</v>
      </c>
      <c r="C128" t="s">
        <v>26</v>
      </c>
      <c r="D128" t="s">
        <v>23</v>
      </c>
      <c r="F128" s="3">
        <v>0.11</v>
      </c>
    </row>
    <row r="129" spans="1:9" x14ac:dyDescent="0.3">
      <c r="B129" s="2">
        <v>0.90763888888888899</v>
      </c>
      <c r="C129" t="s">
        <v>42</v>
      </c>
      <c r="D129" t="s">
        <v>23</v>
      </c>
      <c r="F129" s="3">
        <v>0.1</v>
      </c>
    </row>
    <row r="130" spans="1:9" x14ac:dyDescent="0.3">
      <c r="B130" s="2">
        <v>0.91111111111111109</v>
      </c>
      <c r="C130" t="s">
        <v>44</v>
      </c>
      <c r="D130" t="s">
        <v>23</v>
      </c>
      <c r="F130" s="3">
        <v>9.8000000000000007</v>
      </c>
    </row>
    <row r="131" spans="1:9" x14ac:dyDescent="0.3">
      <c r="B131" s="2">
        <v>0.91805555555555562</v>
      </c>
      <c r="C131" t="s">
        <v>29</v>
      </c>
      <c r="D131" t="s">
        <v>19</v>
      </c>
      <c r="H131" s="4">
        <f>38.85/(17.07-2.75)</f>
        <v>2.7129888268156424</v>
      </c>
    </row>
    <row r="132" spans="1:9" x14ac:dyDescent="0.3">
      <c r="B132" s="2">
        <v>0.93263888888888891</v>
      </c>
      <c r="C132" t="s">
        <v>28</v>
      </c>
      <c r="D132" t="s">
        <v>18</v>
      </c>
      <c r="F132" s="3">
        <v>3.5</v>
      </c>
    </row>
    <row r="133" spans="1:9" x14ac:dyDescent="0.3">
      <c r="B133" s="2">
        <v>0.93333333333333324</v>
      </c>
      <c r="C133" t="s">
        <v>47</v>
      </c>
      <c r="D133" t="s">
        <v>10</v>
      </c>
      <c r="F133" s="3">
        <v>11.3</v>
      </c>
      <c r="I133" t="s">
        <v>6</v>
      </c>
    </row>
    <row r="134" spans="1:9" x14ac:dyDescent="0.3">
      <c r="B134" s="2">
        <v>0.93402777777777779</v>
      </c>
      <c r="C134" t="s">
        <v>49</v>
      </c>
      <c r="D134" t="s">
        <v>10</v>
      </c>
      <c r="F134" s="3">
        <v>10.199999999999999</v>
      </c>
    </row>
    <row r="135" spans="1:9" x14ac:dyDescent="0.3">
      <c r="B135" s="2">
        <v>0.93472222222222223</v>
      </c>
      <c r="C135" t="s">
        <v>48</v>
      </c>
      <c r="D135" t="s">
        <v>10</v>
      </c>
      <c r="F135" s="3">
        <v>8.48</v>
      </c>
      <c r="I135" t="s">
        <v>6</v>
      </c>
    </row>
    <row r="136" spans="1:9" x14ac:dyDescent="0.3">
      <c r="B136" s="2">
        <v>0.95138888888888884</v>
      </c>
      <c r="C136" t="s">
        <v>50</v>
      </c>
      <c r="D136" t="s">
        <v>19</v>
      </c>
      <c r="H136" s="4">
        <f>38.85/(25.38-3.47)</f>
        <v>1.7731629392971247</v>
      </c>
    </row>
    <row r="137" spans="1:9" x14ac:dyDescent="0.3">
      <c r="B137" s="2">
        <v>0.95416666666666661</v>
      </c>
      <c r="C137" t="s">
        <v>51</v>
      </c>
      <c r="D137" t="s">
        <v>18</v>
      </c>
      <c r="F137" s="3">
        <v>0.47</v>
      </c>
    </row>
    <row r="138" spans="1:9" x14ac:dyDescent="0.3">
      <c r="B138" s="2">
        <v>0.9555555555555556</v>
      </c>
      <c r="C138" t="s">
        <v>52</v>
      </c>
      <c r="D138" t="s">
        <v>18</v>
      </c>
      <c r="F138" s="3">
        <v>12.4</v>
      </c>
    </row>
    <row r="139" spans="1:9" x14ac:dyDescent="0.3">
      <c r="B139" s="2">
        <v>0.95694444444444438</v>
      </c>
      <c r="C139" t="s">
        <v>53</v>
      </c>
      <c r="D139" t="s">
        <v>18</v>
      </c>
      <c r="F139" s="3">
        <v>11.4</v>
      </c>
    </row>
    <row r="140" spans="1:9" x14ac:dyDescent="0.3">
      <c r="B140" s="2">
        <v>0.95833333333333337</v>
      </c>
      <c r="C140" t="s">
        <v>26</v>
      </c>
      <c r="D140" t="s">
        <v>18</v>
      </c>
      <c r="F140" s="3">
        <v>0.5</v>
      </c>
    </row>
    <row r="141" spans="1:9" x14ac:dyDescent="0.3">
      <c r="B141" s="2">
        <v>0.96319444444444446</v>
      </c>
      <c r="C141" t="s">
        <v>54</v>
      </c>
      <c r="D141" t="s">
        <v>19</v>
      </c>
      <c r="H141" s="4">
        <f>38.85/7.58</f>
        <v>5.1253298153034299</v>
      </c>
    </row>
    <row r="142" spans="1:9" x14ac:dyDescent="0.3">
      <c r="B142" s="2">
        <v>0.96388888888888891</v>
      </c>
      <c r="C142" t="s">
        <v>29</v>
      </c>
      <c r="D142" t="s">
        <v>19</v>
      </c>
      <c r="H142" s="4">
        <f>38.85/(17.78-3.75)</f>
        <v>2.7690662865288664</v>
      </c>
    </row>
    <row r="143" spans="1:9" x14ac:dyDescent="0.3">
      <c r="A143" s="1">
        <v>45677</v>
      </c>
      <c r="B143" s="2">
        <v>0.81736111111111109</v>
      </c>
      <c r="C143" t="s">
        <v>26</v>
      </c>
      <c r="D143" t="s">
        <v>23</v>
      </c>
      <c r="F143" s="3">
        <v>0.1</v>
      </c>
    </row>
    <row r="144" spans="1:9" x14ac:dyDescent="0.3">
      <c r="A144" s="1"/>
      <c r="B144" s="2">
        <v>0.82013888888888886</v>
      </c>
      <c r="C144" t="s">
        <v>26</v>
      </c>
      <c r="D144" t="s">
        <v>23</v>
      </c>
      <c r="F144" s="3">
        <v>0.12</v>
      </c>
    </row>
    <row r="145" spans="1:9" x14ac:dyDescent="0.3">
      <c r="B145" s="2">
        <v>0.82152777777777775</v>
      </c>
      <c r="C145" t="s">
        <v>63</v>
      </c>
      <c r="D145" t="s">
        <v>23</v>
      </c>
      <c r="F145" s="3">
        <v>7.0000000000000007E-2</v>
      </c>
    </row>
    <row r="146" spans="1:9" x14ac:dyDescent="0.3">
      <c r="B146" s="2">
        <v>0.8222222222222223</v>
      </c>
      <c r="C146" t="s">
        <v>53</v>
      </c>
      <c r="D146" t="s">
        <v>23</v>
      </c>
      <c r="F146" s="3">
        <v>11.5</v>
      </c>
    </row>
    <row r="147" spans="1:9" x14ac:dyDescent="0.3">
      <c r="B147" s="2">
        <v>0.82430555555555562</v>
      </c>
      <c r="C147" t="s">
        <v>53</v>
      </c>
      <c r="D147" t="s">
        <v>23</v>
      </c>
      <c r="F147" s="3">
        <v>10.9</v>
      </c>
    </row>
    <row r="148" spans="1:9" x14ac:dyDescent="0.3">
      <c r="A148" s="1">
        <v>45728</v>
      </c>
      <c r="B148" s="2">
        <v>0.82500000000000007</v>
      </c>
      <c r="C148" t="s">
        <v>65</v>
      </c>
      <c r="D148" t="s">
        <v>66</v>
      </c>
      <c r="F148" s="3">
        <v>5.0000000000000001E-3</v>
      </c>
    </row>
    <row r="149" spans="1:9" x14ac:dyDescent="0.3">
      <c r="B149" s="2">
        <v>0.82986111111111116</v>
      </c>
      <c r="C149" t="s">
        <v>67</v>
      </c>
      <c r="D149" t="s">
        <v>10</v>
      </c>
      <c r="F149" s="3">
        <v>66.2</v>
      </c>
      <c r="I149" t="s">
        <v>68</v>
      </c>
    </row>
    <row r="150" spans="1:9" x14ac:dyDescent="0.3">
      <c r="B150" s="2">
        <v>0.83819444444444446</v>
      </c>
      <c r="C150" t="s">
        <v>69</v>
      </c>
      <c r="I150" t="s">
        <v>70</v>
      </c>
    </row>
    <row r="151" spans="1:9" x14ac:dyDescent="0.3">
      <c r="B151" s="2">
        <v>0.85277777777777775</v>
      </c>
      <c r="C151" t="s">
        <v>71</v>
      </c>
      <c r="D151" t="s">
        <v>10</v>
      </c>
      <c r="F151" s="3">
        <v>5.94</v>
      </c>
      <c r="I151" t="s">
        <v>72</v>
      </c>
    </row>
    <row r="152" spans="1:9" x14ac:dyDescent="0.3">
      <c r="B152" s="2">
        <v>0.85416666666666663</v>
      </c>
      <c r="C152" t="s">
        <v>73</v>
      </c>
      <c r="D152" t="s">
        <v>10</v>
      </c>
      <c r="F152" s="3">
        <v>1.7</v>
      </c>
      <c r="I152" t="s">
        <v>74</v>
      </c>
    </row>
    <row r="153" spans="1:9" x14ac:dyDescent="0.3">
      <c r="B153" s="2">
        <v>0.85555555555555562</v>
      </c>
      <c r="C153" t="s">
        <v>75</v>
      </c>
      <c r="D153" t="s">
        <v>10</v>
      </c>
      <c r="F153" s="3">
        <v>1.26</v>
      </c>
      <c r="I153" t="s">
        <v>76</v>
      </c>
    </row>
    <row r="154" spans="1:9" x14ac:dyDescent="0.3">
      <c r="A154" s="1">
        <v>45740</v>
      </c>
      <c r="B154" s="2">
        <v>0.93333333333333324</v>
      </c>
      <c r="C154" t="s">
        <v>26</v>
      </c>
      <c r="D154" t="s">
        <v>77</v>
      </c>
      <c r="F154" s="3">
        <v>0.623</v>
      </c>
    </row>
    <row r="155" spans="1:9" x14ac:dyDescent="0.3">
      <c r="B155" s="2">
        <v>0.93402777777777779</v>
      </c>
      <c r="C155" t="s">
        <v>78</v>
      </c>
      <c r="D155" t="s">
        <v>10</v>
      </c>
      <c r="F155" s="3">
        <v>0.15</v>
      </c>
    </row>
    <row r="156" spans="1:9" x14ac:dyDescent="0.3">
      <c r="B156" s="2">
        <v>0.93541666666666667</v>
      </c>
      <c r="C156" t="s">
        <v>53</v>
      </c>
      <c r="D156" t="s">
        <v>10</v>
      </c>
      <c r="F156" s="3">
        <v>0.02</v>
      </c>
    </row>
    <row r="157" spans="1:9" x14ac:dyDescent="0.3">
      <c r="B157" s="2">
        <v>0.9375</v>
      </c>
      <c r="C157" t="s">
        <v>28</v>
      </c>
      <c r="D157" t="s">
        <v>10</v>
      </c>
      <c r="F157" s="3">
        <v>10</v>
      </c>
      <c r="I157" t="s">
        <v>79</v>
      </c>
    </row>
    <row r="158" spans="1:9" x14ac:dyDescent="0.3">
      <c r="B158" s="2">
        <v>0.93819444444444444</v>
      </c>
      <c r="C158" t="s">
        <v>80</v>
      </c>
      <c r="D158" t="s">
        <v>10</v>
      </c>
      <c r="F158" s="3">
        <v>0.35</v>
      </c>
    </row>
    <row r="159" spans="1:9" x14ac:dyDescent="0.3">
      <c r="B159" s="2">
        <v>0.93888888888888899</v>
      </c>
      <c r="C159" t="s">
        <v>81</v>
      </c>
      <c r="D159" t="s">
        <v>10</v>
      </c>
      <c r="F159" s="3">
        <v>0.1</v>
      </c>
    </row>
    <row r="160" spans="1:9" x14ac:dyDescent="0.3">
      <c r="B160" s="2">
        <v>0.94236111111111109</v>
      </c>
      <c r="C160" t="s">
        <v>82</v>
      </c>
      <c r="D160" t="s">
        <v>10</v>
      </c>
      <c r="F160" s="3">
        <v>0.4</v>
      </c>
    </row>
    <row r="161" spans="1:9" x14ac:dyDescent="0.3">
      <c r="B161" s="2">
        <v>0.94444444444444453</v>
      </c>
      <c r="C161" t="s">
        <v>83</v>
      </c>
      <c r="D161" t="s">
        <v>10</v>
      </c>
      <c r="F161" s="3">
        <v>0.3</v>
      </c>
    </row>
    <row r="162" spans="1:9" x14ac:dyDescent="0.3">
      <c r="B162" s="2">
        <v>0.94513888888888886</v>
      </c>
      <c r="C162" t="s">
        <v>84</v>
      </c>
      <c r="D162" t="s">
        <v>10</v>
      </c>
      <c r="F162" s="3">
        <v>13</v>
      </c>
      <c r="I162" t="s">
        <v>79</v>
      </c>
    </row>
    <row r="163" spans="1:9" x14ac:dyDescent="0.3">
      <c r="B163" s="2">
        <v>0.9458333333333333</v>
      </c>
      <c r="C163" t="s">
        <v>85</v>
      </c>
      <c r="D163" t="s">
        <v>10</v>
      </c>
      <c r="F163" s="3">
        <v>10.7</v>
      </c>
      <c r="I163" t="s">
        <v>79</v>
      </c>
    </row>
    <row r="164" spans="1:9" x14ac:dyDescent="0.3">
      <c r="B164" s="2">
        <v>0.9472222222222223</v>
      </c>
      <c r="C164" t="s">
        <v>87</v>
      </c>
      <c r="D164" t="s">
        <v>19</v>
      </c>
      <c r="F164" s="3">
        <v>6.4</v>
      </c>
      <c r="I164" t="s">
        <v>88</v>
      </c>
    </row>
    <row r="165" spans="1:9" x14ac:dyDescent="0.3">
      <c r="B165" s="2">
        <v>0.94861111111111107</v>
      </c>
      <c r="C165" t="s">
        <v>89</v>
      </c>
      <c r="D165" t="s">
        <v>19</v>
      </c>
      <c r="F165" s="3">
        <v>8</v>
      </c>
      <c r="I165" t="s">
        <v>88</v>
      </c>
    </row>
    <row r="166" spans="1:9" x14ac:dyDescent="0.3">
      <c r="B166" s="2">
        <v>0.95000000000000007</v>
      </c>
      <c r="C166" t="s">
        <v>86</v>
      </c>
      <c r="D166" t="s">
        <v>10</v>
      </c>
      <c r="F166" s="3">
        <v>11.1</v>
      </c>
      <c r="I166" t="s">
        <v>79</v>
      </c>
    </row>
    <row r="167" spans="1:9" x14ac:dyDescent="0.3">
      <c r="B167" s="2">
        <v>0.95277777777777783</v>
      </c>
      <c r="C167" t="s">
        <v>90</v>
      </c>
      <c r="D167" t="s">
        <v>19</v>
      </c>
      <c r="F167" s="3">
        <v>10</v>
      </c>
      <c r="I167" t="s">
        <v>88</v>
      </c>
    </row>
    <row r="168" spans="1:9" x14ac:dyDescent="0.3">
      <c r="B168" s="2">
        <v>0.9604166666666667</v>
      </c>
      <c r="C168" t="s">
        <v>26</v>
      </c>
      <c r="D168" t="s">
        <v>77</v>
      </c>
      <c r="F168" s="3">
        <v>6.58</v>
      </c>
    </row>
    <row r="169" spans="1:9" x14ac:dyDescent="0.3">
      <c r="B169" s="2">
        <v>0.96111111111111114</v>
      </c>
      <c r="C169" t="s">
        <v>26</v>
      </c>
      <c r="D169" t="s">
        <v>77</v>
      </c>
      <c r="F169" s="3">
        <v>7.98</v>
      </c>
    </row>
    <row r="170" spans="1:9" x14ac:dyDescent="0.3">
      <c r="B170" s="2">
        <v>0.96250000000000002</v>
      </c>
      <c r="C170" t="s">
        <v>26</v>
      </c>
      <c r="D170" t="s">
        <v>12</v>
      </c>
      <c r="F170" s="3">
        <v>1.4</v>
      </c>
    </row>
    <row r="171" spans="1:9" x14ac:dyDescent="0.3">
      <c r="B171" s="2">
        <v>0.96388888888888891</v>
      </c>
      <c r="C171" t="s">
        <v>26</v>
      </c>
      <c r="D171" t="s">
        <v>21</v>
      </c>
      <c r="F171" s="3">
        <v>0.58399999999999996</v>
      </c>
    </row>
    <row r="172" spans="1:9" x14ac:dyDescent="0.3">
      <c r="B172" s="2">
        <v>0.96458333333333324</v>
      </c>
      <c r="C172" t="s">
        <v>26</v>
      </c>
      <c r="D172" t="s">
        <v>10</v>
      </c>
      <c r="F172" s="3">
        <v>8.76</v>
      </c>
    </row>
    <row r="173" spans="1:9" x14ac:dyDescent="0.3">
      <c r="B173" s="2">
        <v>0.98888888888888893</v>
      </c>
      <c r="C173" t="s">
        <v>26</v>
      </c>
      <c r="D173" t="s">
        <v>10</v>
      </c>
      <c r="F173" s="3">
        <v>6.87</v>
      </c>
    </row>
    <row r="174" spans="1:9" x14ac:dyDescent="0.3">
      <c r="A174" s="1">
        <v>45741</v>
      </c>
      <c r="B174" s="2">
        <v>3.9583333333333331E-2</v>
      </c>
      <c r="C174" t="s">
        <v>91</v>
      </c>
      <c r="D174" t="s">
        <v>24</v>
      </c>
      <c r="F174" s="3">
        <v>2.452</v>
      </c>
    </row>
    <row r="175" spans="1:9" x14ac:dyDescent="0.3">
      <c r="B175" s="2">
        <v>4.027777777777778E-2</v>
      </c>
      <c r="C175" t="s">
        <v>93</v>
      </c>
      <c r="D175" t="s">
        <v>92</v>
      </c>
      <c r="F175" s="3">
        <v>5.2370000000000001</v>
      </c>
    </row>
    <row r="176" spans="1:9" x14ac:dyDescent="0.3">
      <c r="B176" s="2">
        <v>7.5694444444444439E-2</v>
      </c>
      <c r="C176" t="s">
        <v>94</v>
      </c>
      <c r="D176" t="s">
        <v>24</v>
      </c>
      <c r="F176" s="3">
        <v>2.5710000000000002</v>
      </c>
    </row>
    <row r="177" spans="2:9" x14ac:dyDescent="0.3">
      <c r="B177" s="2">
        <v>7.6388888888888895E-2</v>
      </c>
      <c r="C177" t="s">
        <v>93</v>
      </c>
      <c r="D177" t="s">
        <v>92</v>
      </c>
      <c r="F177" s="3">
        <v>5.2270000000000003</v>
      </c>
    </row>
    <row r="178" spans="2:9" x14ac:dyDescent="0.3">
      <c r="B178" s="2">
        <v>8.1944444444444445E-2</v>
      </c>
      <c r="C178" t="s">
        <v>85</v>
      </c>
      <c r="D178" t="s">
        <v>92</v>
      </c>
      <c r="F178" s="3">
        <v>11.3</v>
      </c>
      <c r="I178" t="s">
        <v>95</v>
      </c>
    </row>
    <row r="179" spans="2:9" x14ac:dyDescent="0.3">
      <c r="B179" s="2">
        <v>0.12222222222222223</v>
      </c>
      <c r="C179" t="s">
        <v>94</v>
      </c>
      <c r="D179" t="s">
        <v>24</v>
      </c>
      <c r="F179" s="3">
        <v>3.59</v>
      </c>
    </row>
    <row r="180" spans="2:9" x14ac:dyDescent="0.3">
      <c r="B180" s="2">
        <v>0.12638888888888888</v>
      </c>
      <c r="C180" t="s">
        <v>94</v>
      </c>
      <c r="D180" t="s">
        <v>24</v>
      </c>
      <c r="F180" s="3">
        <v>3.2829999999999999</v>
      </c>
    </row>
    <row r="181" spans="2:9" x14ac:dyDescent="0.3">
      <c r="B181" s="2">
        <v>0.13194444444444445</v>
      </c>
      <c r="C181" t="s">
        <v>94</v>
      </c>
      <c r="D181" t="s">
        <v>24</v>
      </c>
      <c r="F181" s="3">
        <v>3.125</v>
      </c>
    </row>
    <row r="182" spans="2:9" x14ac:dyDescent="0.3">
      <c r="B182" s="2">
        <v>0.13194444444444445</v>
      </c>
      <c r="C182" t="s">
        <v>96</v>
      </c>
      <c r="D182" t="s">
        <v>24</v>
      </c>
      <c r="F182" s="3">
        <v>3.0680000000000001</v>
      </c>
    </row>
    <row r="183" spans="2:9" x14ac:dyDescent="0.3">
      <c r="B183" s="2">
        <v>0.20972222222222223</v>
      </c>
      <c r="C183" t="s">
        <v>94</v>
      </c>
      <c r="D183" t="s">
        <v>24</v>
      </c>
      <c r="F183" s="3">
        <v>2.8780000000000001</v>
      </c>
    </row>
    <row r="184" spans="2:9" x14ac:dyDescent="0.3">
      <c r="B184" s="2">
        <v>0.21041666666666667</v>
      </c>
      <c r="C184" t="s">
        <v>93</v>
      </c>
      <c r="D184" t="s">
        <v>92</v>
      </c>
      <c r="F184" s="3">
        <v>4.7210000000000001</v>
      </c>
    </row>
    <row r="185" spans="2:9" x14ac:dyDescent="0.3">
      <c r="B185" s="2">
        <v>0.22777777777777777</v>
      </c>
      <c r="C185" t="s">
        <v>97</v>
      </c>
      <c r="D185" t="s">
        <v>24</v>
      </c>
      <c r="F185" s="3">
        <v>3.097</v>
      </c>
    </row>
    <row r="186" spans="2:9" x14ac:dyDescent="0.3">
      <c r="B186" s="2">
        <v>0.22847222222222222</v>
      </c>
      <c r="C186" t="s">
        <v>97</v>
      </c>
      <c r="D186" t="s">
        <v>24</v>
      </c>
      <c r="F186" s="3">
        <v>2.919</v>
      </c>
    </row>
    <row r="187" spans="2:9" x14ac:dyDescent="0.3">
      <c r="B187" s="2">
        <v>0.22847222222222222</v>
      </c>
      <c r="C187" t="s">
        <v>94</v>
      </c>
      <c r="D187" t="s">
        <v>92</v>
      </c>
      <c r="F187" s="3">
        <v>2.964</v>
      </c>
    </row>
    <row r="188" spans="2:9" x14ac:dyDescent="0.3">
      <c r="B188" s="2">
        <v>0.28402777777777777</v>
      </c>
      <c r="C188" t="s">
        <v>98</v>
      </c>
      <c r="D188" t="s">
        <v>24</v>
      </c>
      <c r="F188" s="3">
        <v>2.7810000000000001</v>
      </c>
    </row>
    <row r="189" spans="2:9" x14ac:dyDescent="0.3">
      <c r="B189" s="2">
        <v>0.28472222222222221</v>
      </c>
      <c r="C189" t="s">
        <v>85</v>
      </c>
      <c r="D189" t="s">
        <v>92</v>
      </c>
      <c r="F189" s="3">
        <v>8.5220000000000002</v>
      </c>
    </row>
    <row r="190" spans="2:9" x14ac:dyDescent="0.3">
      <c r="B190" s="2">
        <v>0.80902777777777779</v>
      </c>
      <c r="C190" t="s">
        <v>93</v>
      </c>
      <c r="D190" t="s">
        <v>92</v>
      </c>
      <c r="F190" s="3">
        <v>6.9640000000000004</v>
      </c>
    </row>
    <row r="191" spans="2:9" x14ac:dyDescent="0.3">
      <c r="B191" s="2">
        <v>0.8222222222222223</v>
      </c>
      <c r="C191" t="s">
        <v>93</v>
      </c>
      <c r="D191" t="s">
        <v>92</v>
      </c>
      <c r="F191" s="3">
        <v>3.8759999999999999</v>
      </c>
    </row>
    <row r="192" spans="2:9" x14ac:dyDescent="0.3">
      <c r="B192" s="2">
        <v>0.83611111111111114</v>
      </c>
      <c r="C192" t="s">
        <v>93</v>
      </c>
      <c r="D192" t="s">
        <v>92</v>
      </c>
      <c r="F192" s="3">
        <v>7.6230000000000002</v>
      </c>
    </row>
    <row r="193" spans="1:6" x14ac:dyDescent="0.3">
      <c r="B193" s="2">
        <v>0.87638888888888899</v>
      </c>
      <c r="C193" t="s">
        <v>93</v>
      </c>
      <c r="D193" t="s">
        <v>92</v>
      </c>
      <c r="F193" s="3">
        <v>7.3999999999999996E-2</v>
      </c>
    </row>
    <row r="194" spans="1:6" x14ac:dyDescent="0.3">
      <c r="B194" s="2">
        <v>0.87708333333333333</v>
      </c>
      <c r="C194" t="s">
        <v>94</v>
      </c>
      <c r="D194" t="s">
        <v>24</v>
      </c>
      <c r="F194" s="3">
        <v>1.6879999999999999</v>
      </c>
    </row>
    <row r="195" spans="1:6" x14ac:dyDescent="0.3">
      <c r="B195" s="2">
        <v>0.87777777777777777</v>
      </c>
      <c r="C195" t="s">
        <v>98</v>
      </c>
      <c r="D195" t="s">
        <v>24</v>
      </c>
      <c r="F195" s="3">
        <v>1.7</v>
      </c>
    </row>
    <row r="196" spans="1:6" x14ac:dyDescent="0.3">
      <c r="B196" s="2">
        <v>0.87916666666666676</v>
      </c>
      <c r="C196" t="s">
        <v>85</v>
      </c>
      <c r="D196" t="s">
        <v>92</v>
      </c>
      <c r="F196" s="3">
        <v>5.4089999999999998</v>
      </c>
    </row>
    <row r="197" spans="1:6" x14ac:dyDescent="0.3">
      <c r="B197" s="2">
        <v>0.8965277777777777</v>
      </c>
      <c r="C197" t="s">
        <v>99</v>
      </c>
      <c r="D197" t="s">
        <v>24</v>
      </c>
      <c r="F197" s="3">
        <v>2.3889999999999998</v>
      </c>
    </row>
    <row r="198" spans="1:6" x14ac:dyDescent="0.3">
      <c r="B198" s="2">
        <v>0.8965277777777777</v>
      </c>
      <c r="C198" t="s">
        <v>93</v>
      </c>
      <c r="D198" t="s">
        <v>92</v>
      </c>
      <c r="F198" s="3">
        <v>0.1</v>
      </c>
    </row>
    <row r="199" spans="1:6" x14ac:dyDescent="0.3">
      <c r="B199" s="2">
        <v>0.89722222222222225</v>
      </c>
      <c r="C199" t="s">
        <v>94</v>
      </c>
      <c r="D199" t="s">
        <v>24</v>
      </c>
      <c r="F199" s="3">
        <v>2.4950000000000001</v>
      </c>
    </row>
    <row r="200" spans="1:6" x14ac:dyDescent="0.3">
      <c r="B200" s="2">
        <v>0.9590277777777777</v>
      </c>
      <c r="C200" t="s">
        <v>100</v>
      </c>
      <c r="D200" t="s">
        <v>24</v>
      </c>
      <c r="F200" s="3">
        <v>3.7690000000000001</v>
      </c>
    </row>
    <row r="201" spans="1:6" x14ac:dyDescent="0.3">
      <c r="B201" s="2">
        <v>0.9590277777777777</v>
      </c>
      <c r="C201" t="s">
        <v>93</v>
      </c>
      <c r="D201" t="s">
        <v>92</v>
      </c>
      <c r="F201" s="3">
        <v>5.8150000000000004</v>
      </c>
    </row>
    <row r="202" spans="1:6" x14ac:dyDescent="0.3">
      <c r="B202" s="2">
        <v>0.96250000000000002</v>
      </c>
      <c r="C202" t="s">
        <v>85</v>
      </c>
      <c r="D202" t="s">
        <v>92</v>
      </c>
      <c r="F202" s="3">
        <v>8.7609999999999992</v>
      </c>
    </row>
    <row r="203" spans="1:6" x14ac:dyDescent="0.3">
      <c r="A203" s="1">
        <v>45742</v>
      </c>
      <c r="B203" s="2">
        <v>4.5833333333333337E-2</v>
      </c>
      <c r="C203" t="s">
        <v>100</v>
      </c>
      <c r="D203" t="s">
        <v>24</v>
      </c>
      <c r="F203" s="3">
        <v>3.9830000000000001</v>
      </c>
    </row>
    <row r="204" spans="1:6" x14ac:dyDescent="0.3">
      <c r="B204" s="2">
        <v>0.75</v>
      </c>
      <c r="C204" t="s">
        <v>93</v>
      </c>
      <c r="D204" t="s">
        <v>92</v>
      </c>
      <c r="F204" s="3">
        <v>6.6790000000000003</v>
      </c>
    </row>
    <row r="205" spans="1:6" x14ac:dyDescent="0.3">
      <c r="B205" s="2">
        <v>0.75694444444444453</v>
      </c>
      <c r="C205" t="s">
        <v>53</v>
      </c>
      <c r="D205" t="s">
        <v>92</v>
      </c>
      <c r="F205" s="3">
        <v>4.8520000000000003</v>
      </c>
    </row>
    <row r="206" spans="1:6" x14ac:dyDescent="0.3">
      <c r="B206" s="2">
        <v>0.75763888888888886</v>
      </c>
      <c r="C206" t="s">
        <v>93</v>
      </c>
      <c r="D206" t="s">
        <v>92</v>
      </c>
      <c r="F206" s="3">
        <v>2.052</v>
      </c>
    </row>
    <row r="207" spans="1:6" x14ac:dyDescent="0.3">
      <c r="B207" s="2">
        <v>0.77847222222222223</v>
      </c>
      <c r="C207" t="s">
        <v>93</v>
      </c>
      <c r="D207" t="s">
        <v>92</v>
      </c>
      <c r="F207" s="3">
        <v>4.9589999999999996</v>
      </c>
    </row>
    <row r="208" spans="1:6" x14ac:dyDescent="0.3">
      <c r="B208" s="2">
        <v>0.79583333333333339</v>
      </c>
      <c r="C208" t="s">
        <v>93</v>
      </c>
      <c r="D208" t="s">
        <v>92</v>
      </c>
      <c r="F208" s="3">
        <v>5.9870000000000001</v>
      </c>
    </row>
    <row r="209" spans="2:9" x14ac:dyDescent="0.3">
      <c r="B209" s="2">
        <v>0.79583333333333339</v>
      </c>
      <c r="C209" t="s">
        <v>93</v>
      </c>
      <c r="D209" t="s">
        <v>101</v>
      </c>
      <c r="F209" s="3">
        <v>2.11</v>
      </c>
    </row>
    <row r="210" spans="2:9" x14ac:dyDescent="0.3">
      <c r="B210" s="2">
        <v>0.79652777777777783</v>
      </c>
      <c r="C210" t="s">
        <v>93</v>
      </c>
      <c r="D210" t="s">
        <v>10</v>
      </c>
      <c r="F210" s="3">
        <v>5.37</v>
      </c>
    </row>
    <row r="211" spans="2:9" x14ac:dyDescent="0.3">
      <c r="B211" s="2">
        <v>0.8041666666666667</v>
      </c>
      <c r="C211" t="s">
        <v>93</v>
      </c>
      <c r="D211" t="s">
        <v>92</v>
      </c>
      <c r="F211" s="3">
        <v>4.2699999999999996</v>
      </c>
    </row>
    <row r="212" spans="2:9" x14ac:dyDescent="0.3">
      <c r="B212" s="2">
        <v>0.81180555555555556</v>
      </c>
      <c r="C212" t="s">
        <v>93</v>
      </c>
      <c r="D212" t="s">
        <v>92</v>
      </c>
      <c r="F212" s="3">
        <v>3.5</v>
      </c>
    </row>
    <row r="213" spans="2:9" x14ac:dyDescent="0.3">
      <c r="B213" s="2">
        <v>0.85277777777777775</v>
      </c>
      <c r="C213" t="s">
        <v>93</v>
      </c>
      <c r="D213" t="s">
        <v>92</v>
      </c>
      <c r="F213" s="3">
        <v>0.125</v>
      </c>
    </row>
    <row r="214" spans="2:9" x14ac:dyDescent="0.3">
      <c r="B214" s="2">
        <v>0.8534722222222223</v>
      </c>
      <c r="C214" t="s">
        <v>53</v>
      </c>
      <c r="D214" t="s">
        <v>92</v>
      </c>
      <c r="F214" s="3">
        <v>2.5000000000000001E-2</v>
      </c>
    </row>
    <row r="215" spans="2:9" x14ac:dyDescent="0.3">
      <c r="B215" s="2">
        <v>0.85486111111111107</v>
      </c>
      <c r="C215" t="s">
        <v>102</v>
      </c>
      <c r="D215" t="s">
        <v>92</v>
      </c>
      <c r="F215" s="3">
        <v>2.5999999999999999E-2</v>
      </c>
    </row>
    <row r="216" spans="2:9" x14ac:dyDescent="0.3">
      <c r="B216" s="2">
        <v>0.85763888888888884</v>
      </c>
      <c r="C216" t="s">
        <v>103</v>
      </c>
      <c r="D216" t="s">
        <v>92</v>
      </c>
      <c r="F216" s="3">
        <v>12.3</v>
      </c>
      <c r="I216" t="s">
        <v>95</v>
      </c>
    </row>
    <row r="217" spans="2:9" x14ac:dyDescent="0.3">
      <c r="B217" s="2">
        <v>0.87083333333333324</v>
      </c>
      <c r="C217" t="s">
        <v>104</v>
      </c>
      <c r="D217" t="s">
        <v>10</v>
      </c>
      <c r="F217" s="3">
        <v>89</v>
      </c>
    </row>
    <row r="218" spans="2:9" x14ac:dyDescent="0.3">
      <c r="B218" s="2">
        <v>0.87986111111111109</v>
      </c>
      <c r="C218" t="s">
        <v>93</v>
      </c>
      <c r="D218" t="s">
        <v>10</v>
      </c>
      <c r="F218" s="3">
        <v>6.5000000000000002E-2</v>
      </c>
    </row>
    <row r="219" spans="2:9" x14ac:dyDescent="0.3">
      <c r="B219" s="2">
        <v>0.88680555555555562</v>
      </c>
      <c r="C219" t="s">
        <v>105</v>
      </c>
      <c r="D219" t="s">
        <v>10</v>
      </c>
      <c r="F219" s="3">
        <v>0.1</v>
      </c>
    </row>
    <row r="220" spans="2:9" x14ac:dyDescent="0.3">
      <c r="B220" s="2">
        <v>0.93611111111111101</v>
      </c>
      <c r="C220" t="s">
        <v>126</v>
      </c>
      <c r="D220" t="s">
        <v>10</v>
      </c>
      <c r="F220" s="3">
        <v>0.08</v>
      </c>
    </row>
    <row r="221" spans="2:9" x14ac:dyDescent="0.3">
      <c r="B221" s="2">
        <v>0.93819444444444444</v>
      </c>
      <c r="C221" t="s">
        <v>106</v>
      </c>
      <c r="D221" t="s">
        <v>10</v>
      </c>
      <c r="F221" s="3">
        <v>0.09</v>
      </c>
    </row>
    <row r="222" spans="2:9" x14ac:dyDescent="0.3">
      <c r="B222" s="2">
        <v>0.94305555555555554</v>
      </c>
      <c r="C222" t="s">
        <v>127</v>
      </c>
      <c r="D222" t="s">
        <v>10</v>
      </c>
      <c r="F222" s="3">
        <v>3.57</v>
      </c>
    </row>
    <row r="223" spans="2:9" x14ac:dyDescent="0.3">
      <c r="B223" s="2">
        <v>0.9458333333333333</v>
      </c>
      <c r="C223" t="s">
        <v>106</v>
      </c>
      <c r="D223" t="s">
        <v>10</v>
      </c>
      <c r="F223" s="3">
        <v>1.52</v>
      </c>
    </row>
    <row r="224" spans="2:9" x14ac:dyDescent="0.3">
      <c r="B224" s="2">
        <v>0.95138888888888884</v>
      </c>
      <c r="C224" t="s">
        <v>128</v>
      </c>
      <c r="D224" t="s">
        <v>107</v>
      </c>
      <c r="F224" s="3">
        <f>69.73/8</f>
        <v>8.7162500000000005</v>
      </c>
    </row>
    <row r="225" spans="1:9" x14ac:dyDescent="0.3">
      <c r="B225" s="2">
        <v>0.95277777777777783</v>
      </c>
      <c r="C225" t="s">
        <v>129</v>
      </c>
      <c r="D225" t="s">
        <v>107</v>
      </c>
      <c r="F225" s="3">
        <f>78.14/8</f>
        <v>9.7675000000000001</v>
      </c>
    </row>
    <row r="226" spans="1:9" x14ac:dyDescent="0.3">
      <c r="B226" s="2">
        <v>0.95347222222222217</v>
      </c>
      <c r="C226" t="s">
        <v>130</v>
      </c>
      <c r="D226" t="s">
        <v>107</v>
      </c>
      <c r="F226" s="3">
        <f>106.12/8</f>
        <v>13.265000000000001</v>
      </c>
    </row>
    <row r="227" spans="1:9" x14ac:dyDescent="0.3">
      <c r="B227" s="2">
        <v>0.99861111111111101</v>
      </c>
      <c r="C227" t="s">
        <v>126</v>
      </c>
      <c r="D227" t="s">
        <v>10</v>
      </c>
      <c r="F227" s="3">
        <v>0.09</v>
      </c>
    </row>
    <row r="228" spans="1:9" x14ac:dyDescent="0.3">
      <c r="B228" s="2">
        <v>0.99930555555555556</v>
      </c>
      <c r="C228" t="s">
        <v>128</v>
      </c>
      <c r="D228" t="s">
        <v>107</v>
      </c>
      <c r="F228" s="3">
        <f>76.68/8</f>
        <v>9.5850000000000009</v>
      </c>
    </row>
    <row r="229" spans="1:9" x14ac:dyDescent="0.3">
      <c r="A229" s="1">
        <v>45743</v>
      </c>
      <c r="B229" s="2">
        <v>0.8666666666666667</v>
      </c>
      <c r="C229" t="s">
        <v>131</v>
      </c>
      <c r="D229" t="s">
        <v>10</v>
      </c>
      <c r="F229" s="3">
        <v>10.6</v>
      </c>
    </row>
    <row r="230" spans="1:9" x14ac:dyDescent="0.3">
      <c r="B230" s="2">
        <v>0.87083333333333324</v>
      </c>
      <c r="C230" t="s">
        <v>132</v>
      </c>
      <c r="D230" t="s">
        <v>10</v>
      </c>
      <c r="F230" s="3">
        <v>13</v>
      </c>
      <c r="I230" t="s">
        <v>95</v>
      </c>
    </row>
    <row r="231" spans="1:9" x14ac:dyDescent="0.3">
      <c r="B231" s="2">
        <v>0.87291666666666667</v>
      </c>
      <c r="C231" t="s">
        <v>133</v>
      </c>
      <c r="D231" t="s">
        <v>10</v>
      </c>
      <c r="F231" s="3">
        <v>27.8</v>
      </c>
    </row>
    <row r="232" spans="1:9" x14ac:dyDescent="0.3">
      <c r="B232" s="2">
        <v>0.90138888888888891</v>
      </c>
      <c r="C232" t="s">
        <v>108</v>
      </c>
      <c r="D232" t="s">
        <v>10</v>
      </c>
      <c r="F232" s="3">
        <v>4.28</v>
      </c>
    </row>
    <row r="233" spans="1:9" x14ac:dyDescent="0.3">
      <c r="B233" s="2">
        <v>0.91875000000000007</v>
      </c>
      <c r="C233" t="s">
        <v>132</v>
      </c>
      <c r="D233" t="s">
        <v>10</v>
      </c>
      <c r="F233" s="3">
        <v>13.8</v>
      </c>
    </row>
    <row r="234" spans="1:9" x14ac:dyDescent="0.3">
      <c r="B234" s="2">
        <v>0.92013888888888884</v>
      </c>
      <c r="C234" t="s">
        <v>128</v>
      </c>
      <c r="D234" t="s">
        <v>107</v>
      </c>
      <c r="F234" s="3">
        <f>69.21/8</f>
        <v>8.6512499999999992</v>
      </c>
    </row>
    <row r="235" spans="1:9" x14ac:dyDescent="0.3">
      <c r="A235" s="1">
        <v>45744</v>
      </c>
      <c r="B235" s="2">
        <v>0.10208333333333335</v>
      </c>
      <c r="C235" t="s">
        <v>134</v>
      </c>
      <c r="D235" t="s">
        <v>10</v>
      </c>
      <c r="F235" s="3">
        <v>6.37</v>
      </c>
    </row>
    <row r="236" spans="1:9" x14ac:dyDescent="0.3">
      <c r="B236" s="2">
        <v>0.12638888888888888</v>
      </c>
      <c r="C236" t="s">
        <v>134</v>
      </c>
      <c r="D236" t="s">
        <v>10</v>
      </c>
      <c r="F236" s="3">
        <v>9.2899999999999991</v>
      </c>
    </row>
    <row r="237" spans="1:9" x14ac:dyDescent="0.3">
      <c r="B237" s="2">
        <v>0.12638888888888888</v>
      </c>
      <c r="C237" t="s">
        <v>93</v>
      </c>
      <c r="D237" t="s">
        <v>10</v>
      </c>
      <c r="F237" s="3">
        <v>8.51</v>
      </c>
    </row>
    <row r="238" spans="1:9" x14ac:dyDescent="0.3">
      <c r="B238" s="2">
        <v>0.84930555555555554</v>
      </c>
      <c r="C238" t="s">
        <v>93</v>
      </c>
      <c r="D238" t="s">
        <v>10</v>
      </c>
      <c r="F238" s="3">
        <v>0.05</v>
      </c>
    </row>
    <row r="239" spans="1:9" x14ac:dyDescent="0.3">
      <c r="B239" s="2">
        <v>0.8520833333333333</v>
      </c>
      <c r="C239" t="s">
        <v>93</v>
      </c>
      <c r="D239" t="s">
        <v>10</v>
      </c>
      <c r="F239" s="3">
        <v>0.05</v>
      </c>
    </row>
    <row r="240" spans="1:9" x14ac:dyDescent="0.3">
      <c r="B240" s="2">
        <v>0.8520833333333333</v>
      </c>
      <c r="C240" t="s">
        <v>134</v>
      </c>
      <c r="D240" t="s">
        <v>10</v>
      </c>
      <c r="F240" s="3">
        <v>6.42</v>
      </c>
    </row>
    <row r="241" spans="2:9" x14ac:dyDescent="0.3">
      <c r="B241" s="2">
        <v>0.8534722222222223</v>
      </c>
      <c r="C241" t="s">
        <v>134</v>
      </c>
      <c r="D241" t="s">
        <v>21</v>
      </c>
      <c r="F241" s="3">
        <v>8.6</v>
      </c>
    </row>
    <row r="242" spans="2:9" x14ac:dyDescent="0.3">
      <c r="B242" s="2">
        <v>0.8534722222222223</v>
      </c>
      <c r="C242" t="s">
        <v>135</v>
      </c>
      <c r="D242" t="s">
        <v>10</v>
      </c>
      <c r="F242" s="3">
        <v>9.14</v>
      </c>
    </row>
    <row r="243" spans="2:9" x14ac:dyDescent="0.3">
      <c r="B243" s="2">
        <v>1.1111111111111112E-2</v>
      </c>
      <c r="C243" t="s">
        <v>93</v>
      </c>
      <c r="D243" t="s">
        <v>10</v>
      </c>
      <c r="F243" s="3">
        <v>3.78</v>
      </c>
    </row>
    <row r="244" spans="2:9" x14ac:dyDescent="0.3">
      <c r="B244" s="2">
        <v>3.125E-2</v>
      </c>
      <c r="C244" t="s">
        <v>44</v>
      </c>
      <c r="D244" t="s">
        <v>10</v>
      </c>
      <c r="F244" s="3">
        <v>15.3</v>
      </c>
      <c r="I244" t="s">
        <v>95</v>
      </c>
    </row>
    <row r="245" spans="2:9" x14ac:dyDescent="0.3">
      <c r="B245" s="2">
        <v>3.4027777777777775E-2</v>
      </c>
      <c r="C245" t="s">
        <v>90</v>
      </c>
      <c r="D245" t="s">
        <v>109</v>
      </c>
      <c r="F245" s="3">
        <f>1000/70</f>
        <v>14.285714285714286</v>
      </c>
    </row>
    <row r="246" spans="2:9" x14ac:dyDescent="0.3">
      <c r="B246" s="2">
        <v>3.6111111111111115E-2</v>
      </c>
      <c r="C246" t="s">
        <v>136</v>
      </c>
      <c r="D246" t="s">
        <v>10</v>
      </c>
      <c r="F246" s="3">
        <v>10.6</v>
      </c>
    </row>
    <row r="247" spans="2:9" x14ac:dyDescent="0.3">
      <c r="B247" s="2">
        <v>3.888888888888889E-2</v>
      </c>
      <c r="C247" t="s">
        <v>137</v>
      </c>
      <c r="D247" t="s">
        <v>10</v>
      </c>
      <c r="F247" s="3">
        <v>11.5</v>
      </c>
    </row>
    <row r="248" spans="2:9" x14ac:dyDescent="0.3">
      <c r="B248" s="2">
        <v>4.9305555555555554E-2</v>
      </c>
      <c r="C248" t="s">
        <v>110</v>
      </c>
      <c r="D248" t="s">
        <v>10</v>
      </c>
      <c r="F248" s="3">
        <v>25.1</v>
      </c>
    </row>
    <row r="249" spans="2:9" x14ac:dyDescent="0.3">
      <c r="B249" s="2">
        <v>5.1388888888888894E-2</v>
      </c>
      <c r="C249" t="s">
        <v>111</v>
      </c>
      <c r="D249" t="s">
        <v>10</v>
      </c>
      <c r="F249" s="3">
        <v>18.600000000000001</v>
      </c>
    </row>
    <row r="250" spans="2:9" x14ac:dyDescent="0.3">
      <c r="B250" s="2">
        <v>5.2083333333333336E-2</v>
      </c>
      <c r="C250" t="s">
        <v>112</v>
      </c>
      <c r="D250" t="s">
        <v>10</v>
      </c>
      <c r="F250" s="3">
        <v>146</v>
      </c>
    </row>
    <row r="251" spans="2:9" x14ac:dyDescent="0.3">
      <c r="B251" s="2">
        <v>5.2777777777777778E-2</v>
      </c>
      <c r="C251" t="s">
        <v>113</v>
      </c>
      <c r="D251" t="s">
        <v>10</v>
      </c>
      <c r="F251" s="3">
        <v>22.3</v>
      </c>
    </row>
    <row r="252" spans="2:9" x14ac:dyDescent="0.3">
      <c r="B252" s="2">
        <v>5.6944444444444443E-2</v>
      </c>
      <c r="C252" t="s">
        <v>138</v>
      </c>
      <c r="D252" t="s">
        <v>10</v>
      </c>
      <c r="F252" s="3">
        <v>0.748</v>
      </c>
    </row>
    <row r="253" spans="2:9" x14ac:dyDescent="0.3">
      <c r="B253" s="2">
        <v>5.7638888888888885E-2</v>
      </c>
      <c r="C253" t="s">
        <v>137</v>
      </c>
      <c r="D253" t="s">
        <v>10</v>
      </c>
      <c r="F253" s="3">
        <v>11.5</v>
      </c>
    </row>
    <row r="254" spans="2:9" x14ac:dyDescent="0.3">
      <c r="B254" s="2">
        <v>5.7638888888888885E-2</v>
      </c>
      <c r="C254" t="s">
        <v>128</v>
      </c>
      <c r="D254" t="s">
        <v>107</v>
      </c>
      <c r="F254" s="3">
        <f>73.58/8</f>
        <v>9.1974999999999998</v>
      </c>
    </row>
    <row r="255" spans="2:9" x14ac:dyDescent="0.3">
      <c r="B255" s="2">
        <v>5.9027777777777783E-2</v>
      </c>
      <c r="C255" t="s">
        <v>139</v>
      </c>
      <c r="D255" t="s">
        <v>10</v>
      </c>
      <c r="F255" s="3">
        <v>9.68</v>
      </c>
    </row>
    <row r="256" spans="2:9" x14ac:dyDescent="0.3">
      <c r="B256" s="2">
        <v>6.1111111111111116E-2</v>
      </c>
      <c r="C256" t="s">
        <v>130</v>
      </c>
      <c r="D256" t="s">
        <v>107</v>
      </c>
      <c r="F256" s="3">
        <f>88.96/8</f>
        <v>11.12</v>
      </c>
    </row>
    <row r="257" spans="2:9" x14ac:dyDescent="0.3">
      <c r="B257" s="2">
        <v>0.20972222222222223</v>
      </c>
      <c r="C257" t="s">
        <v>130</v>
      </c>
      <c r="D257" t="s">
        <v>107</v>
      </c>
      <c r="F257" s="3">
        <f>75.49/8</f>
        <v>9.4362499999999994</v>
      </c>
    </row>
    <row r="258" spans="2:9" x14ac:dyDescent="0.3">
      <c r="B258" s="2">
        <v>0.21180555555555555</v>
      </c>
      <c r="C258" t="s">
        <v>128</v>
      </c>
      <c r="D258" t="s">
        <v>10</v>
      </c>
      <c r="E258">
        <v>100</v>
      </c>
      <c r="F258" s="3">
        <v>19.100000000000001</v>
      </c>
    </row>
    <row r="259" spans="2:9" x14ac:dyDescent="0.3">
      <c r="B259" s="2">
        <v>0.21458333333333335</v>
      </c>
      <c r="C259" t="s">
        <v>128</v>
      </c>
      <c r="D259" t="s">
        <v>10</v>
      </c>
      <c r="F259" s="3">
        <v>7.49</v>
      </c>
    </row>
    <row r="260" spans="2:9" x14ac:dyDescent="0.3">
      <c r="B260" s="2">
        <v>0.21527777777777779</v>
      </c>
      <c r="C260" t="s">
        <v>130</v>
      </c>
      <c r="D260" t="s">
        <v>10</v>
      </c>
      <c r="F260" s="3">
        <v>12</v>
      </c>
    </row>
    <row r="261" spans="2:9" x14ac:dyDescent="0.3">
      <c r="B261" s="2">
        <v>0.21527777777777779</v>
      </c>
      <c r="C261" t="s">
        <v>130</v>
      </c>
      <c r="D261" t="s">
        <v>10</v>
      </c>
      <c r="F261" s="3">
        <v>12.3</v>
      </c>
    </row>
    <row r="262" spans="2:9" x14ac:dyDescent="0.3">
      <c r="B262" s="2">
        <v>0.21805555555555556</v>
      </c>
      <c r="C262" t="s">
        <v>128</v>
      </c>
      <c r="D262" t="s">
        <v>10</v>
      </c>
      <c r="F262" s="3">
        <v>10.199999999999999</v>
      </c>
    </row>
    <row r="263" spans="2:9" x14ac:dyDescent="0.3">
      <c r="B263" s="2">
        <v>0.21875</v>
      </c>
      <c r="C263" t="s">
        <v>140</v>
      </c>
      <c r="D263" t="s">
        <v>10</v>
      </c>
      <c r="F263" s="3">
        <v>12.4</v>
      </c>
    </row>
    <row r="264" spans="2:9" x14ac:dyDescent="0.3">
      <c r="B264" s="2">
        <v>0.21944444444444444</v>
      </c>
      <c r="C264" t="s">
        <v>93</v>
      </c>
      <c r="D264" t="s">
        <v>10</v>
      </c>
      <c r="F264" s="3">
        <v>5.4</v>
      </c>
    </row>
    <row r="265" spans="2:9" x14ac:dyDescent="0.3">
      <c r="B265" s="2">
        <v>0.22500000000000001</v>
      </c>
      <c r="C265" t="s">
        <v>141</v>
      </c>
      <c r="D265" t="s">
        <v>10</v>
      </c>
      <c r="F265" s="3">
        <v>16</v>
      </c>
    </row>
    <row r="266" spans="2:9" x14ac:dyDescent="0.3">
      <c r="B266" s="2">
        <v>0.22569444444444445</v>
      </c>
      <c r="C266" t="s">
        <v>142</v>
      </c>
      <c r="D266" t="s">
        <v>10</v>
      </c>
      <c r="F266" s="3">
        <v>12.2</v>
      </c>
    </row>
    <row r="267" spans="2:9" x14ac:dyDescent="0.3">
      <c r="B267" s="2">
        <v>0.22638888888888889</v>
      </c>
      <c r="C267" t="s">
        <v>143</v>
      </c>
      <c r="D267" t="s">
        <v>10</v>
      </c>
      <c r="F267" s="3">
        <v>0.06</v>
      </c>
    </row>
    <row r="268" spans="2:9" x14ac:dyDescent="0.3">
      <c r="B268" s="2">
        <v>0.22708333333333333</v>
      </c>
      <c r="C268" t="s">
        <v>144</v>
      </c>
      <c r="D268" t="s">
        <v>10</v>
      </c>
      <c r="F268" s="3">
        <v>8.11</v>
      </c>
    </row>
    <row r="269" spans="2:9" x14ac:dyDescent="0.3">
      <c r="B269" s="2">
        <v>0.22777777777777777</v>
      </c>
      <c r="C269" t="s">
        <v>145</v>
      </c>
      <c r="D269" t="s">
        <v>10</v>
      </c>
      <c r="F269" s="3">
        <v>10.4</v>
      </c>
    </row>
    <row r="270" spans="2:9" x14ac:dyDescent="0.3">
      <c r="B270" s="2">
        <v>0.22847222222222222</v>
      </c>
      <c r="C270" t="s">
        <v>146</v>
      </c>
      <c r="D270" t="s">
        <v>10</v>
      </c>
      <c r="F270" s="3">
        <v>7.4</v>
      </c>
    </row>
    <row r="271" spans="2:9" x14ac:dyDescent="0.3">
      <c r="B271" s="2">
        <v>0.23055555555555554</v>
      </c>
      <c r="C271" t="s">
        <v>147</v>
      </c>
      <c r="D271" t="s">
        <v>10</v>
      </c>
      <c r="F271" s="3">
        <v>8.51</v>
      </c>
      <c r="I271" t="s">
        <v>118</v>
      </c>
    </row>
    <row r="272" spans="2:9" x14ac:dyDescent="0.3">
      <c r="B272" s="2">
        <v>0.23124999999999998</v>
      </c>
      <c r="C272" t="s">
        <v>114</v>
      </c>
      <c r="D272" t="s">
        <v>10</v>
      </c>
      <c r="F272" s="3">
        <v>84</v>
      </c>
      <c r="I272" t="s">
        <v>115</v>
      </c>
    </row>
    <row r="273" spans="1:9" x14ac:dyDescent="0.3">
      <c r="B273" s="2">
        <v>0.23263888888888887</v>
      </c>
      <c r="C273" t="s">
        <v>147</v>
      </c>
      <c r="D273" t="s">
        <v>10</v>
      </c>
      <c r="F273" s="3">
        <v>8.52</v>
      </c>
    </row>
    <row r="274" spans="1:9" x14ac:dyDescent="0.3">
      <c r="B274" s="2">
        <v>0.23333333333333331</v>
      </c>
      <c r="C274" t="s">
        <v>140</v>
      </c>
      <c r="D274" t="s">
        <v>10</v>
      </c>
      <c r="F274" s="3">
        <v>12.3</v>
      </c>
    </row>
    <row r="275" spans="1:9" x14ac:dyDescent="0.3">
      <c r="B275" s="2">
        <v>0.23402777777777781</v>
      </c>
      <c r="C275" t="s">
        <v>116</v>
      </c>
      <c r="D275" t="s">
        <v>101</v>
      </c>
      <c r="F275" s="3">
        <v>12</v>
      </c>
      <c r="I275" t="s">
        <v>117</v>
      </c>
    </row>
    <row r="276" spans="1:9" x14ac:dyDescent="0.3">
      <c r="B276" s="2">
        <v>0.23402777777777781</v>
      </c>
      <c r="C276" t="s">
        <v>116</v>
      </c>
      <c r="D276" t="s">
        <v>101</v>
      </c>
      <c r="F276" s="3">
        <v>11.5</v>
      </c>
    </row>
    <row r="277" spans="1:9" x14ac:dyDescent="0.3">
      <c r="B277" s="2">
        <v>0.23819444444444446</v>
      </c>
      <c r="C277" t="s">
        <v>137</v>
      </c>
      <c r="D277" t="s">
        <v>101</v>
      </c>
      <c r="F277" s="3">
        <v>7.13</v>
      </c>
    </row>
    <row r="278" spans="1:9" x14ac:dyDescent="0.3">
      <c r="B278" s="2">
        <v>0.23819444444444446</v>
      </c>
      <c r="C278" t="s">
        <v>137</v>
      </c>
      <c r="D278" t="s">
        <v>101</v>
      </c>
      <c r="F278" s="3">
        <v>10.8</v>
      </c>
    </row>
    <row r="279" spans="1:9" x14ac:dyDescent="0.3">
      <c r="A279" s="1">
        <v>45748</v>
      </c>
      <c r="B279" s="2">
        <v>0.78888888888888886</v>
      </c>
      <c r="C279" t="s">
        <v>147</v>
      </c>
      <c r="D279" t="s">
        <v>10</v>
      </c>
      <c r="F279" s="3">
        <v>9.4499999999999993</v>
      </c>
    </row>
    <row r="280" spans="1:9" x14ac:dyDescent="0.3">
      <c r="B280" s="2">
        <v>0.7895833333333333</v>
      </c>
      <c r="C280" t="s">
        <v>116</v>
      </c>
      <c r="D280" t="s">
        <v>101</v>
      </c>
      <c r="F280" s="3">
        <v>17.100000000000001</v>
      </c>
    </row>
    <row r="281" spans="1:9" x14ac:dyDescent="0.3">
      <c r="B281" s="2">
        <v>0.79027777777777775</v>
      </c>
      <c r="C281" t="s">
        <v>119</v>
      </c>
      <c r="D281" t="s">
        <v>10</v>
      </c>
      <c r="F281" s="3">
        <v>10.6</v>
      </c>
    </row>
    <row r="282" spans="1:9" x14ac:dyDescent="0.3">
      <c r="B282" s="2">
        <v>0.7909722222222223</v>
      </c>
      <c r="C282" t="s">
        <v>137</v>
      </c>
      <c r="D282" t="s">
        <v>101</v>
      </c>
      <c r="F282" s="3">
        <v>10.9</v>
      </c>
    </row>
    <row r="283" spans="1:9" x14ac:dyDescent="0.3">
      <c r="B283" s="2">
        <v>0.97499999999999998</v>
      </c>
      <c r="C283" t="s">
        <v>150</v>
      </c>
      <c r="D283" t="s">
        <v>10</v>
      </c>
      <c r="F283" s="3">
        <v>0.05</v>
      </c>
    </row>
    <row r="284" spans="1:9" x14ac:dyDescent="0.3">
      <c r="B284" s="2">
        <v>0.97499999999999998</v>
      </c>
      <c r="C284" t="s">
        <v>137</v>
      </c>
      <c r="D284" t="s">
        <v>101</v>
      </c>
      <c r="F284" s="3">
        <v>6.3</v>
      </c>
    </row>
    <row r="285" spans="1:9" x14ac:dyDescent="0.3">
      <c r="B285" s="2">
        <v>0.97569444444444453</v>
      </c>
      <c r="C285" t="s">
        <v>116</v>
      </c>
      <c r="D285" t="s">
        <v>101</v>
      </c>
      <c r="F285" s="3">
        <v>0.04</v>
      </c>
    </row>
    <row r="286" spans="1:9" x14ac:dyDescent="0.3">
      <c r="B286" s="2">
        <v>0.9770833333333333</v>
      </c>
      <c r="C286" t="s">
        <v>119</v>
      </c>
      <c r="D286" t="s">
        <v>101</v>
      </c>
      <c r="F286" s="3">
        <v>10.199999999999999</v>
      </c>
    </row>
    <row r="287" spans="1:9" x14ac:dyDescent="0.3">
      <c r="A287" s="1">
        <v>45759</v>
      </c>
      <c r="B287" s="2">
        <v>0.90277777777777779</v>
      </c>
      <c r="C287" t="s">
        <v>148</v>
      </c>
      <c r="D287" t="s">
        <v>120</v>
      </c>
      <c r="F287" s="3">
        <f>158.59/8</f>
        <v>19.82375</v>
      </c>
      <c r="H287" s="4">
        <f>2.52/8</f>
        <v>0.315</v>
      </c>
      <c r="I287" t="s">
        <v>121</v>
      </c>
    </row>
    <row r="288" spans="1:9" x14ac:dyDescent="0.3">
      <c r="B288" s="2">
        <v>0.90347222222222223</v>
      </c>
      <c r="C288" t="s">
        <v>122</v>
      </c>
      <c r="D288" t="s">
        <v>120</v>
      </c>
      <c r="F288" s="3">
        <f>0.94/8</f>
        <v>0.11749999999999999</v>
      </c>
      <c r="H288" s="4">
        <f>2.86/8</f>
        <v>0.35749999999999998</v>
      </c>
    </row>
    <row r="289" spans="1:9" x14ac:dyDescent="0.3">
      <c r="B289" s="2">
        <v>0.90902777777777777</v>
      </c>
      <c r="C289" t="s">
        <v>123</v>
      </c>
      <c r="D289" t="s">
        <v>120</v>
      </c>
      <c r="F289" s="3">
        <f>152.3/8</f>
        <v>19.037500000000001</v>
      </c>
      <c r="H289" s="4">
        <f>2.7/8</f>
        <v>0.33750000000000002</v>
      </c>
    </row>
    <row r="290" spans="1:9" x14ac:dyDescent="0.3">
      <c r="A290" s="1">
        <v>45762</v>
      </c>
      <c r="B290" s="2">
        <v>0.61527777777777781</v>
      </c>
      <c r="C290" t="s">
        <v>124</v>
      </c>
      <c r="D290" t="s">
        <v>120</v>
      </c>
      <c r="F290" s="3">
        <f>193.03/8</f>
        <v>24.12875</v>
      </c>
      <c r="H290" s="4">
        <f>4.46/8</f>
        <v>0.5575</v>
      </c>
      <c r="I290" t="s">
        <v>4</v>
      </c>
    </row>
    <row r="291" spans="1:9" x14ac:dyDescent="0.3">
      <c r="B291" s="2">
        <v>0.61736111111111114</v>
      </c>
      <c r="C291" t="s">
        <v>93</v>
      </c>
      <c r="D291" t="s">
        <v>125</v>
      </c>
      <c r="H291" s="4">
        <f>10.1/(7.74+7.09+0.225)</f>
        <v>0.67087346396545999</v>
      </c>
    </row>
    <row r="292" spans="1:9" x14ac:dyDescent="0.3">
      <c r="A292" s="1">
        <v>45774</v>
      </c>
      <c r="B292" s="2">
        <v>0.6743055555555556</v>
      </c>
      <c r="C292" t="s">
        <v>149</v>
      </c>
      <c r="D292" t="s">
        <v>10</v>
      </c>
      <c r="F292" s="3">
        <v>13.9</v>
      </c>
    </row>
    <row r="293" spans="1:9" x14ac:dyDescent="0.3">
      <c r="A293" s="1">
        <v>45782</v>
      </c>
      <c r="B293" s="2">
        <v>0.68125000000000002</v>
      </c>
      <c r="C293" t="s">
        <v>152</v>
      </c>
      <c r="D293" t="s">
        <v>10</v>
      </c>
      <c r="F293" s="3">
        <v>16.600000000000001</v>
      </c>
    </row>
    <row r="294" spans="1:9" x14ac:dyDescent="0.3">
      <c r="A294" s="1">
        <v>45782</v>
      </c>
      <c r="B294" s="2">
        <v>0.69444444444444453</v>
      </c>
      <c r="C294" t="s">
        <v>151</v>
      </c>
      <c r="D294" t="s">
        <v>10</v>
      </c>
      <c r="F294" s="3">
        <v>16.8</v>
      </c>
    </row>
    <row r="295" spans="1:9" x14ac:dyDescent="0.3">
      <c r="A295" s="1">
        <v>45782</v>
      </c>
      <c r="B295" s="2">
        <v>0.70000000000000007</v>
      </c>
      <c r="C295" t="s">
        <v>154</v>
      </c>
      <c r="D295" t="s">
        <v>153</v>
      </c>
      <c r="F295" s="3">
        <f>27.5/(49*60+14-(48*60+8))</f>
        <v>0.41666666666666669</v>
      </c>
    </row>
    <row r="296" spans="1:9" x14ac:dyDescent="0.3">
      <c r="B296" s="2">
        <v>0.72291666666666676</v>
      </c>
      <c r="C296" t="s">
        <v>155</v>
      </c>
      <c r="D296" t="s">
        <v>153</v>
      </c>
      <c r="F296" s="3">
        <f>27.5/(21*60+52-(21*60+47))</f>
        <v>5.5</v>
      </c>
      <c r="I296" t="s">
        <v>157</v>
      </c>
    </row>
    <row r="297" spans="1:9" x14ac:dyDescent="0.3">
      <c r="B297" s="2">
        <v>0.7284722222222223</v>
      </c>
      <c r="C297" t="s">
        <v>156</v>
      </c>
      <c r="D297" t="s">
        <v>153</v>
      </c>
      <c r="F297" s="3">
        <f>13/(0.348+0.731+0.108)</f>
        <v>10.951979780960404</v>
      </c>
      <c r="I297" t="s">
        <v>157</v>
      </c>
    </row>
    <row r="298" spans="1:9" x14ac:dyDescent="0.3">
      <c r="B298" s="2">
        <v>0.73263888888888884</v>
      </c>
      <c r="C298" t="s">
        <v>158</v>
      </c>
      <c r="D298" t="s">
        <v>153</v>
      </c>
      <c r="F298" s="3">
        <f>27.5/(34*60+59-(34*60+48))</f>
        <v>2.5</v>
      </c>
    </row>
    <row r="299" spans="1:9" x14ac:dyDescent="0.3">
      <c r="B299" s="2">
        <v>0.74861111111111101</v>
      </c>
      <c r="C299" t="s">
        <v>159</v>
      </c>
      <c r="D299" t="s">
        <v>153</v>
      </c>
      <c r="F299" s="3">
        <f>27.5/(31-8)</f>
        <v>1.1956521739130435</v>
      </c>
    </row>
    <row r="300" spans="1:9" x14ac:dyDescent="0.3">
      <c r="B300" s="2">
        <v>0.75277777777777777</v>
      </c>
      <c r="C300" t="s">
        <v>159</v>
      </c>
      <c r="D300" t="s">
        <v>153</v>
      </c>
      <c r="F300" s="3">
        <f>27.5/(67-47)</f>
        <v>1.375</v>
      </c>
    </row>
    <row r="301" spans="1:9" x14ac:dyDescent="0.3">
      <c r="B301" s="2">
        <v>0.75486111111111109</v>
      </c>
      <c r="C301" t="s">
        <v>158</v>
      </c>
      <c r="D301" t="s">
        <v>153</v>
      </c>
      <c r="F301" s="3">
        <f>27.5/(64-54)</f>
        <v>2.75</v>
      </c>
    </row>
    <row r="302" spans="1:9" x14ac:dyDescent="0.3">
      <c r="B302" s="2">
        <v>0.75555555555555554</v>
      </c>
      <c r="C302" t="s">
        <v>154</v>
      </c>
      <c r="D302" t="s">
        <v>153</v>
      </c>
      <c r="F302" s="3">
        <f>27.5/(60+47-44)</f>
        <v>0.43650793650793651</v>
      </c>
    </row>
    <row r="303" spans="1:9" x14ac:dyDescent="0.3">
      <c r="B303" s="2">
        <v>0.79027777777777775</v>
      </c>
      <c r="C303" t="s">
        <v>159</v>
      </c>
      <c r="D303" t="s">
        <v>153</v>
      </c>
      <c r="F303" s="3">
        <f>27.5/(31-13)</f>
        <v>1.5277777777777777</v>
      </c>
    </row>
    <row r="304" spans="1:9" x14ac:dyDescent="0.3">
      <c r="B304" s="2">
        <v>0.85416666666666663</v>
      </c>
      <c r="C304" t="s">
        <v>160</v>
      </c>
      <c r="D304" t="s">
        <v>153</v>
      </c>
      <c r="F304" s="3">
        <f>27.5/10</f>
        <v>2.75</v>
      </c>
    </row>
    <row r="305" spans="1:8" x14ac:dyDescent="0.3">
      <c r="A305" s="1">
        <v>45826</v>
      </c>
      <c r="B305" s="2">
        <v>0.96666666666666667</v>
      </c>
      <c r="C305" t="s">
        <v>161</v>
      </c>
      <c r="D305" t="s">
        <v>10</v>
      </c>
      <c r="F305" s="3">
        <v>1.2E-2</v>
      </c>
    </row>
    <row r="306" spans="1:8" x14ac:dyDescent="0.3">
      <c r="B306" s="2">
        <v>0.96875</v>
      </c>
      <c r="C306" t="s">
        <v>163</v>
      </c>
      <c r="D306" t="s">
        <v>10</v>
      </c>
      <c r="F306" s="3">
        <v>0</v>
      </c>
    </row>
    <row r="307" spans="1:8" x14ac:dyDescent="0.3">
      <c r="B307" s="2">
        <v>0.97013888888888899</v>
      </c>
      <c r="C307" t="s">
        <v>162</v>
      </c>
      <c r="D307" t="s">
        <v>10</v>
      </c>
      <c r="E307">
        <v>100</v>
      </c>
      <c r="F307" s="3">
        <v>2.71</v>
      </c>
    </row>
    <row r="308" spans="1:8" x14ac:dyDescent="0.3">
      <c r="B308" s="2">
        <v>0.97083333333333333</v>
      </c>
      <c r="C308" t="s">
        <v>161</v>
      </c>
      <c r="D308" t="s">
        <v>10</v>
      </c>
      <c r="F308" s="3">
        <v>9.32</v>
      </c>
    </row>
    <row r="309" spans="1:8" x14ac:dyDescent="0.3">
      <c r="B309" s="2">
        <v>0.97569444444444453</v>
      </c>
      <c r="C309" t="s">
        <v>175</v>
      </c>
      <c r="D309" t="s">
        <v>176</v>
      </c>
      <c r="F309" s="3">
        <f>75.09/8</f>
        <v>9.3862500000000004</v>
      </c>
      <c r="H309" s="4">
        <f>3.01/8</f>
        <v>0.37624999999999997</v>
      </c>
    </row>
    <row r="310" spans="1:8" x14ac:dyDescent="0.3">
      <c r="C310" t="s">
        <v>174</v>
      </c>
      <c r="D310" t="s">
        <v>176</v>
      </c>
      <c r="F310" s="3">
        <f>77.51/8</f>
        <v>9.6887500000000006</v>
      </c>
      <c r="H310" s="4">
        <f>38.55/8</f>
        <v>4.8187499999999996</v>
      </c>
    </row>
    <row r="311" spans="1:8" x14ac:dyDescent="0.3">
      <c r="B311" s="2">
        <v>0.97638888888888886</v>
      </c>
      <c r="C311" t="s">
        <v>163</v>
      </c>
      <c r="D311" t="s">
        <v>176</v>
      </c>
      <c r="F311" s="3">
        <f>98.21/8</f>
        <v>12.276249999999999</v>
      </c>
      <c r="H311" s="4">
        <f>2.61/8</f>
        <v>0.32624999999999998</v>
      </c>
    </row>
    <row r="312" spans="1:8" x14ac:dyDescent="0.3">
      <c r="C312" t="s">
        <v>161</v>
      </c>
      <c r="D312" t="s">
        <v>176</v>
      </c>
      <c r="F312" s="3">
        <f>128.62/8</f>
        <v>16.077500000000001</v>
      </c>
      <c r="H312" s="4">
        <f>38.43/8</f>
        <v>4.80375</v>
      </c>
    </row>
    <row r="313" spans="1:8" x14ac:dyDescent="0.3">
      <c r="C313" t="s">
        <v>164</v>
      </c>
      <c r="D313" t="s">
        <v>176</v>
      </c>
      <c r="F313" s="3">
        <f>1.85/8</f>
        <v>0.23125000000000001</v>
      </c>
      <c r="H313" s="4">
        <f>21.83/8</f>
        <v>2.7287499999999998</v>
      </c>
    </row>
    <row r="314" spans="1:8" x14ac:dyDescent="0.3">
      <c r="C314" t="s">
        <v>165</v>
      </c>
      <c r="D314" t="s">
        <v>176</v>
      </c>
      <c r="F314" s="3">
        <f>3.99/8</f>
        <v>0.49875000000000003</v>
      </c>
      <c r="H314" s="4">
        <f>3.77/8</f>
        <v>0.47125</v>
      </c>
    </row>
    <row r="315" spans="1:8" x14ac:dyDescent="0.3">
      <c r="C315" t="s">
        <v>166</v>
      </c>
      <c r="D315" t="s">
        <v>176</v>
      </c>
      <c r="F315" s="3">
        <f>147.32/8</f>
        <v>18.414999999999999</v>
      </c>
      <c r="H315" s="4">
        <f>23.26/8</f>
        <v>2.9075000000000002</v>
      </c>
    </row>
    <row r="316" spans="1:8" x14ac:dyDescent="0.3">
      <c r="C316" t="s">
        <v>167</v>
      </c>
      <c r="D316" t="s">
        <v>176</v>
      </c>
      <c r="F316" s="3">
        <f>106.46/8</f>
        <v>13.307499999999999</v>
      </c>
      <c r="H316" s="4">
        <f>30.32/8</f>
        <v>3.79</v>
      </c>
    </row>
    <row r="317" spans="1:8" x14ac:dyDescent="0.3">
      <c r="C317" t="s">
        <v>162</v>
      </c>
      <c r="D317" t="s">
        <v>176</v>
      </c>
      <c r="F317" s="3">
        <f>13.82/8</f>
        <v>1.7275</v>
      </c>
      <c r="H317" s="4">
        <f>25.28/8</f>
        <v>3.16</v>
      </c>
    </row>
    <row r="318" spans="1:8" x14ac:dyDescent="0.3">
      <c r="C318" t="s">
        <v>168</v>
      </c>
      <c r="D318" t="s">
        <v>176</v>
      </c>
      <c r="F318" s="3">
        <f>3.69/8</f>
        <v>0.46124999999999999</v>
      </c>
      <c r="H318" s="4">
        <f>30.3/8</f>
        <v>3.7875000000000001</v>
      </c>
    </row>
    <row r="319" spans="1:8" x14ac:dyDescent="0.3">
      <c r="B319" s="2">
        <v>0.98125000000000007</v>
      </c>
      <c r="C319" t="s">
        <v>169</v>
      </c>
      <c r="D319" t="s">
        <v>176</v>
      </c>
      <c r="F319" s="3">
        <f>156.02/8</f>
        <v>19.502500000000001</v>
      </c>
      <c r="H319" s="4">
        <f>29.05/8</f>
        <v>3.6312500000000001</v>
      </c>
    </row>
    <row r="320" spans="1:8" x14ac:dyDescent="0.3">
      <c r="B320" s="2">
        <v>0.99375000000000002</v>
      </c>
      <c r="C320" t="s">
        <v>171</v>
      </c>
      <c r="D320" t="s">
        <v>10</v>
      </c>
      <c r="F320" s="3">
        <v>18.399999999999999</v>
      </c>
    </row>
    <row r="321" spans="1:9" x14ac:dyDescent="0.3">
      <c r="C321" t="s">
        <v>170</v>
      </c>
      <c r="D321" t="s">
        <v>10</v>
      </c>
      <c r="F321" s="3">
        <v>19</v>
      </c>
    </row>
    <row r="322" spans="1:9" x14ac:dyDescent="0.3">
      <c r="C322" t="s">
        <v>172</v>
      </c>
      <c r="D322" t="s">
        <v>10</v>
      </c>
      <c r="F322" s="3">
        <v>45.2</v>
      </c>
    </row>
    <row r="323" spans="1:9" x14ac:dyDescent="0.3">
      <c r="C323" t="s">
        <v>173</v>
      </c>
      <c r="D323" t="s">
        <v>10</v>
      </c>
      <c r="F323" s="3">
        <v>9.23</v>
      </c>
    </row>
    <row r="324" spans="1:9" x14ac:dyDescent="0.3">
      <c r="A324" s="1">
        <v>45827</v>
      </c>
      <c r="B324" s="2">
        <v>2.2916666666666669E-2</v>
      </c>
      <c r="C324" t="s">
        <v>177</v>
      </c>
      <c r="D324" t="s">
        <v>176</v>
      </c>
      <c r="F324" s="3">
        <f>397.87/8</f>
        <v>49.733750000000001</v>
      </c>
      <c r="H324" s="4">
        <f>54.75/8</f>
        <v>6.84375</v>
      </c>
    </row>
    <row r="325" spans="1:9" x14ac:dyDescent="0.3">
      <c r="C325" t="s">
        <v>178</v>
      </c>
      <c r="D325" t="s">
        <v>176</v>
      </c>
      <c r="F325" s="3">
        <f>39.04/8</f>
        <v>4.88</v>
      </c>
      <c r="H325" s="4">
        <f>26.73/8</f>
        <v>3.3412500000000001</v>
      </c>
    </row>
    <row r="326" spans="1:9" x14ac:dyDescent="0.3">
      <c r="B326" s="2">
        <v>9.5138888888888884E-2</v>
      </c>
      <c r="C326" t="s">
        <v>161</v>
      </c>
      <c r="D326" t="s">
        <v>176</v>
      </c>
      <c r="F326" s="3">
        <f>0.39/8</f>
        <v>4.8750000000000002E-2</v>
      </c>
      <c r="H326" s="4">
        <f>32.37/8</f>
        <v>4.0462499999999997</v>
      </c>
    </row>
    <row r="327" spans="1:9" x14ac:dyDescent="0.3">
      <c r="C327" t="s">
        <v>163</v>
      </c>
      <c r="D327" t="s">
        <v>176</v>
      </c>
      <c r="F327" s="3">
        <f>182.92/8</f>
        <v>22.864999999999998</v>
      </c>
      <c r="H327" s="4">
        <f>39.7/8</f>
        <v>4.9625000000000004</v>
      </c>
    </row>
    <row r="328" spans="1:9" x14ac:dyDescent="0.3">
      <c r="A328" s="1">
        <v>45827</v>
      </c>
      <c r="B328" s="2">
        <v>0.90694444444444444</v>
      </c>
      <c r="C328" t="s">
        <v>42</v>
      </c>
      <c r="D328" t="s">
        <v>10</v>
      </c>
      <c r="F328" s="3">
        <v>5.79</v>
      </c>
    </row>
    <row r="329" spans="1:9" x14ac:dyDescent="0.3">
      <c r="C329" t="s">
        <v>93</v>
      </c>
      <c r="D329" t="s">
        <v>10</v>
      </c>
      <c r="F329" s="3">
        <v>0.1</v>
      </c>
    </row>
    <row r="330" spans="1:9" x14ac:dyDescent="0.3">
      <c r="B330" s="2">
        <v>0.91319444444444453</v>
      </c>
      <c r="C330" t="s">
        <v>179</v>
      </c>
      <c r="D330" t="s">
        <v>10</v>
      </c>
      <c r="F330" s="3">
        <v>0.2</v>
      </c>
    </row>
    <row r="331" spans="1:9" x14ac:dyDescent="0.3">
      <c r="C331" t="s">
        <v>93</v>
      </c>
      <c r="D331" t="s">
        <v>10</v>
      </c>
      <c r="F331" s="3">
        <v>0.15</v>
      </c>
    </row>
    <row r="332" spans="1:9" x14ac:dyDescent="0.3">
      <c r="A332" s="1">
        <v>45830</v>
      </c>
      <c r="B332" s="2">
        <v>0.85</v>
      </c>
      <c r="C332" t="s">
        <v>180</v>
      </c>
      <c r="D332" t="s">
        <v>10</v>
      </c>
      <c r="E332">
        <v>100</v>
      </c>
      <c r="F332" s="3">
        <v>12.6</v>
      </c>
    </row>
    <row r="333" spans="1:9" x14ac:dyDescent="0.3">
      <c r="C333" t="s">
        <v>181</v>
      </c>
      <c r="D333" t="s">
        <v>10</v>
      </c>
      <c r="E333">
        <v>100</v>
      </c>
      <c r="F333" s="3">
        <v>13.7</v>
      </c>
    </row>
    <row r="334" spans="1:9" x14ac:dyDescent="0.3">
      <c r="B334" s="2">
        <v>0.84652777777777777</v>
      </c>
      <c r="C334" t="s">
        <v>182</v>
      </c>
      <c r="D334" t="s">
        <v>10</v>
      </c>
      <c r="E334">
        <v>100</v>
      </c>
      <c r="F334" s="3">
        <v>13.2</v>
      </c>
    </row>
    <row r="335" spans="1:9" x14ac:dyDescent="0.3">
      <c r="B335" s="2">
        <v>8.8888888888888892E-2</v>
      </c>
      <c r="C335" t="s">
        <v>180</v>
      </c>
      <c r="D335" t="s">
        <v>10</v>
      </c>
      <c r="E335">
        <v>100</v>
      </c>
      <c r="F335" s="3">
        <v>13.2</v>
      </c>
      <c r="I335" t="s">
        <v>184</v>
      </c>
    </row>
    <row r="336" spans="1:9" x14ac:dyDescent="0.3">
      <c r="C336" t="s">
        <v>181</v>
      </c>
      <c r="D336" t="s">
        <v>10</v>
      </c>
      <c r="E336">
        <v>100</v>
      </c>
      <c r="F336" s="3">
        <v>13.7</v>
      </c>
      <c r="I336" t="s">
        <v>183</v>
      </c>
    </row>
    <row r="337" spans="1:9" x14ac:dyDescent="0.3">
      <c r="A337" s="1">
        <v>45849</v>
      </c>
      <c r="B337" s="2">
        <v>0.81874999999999998</v>
      </c>
      <c r="C337" t="s">
        <v>44</v>
      </c>
      <c r="D337" t="s">
        <v>10</v>
      </c>
      <c r="E337">
        <v>100</v>
      </c>
      <c r="F337" s="3">
        <v>11.3</v>
      </c>
    </row>
    <row r="338" spans="1:9" x14ac:dyDescent="0.3">
      <c r="B338" s="2">
        <v>0.81944444444444453</v>
      </c>
      <c r="C338" t="s">
        <v>42</v>
      </c>
      <c r="D338" t="s">
        <v>10</v>
      </c>
      <c r="E338">
        <v>100</v>
      </c>
      <c r="F338" s="3">
        <v>10.9</v>
      </c>
    </row>
    <row r="339" spans="1:9" x14ac:dyDescent="0.3">
      <c r="A339" s="1">
        <v>45911</v>
      </c>
      <c r="B339" s="2">
        <v>1.3888888888888888E-2</v>
      </c>
      <c r="C339" t="s">
        <v>44</v>
      </c>
      <c r="D339" t="s">
        <v>10</v>
      </c>
      <c r="E339">
        <v>100</v>
      </c>
      <c r="F339" s="3">
        <v>4.72</v>
      </c>
    </row>
    <row r="340" spans="1:9" x14ac:dyDescent="0.3">
      <c r="B340" s="2">
        <v>1.3888888888888888E-2</v>
      </c>
      <c r="C340" t="s">
        <v>185</v>
      </c>
      <c r="D340" t="s">
        <v>10</v>
      </c>
      <c r="E340">
        <v>100</v>
      </c>
      <c r="F340" s="3">
        <v>12.6</v>
      </c>
    </row>
    <row r="341" spans="1:9" x14ac:dyDescent="0.3">
      <c r="B341" s="2">
        <v>1.7361111111111112E-2</v>
      </c>
      <c r="C341" t="s">
        <v>44</v>
      </c>
      <c r="D341" t="s">
        <v>10</v>
      </c>
      <c r="E341">
        <v>100</v>
      </c>
      <c r="F341" s="3">
        <v>4.6100000000000003</v>
      </c>
    </row>
    <row r="342" spans="1:9" x14ac:dyDescent="0.3">
      <c r="B342" s="2">
        <v>1.9444444444444445E-2</v>
      </c>
      <c r="C342" t="s">
        <v>186</v>
      </c>
      <c r="D342" t="s">
        <v>10</v>
      </c>
      <c r="E342">
        <v>100</v>
      </c>
      <c r="F342" s="3">
        <v>9.6199999999999992</v>
      </c>
    </row>
    <row r="343" spans="1:9" x14ac:dyDescent="0.3">
      <c r="B343" s="2">
        <v>2.0833333333333332E-2</v>
      </c>
      <c r="C343" t="s">
        <v>42</v>
      </c>
      <c r="D343" t="s">
        <v>10</v>
      </c>
      <c r="E343">
        <v>100</v>
      </c>
      <c r="F343" s="3">
        <v>4.1399999999999997</v>
      </c>
    </row>
    <row r="344" spans="1:9" x14ac:dyDescent="0.3">
      <c r="A344" s="1">
        <v>45914</v>
      </c>
      <c r="B344" s="2">
        <v>0.93333333333333324</v>
      </c>
      <c r="C344" t="s">
        <v>42</v>
      </c>
      <c r="D344" t="s">
        <v>10</v>
      </c>
      <c r="E344">
        <v>100</v>
      </c>
      <c r="F344" s="3">
        <v>0.65200000000000002</v>
      </c>
      <c r="I344" t="s">
        <v>187</v>
      </c>
    </row>
    <row r="345" spans="1:9" x14ac:dyDescent="0.3">
      <c r="B345" s="2">
        <v>0.93402777777777779</v>
      </c>
      <c r="C345" t="s">
        <v>44</v>
      </c>
      <c r="D345" t="s">
        <v>10</v>
      </c>
      <c r="E345">
        <v>100</v>
      </c>
      <c r="F345" s="3">
        <v>0.70099999999999996</v>
      </c>
      <c r="I345" t="s">
        <v>187</v>
      </c>
    </row>
    <row r="346" spans="1:9" x14ac:dyDescent="0.3">
      <c r="B346" s="2">
        <v>0.97916666666666663</v>
      </c>
      <c r="C346" t="s">
        <v>185</v>
      </c>
      <c r="D346" t="s">
        <v>10</v>
      </c>
      <c r="E346">
        <v>100</v>
      </c>
      <c r="F346" s="3">
        <v>11.9</v>
      </c>
    </row>
    <row r="347" spans="1:9" x14ac:dyDescent="0.3">
      <c r="B347" s="2">
        <v>0.97986111111111107</v>
      </c>
      <c r="C347" t="s">
        <v>186</v>
      </c>
      <c r="D347" t="s">
        <v>10</v>
      </c>
      <c r="E347">
        <v>100</v>
      </c>
      <c r="F347" s="3">
        <v>2.1</v>
      </c>
    </row>
    <row r="348" spans="1:9" x14ac:dyDescent="0.3">
      <c r="B348" s="2">
        <v>0.98611111111111116</v>
      </c>
      <c r="C348" t="s">
        <v>44</v>
      </c>
      <c r="D348" t="s">
        <v>10</v>
      </c>
      <c r="E348">
        <v>100</v>
      </c>
      <c r="F348" s="3">
        <v>0.68</v>
      </c>
      <c r="I348" t="s">
        <v>187</v>
      </c>
    </row>
    <row r="349" spans="1:9" x14ac:dyDescent="0.3">
      <c r="B349" s="2">
        <v>0.98749999999999993</v>
      </c>
      <c r="C349" t="s">
        <v>42</v>
      </c>
      <c r="D349" t="s">
        <v>10</v>
      </c>
      <c r="E349">
        <v>100</v>
      </c>
      <c r="F349" s="3">
        <v>0.67200000000000004</v>
      </c>
      <c r="I349" t="s">
        <v>187</v>
      </c>
    </row>
  </sheetData>
  <phoneticPr fontId="1" type="noConversion"/>
  <conditionalFormatting sqref="F1:F1048576">
    <cfRule type="colorScale" priority="5">
      <colorScale>
        <cfvo type="min"/>
        <cfvo type="num" val="20"/>
        <color rgb="FFFFEF9C"/>
        <color rgb="FF63BE7B"/>
      </colorScale>
    </cfRule>
  </conditionalFormatting>
  <conditionalFormatting sqref="H136">
    <cfRule type="colorScale" priority="4">
      <colorScale>
        <cfvo type="min"/>
        <cfvo type="max"/>
        <color rgb="FFFFEF9C"/>
        <color rgb="FF63BE7B"/>
      </colorScale>
    </cfRule>
  </conditionalFormatting>
  <conditionalFormatting sqref="H1:H1048576">
    <cfRule type="colorScale" priority="1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H142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2025-09-14T15:49:29Z</dcterms:modified>
</cp:coreProperties>
</file>