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060" tabRatio="500" activeTab="1"/>
  </bookViews>
  <sheets>
    <sheet name="Etude de l'acide éthanoïque " sheetId="1" r:id="rId1"/>
    <sheet name="pKA BB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2" l="1"/>
  <c r="F17" i="1"/>
  <c r="C24" i="1"/>
  <c r="I11" i="1"/>
  <c r="C17" i="1"/>
  <c r="G17" i="1"/>
  <c r="D24" i="1"/>
  <c r="F24" i="1"/>
  <c r="B16" i="1"/>
  <c r="F16" i="1"/>
  <c r="C23" i="1"/>
  <c r="I10" i="1"/>
  <c r="C16" i="1"/>
  <c r="G16" i="1"/>
  <c r="D23" i="1"/>
  <c r="F23" i="1"/>
  <c r="E24" i="1"/>
  <c r="E23" i="1"/>
  <c r="C10" i="2"/>
  <c r="E44" i="1"/>
  <c r="F44" i="1"/>
</calcChain>
</file>

<file path=xl/sharedStrings.xml><?xml version="1.0" encoding="utf-8"?>
<sst xmlns="http://schemas.openxmlformats.org/spreadsheetml/2006/main" count="50" uniqueCount="38">
  <si>
    <t xml:space="preserve">Comparaison des coefficients de dissociation </t>
  </si>
  <si>
    <t>αexp</t>
  </si>
  <si>
    <t>u(C0)</t>
  </si>
  <si>
    <t>u(σ)</t>
  </si>
  <si>
    <t>u(α)</t>
  </si>
  <si>
    <t>C0 (mol.L-1)</t>
  </si>
  <si>
    <t>λ (mS.m2.mol-1)</t>
  </si>
  <si>
    <t>ions</t>
  </si>
  <si>
    <t>H3O+</t>
  </si>
  <si>
    <t>CH3COO-</t>
  </si>
  <si>
    <t>Coefficient de dissociation de CH3COOH dans l'eau</t>
  </si>
  <si>
    <t>Vm (L)</t>
  </si>
  <si>
    <t>Cm (mol.L-1)</t>
  </si>
  <si>
    <t>u(V0)</t>
  </si>
  <si>
    <t>u(Vm) (pipette jaugée)</t>
  </si>
  <si>
    <t>u(Cm) (solution mère)</t>
  </si>
  <si>
    <t>V0 (L) (fiole jaugée)</t>
  </si>
  <si>
    <t>Coefficient de dissociation de HCl dans l'eau</t>
  </si>
  <si>
    <t>Cl-</t>
  </si>
  <si>
    <t>σ (mS.cm-1)</t>
  </si>
  <si>
    <t>attention: /1000 car C en mol.m-3 dans la loi de Kolrausch</t>
  </si>
  <si>
    <t>Ka</t>
  </si>
  <si>
    <t>u(Ka)</t>
  </si>
  <si>
    <t>Calcul de la constante d'acidité</t>
  </si>
  <si>
    <t>Constante d'acidité du Bleu de Bromothymol</t>
  </si>
  <si>
    <t>pKA</t>
  </si>
  <si>
    <t>pH</t>
  </si>
  <si>
    <t>Solution</t>
  </si>
  <si>
    <t>Absorbance (landa fixé 450nm)</t>
  </si>
  <si>
    <t>C</t>
  </si>
  <si>
    <t>u(pKa)</t>
  </si>
  <si>
    <t>CH3COOH à 10-2 mol/L</t>
  </si>
  <si>
    <t>CH3COOH à 10-3 mol/L</t>
  </si>
  <si>
    <t>Incertitudes</t>
  </si>
  <si>
    <t>Solution dont on dispose</t>
  </si>
  <si>
    <t>CH3COOH à 10-1 mol/L</t>
  </si>
  <si>
    <t>Préparation par DILUTION des solutions d'acide éthanoïque à 10-2 et 10-3 mol/L  : c0=Vm.Cm/V0</t>
  </si>
  <si>
    <t xml:space="preserve">σ (mS.m-1)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</si>
</sst>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rgb="FFFF0000"/>
      <name val="Calibri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1"/>
      <color rgb="FF000000"/>
      <name val="Calibri"/>
      <family val="2"/>
      <scheme val="minor"/>
    </font>
    <font>
      <sz val="11"/>
      <color rgb="FFF79646"/>
      <name val="Arial"/>
    </font>
  </fonts>
  <fills count="5">
    <fill>
      <patternFill patternType="none"/>
    </fill>
    <fill>
      <patternFill patternType="gray125"/>
    </fill>
    <fill>
      <patternFill patternType="solid">
        <fgColor rgb="FFEFA2A8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6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Alignment="1"/>
    <xf numFmtId="0" fontId="1" fillId="0" borderId="2" xfId="0" applyFont="1" applyBorder="1"/>
    <xf numFmtId="0" fontId="1" fillId="0" borderId="4" xfId="0" applyFont="1" applyBorder="1"/>
    <xf numFmtId="11" fontId="0" fillId="0" borderId="1" xfId="0" applyNumberFormat="1" applyBorder="1"/>
    <xf numFmtId="0" fontId="0" fillId="0" borderId="1" xfId="0" applyFill="1" applyBorder="1"/>
    <xf numFmtId="0" fontId="8" fillId="0" borderId="0" xfId="0" applyFont="1"/>
    <xf numFmtId="164" fontId="8" fillId="3" borderId="0" xfId="0" applyNumberFormat="1" applyFont="1" applyFill="1"/>
    <xf numFmtId="0" fontId="9" fillId="0" borderId="0" xfId="0" applyFont="1" applyAlignment="1">
      <alignment horizontal="justify" vertical="center"/>
    </xf>
    <xf numFmtId="0" fontId="0" fillId="0" borderId="5" xfId="0" applyBorder="1"/>
    <xf numFmtId="0" fontId="0" fillId="0" borderId="6" xfId="0" applyBorder="1"/>
    <xf numFmtId="0" fontId="8" fillId="0" borderId="6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/>
  </cellXfs>
  <cellStyles count="2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749300</xdr:colOff>
      <xdr:row>7</xdr:row>
      <xdr:rowOff>76200</xdr:rowOff>
    </xdr:from>
    <xdr:to>
      <xdr:col>11</xdr:col>
      <xdr:colOff>241300</xdr:colOff>
      <xdr:row>12</xdr:row>
      <xdr:rowOff>101600</xdr:rowOff>
    </xdr:to>
    <xdr:pic>
      <xdr:nvPicPr>
        <xdr:cNvPr id="5" name="Image 4" descr="Capture d’écran 2020-05-11 à 20.30.05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0100" y="1409700"/>
          <a:ext cx="5270500" cy="97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C31" sqref="C31"/>
    </sheetView>
  </sheetViews>
  <sheetFormatPr baseColWidth="10" defaultRowHeight="15" x14ac:dyDescent="0"/>
  <cols>
    <col min="1" max="1" width="20.83203125" customWidth="1"/>
    <col min="2" max="2" width="20" customWidth="1"/>
    <col min="3" max="3" width="20.1640625" customWidth="1"/>
    <col min="4" max="4" width="23.1640625" customWidth="1"/>
    <col min="5" max="5" width="20.6640625" customWidth="1"/>
    <col min="6" max="6" width="17.1640625" customWidth="1"/>
    <col min="7" max="7" width="14.5" customWidth="1"/>
  </cols>
  <sheetData>
    <row r="1" spans="1:9">
      <c r="A1" s="22" t="s">
        <v>0</v>
      </c>
      <c r="B1" s="22"/>
      <c r="C1" s="22"/>
      <c r="D1" s="22"/>
    </row>
    <row r="3" spans="1:9">
      <c r="A3" s="3" t="s">
        <v>7</v>
      </c>
      <c r="B3" s="3" t="s">
        <v>6</v>
      </c>
      <c r="D3" s="23" t="s">
        <v>34</v>
      </c>
      <c r="E3" s="23" t="s">
        <v>35</v>
      </c>
    </row>
    <row r="4" spans="1:9">
      <c r="A4" s="3" t="s">
        <v>8</v>
      </c>
      <c r="B4" s="8">
        <v>32.56</v>
      </c>
    </row>
    <row r="5" spans="1:9">
      <c r="A5" s="3" t="s">
        <v>9</v>
      </c>
      <c r="B5" s="8">
        <v>3.64</v>
      </c>
    </row>
    <row r="6" spans="1:9">
      <c r="A6" s="3" t="s">
        <v>18</v>
      </c>
      <c r="B6" s="8">
        <v>6.88</v>
      </c>
    </row>
    <row r="8" spans="1:9">
      <c r="B8" s="19" t="s">
        <v>36</v>
      </c>
      <c r="C8" s="20"/>
      <c r="D8" s="20"/>
      <c r="E8" s="20"/>
      <c r="F8" s="20"/>
      <c r="G8" s="20"/>
      <c r="H8" s="20"/>
      <c r="I8" s="21"/>
    </row>
    <row r="9" spans="1:9">
      <c r="B9" s="3" t="s">
        <v>11</v>
      </c>
      <c r="C9" s="3" t="s">
        <v>14</v>
      </c>
      <c r="D9" s="3" t="s">
        <v>12</v>
      </c>
      <c r="E9" s="3" t="s">
        <v>15</v>
      </c>
      <c r="F9" s="3" t="s">
        <v>16</v>
      </c>
      <c r="G9" s="3" t="s">
        <v>13</v>
      </c>
      <c r="H9" s="3" t="s">
        <v>5</v>
      </c>
      <c r="I9" s="3" t="s">
        <v>2</v>
      </c>
    </row>
    <row r="10" spans="1:9">
      <c r="A10" s="3" t="s">
        <v>31</v>
      </c>
      <c r="B10" s="3">
        <v>0.02</v>
      </c>
      <c r="C10" s="8">
        <v>3.0000000000000001E-5</v>
      </c>
      <c r="D10" s="3">
        <v>0.1</v>
      </c>
      <c r="E10" s="3">
        <v>0</v>
      </c>
      <c r="F10" s="3">
        <v>0.2</v>
      </c>
      <c r="G10" s="8">
        <v>1.4999999999999999E-4</v>
      </c>
      <c r="H10" s="3">
        <v>0.01</v>
      </c>
      <c r="I10" s="3">
        <f>H10*(((C10/B10)^2)+((E10/D10)^2)+((G10/F10)^2))^0.5</f>
        <v>1.6770509831248423E-5</v>
      </c>
    </row>
    <row r="11" spans="1:9">
      <c r="A11" s="3" t="s">
        <v>32</v>
      </c>
      <c r="B11" s="3">
        <v>2E-3</v>
      </c>
      <c r="C11" s="8">
        <v>6.0000000000000002E-6</v>
      </c>
      <c r="D11" s="3">
        <v>0.1</v>
      </c>
      <c r="E11" s="3">
        <v>0</v>
      </c>
      <c r="F11" s="3">
        <v>0.2</v>
      </c>
      <c r="G11" s="8">
        <v>1.4999999999999999E-4</v>
      </c>
      <c r="H11" s="3">
        <v>1E-3</v>
      </c>
      <c r="I11" s="3">
        <f>H11*(((C11/B11)^2)+((E11/D11)^2)+((G11/F11)^2))^0.5</f>
        <v>3.0923292192132459E-6</v>
      </c>
    </row>
    <row r="13" spans="1:9">
      <c r="B13" s="1"/>
    </row>
    <row r="14" spans="1:9">
      <c r="B14" s="19" t="s">
        <v>10</v>
      </c>
      <c r="C14" s="20"/>
      <c r="D14" s="20"/>
      <c r="E14" s="20"/>
      <c r="F14" s="20"/>
      <c r="G14" s="21"/>
      <c r="H14" s="3" t="s">
        <v>20</v>
      </c>
      <c r="I14" s="3"/>
    </row>
    <row r="15" spans="1:9" ht="15" customHeight="1">
      <c r="B15" s="3" t="s">
        <v>5</v>
      </c>
      <c r="C15" s="3" t="s">
        <v>2</v>
      </c>
      <c r="D15" s="4" t="s">
        <v>37</v>
      </c>
      <c r="E15" s="3" t="s">
        <v>3</v>
      </c>
      <c r="F15" s="3" t="s">
        <v>1</v>
      </c>
      <c r="G15" s="3" t="s">
        <v>4</v>
      </c>
    </row>
    <row r="16" spans="1:9" ht="15" customHeight="1">
      <c r="A16" s="3" t="s">
        <v>31</v>
      </c>
      <c r="B16" s="3">
        <f>10^-2</f>
        <v>0.01</v>
      </c>
      <c r="C16" s="3">
        <f>I10</f>
        <v>1.6770509831248423E-5</v>
      </c>
      <c r="D16" s="3">
        <v>14.97</v>
      </c>
      <c r="E16" s="3">
        <v>0.01</v>
      </c>
      <c r="F16" s="8">
        <f>D16/(1000*B16*($B$4+$B$5))</f>
        <v>4.1353591160220998E-2</v>
      </c>
      <c r="G16" s="3">
        <f>F16*((C16/B16)^2+(E16/D16)^2)^0.5</f>
        <v>7.46512797502056E-5</v>
      </c>
    </row>
    <row r="17" spans="1:7" ht="15" customHeight="1">
      <c r="A17" s="3" t="s">
        <v>32</v>
      </c>
      <c r="B17" s="3">
        <v>1E-3</v>
      </c>
      <c r="C17" s="3">
        <f>I11</f>
        <v>3.0923292192132459E-6</v>
      </c>
      <c r="D17" s="3">
        <v>4.71</v>
      </c>
      <c r="E17" s="3">
        <v>0.01</v>
      </c>
      <c r="F17" s="3">
        <f>D17/(1000*B17*($B$4+$B$5))</f>
        <v>0.13011049723756904</v>
      </c>
      <c r="G17" s="3">
        <f>F17*(((C17/B17)^2)+((E17/D17)^2))^0.5</f>
        <v>4.8804849907723612E-4</v>
      </c>
    </row>
    <row r="18" spans="1:7" ht="15" customHeight="1"/>
    <row r="19" spans="1:7" ht="15" customHeight="1"/>
    <row r="20" spans="1:7" ht="15" customHeight="1"/>
    <row r="21" spans="1:7" ht="15" customHeight="1">
      <c r="B21" s="19" t="s">
        <v>23</v>
      </c>
      <c r="C21" s="20"/>
      <c r="D21" s="20"/>
      <c r="E21" s="20"/>
      <c r="F21" s="21"/>
    </row>
    <row r="22" spans="1:7" ht="15" customHeight="1">
      <c r="B22" s="3" t="s">
        <v>29</v>
      </c>
      <c r="C22" s="3" t="s">
        <v>21</v>
      </c>
      <c r="D22" s="3" t="s">
        <v>22</v>
      </c>
      <c r="E22" s="9" t="s">
        <v>25</v>
      </c>
      <c r="F22" s="9" t="s">
        <v>30</v>
      </c>
    </row>
    <row r="23" spans="1:7" ht="15" customHeight="1">
      <c r="A23" s="3" t="s">
        <v>31</v>
      </c>
      <c r="B23" s="3">
        <v>0.01</v>
      </c>
      <c r="C23" s="3">
        <f>(B16*F16*F16)/(1-F16)</f>
        <v>1.783889749210467E-5</v>
      </c>
      <c r="D23" s="3">
        <f>C23*((C16/B16)^2+(G16/(F16*(1-F16)))^2)^0.5</f>
        <v>4.4982463403986836E-8</v>
      </c>
      <c r="E23" s="3">
        <f>-LOG10(C23)</f>
        <v>4.7486319900883194</v>
      </c>
      <c r="F23" s="3">
        <f>D23/C23</f>
        <v>2.5215943655652294E-3</v>
      </c>
    </row>
    <row r="24" spans="1:7" ht="15" customHeight="1">
      <c r="A24" s="3" t="s">
        <v>32</v>
      </c>
      <c r="B24" s="3">
        <v>1E-3</v>
      </c>
      <c r="C24" s="3">
        <f>(B17*F17*F17)/(1-F17)</f>
        <v>1.9460795236232141E-5</v>
      </c>
      <c r="D24" s="3">
        <f>C24*((C17/B17)^2+(G17/(F17*(1-F17)))^2)^0.5</f>
        <v>1.0326425374766176E-7</v>
      </c>
      <c r="E24" s="3">
        <f>-LOG10(C24)</f>
        <v>4.7108394169119174</v>
      </c>
      <c r="F24" s="3">
        <f>D24/C24</f>
        <v>5.306271017918333E-3</v>
      </c>
    </row>
    <row r="41" spans="1:6">
      <c r="A41" s="1" t="s">
        <v>17</v>
      </c>
    </row>
    <row r="43" spans="1:6">
      <c r="A43" t="s">
        <v>5</v>
      </c>
      <c r="B43" t="s">
        <v>2</v>
      </c>
      <c r="C43" s="1" t="s">
        <v>19</v>
      </c>
      <c r="D43" t="s">
        <v>3</v>
      </c>
      <c r="E43" t="s">
        <v>1</v>
      </c>
      <c r="F43" t="s">
        <v>4</v>
      </c>
    </row>
    <row r="44" spans="1:6">
      <c r="A44">
        <v>0.01</v>
      </c>
      <c r="E44" s="2">
        <f>C44/(1000*A44*($B$4+$B$6))</f>
        <v>0</v>
      </c>
      <c r="F44" t="e">
        <f>E44*((B44/A44)^2+(D44/C44)^2)^0.5</f>
        <v>#DIV/0!</v>
      </c>
    </row>
  </sheetData>
  <mergeCells count="4">
    <mergeCell ref="B21:F21"/>
    <mergeCell ref="A1:D1"/>
    <mergeCell ref="B8:I8"/>
    <mergeCell ref="B14:G14"/>
  </mergeCells>
  <phoneticPr fontId="3" type="noConversion"/>
  <pageMargins left="0.75" right="0.75" top="1" bottom="1" header="0.5" footer="0.5"/>
  <pageSetup paperSize="9" scale="48" orientation="portrait" horizontalDpi="4294967292" verticalDpi="4294967292"/>
  <colBreaks count="1" manualBreakCount="1"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tabSelected="1" workbookViewId="0">
      <selection activeCell="E21" sqref="E21"/>
    </sheetView>
  </sheetViews>
  <sheetFormatPr baseColWidth="10" defaultRowHeight="15" x14ac:dyDescent="0"/>
  <cols>
    <col min="2" max="2" width="27.1640625" customWidth="1"/>
    <col min="3" max="3" width="18.5" customWidth="1"/>
  </cols>
  <sheetData>
    <row r="1" spans="2:5">
      <c r="B1" s="5" t="s">
        <v>24</v>
      </c>
      <c r="C1" s="5"/>
      <c r="D1" s="5"/>
      <c r="E1" s="5"/>
    </row>
    <row r="3" spans="2:5">
      <c r="B3" s="3" t="s">
        <v>27</v>
      </c>
      <c r="C3" s="3" t="s">
        <v>28</v>
      </c>
      <c r="D3" s="3" t="s">
        <v>33</v>
      </c>
    </row>
    <row r="4" spans="2:5">
      <c r="B4" s="3">
        <v>1</v>
      </c>
      <c r="C4" s="3">
        <v>0.33</v>
      </c>
      <c r="D4" s="3">
        <v>0.01</v>
      </c>
    </row>
    <row r="5" spans="2:5">
      <c r="B5" s="3">
        <v>2</v>
      </c>
      <c r="C5" s="3">
        <v>0.2</v>
      </c>
      <c r="D5" s="3">
        <v>0.01</v>
      </c>
    </row>
    <row r="6" spans="2:5">
      <c r="B6" s="13">
        <v>3</v>
      </c>
      <c r="C6" s="13">
        <v>0.04</v>
      </c>
      <c r="D6" s="13">
        <v>0.01</v>
      </c>
    </row>
    <row r="7" spans="2:5">
      <c r="B7" s="16"/>
      <c r="C7" s="17"/>
      <c r="D7" s="18"/>
    </row>
    <row r="8" spans="2:5">
      <c r="B8" s="14" t="s">
        <v>26</v>
      </c>
      <c r="C8" s="14">
        <v>7</v>
      </c>
      <c r="D8" s="15">
        <v>0.1</v>
      </c>
    </row>
    <row r="9" spans="2:5">
      <c r="D9" s="10"/>
    </row>
    <row r="10" spans="2:5">
      <c r="B10" s="6" t="s">
        <v>25</v>
      </c>
      <c r="C10" s="7">
        <f>C8+LOG10((C4-C5)/(C5-C6))</f>
        <v>6.9098233696509119</v>
      </c>
      <c r="D10" s="11">
        <f>D8+(1/LN(10))*(D4/(C4-C6)+D5/(C6-C5)+D6*((C4-C5)/((C6-C5)*(C4-C6))))</f>
        <v>7.5664533341628135E-2</v>
      </c>
    </row>
    <row r="11" spans="2:5">
      <c r="E11" s="1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Etude de l'acide éthanoïque </vt:lpstr>
      <vt:lpstr>pKA BBT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matthis chapon</cp:lastModifiedBy>
  <cp:lastPrinted>2019-09-29T15:06:09Z</cp:lastPrinted>
  <dcterms:created xsi:type="dcterms:W3CDTF">2019-09-29T15:04:16Z</dcterms:created>
  <dcterms:modified xsi:type="dcterms:W3CDTF">2020-06-21T17:28:31Z</dcterms:modified>
</cp:coreProperties>
</file>