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060" tabRatio="500" activeTab="1"/>
  </bookViews>
  <sheets>
    <sheet name="Détermination Ka Acide éthanoïq" sheetId="4" r:id="rId1"/>
    <sheet name="Influence de T°C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2" l="1"/>
  <c r="G9" i="2"/>
  <c r="G10" i="2"/>
  <c r="G11" i="2"/>
  <c r="D9" i="2"/>
  <c r="D10" i="2"/>
  <c r="D11" i="2"/>
  <c r="D8" i="2"/>
  <c r="G8" i="2"/>
  <c r="E44" i="4"/>
  <c r="F44" i="4"/>
  <c r="F17" i="4"/>
  <c r="C24" i="4"/>
  <c r="I11" i="4"/>
  <c r="C17" i="4"/>
  <c r="G17" i="4"/>
  <c r="D24" i="4"/>
  <c r="F24" i="4"/>
  <c r="E24" i="4"/>
  <c r="B16" i="4"/>
  <c r="F16" i="4"/>
  <c r="C23" i="4"/>
  <c r="I10" i="4"/>
  <c r="C16" i="4"/>
  <c r="G16" i="4"/>
  <c r="D23" i="4"/>
  <c r="F23" i="4"/>
  <c r="E23" i="4"/>
  <c r="B14" i="2"/>
  <c r="E11" i="2"/>
  <c r="F11" i="2"/>
  <c r="E10" i="2"/>
  <c r="F10" i="2"/>
  <c r="E9" i="2"/>
  <c r="F9" i="2"/>
  <c r="F8" i="2"/>
  <c r="B9" i="2"/>
  <c r="B10" i="2"/>
  <c r="B11" i="2"/>
  <c r="B8" i="2"/>
</calcChain>
</file>

<file path=xl/sharedStrings.xml><?xml version="1.0" encoding="utf-8"?>
<sst xmlns="http://schemas.openxmlformats.org/spreadsheetml/2006/main" count="58" uniqueCount="47">
  <si>
    <t>Conductivité molaire ionique</t>
  </si>
  <si>
    <t>Pb2+</t>
  </si>
  <si>
    <t>I-</t>
  </si>
  <si>
    <t xml:space="preserve">Température </t>
  </si>
  <si>
    <t>Conductivité (S/m)</t>
  </si>
  <si>
    <r>
      <t>λ</t>
    </r>
    <r>
      <rPr>
        <vertAlign val="subscript"/>
        <sz val="12"/>
        <color rgb="FF000000"/>
        <rFont val="Arial"/>
      </rPr>
      <t>0</t>
    </r>
    <r>
      <rPr>
        <sz val="12"/>
        <color rgb="FF000000"/>
        <rFont val="Arial"/>
      </rPr>
      <t>(S.m</t>
    </r>
    <r>
      <rPr>
        <vertAlign val="superscript"/>
        <sz val="12"/>
        <color rgb="FF000000"/>
        <rFont val="Arial"/>
      </rPr>
      <t>2</t>
    </r>
    <r>
      <rPr>
        <sz val="12"/>
        <color rgb="FF000000"/>
        <rFont val="Arial"/>
      </rPr>
      <t>.mol</t>
    </r>
    <r>
      <rPr>
        <vertAlign val="superscript"/>
        <sz val="12"/>
        <color rgb="FF000000"/>
        <rFont val="Arial"/>
      </rPr>
      <t>-1</t>
    </r>
    <r>
      <rPr>
        <sz val="12"/>
        <color rgb="FF000000"/>
        <rFont val="Arial"/>
      </rPr>
      <t>)</t>
    </r>
  </si>
  <si>
    <t>Constante de solubilité Ks</t>
  </si>
  <si>
    <t>1/T en K-1</t>
  </si>
  <si>
    <t>ln(Ks)</t>
  </si>
  <si>
    <t>∆rH° (kJ.K-1.mol-1)</t>
  </si>
  <si>
    <t xml:space="preserve">-∆rH°/R = -8417,4 </t>
  </si>
  <si>
    <t>ions</t>
  </si>
  <si>
    <t>λ (mS.m2.mol-1)</t>
  </si>
  <si>
    <t>Solution dont on dispose</t>
  </si>
  <si>
    <t>CH3COOH à 10-1 mol/L</t>
  </si>
  <si>
    <t>H3O+</t>
  </si>
  <si>
    <t>CH3COO-</t>
  </si>
  <si>
    <t>Cl-</t>
  </si>
  <si>
    <t>Préparation par DILUTION des solutions d'acide éthanoïque à 10-2 et 10-3 mol/L  : c0=Vm.Cm/V0</t>
  </si>
  <si>
    <t>Vm (L)</t>
  </si>
  <si>
    <t>u(Vm) (pipette jaugée)</t>
  </si>
  <si>
    <t>Cm (mol.L-1)</t>
  </si>
  <si>
    <t>u(Cm) (solution mère)</t>
  </si>
  <si>
    <t>V0 (L) (fiole jaugée)</t>
  </si>
  <si>
    <t>u(V0)</t>
  </si>
  <si>
    <t>C0 (mol.L-1)</t>
  </si>
  <si>
    <t>u(C0)</t>
  </si>
  <si>
    <t>CH3COOH à 10-2 mol/L</t>
  </si>
  <si>
    <t>CH3COOH à 10-3 mol/L</t>
  </si>
  <si>
    <t>attention: /1000 car C en mol.m-3 dans la loi de Kolrausch</t>
  </si>
  <si>
    <t xml:space="preserve">σ (mS.m-1) </t>
  </si>
  <si>
    <t>u(σ)</t>
  </si>
  <si>
    <t>αexp</t>
  </si>
  <si>
    <t>u(α)</t>
  </si>
  <si>
    <t>Calcul de la constante d'acidité</t>
  </si>
  <si>
    <t>C</t>
  </si>
  <si>
    <t>Ka</t>
  </si>
  <si>
    <t>u(Ka)</t>
  </si>
  <si>
    <t>pKA</t>
  </si>
  <si>
    <t>u(pKa)</t>
  </si>
  <si>
    <t>Coefficient de dissociation de HCl dans l'eau</t>
  </si>
  <si>
    <t>σ (mS.cm-1)</t>
  </si>
  <si>
    <t>Détermination de la constante d'acidité de l'acide éthanoïque</t>
  </si>
  <si>
    <t>Détermination du coefficient de dissociation de CH3COOH dans l'eau</t>
  </si>
  <si>
    <t>Solubilité s (mol/L)</t>
  </si>
  <si>
    <t>pKs</t>
  </si>
  <si>
    <t>Influence de la température sur la solubilité de PbI2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</si>
</sst>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Arial"/>
    </font>
    <font>
      <vertAlign val="subscript"/>
      <sz val="12"/>
      <color rgb="FF000000"/>
      <name val="Arial"/>
    </font>
    <font>
      <vertAlign val="superscript"/>
      <sz val="12"/>
      <color rgb="FF000000"/>
      <name val="Arial"/>
    </font>
    <font>
      <b/>
      <u/>
      <sz val="12"/>
      <color rgb="FFFF0000"/>
      <name val="Calibri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B007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FA2A8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5" fillId="0" borderId="1" xfId="0" applyFont="1" applyBorder="1" applyAlignment="1">
      <alignment horizontal="center" vertical="center"/>
    </xf>
    <xf numFmtId="0" fontId="0" fillId="0" borderId="1" xfId="0" applyBorder="1"/>
    <xf numFmtId="11" fontId="0" fillId="0" borderId="1" xfId="0" applyNumberFormat="1" applyFont="1" applyBorder="1"/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0" xfId="0" quotePrefix="1"/>
    <xf numFmtId="0" fontId="9" fillId="0" borderId="0" xfId="0" applyFont="1"/>
    <xf numFmtId="0" fontId="1" fillId="0" borderId="0" xfId="0" applyFont="1"/>
    <xf numFmtId="0" fontId="0" fillId="3" borderId="0" xfId="0" applyFill="1"/>
    <xf numFmtId="11" fontId="0" fillId="0" borderId="1" xfId="0" applyNumberFormat="1" applyBorder="1"/>
    <xf numFmtId="0" fontId="0" fillId="3" borderId="1" xfId="0" applyFill="1" applyBorder="1"/>
    <xf numFmtId="0" fontId="0" fillId="0" borderId="1" xfId="0" applyNumberFormat="1" applyBorder="1" applyAlignment="1">
      <alignment horizontal="center"/>
    </xf>
    <xf numFmtId="11" fontId="0" fillId="0" borderId="1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10" fillId="4" borderId="4" xfId="0" applyFont="1" applyFill="1" applyBorder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'Influence de T°C'!$F$7</c:f>
              <c:strCache>
                <c:ptCount val="1"/>
                <c:pt idx="0">
                  <c:v>ln(Ks)</c:v>
                </c:pt>
              </c:strCache>
            </c:strRef>
          </c:tx>
          <c:trendline>
            <c:trendlineType val="linear"/>
            <c:dispRSqr val="1"/>
            <c:dispEq val="1"/>
            <c:trendlineLbl>
              <c:layout>
                <c:manualLayout>
                  <c:x val="-0.108568662862096"/>
                  <c:y val="-0.000888188976377952"/>
                </c:manualLayout>
              </c:layout>
              <c:numFmt formatCode="General" sourceLinked="0"/>
            </c:trendlineLbl>
          </c:trendline>
          <c:xVal>
            <c:numRef>
              <c:f>'Influence de T°C'!$B$8:$B$11</c:f>
              <c:numCache>
                <c:formatCode>General</c:formatCode>
                <c:ptCount val="4"/>
                <c:pt idx="0">
                  <c:v>0.00341296928327645</c:v>
                </c:pt>
                <c:pt idx="1">
                  <c:v>0.0033003300330033</c:v>
                </c:pt>
                <c:pt idx="2">
                  <c:v>0.00319488817891374</c:v>
                </c:pt>
                <c:pt idx="3">
                  <c:v>0.00309597523219814</c:v>
                </c:pt>
              </c:numCache>
            </c:numRef>
          </c:xVal>
          <c:yVal>
            <c:numRef>
              <c:f>'Influence de T°C'!$F$8:$F$11</c:f>
              <c:numCache>
                <c:formatCode>General</c:formatCode>
                <c:ptCount val="4"/>
                <c:pt idx="0">
                  <c:v>-18.17106631300156</c:v>
                </c:pt>
                <c:pt idx="1">
                  <c:v>-17.33046624352436</c:v>
                </c:pt>
                <c:pt idx="2">
                  <c:v>-16.34266721944912</c:v>
                </c:pt>
                <c:pt idx="3">
                  <c:v>-15.53435671359395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508936"/>
        <c:axId val="2139128968"/>
      </c:scatterChart>
      <c:valAx>
        <c:axId val="2088508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1/T</a:t>
                </a:r>
                <a:r>
                  <a:rPr lang="fr-FR" baseline="0"/>
                  <a:t> (K-1)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803968792891714"/>
              <c:y val="0.14285714285714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139128968"/>
        <c:crosses val="autoZero"/>
        <c:crossBetween val="midCat"/>
      </c:valAx>
      <c:valAx>
        <c:axId val="21391289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ln(Ks)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8508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12</xdr:row>
      <xdr:rowOff>152400</xdr:rowOff>
    </xdr:from>
    <xdr:to>
      <xdr:col>7</xdr:col>
      <xdr:colOff>558800</xdr:colOff>
      <xdr:row>30</xdr:row>
      <xdr:rowOff>57150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sqref="A1:D1"/>
    </sheetView>
  </sheetViews>
  <sheetFormatPr baseColWidth="10" defaultRowHeight="15" x14ac:dyDescent="0"/>
  <cols>
    <col min="1" max="1" width="20.83203125" customWidth="1"/>
    <col min="2" max="2" width="20" customWidth="1"/>
    <col min="3" max="3" width="20.1640625" customWidth="1"/>
    <col min="4" max="4" width="23.1640625" customWidth="1"/>
    <col min="5" max="5" width="20.6640625" customWidth="1"/>
    <col min="6" max="6" width="17.1640625" customWidth="1"/>
    <col min="7" max="7" width="14.5" customWidth="1"/>
  </cols>
  <sheetData>
    <row r="1" spans="1:9">
      <c r="A1" s="18" t="s">
        <v>42</v>
      </c>
      <c r="B1" s="18"/>
      <c r="C1" s="18"/>
      <c r="D1" s="18"/>
    </row>
    <row r="3" spans="1:9">
      <c r="A3" s="4" t="s">
        <v>11</v>
      </c>
      <c r="B3" s="4" t="s">
        <v>12</v>
      </c>
      <c r="D3" s="13" t="s">
        <v>13</v>
      </c>
      <c r="E3" s="13" t="s">
        <v>14</v>
      </c>
    </row>
    <row r="4" spans="1:9">
      <c r="A4" s="4" t="s">
        <v>15</v>
      </c>
      <c r="B4" s="14">
        <v>32.56</v>
      </c>
    </row>
    <row r="5" spans="1:9">
      <c r="A5" s="4" t="s">
        <v>16</v>
      </c>
      <c r="B5" s="14">
        <v>3.64</v>
      </c>
    </row>
    <row r="6" spans="1:9">
      <c r="A6" s="4" t="s">
        <v>17</v>
      </c>
      <c r="B6" s="14">
        <v>6.88</v>
      </c>
    </row>
    <row r="8" spans="1:9">
      <c r="B8" s="19" t="s">
        <v>18</v>
      </c>
      <c r="C8" s="20"/>
      <c r="D8" s="20"/>
      <c r="E8" s="20"/>
      <c r="F8" s="20"/>
      <c r="G8" s="20"/>
      <c r="H8" s="20"/>
      <c r="I8" s="21"/>
    </row>
    <row r="9" spans="1:9">
      <c r="B9" s="4" t="s">
        <v>19</v>
      </c>
      <c r="C9" s="4" t="s">
        <v>20</v>
      </c>
      <c r="D9" s="4" t="s">
        <v>21</v>
      </c>
      <c r="E9" s="4" t="s">
        <v>22</v>
      </c>
      <c r="F9" s="4" t="s">
        <v>23</v>
      </c>
      <c r="G9" s="4" t="s">
        <v>24</v>
      </c>
      <c r="H9" s="4" t="s">
        <v>25</v>
      </c>
      <c r="I9" s="4" t="s">
        <v>26</v>
      </c>
    </row>
    <row r="10" spans="1:9">
      <c r="A10" s="4" t="s">
        <v>27</v>
      </c>
      <c r="B10" s="4">
        <v>0.02</v>
      </c>
      <c r="C10" s="14">
        <v>3.0000000000000001E-5</v>
      </c>
      <c r="D10" s="4">
        <v>0.1</v>
      </c>
      <c r="E10" s="4">
        <v>0</v>
      </c>
      <c r="F10" s="4">
        <v>0.2</v>
      </c>
      <c r="G10" s="14">
        <v>1.4999999999999999E-4</v>
      </c>
      <c r="H10" s="4">
        <v>0.01</v>
      </c>
      <c r="I10" s="4">
        <f>H10*(((C10/B10)^2)+((E10/D10)^2)+((G10/F10)^2))^0.5</f>
        <v>1.6770509831248423E-5</v>
      </c>
    </row>
    <row r="11" spans="1:9">
      <c r="A11" s="4" t="s">
        <v>28</v>
      </c>
      <c r="B11" s="4">
        <v>2E-3</v>
      </c>
      <c r="C11" s="14">
        <v>6.0000000000000002E-6</v>
      </c>
      <c r="D11" s="4">
        <v>0.1</v>
      </c>
      <c r="E11" s="4">
        <v>0</v>
      </c>
      <c r="F11" s="4">
        <v>0.2</v>
      </c>
      <c r="G11" s="14">
        <v>1.4999999999999999E-4</v>
      </c>
      <c r="H11" s="4">
        <v>1E-3</v>
      </c>
      <c r="I11" s="4">
        <f>H11*(((C11/B11)^2)+((E11/D11)^2)+((G11/F11)^2))^0.5</f>
        <v>3.0923292192132459E-6</v>
      </c>
    </row>
    <row r="13" spans="1:9">
      <c r="B13" s="12"/>
    </row>
    <row r="14" spans="1:9">
      <c r="B14" s="19" t="s">
        <v>43</v>
      </c>
      <c r="C14" s="20"/>
      <c r="D14" s="20"/>
      <c r="E14" s="20"/>
      <c r="F14" s="20"/>
      <c r="G14" s="21"/>
      <c r="H14" s="4" t="s">
        <v>29</v>
      </c>
      <c r="I14" s="4"/>
    </row>
    <row r="15" spans="1:9">
      <c r="B15" s="4" t="s">
        <v>25</v>
      </c>
      <c r="C15" s="4" t="s">
        <v>26</v>
      </c>
      <c r="D15" s="1" t="s">
        <v>30</v>
      </c>
      <c r="E15" s="4" t="s">
        <v>31</v>
      </c>
      <c r="F15" s="4" t="s">
        <v>32</v>
      </c>
      <c r="G15" s="4" t="s">
        <v>33</v>
      </c>
    </row>
    <row r="16" spans="1:9">
      <c r="A16" s="4" t="s">
        <v>27</v>
      </c>
      <c r="B16" s="4">
        <f>10^-2</f>
        <v>0.01</v>
      </c>
      <c r="C16" s="4">
        <f>I10</f>
        <v>1.6770509831248423E-5</v>
      </c>
      <c r="D16" s="15">
        <v>14.97</v>
      </c>
      <c r="E16" s="4">
        <v>0.01</v>
      </c>
      <c r="F16" s="14">
        <f>D16/(1000*B16*($B$4+$B$5))</f>
        <v>4.1353591160220998E-2</v>
      </c>
      <c r="G16" s="4">
        <f>F16*((C16/B16)^2+(E16/D16)^2)^0.5</f>
        <v>7.46512797502056E-5</v>
      </c>
    </row>
    <row r="17" spans="1:7">
      <c r="A17" s="4" t="s">
        <v>28</v>
      </c>
      <c r="B17" s="4">
        <v>1E-3</v>
      </c>
      <c r="C17" s="4">
        <f>I11</f>
        <v>3.0923292192132459E-6</v>
      </c>
      <c r="D17" s="15">
        <v>4.71</v>
      </c>
      <c r="E17" s="4">
        <v>0.01</v>
      </c>
      <c r="F17" s="4">
        <f>D17/(1000*B17*($B$4+$B$5))</f>
        <v>0.13011049723756904</v>
      </c>
      <c r="G17" s="4">
        <f>F17*(((C17/B17)^2)+((E17/D17)^2))^0.5</f>
        <v>4.8804849907723612E-4</v>
      </c>
    </row>
    <row r="21" spans="1:7">
      <c r="B21" s="19" t="s">
        <v>34</v>
      </c>
      <c r="C21" s="20"/>
      <c r="D21" s="20"/>
      <c r="E21" s="20"/>
      <c r="F21" s="21"/>
    </row>
    <row r="22" spans="1:7">
      <c r="B22" s="4" t="s">
        <v>35</v>
      </c>
      <c r="C22" s="4" t="s">
        <v>36</v>
      </c>
      <c r="D22" s="4" t="s">
        <v>37</v>
      </c>
      <c r="E22" s="8" t="s">
        <v>38</v>
      </c>
      <c r="F22" s="8" t="s">
        <v>39</v>
      </c>
    </row>
    <row r="23" spans="1:7">
      <c r="A23" s="4" t="s">
        <v>27</v>
      </c>
      <c r="B23" s="4">
        <v>0.01</v>
      </c>
      <c r="C23" s="4">
        <f>(B16*F16*F16)/(1-F16)</f>
        <v>1.783889749210467E-5</v>
      </c>
      <c r="D23" s="4">
        <f>C23*((C16/B16)^2+(G16/(F16*(1-F16)))^2)^0.5</f>
        <v>4.4982463403986836E-8</v>
      </c>
      <c r="E23" s="15">
        <f>-LOG10(C23)</f>
        <v>4.7486319900883194</v>
      </c>
      <c r="F23" s="4">
        <f>D23/C23</f>
        <v>2.5215943655652294E-3</v>
      </c>
    </row>
    <row r="24" spans="1:7">
      <c r="A24" s="4" t="s">
        <v>28</v>
      </c>
      <c r="B24" s="4">
        <v>1E-3</v>
      </c>
      <c r="C24" s="4">
        <f>(B17*F17*F17)/(1-F17)</f>
        <v>1.9460795236232141E-5</v>
      </c>
      <c r="D24" s="4">
        <f>C24*((C17/B17)^2+(G17/(F17*(1-F17)))^2)^0.5</f>
        <v>1.0326425374766176E-7</v>
      </c>
      <c r="E24" s="15">
        <f>-LOG10(C24)</f>
        <v>4.7108394169119174</v>
      </c>
      <c r="F24" s="4">
        <f>D24/C24</f>
        <v>5.306271017918333E-3</v>
      </c>
    </row>
    <row r="41" spans="1:6">
      <c r="A41" s="12" t="s">
        <v>40</v>
      </c>
    </row>
    <row r="43" spans="1:6">
      <c r="A43" t="s">
        <v>25</v>
      </c>
      <c r="B43" t="s">
        <v>26</v>
      </c>
      <c r="C43" s="12" t="s">
        <v>41</v>
      </c>
      <c r="D43" t="s">
        <v>31</v>
      </c>
      <c r="E43" t="s">
        <v>32</v>
      </c>
      <c r="F43" t="s">
        <v>33</v>
      </c>
    </row>
    <row r="44" spans="1:6">
      <c r="A44">
        <v>0.01</v>
      </c>
      <c r="E44" s="11">
        <f>C44/(1000*A44*($B$4+$B$6))</f>
        <v>0</v>
      </c>
      <c r="F44" t="e">
        <f>E44*((B44/A44)^2+(D44/C44)^2)^0.5</f>
        <v>#DIV/0!</v>
      </c>
    </row>
  </sheetData>
  <mergeCells count="4">
    <mergeCell ref="A1:D1"/>
    <mergeCell ref="B8:I8"/>
    <mergeCell ref="B14:G14"/>
    <mergeCell ref="B21:F2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C3" sqref="C3"/>
    </sheetView>
  </sheetViews>
  <sheetFormatPr baseColWidth="10" defaultRowHeight="15" x14ac:dyDescent="0"/>
  <cols>
    <col min="1" max="1" width="25.1640625" customWidth="1"/>
    <col min="2" max="2" width="19.83203125" customWidth="1"/>
    <col min="3" max="3" width="19.1640625" customWidth="1"/>
    <col min="4" max="4" width="23.33203125" customWidth="1"/>
    <col min="5" max="5" width="22.5" customWidth="1"/>
    <col min="6" max="6" width="10.83203125" customWidth="1"/>
    <col min="7" max="7" width="15.1640625" customWidth="1"/>
  </cols>
  <sheetData>
    <row r="1" spans="1:7">
      <c r="A1" s="22" t="s">
        <v>46</v>
      </c>
      <c r="B1" s="22"/>
    </row>
    <row r="3" spans="1:7">
      <c r="A3" s="1" t="s">
        <v>0</v>
      </c>
      <c r="B3" s="2" t="s">
        <v>1</v>
      </c>
      <c r="C3" s="2" t="s">
        <v>2</v>
      </c>
    </row>
    <row r="4" spans="1:7">
      <c r="A4" s="3" t="s">
        <v>5</v>
      </c>
      <c r="B4" s="5">
        <v>1.4200000000000001E-2</v>
      </c>
      <c r="C4" s="5">
        <v>7.6800000000000002E-3</v>
      </c>
    </row>
    <row r="7" spans="1:7">
      <c r="A7" s="4" t="s">
        <v>3</v>
      </c>
      <c r="B7" s="4" t="s">
        <v>7</v>
      </c>
      <c r="C7" s="4" t="s">
        <v>4</v>
      </c>
      <c r="D7" s="4" t="s">
        <v>44</v>
      </c>
      <c r="E7" s="8" t="s">
        <v>6</v>
      </c>
      <c r="F7" s="9" t="s">
        <v>8</v>
      </c>
      <c r="G7" s="8" t="s">
        <v>45</v>
      </c>
    </row>
    <row r="8" spans="1:7">
      <c r="A8" s="6">
        <v>20</v>
      </c>
      <c r="B8" s="4">
        <f>1/(A8+273)</f>
        <v>3.4129692832764505E-3</v>
      </c>
      <c r="C8" s="7">
        <v>4.36E-2</v>
      </c>
      <c r="D8" s="7">
        <f>C8/(1000*($B$4+2*$C$4))</f>
        <v>1.4749661705006764E-3</v>
      </c>
      <c r="E8" s="16">
        <f>4*D8^3</f>
        <v>1.2835304316602754E-8</v>
      </c>
      <c r="F8" s="4">
        <f>LN(E8)</f>
        <v>-18.171066313001557</v>
      </c>
      <c r="G8" s="4">
        <f>-LOG(E8,10)</f>
        <v>7.8915938300346431</v>
      </c>
    </row>
    <row r="9" spans="1:7">
      <c r="A9" s="6">
        <v>30</v>
      </c>
      <c r="B9" s="4">
        <f t="shared" ref="B9:B11" si="0">1/(A9+273)</f>
        <v>3.3003300330033004E-3</v>
      </c>
      <c r="C9" s="17">
        <v>5.7700000000000001E-2</v>
      </c>
      <c r="D9" s="7">
        <f t="shared" ref="D9:D11" si="1">C9/(1000*($B$4+2*$C$4))</f>
        <v>1.9519621109607577E-3</v>
      </c>
      <c r="E9" s="7">
        <f>4*D9^3</f>
        <v>2.9749121240533421E-8</v>
      </c>
      <c r="F9" s="4">
        <f>LN(E9)</f>
        <v>-17.330466243524363</v>
      </c>
      <c r="G9" s="4">
        <f t="shared" ref="G9:G11" si="2">-LOG(E9,10)</f>
        <v>7.5265258583732075</v>
      </c>
    </row>
    <row r="10" spans="1:7">
      <c r="A10" s="6">
        <v>40</v>
      </c>
      <c r="B10" s="4">
        <f t="shared" si="0"/>
        <v>3.1948881789137379E-3</v>
      </c>
      <c r="C10" s="7">
        <v>8.0199999999999994E-2</v>
      </c>
      <c r="D10" s="7">
        <f t="shared" si="1"/>
        <v>2.7131258457374825E-3</v>
      </c>
      <c r="E10" s="7">
        <f>4*D10^3</f>
        <v>7.9885840156381598E-8</v>
      </c>
      <c r="F10" s="4">
        <f>LN(E10)</f>
        <v>-16.342667219449119</v>
      </c>
      <c r="G10" s="4">
        <f t="shared" si="2"/>
        <v>7.0975301929879118</v>
      </c>
    </row>
    <row r="11" spans="1:7">
      <c r="A11" s="6">
        <v>50</v>
      </c>
      <c r="B11" s="4">
        <f t="shared" si="0"/>
        <v>3.0959752321981426E-3</v>
      </c>
      <c r="C11" s="7">
        <v>0.105</v>
      </c>
      <c r="D11" s="7">
        <f t="shared" si="1"/>
        <v>3.5520974289580511E-3</v>
      </c>
      <c r="E11" s="7">
        <f>4*D11^3</f>
        <v>1.7927288162450496E-7</v>
      </c>
      <c r="F11" s="4">
        <f>LN(E11)</f>
        <v>-15.534356713593954</v>
      </c>
      <c r="G11" s="4">
        <f t="shared" si="2"/>
        <v>6.7464854006305872</v>
      </c>
    </row>
    <row r="13" spans="1:7">
      <c r="A13" s="10" t="s">
        <v>10</v>
      </c>
    </row>
    <row r="14" spans="1:7">
      <c r="A14" s="4" t="s">
        <v>9</v>
      </c>
      <c r="B14" s="4">
        <f>8417.4*8.314/1000</f>
        <v>69.982263599999996</v>
      </c>
    </row>
  </sheetData>
  <mergeCells count="1">
    <mergeCell ref="A1:B1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Détermination Ka Acide éthanoïq</vt:lpstr>
      <vt:lpstr>Influence de T°C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matthis chapon</dc:creator>
  <cp:lastModifiedBy>matthis chapon</cp:lastModifiedBy>
  <dcterms:created xsi:type="dcterms:W3CDTF">2020-04-12T16:29:04Z</dcterms:created>
  <dcterms:modified xsi:type="dcterms:W3CDTF">2020-06-22T20:35:11Z</dcterms:modified>
</cp:coreProperties>
</file>