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060" tabRatio="500" activeTab="3"/>
  </bookViews>
  <sheets>
    <sheet name="Dosage par étallonage du E131" sheetId="1" r:id="rId1"/>
    <sheet name="Dosage par étallonage de NaCl" sheetId="3" r:id="rId2"/>
    <sheet name="Titrage NaCl" sheetId="4" r:id="rId3"/>
    <sheet name="Titrage vinaigre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5" l="1"/>
  <c r="G13" i="4"/>
  <c r="G9" i="4"/>
  <c r="C14" i="5"/>
  <c r="C15" i="5"/>
  <c r="D14" i="5"/>
  <c r="D15" i="5"/>
  <c r="C8" i="5"/>
  <c r="D8" i="5"/>
  <c r="D9" i="5"/>
  <c r="G5" i="5"/>
  <c r="G6" i="5"/>
  <c r="G7" i="5"/>
  <c r="D6" i="4"/>
  <c r="C11" i="4"/>
  <c r="D11" i="4"/>
  <c r="C12" i="4"/>
  <c r="D12" i="4"/>
  <c r="G10" i="4"/>
  <c r="C23" i="3"/>
  <c r="C30" i="3"/>
  <c r="C33" i="3"/>
  <c r="D23" i="3"/>
  <c r="D30" i="3"/>
  <c r="D33" i="3"/>
  <c r="D18" i="3"/>
  <c r="E18" i="3"/>
  <c r="D15" i="3"/>
  <c r="E15" i="3"/>
  <c r="D12" i="3"/>
  <c r="E12" i="3"/>
  <c r="D9" i="3"/>
  <c r="E9" i="3"/>
  <c r="D35" i="1"/>
  <c r="E35" i="1"/>
  <c r="D27" i="1"/>
  <c r="E27" i="1"/>
  <c r="D23" i="1"/>
  <c r="E23" i="1"/>
  <c r="D19" i="1"/>
  <c r="E19" i="1"/>
  <c r="D15" i="1"/>
  <c r="E15" i="1"/>
  <c r="E6" i="1"/>
</calcChain>
</file>

<file path=xl/sharedStrings.xml><?xml version="1.0" encoding="utf-8"?>
<sst xmlns="http://schemas.openxmlformats.org/spreadsheetml/2006/main" count="174" uniqueCount="108">
  <si>
    <t xml:space="preserve">Grandeur mesurée </t>
  </si>
  <si>
    <t>Valeur</t>
  </si>
  <si>
    <t>Incertitudes</t>
  </si>
  <si>
    <t>Méthode/Matériel utilisée</t>
  </si>
  <si>
    <t>Dosage du bleu patenté</t>
  </si>
  <si>
    <t xml:space="preserve">Préparation de la solution de menthe dilluée </t>
  </si>
  <si>
    <t>Pipette jaugée</t>
  </si>
  <si>
    <t>Volume de sirop  (L)</t>
  </si>
  <si>
    <t>Fiole jaugée</t>
  </si>
  <si>
    <t>Volume totale de la solution à doser (L)</t>
  </si>
  <si>
    <t>Préparation des solutions étalons</t>
  </si>
  <si>
    <t>S0</t>
  </si>
  <si>
    <t>S1</t>
  </si>
  <si>
    <t>S2</t>
  </si>
  <si>
    <t>S3</t>
  </si>
  <si>
    <t>S4</t>
  </si>
  <si>
    <t>Concentration en E131 (mg/L)</t>
  </si>
  <si>
    <t>Commerciale (solution mère)</t>
  </si>
  <si>
    <t>Préparation des solutions étalons par dillution d'une solution mère</t>
  </si>
  <si>
    <t>Pipette graduée de 10mL</t>
  </si>
  <si>
    <t>Concentration de S1 en E131 (mg/L)</t>
  </si>
  <si>
    <t>Fiole jaugée de 10mL</t>
  </si>
  <si>
    <t>Concentration de S2 en E131 (mg/L)</t>
  </si>
  <si>
    <t>Concentration de S3 en E131 (mg/L)</t>
  </si>
  <si>
    <t>Volume de S0 prélevée (L)</t>
  </si>
  <si>
    <t>Volume totale de S1 préparée (L)</t>
  </si>
  <si>
    <t>Volume totale de S2 préparée (L)</t>
  </si>
  <si>
    <t>Volume totale de S3 préparée (L)</t>
  </si>
  <si>
    <t>Spectrophotomètre</t>
  </si>
  <si>
    <t xml:space="preserve">Concentration de la menthe dilluée en E131 (mg/L) </t>
  </si>
  <si>
    <t>Concentration du sirop de menthe (mg/L)</t>
  </si>
  <si>
    <t>Dosage par étalonage des ions (Na+,Cl-) dans un sérum physiologique</t>
  </si>
  <si>
    <t>Nom de la solution</t>
  </si>
  <si>
    <t>Méthode utilisée</t>
  </si>
  <si>
    <t>Grandeur mesurée</t>
  </si>
  <si>
    <t>Incertitude</t>
  </si>
  <si>
    <t>S0 (solution mère)</t>
  </si>
  <si>
    <t>Concentration commerciale (mol/L)</t>
  </si>
  <si>
    <t>Pipette jaugée 10 mL</t>
  </si>
  <si>
    <t>Volume prélevée de S0 (L)</t>
  </si>
  <si>
    <t>Fiole jaugée 100 mL</t>
  </si>
  <si>
    <t>Volume de la solution V1 (L)</t>
  </si>
  <si>
    <t>Concentration en NaCl C1 (mol/L)</t>
  </si>
  <si>
    <t xml:space="preserve">Pipette jaugée 25 mL </t>
  </si>
  <si>
    <t xml:space="preserve">Fiole jaugée 100mL </t>
  </si>
  <si>
    <t>Volume de la solution V2 (L)</t>
  </si>
  <si>
    <t>Concentration en NaCl C2 (mol/L)</t>
  </si>
  <si>
    <t xml:space="preserve">Pipette jaugée 25mL </t>
  </si>
  <si>
    <t xml:space="preserve">Fiole jaugée 50mL </t>
  </si>
  <si>
    <t xml:space="preserve">Pipette graduée 12,5 + pipette jaugée de 25 mL </t>
  </si>
  <si>
    <t xml:space="preserve">Fiole jaugée 50 mL </t>
  </si>
  <si>
    <t xml:space="preserve">Préparation de la solution de sérum physiologique dilluée </t>
  </si>
  <si>
    <t xml:space="preserve">Pipette de 5mL </t>
  </si>
  <si>
    <t>Volume mère de sérum physiologique (L)</t>
  </si>
  <si>
    <t xml:space="preserve">Fiole jaugée de 200 mL </t>
  </si>
  <si>
    <t>Volume de la solution diluée Vf (L)</t>
  </si>
  <si>
    <t>Dosage par étallonage de la solution dilluée</t>
  </si>
  <si>
    <t>Regressi</t>
  </si>
  <si>
    <t>Concentration de la solution diluée (Cf) (mol/L)</t>
  </si>
  <si>
    <t>Concentration du sérum physiologique</t>
  </si>
  <si>
    <t>Concentration de la solution mère de sérum physiologique (mol/L)</t>
  </si>
  <si>
    <t>Concentration massique du sérum physiologique</t>
  </si>
  <si>
    <t>Concentration massique en NaCl dans le sérum phy (g/L)</t>
  </si>
  <si>
    <t>données sur les composés chimiques</t>
  </si>
  <si>
    <t>Masse molaire NaCl (g/mol)</t>
  </si>
  <si>
    <t>Absorbance de S0</t>
  </si>
  <si>
    <t>Absorbance de S1</t>
  </si>
  <si>
    <t xml:space="preserve">Absorbance de S2 </t>
  </si>
  <si>
    <t>Absorbance de S3</t>
  </si>
  <si>
    <t>Absorbance de S4</t>
  </si>
  <si>
    <t>Dosage par étalonnage de la solution dilluée de menthe</t>
  </si>
  <si>
    <t>Courbe d'étallonage (Regressi)</t>
  </si>
  <si>
    <t>Solution titrante d'AgNO3</t>
  </si>
  <si>
    <t>Solution titrée (NaCl)</t>
  </si>
  <si>
    <t>Volume de NaCl titré (L)</t>
  </si>
  <si>
    <t>Burette</t>
  </si>
  <si>
    <t>Commerciale</t>
  </si>
  <si>
    <t>Concentration AgNO3 (mol/L)</t>
  </si>
  <si>
    <t>Concentration (NaCl) (mol/L)</t>
  </si>
  <si>
    <t>Concentration (NaCl) (g/L)</t>
  </si>
  <si>
    <t>Titrage</t>
  </si>
  <si>
    <t>Sources d'incertitudes sur le volume lu à la burette</t>
  </si>
  <si>
    <t>∆ lecture (L)</t>
  </si>
  <si>
    <t>∆ burette (L)</t>
  </si>
  <si>
    <t>∆ goutte (L)</t>
  </si>
  <si>
    <t>Incertitude sur le volume éq</t>
  </si>
  <si>
    <t>Volume équivalent (L)</t>
  </si>
  <si>
    <t>Titrage colorimétrique du vinaigre par la soude</t>
  </si>
  <si>
    <t>Préparation de la solution à titrer</t>
  </si>
  <si>
    <t>Pipette gradué (1mL)</t>
  </si>
  <si>
    <t>Masse molaire NaOH (g/mol)</t>
  </si>
  <si>
    <t>Fiole jaugée (250mL)</t>
  </si>
  <si>
    <t>Volume totale de soude (L)</t>
  </si>
  <si>
    <t>masse de NaOH (g)</t>
  </si>
  <si>
    <t>Concentration de la solution</t>
  </si>
  <si>
    <t>Préparation de la solution titrante (NaOH)</t>
  </si>
  <si>
    <t xml:space="preserve">Données des composants </t>
  </si>
  <si>
    <t>Volume de vinaigre titré (L)</t>
  </si>
  <si>
    <t>Concentration en acide éthanoïque (mol/L)</t>
  </si>
  <si>
    <t>Masse molaire CH3COOH (g/mol)</t>
  </si>
  <si>
    <t>Degré d'acidité du vinaigre (%)</t>
  </si>
  <si>
    <t xml:space="preserve">demi grad </t>
  </si>
  <si>
    <t>Titrage conductimétrique  des ions (Na+,Cl-) dans un sérum physiologique</t>
  </si>
  <si>
    <t xml:space="preserve">Incertitude et valeurs proviennent de Regressi </t>
  </si>
  <si>
    <t>∆ titrage (L)</t>
  </si>
  <si>
    <t>degré</t>
  </si>
  <si>
    <t>Densité (acide éthanoïque)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</si>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</sst>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C1005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B007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006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5EB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42A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NumberFormat="1" applyFill="1" applyBorder="1"/>
    <xf numFmtId="0" fontId="0" fillId="4" borderId="1" xfId="0" applyFill="1" applyBorder="1" applyAlignment="1">
      <alignment vertical="center"/>
    </xf>
    <xf numFmtId="0" fontId="0" fillId="4" borderId="1" xfId="0" applyNumberFormat="1" applyFill="1" applyBorder="1"/>
    <xf numFmtId="0" fontId="0" fillId="5" borderId="1" xfId="0" applyFill="1" applyBorder="1" applyAlignment="1">
      <alignment vertical="center"/>
    </xf>
    <xf numFmtId="0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1" xfId="0" applyFill="1" applyBorder="1"/>
    <xf numFmtId="11" fontId="0" fillId="6" borderId="1" xfId="0" applyNumberFormat="1" applyFill="1" applyBorder="1"/>
    <xf numFmtId="12" fontId="0" fillId="0" borderId="0" xfId="0" applyNumberFormat="1" applyBorder="1"/>
    <xf numFmtId="0" fontId="0" fillId="8" borderId="0" xfId="0" applyFill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6" fillId="8" borderId="1" xfId="0" applyFont="1" applyFill="1" applyBorder="1"/>
    <xf numFmtId="11" fontId="6" fillId="8" borderId="1" xfId="0" applyNumberFormat="1" applyFont="1" applyFill="1" applyBorder="1"/>
    <xf numFmtId="0" fontId="6" fillId="8" borderId="6" xfId="0" applyFont="1" applyFill="1" applyBorder="1"/>
    <xf numFmtId="0" fontId="6" fillId="8" borderId="0" xfId="0" applyFont="1" applyFill="1" applyBorder="1"/>
    <xf numFmtId="0" fontId="6" fillId="8" borderId="4" xfId="0" applyFont="1" applyFill="1" applyBorder="1"/>
    <xf numFmtId="0" fontId="0" fillId="0" borderId="13" xfId="0" applyBorder="1"/>
    <xf numFmtId="0" fontId="0" fillId="0" borderId="3" xfId="0" applyBorder="1"/>
    <xf numFmtId="11" fontId="6" fillId="9" borderId="1" xfId="0" applyNumberFormat="1" applyFont="1" applyFill="1" applyBorder="1"/>
    <xf numFmtId="0" fontId="0" fillId="0" borderId="5" xfId="0" applyBorder="1"/>
    <xf numFmtId="11" fontId="6" fillId="9" borderId="7" xfId="0" applyNumberFormat="1" applyFont="1" applyFill="1" applyBorder="1"/>
    <xf numFmtId="0" fontId="7" fillId="8" borderId="1" xfId="0" applyFont="1" applyFill="1" applyBorder="1"/>
    <xf numFmtId="0" fontId="7" fillId="8" borderId="4" xfId="0" applyFont="1" applyFill="1" applyBorder="1"/>
    <xf numFmtId="11" fontId="6" fillId="10" borderId="1" xfId="0" applyNumberFormat="1" applyFont="1" applyFill="1" applyBorder="1"/>
    <xf numFmtId="11" fontId="7" fillId="8" borderId="1" xfId="0" applyNumberFormat="1" applyFont="1" applyFill="1" applyBorder="1"/>
    <xf numFmtId="0" fontId="0" fillId="0" borderId="0" xfId="0" applyNumberFormat="1" applyBorder="1"/>
    <xf numFmtId="0" fontId="7" fillId="8" borderId="7" xfId="0" applyFont="1" applyFill="1" applyBorder="1"/>
    <xf numFmtId="0" fontId="7" fillId="8" borderId="0" xfId="0" applyFont="1" applyFill="1"/>
    <xf numFmtId="11" fontId="6" fillId="10" borderId="7" xfId="0" applyNumberFormat="1" applyFont="1" applyFill="1" applyBorder="1"/>
    <xf numFmtId="0" fontId="7" fillId="8" borderId="3" xfId="0" applyFont="1" applyFill="1" applyBorder="1"/>
    <xf numFmtId="0" fontId="7" fillId="0" borderId="1" xfId="0" applyFont="1" applyBorder="1"/>
    <xf numFmtId="0" fontId="7" fillId="0" borderId="4" xfId="0" applyFont="1" applyBorder="1"/>
    <xf numFmtId="11" fontId="7" fillId="0" borderId="1" xfId="0" applyNumberFormat="1" applyFont="1" applyBorder="1"/>
    <xf numFmtId="0" fontId="7" fillId="0" borderId="7" xfId="0" applyFont="1" applyBorder="1"/>
    <xf numFmtId="0" fontId="7" fillId="0" borderId="0" xfId="0" applyFont="1"/>
    <xf numFmtId="0" fontId="7" fillId="0" borderId="3" xfId="0" applyFont="1" applyBorder="1"/>
    <xf numFmtId="0" fontId="7" fillId="0" borderId="0" xfId="0" applyFont="1" applyBorder="1"/>
    <xf numFmtId="0" fontId="0" fillId="8" borderId="1" xfId="0" applyFill="1" applyBorder="1"/>
    <xf numFmtId="11" fontId="0" fillId="8" borderId="1" xfId="0" applyNumberFormat="1" applyFill="1" applyBorder="1"/>
    <xf numFmtId="0" fontId="8" fillId="8" borderId="1" xfId="0" applyFont="1" applyFill="1" applyBorder="1" applyAlignment="1">
      <alignment wrapText="1"/>
    </xf>
    <xf numFmtId="0" fontId="7" fillId="8" borderId="5" xfId="0" applyFont="1" applyFill="1" applyBorder="1" applyAlignment="1">
      <alignment wrapText="1"/>
    </xf>
    <xf numFmtId="0" fontId="7" fillId="8" borderId="5" xfId="0" applyFont="1" applyFill="1" applyBorder="1"/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1" fontId="0" fillId="0" borderId="7" xfId="0" applyNumberFormat="1" applyBorder="1" applyAlignment="1">
      <alignment vertical="center"/>
    </xf>
    <xf numFmtId="11" fontId="0" fillId="0" borderId="1" xfId="0" applyNumberFormat="1" applyBorder="1" applyAlignment="1">
      <alignment wrapText="1"/>
    </xf>
    <xf numFmtId="11" fontId="7" fillId="0" borderId="1" xfId="0" applyNumberFormat="1" applyFont="1" applyBorder="1" applyAlignment="1">
      <alignment wrapText="1"/>
    </xf>
    <xf numFmtId="0" fontId="0" fillId="11" borderId="0" xfId="0" applyFill="1" applyAlignment="1"/>
    <xf numFmtId="0" fontId="0" fillId="11" borderId="0" xfId="0" applyFill="1"/>
    <xf numFmtId="11" fontId="0" fillId="0" borderId="1" xfId="0" applyNumberForma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8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top" wrapText="1"/>
    </xf>
    <xf numFmtId="11" fontId="1" fillId="0" borderId="5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5" fillId="8" borderId="0" xfId="0" applyFont="1" applyFill="1" applyAlignment="1">
      <alignment horizontal="center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11" fontId="0" fillId="0" borderId="0" xfId="0" applyNumberFormat="1"/>
    <xf numFmtId="11" fontId="0" fillId="0" borderId="6" xfId="0" applyNumberFormat="1" applyBorder="1" applyAlignment="1">
      <alignment vertical="center"/>
    </xf>
    <xf numFmtId="11" fontId="0" fillId="0" borderId="1" xfId="0" applyNumberFormat="1" applyBorder="1" applyAlignment="1">
      <alignment vertical="center"/>
    </xf>
    <xf numFmtId="11" fontId="6" fillId="11" borderId="1" xfId="0" applyNumberFormat="1" applyFont="1" applyFill="1" applyBorder="1"/>
  </cellXfs>
  <cellStyles count="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Courbe d'étalonnage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Absorbance en fonction de la concentation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0.188032392292427"/>
                  <c:y val="0.0603092783505155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cust"/>
            <c:noEndCap val="1"/>
            <c:plus>
              <c:numRef>
                <c:f>('Dosage par étallonage du E131'!$E$15,'Dosage par étallonage du E131'!$E$19,'Dosage par étallonage du E131'!$E$23,'Dosage par étallonage du E131'!$E$27)</c:f>
                <c:numCache>
                  <c:formatCode>General</c:formatCode>
                  <c:ptCount val="4"/>
                  <c:pt idx="0">
                    <c:v>0.0502493781056044</c:v>
                  </c:pt>
                  <c:pt idx="1">
                    <c:v>0.0509901951359278</c:v>
                  </c:pt>
                  <c:pt idx="2">
                    <c:v>0.0522015325445527</c:v>
                  </c:pt>
                  <c:pt idx="3">
                    <c:v>0.053851648071345</c:v>
                  </c:pt>
                </c:numCache>
              </c:numRef>
            </c:plus>
            <c:minus>
              <c:numRef>
                <c:f>('Dosage par étallonage du E131'!$E$15,'Dosage par étallonage du E131'!$E$19,'Dosage par étallonage du E131'!$E$23,'Dosage par étallonage du E131'!$E$27)</c:f>
                <c:numCache>
                  <c:formatCode>General</c:formatCode>
                  <c:ptCount val="4"/>
                  <c:pt idx="0">
                    <c:v>0.0502493781056044</c:v>
                  </c:pt>
                  <c:pt idx="1">
                    <c:v>0.0509901951359278</c:v>
                  </c:pt>
                  <c:pt idx="2">
                    <c:v>0.0522015325445527</c:v>
                  </c:pt>
                  <c:pt idx="3">
                    <c:v>0.053851648071345</c:v>
                  </c:pt>
                </c:numCache>
              </c:numRef>
            </c:minus>
          </c:errBars>
          <c:xVal>
            <c:numRef>
              <c:f>('Dosage par étallonage du E131'!$D$15,'Dosage par étallonage du E131'!$D$19,'Dosage par étallonage du E131'!$D$23,'Dosage par étallonage du E131'!$D$27)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('Dosage par étallonage du E131'!$D$16,'Dosage par étallonage du E131'!$D$20,'Dosage par étallonage du E131'!$D$24,'Dosage par étallonage du E131'!$D$28)</c:f>
              <c:numCache>
                <c:formatCode>General</c:formatCode>
                <c:ptCount val="4"/>
                <c:pt idx="0">
                  <c:v>0.33</c:v>
                </c:pt>
                <c:pt idx="1">
                  <c:v>0.62</c:v>
                </c:pt>
                <c:pt idx="2">
                  <c:v>0.95</c:v>
                </c:pt>
                <c:pt idx="3">
                  <c:v>1.26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90344"/>
        <c:axId val="2094493192"/>
      </c:scatterChart>
      <c:valAx>
        <c:axId val="209449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Concentration</a:t>
                </a:r>
                <a:r>
                  <a:rPr lang="fr-FR" baseline="0"/>
                  <a:t> massique en bleu patenté (mg/L)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493192"/>
        <c:crosses val="autoZero"/>
        <c:crossBetween val="midCat"/>
      </c:valAx>
      <c:valAx>
        <c:axId val="2094493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Absorbance</a:t>
                </a:r>
                <a:r>
                  <a:rPr lang="fr-FR" baseline="0"/>
                  <a:t> (nm)</a:t>
                </a:r>
              </a:p>
              <a:p>
                <a:pPr>
                  <a:defRPr/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490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10</xdr:row>
      <xdr:rowOff>88900</xdr:rowOff>
    </xdr:from>
    <xdr:to>
      <xdr:col>16</xdr:col>
      <xdr:colOff>431800</xdr:colOff>
      <xdr:row>37</xdr:row>
      <xdr:rowOff>63500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36" sqref="F36"/>
    </sheetView>
  </sheetViews>
  <sheetFormatPr baseColWidth="10" defaultRowHeight="15" x14ac:dyDescent="0"/>
  <cols>
    <col min="1" max="1" width="30.33203125" customWidth="1"/>
    <col min="2" max="2" width="35.33203125" customWidth="1"/>
    <col min="3" max="3" width="43.83203125" customWidth="1"/>
    <col min="4" max="4" width="12.33203125" bestFit="1" customWidth="1"/>
    <col min="5" max="5" width="16.1640625" customWidth="1"/>
    <col min="6" max="6" width="17.6640625" customWidth="1"/>
  </cols>
  <sheetData>
    <row r="1" spans="1:6">
      <c r="A1" s="71" t="s">
        <v>4</v>
      </c>
      <c r="B1" s="71"/>
      <c r="C1" s="71"/>
      <c r="D1" s="71"/>
      <c r="E1" s="71"/>
    </row>
    <row r="3" spans="1:6">
      <c r="B3" s="3" t="s">
        <v>3</v>
      </c>
      <c r="C3" s="3" t="s">
        <v>0</v>
      </c>
      <c r="D3" s="3" t="s">
        <v>1</v>
      </c>
      <c r="E3" s="3" t="s">
        <v>2</v>
      </c>
    </row>
    <row r="4" spans="1:6">
      <c r="B4" s="75" t="s">
        <v>5</v>
      </c>
      <c r="C4" s="76"/>
      <c r="D4" s="76"/>
      <c r="E4" s="77"/>
    </row>
    <row r="5" spans="1:6">
      <c r="B5" s="4" t="s">
        <v>6</v>
      </c>
      <c r="C5" s="4" t="s">
        <v>7</v>
      </c>
      <c r="D5" s="5">
        <v>5.0000000000000001E-3</v>
      </c>
      <c r="E5" s="4">
        <v>1E-3</v>
      </c>
    </row>
    <row r="6" spans="1:6">
      <c r="B6" s="4" t="s">
        <v>8</v>
      </c>
      <c r="C6" s="4" t="s">
        <v>9</v>
      </c>
      <c r="D6" s="5">
        <v>0.05</v>
      </c>
      <c r="E6" s="4">
        <f>0.01</f>
        <v>0.01</v>
      </c>
    </row>
    <row r="7" spans="1:6">
      <c r="B7" s="4"/>
      <c r="C7" s="4"/>
      <c r="D7" s="4"/>
      <c r="E7" s="4"/>
    </row>
    <row r="8" spans="1:6">
      <c r="B8" s="75" t="s">
        <v>18</v>
      </c>
      <c r="C8" s="76"/>
      <c r="D8" s="76"/>
      <c r="E8" s="77"/>
    </row>
    <row r="9" spans="1:6">
      <c r="B9" s="3" t="s">
        <v>3</v>
      </c>
      <c r="C9" s="3" t="s">
        <v>0</v>
      </c>
      <c r="D9" s="3" t="s">
        <v>1</v>
      </c>
      <c r="E9" s="3" t="s">
        <v>2</v>
      </c>
    </row>
    <row r="10" spans="1:6">
      <c r="A10" s="64" t="s">
        <v>11</v>
      </c>
      <c r="B10" s="67" t="s">
        <v>17</v>
      </c>
      <c r="C10" s="72" t="s">
        <v>16</v>
      </c>
      <c r="D10" s="64">
        <v>10</v>
      </c>
      <c r="E10" s="73">
        <v>0</v>
      </c>
    </row>
    <row r="11" spans="1:6">
      <c r="A11" s="65"/>
      <c r="B11" s="67"/>
      <c r="C11" s="72"/>
      <c r="D11" s="66"/>
      <c r="E11" s="74"/>
    </row>
    <row r="12" spans="1:6">
      <c r="A12" s="66"/>
      <c r="B12" s="13" t="s">
        <v>28</v>
      </c>
      <c r="C12" s="52" t="s">
        <v>65</v>
      </c>
      <c r="D12" s="14">
        <v>1.6</v>
      </c>
      <c r="E12" s="53"/>
    </row>
    <row r="13" spans="1:6" ht="15" customHeight="1">
      <c r="A13" s="68" t="s">
        <v>12</v>
      </c>
      <c r="B13" s="7" t="s">
        <v>19</v>
      </c>
      <c r="C13" s="7" t="s">
        <v>24</v>
      </c>
      <c r="D13" s="8">
        <v>2E-3</v>
      </c>
      <c r="E13" s="8">
        <v>5.0000000000000002E-5</v>
      </c>
      <c r="F13" s="62"/>
    </row>
    <row r="14" spans="1:6">
      <c r="A14" s="69"/>
      <c r="B14" s="7" t="s">
        <v>21</v>
      </c>
      <c r="C14" s="7" t="s">
        <v>25</v>
      </c>
      <c r="D14" s="8">
        <v>0.01</v>
      </c>
      <c r="E14" s="8">
        <v>2.5000000000000001E-5</v>
      </c>
    </row>
    <row r="15" spans="1:6">
      <c r="A15" s="69"/>
      <c r="B15" s="7"/>
      <c r="C15" s="11" t="s">
        <v>20</v>
      </c>
      <c r="D15" s="12">
        <f>D13*D10/D14</f>
        <v>2</v>
      </c>
      <c r="E15" s="12">
        <f>D15*SQRT((E14/D14)^2+(E13/D13)^2)</f>
        <v>5.0249378105604453E-2</v>
      </c>
      <c r="F15" s="62"/>
    </row>
    <row r="16" spans="1:6">
      <c r="A16" s="70"/>
      <c r="B16" s="7" t="s">
        <v>28</v>
      </c>
      <c r="C16" s="11" t="s">
        <v>66</v>
      </c>
      <c r="D16" s="12">
        <v>0.33</v>
      </c>
      <c r="E16" s="12"/>
      <c r="F16" s="62"/>
    </row>
    <row r="17" spans="1:6">
      <c r="A17" s="64" t="s">
        <v>13</v>
      </c>
      <c r="B17" s="6" t="s">
        <v>19</v>
      </c>
      <c r="C17" s="9" t="s">
        <v>24</v>
      </c>
      <c r="D17" s="10">
        <v>4.0000000000000001E-3</v>
      </c>
      <c r="E17" s="10">
        <v>5.0000000000000002E-5</v>
      </c>
      <c r="F17" s="62"/>
    </row>
    <row r="18" spans="1:6">
      <c r="A18" s="65"/>
      <c r="B18" s="6" t="s">
        <v>21</v>
      </c>
      <c r="C18" s="9" t="s">
        <v>26</v>
      </c>
      <c r="D18" s="10">
        <v>0.01</v>
      </c>
      <c r="E18" s="10">
        <v>2.5000000000000001E-5</v>
      </c>
      <c r="F18" s="62"/>
    </row>
    <row r="19" spans="1:6">
      <c r="A19" s="65"/>
      <c r="B19" s="6"/>
      <c r="C19" s="11" t="s">
        <v>22</v>
      </c>
      <c r="D19" s="12">
        <f>D17*D10/D18</f>
        <v>4</v>
      </c>
      <c r="E19" s="12">
        <f>D19*SQRT((E18/D18)^2+(E17/D17)^2)</f>
        <v>5.0990195135927854E-2</v>
      </c>
      <c r="F19" s="62"/>
    </row>
    <row r="20" spans="1:6">
      <c r="A20" s="66"/>
      <c r="B20" s="6" t="s">
        <v>28</v>
      </c>
      <c r="C20" s="11" t="s">
        <v>67</v>
      </c>
      <c r="D20" s="11">
        <v>0.62</v>
      </c>
      <c r="E20" s="11"/>
      <c r="F20" s="62"/>
    </row>
    <row r="21" spans="1:6">
      <c r="A21" s="68" t="s">
        <v>14</v>
      </c>
      <c r="B21" s="7" t="s">
        <v>19</v>
      </c>
      <c r="C21" s="7" t="s">
        <v>24</v>
      </c>
      <c r="D21" s="8">
        <v>6.0000000000000001E-3</v>
      </c>
      <c r="E21" s="8">
        <v>5.0000000000000002E-5</v>
      </c>
      <c r="F21" s="62"/>
    </row>
    <row r="22" spans="1:6">
      <c r="A22" s="69"/>
      <c r="B22" s="7" t="s">
        <v>21</v>
      </c>
      <c r="C22" s="7" t="s">
        <v>27</v>
      </c>
      <c r="D22" s="8">
        <v>0.01</v>
      </c>
      <c r="E22" s="8">
        <v>2.5000000000000001E-5</v>
      </c>
      <c r="F22" s="62"/>
    </row>
    <row r="23" spans="1:6">
      <c r="A23" s="69"/>
      <c r="B23" s="7"/>
      <c r="C23" s="11" t="s">
        <v>23</v>
      </c>
      <c r="D23" s="12">
        <f>D21*D10/D22</f>
        <v>6</v>
      </c>
      <c r="E23" s="12">
        <f>D23*SQRT((E22/D22)^2+(E21/D21)^2)</f>
        <v>5.2201532544552745E-2</v>
      </c>
      <c r="F23" s="62"/>
    </row>
    <row r="24" spans="1:6">
      <c r="A24" s="70"/>
      <c r="B24" s="7" t="s">
        <v>28</v>
      </c>
      <c r="C24" s="11" t="s">
        <v>68</v>
      </c>
      <c r="D24" s="12">
        <v>0.95</v>
      </c>
      <c r="E24" s="12"/>
      <c r="F24" s="62"/>
    </row>
    <row r="25" spans="1:6">
      <c r="A25" s="67" t="s">
        <v>15</v>
      </c>
      <c r="B25" s="6" t="s">
        <v>19</v>
      </c>
      <c r="C25" s="9" t="s">
        <v>24</v>
      </c>
      <c r="D25" s="10">
        <v>8.0000000000000002E-3</v>
      </c>
      <c r="E25" s="10">
        <v>5.0000000000000002E-5</v>
      </c>
      <c r="F25" s="62"/>
    </row>
    <row r="26" spans="1:6" ht="15" customHeight="1">
      <c r="A26" s="67"/>
      <c r="B26" s="6" t="s">
        <v>21</v>
      </c>
      <c r="C26" s="9" t="s">
        <v>27</v>
      </c>
      <c r="D26" s="10">
        <v>0.01</v>
      </c>
      <c r="E26" s="10">
        <v>2.5000000000000001E-5</v>
      </c>
      <c r="F26" s="62"/>
    </row>
    <row r="27" spans="1:6">
      <c r="A27" s="67"/>
      <c r="B27" s="6"/>
      <c r="C27" s="11" t="s">
        <v>20</v>
      </c>
      <c r="D27" s="12">
        <f>D25*D10/D26</f>
        <v>8</v>
      </c>
      <c r="E27" s="12">
        <f>D27*SQRT((E26/D26)^2+(E25/D25)^2)</f>
        <v>5.385164807134505E-2</v>
      </c>
      <c r="F27" s="62"/>
    </row>
    <row r="28" spans="1:6" ht="15" customHeight="1">
      <c r="A28" s="67"/>
      <c r="B28" s="6" t="s">
        <v>28</v>
      </c>
      <c r="C28" s="11" t="s">
        <v>69</v>
      </c>
      <c r="D28" s="12">
        <v>1.26</v>
      </c>
      <c r="E28" s="12"/>
    </row>
    <row r="29" spans="1:6">
      <c r="E29" s="2"/>
    </row>
    <row r="30" spans="1:6">
      <c r="B30" s="63" t="s">
        <v>70</v>
      </c>
      <c r="C30" s="63"/>
      <c r="D30" s="63"/>
      <c r="E30" s="63"/>
    </row>
    <row r="31" spans="1:6">
      <c r="B31" s="3" t="s">
        <v>3</v>
      </c>
      <c r="C31" s="3" t="s">
        <v>0</v>
      </c>
      <c r="D31" s="3" t="s">
        <v>1</v>
      </c>
      <c r="E31" s="3" t="s">
        <v>2</v>
      </c>
    </row>
    <row r="32" spans="1:6">
      <c r="B32" s="4" t="s">
        <v>71</v>
      </c>
      <c r="C32" s="4" t="s">
        <v>29</v>
      </c>
      <c r="D32" s="4">
        <v>5.3</v>
      </c>
      <c r="E32" s="4"/>
      <c r="F32" s="62"/>
    </row>
    <row r="35" spans="1:5">
      <c r="A35" s="1"/>
      <c r="C35" s="15" t="s">
        <v>30</v>
      </c>
      <c r="D35" s="16">
        <f>D32*D6/D5</f>
        <v>53</v>
      </c>
      <c r="E35" s="16">
        <f>D35*SQRT((E32/D32)^2+(E6/D6)^2+(E5/D5)^2)</f>
        <v>14.990663761154808</v>
      </c>
    </row>
  </sheetData>
  <mergeCells count="13">
    <mergeCell ref="A1:E1"/>
    <mergeCell ref="C10:C11"/>
    <mergeCell ref="D10:D11"/>
    <mergeCell ref="E10:E11"/>
    <mergeCell ref="B8:E8"/>
    <mergeCell ref="B4:E4"/>
    <mergeCell ref="B30:E30"/>
    <mergeCell ref="A10:A12"/>
    <mergeCell ref="B10:B11"/>
    <mergeCell ref="A13:A16"/>
    <mergeCell ref="A17:A20"/>
    <mergeCell ref="A21:A24"/>
    <mergeCell ref="A25:A2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7" workbookViewId="0">
      <selection activeCell="E26" sqref="E26:F27"/>
    </sheetView>
  </sheetViews>
  <sheetFormatPr baseColWidth="10" defaultRowHeight="15" x14ac:dyDescent="0"/>
  <cols>
    <col min="1" max="1" width="21.83203125" customWidth="1"/>
    <col min="2" max="2" width="56.5" customWidth="1"/>
    <col min="3" max="3" width="32.6640625" customWidth="1"/>
  </cols>
  <sheetData>
    <row r="1" spans="1:11">
      <c r="A1" s="92" t="s">
        <v>31</v>
      </c>
      <c r="B1" s="92"/>
      <c r="G1" s="17"/>
    </row>
    <row r="3" spans="1:11">
      <c r="A3" s="93" t="s">
        <v>10</v>
      </c>
      <c r="B3" s="93"/>
      <c r="C3" s="93"/>
      <c r="D3" s="18"/>
      <c r="E3" s="18"/>
      <c r="G3" s="19"/>
      <c r="H3" s="19"/>
      <c r="I3" s="19"/>
      <c r="J3" s="19"/>
    </row>
    <row r="4" spans="1:11">
      <c r="A4" s="3" t="s">
        <v>32</v>
      </c>
      <c r="B4" s="3" t="s">
        <v>33</v>
      </c>
      <c r="C4" s="3" t="s">
        <v>34</v>
      </c>
      <c r="D4" s="20" t="s">
        <v>1</v>
      </c>
      <c r="E4" s="3" t="s">
        <v>35</v>
      </c>
      <c r="G4" s="19"/>
      <c r="H4" s="19"/>
      <c r="I4" s="19"/>
      <c r="J4" s="19"/>
    </row>
    <row r="5" spans="1:11">
      <c r="A5" s="67" t="s">
        <v>36</v>
      </c>
      <c r="B5" s="67"/>
      <c r="C5" s="67" t="s">
        <v>37</v>
      </c>
      <c r="D5" s="67">
        <v>0.01</v>
      </c>
      <c r="E5" s="67">
        <v>0</v>
      </c>
      <c r="G5" s="19"/>
      <c r="H5" s="19"/>
      <c r="I5" s="19"/>
      <c r="J5" s="19"/>
      <c r="K5" s="19"/>
    </row>
    <row r="6" spans="1:11">
      <c r="A6" s="67"/>
      <c r="B6" s="67"/>
      <c r="C6" s="67"/>
      <c r="D6" s="67"/>
      <c r="E6" s="67"/>
      <c r="G6" s="19"/>
      <c r="H6" s="19"/>
      <c r="I6" s="19"/>
      <c r="J6" s="19"/>
      <c r="K6" s="19"/>
    </row>
    <row r="7" spans="1:11">
      <c r="A7" s="83" t="s">
        <v>12</v>
      </c>
      <c r="B7" s="21" t="s">
        <v>38</v>
      </c>
      <c r="C7" s="21" t="s">
        <v>39</v>
      </c>
      <c r="D7" s="22">
        <v>0.01</v>
      </c>
      <c r="E7" s="22">
        <v>2.0000000000000002E-5</v>
      </c>
      <c r="G7" s="19"/>
      <c r="H7" s="19"/>
      <c r="I7" s="19"/>
      <c r="J7" s="19"/>
      <c r="K7" s="19"/>
    </row>
    <row r="8" spans="1:11">
      <c r="A8" s="84"/>
      <c r="B8" s="23" t="s">
        <v>40</v>
      </c>
      <c r="C8" s="24" t="s">
        <v>41</v>
      </c>
      <c r="D8" s="22">
        <v>0.1</v>
      </c>
      <c r="E8" s="22">
        <v>1E-4</v>
      </c>
      <c r="G8" s="19"/>
      <c r="H8" s="19"/>
      <c r="I8" s="19"/>
      <c r="J8" s="19"/>
      <c r="K8" s="19"/>
    </row>
    <row r="9" spans="1:11">
      <c r="A9" s="85"/>
      <c r="B9" s="21"/>
      <c r="C9" s="25" t="s">
        <v>42</v>
      </c>
      <c r="D9" s="22">
        <f>D5*D7/D8</f>
        <v>1E-3</v>
      </c>
      <c r="E9" s="22">
        <f>D9*SQRT((E8/D8)^2+(E7/D7)^2)</f>
        <v>2.2360679774997895E-6</v>
      </c>
      <c r="G9" s="19"/>
      <c r="H9" s="19"/>
      <c r="I9" s="19"/>
      <c r="J9" s="19"/>
      <c r="K9" s="19"/>
    </row>
    <row r="10" spans="1:11">
      <c r="A10" s="67" t="s">
        <v>13</v>
      </c>
      <c r="B10" s="26" t="s">
        <v>43</v>
      </c>
      <c r="C10" s="27" t="s">
        <v>39</v>
      </c>
      <c r="D10" s="28">
        <v>2.5000000000000001E-2</v>
      </c>
      <c r="E10" s="5">
        <v>3.0000000000000001E-5</v>
      </c>
      <c r="G10" s="19"/>
      <c r="H10" s="19"/>
      <c r="I10" s="19"/>
      <c r="J10" s="19"/>
      <c r="K10" s="19"/>
    </row>
    <row r="11" spans="1:11">
      <c r="A11" s="67"/>
      <c r="B11" s="29" t="s">
        <v>44</v>
      </c>
      <c r="C11" t="s">
        <v>45</v>
      </c>
      <c r="D11" s="30">
        <v>0.1</v>
      </c>
      <c r="E11" s="5">
        <v>1E-4</v>
      </c>
      <c r="G11" s="19"/>
      <c r="H11" s="19"/>
      <c r="I11" s="19"/>
      <c r="J11" s="19"/>
      <c r="K11" s="19"/>
    </row>
    <row r="12" spans="1:11">
      <c r="A12" s="67"/>
      <c r="C12" s="27" t="s">
        <v>46</v>
      </c>
      <c r="D12" s="30">
        <f>D5*D10/D11</f>
        <v>2.5000000000000001E-3</v>
      </c>
      <c r="E12" s="5">
        <f>D12*SQRT((E11/D11)^2+(E10/D10)^2)</f>
        <v>3.9051248379533266E-6</v>
      </c>
      <c r="G12" s="19"/>
      <c r="H12" s="19"/>
      <c r="I12" s="19"/>
      <c r="J12" s="19"/>
      <c r="K12" s="19"/>
    </row>
    <row r="13" spans="1:11">
      <c r="A13" s="86" t="s">
        <v>14</v>
      </c>
      <c r="B13" s="31" t="s">
        <v>47</v>
      </c>
      <c r="C13" s="32" t="s">
        <v>39</v>
      </c>
      <c r="D13" s="33">
        <v>2.5000000000000001E-2</v>
      </c>
      <c r="E13" s="34">
        <v>3.0000000000000001E-5</v>
      </c>
      <c r="G13" s="19"/>
      <c r="H13" s="19"/>
      <c r="I13" s="19"/>
      <c r="J13" s="35"/>
      <c r="K13" s="19"/>
    </row>
    <row r="14" spans="1:11">
      <c r="A14" s="87"/>
      <c r="B14" s="36" t="s">
        <v>48</v>
      </c>
      <c r="C14" s="37" t="s">
        <v>45</v>
      </c>
      <c r="D14" s="38">
        <v>0.05</v>
      </c>
      <c r="E14" s="34">
        <v>6.0000000000000002E-5</v>
      </c>
      <c r="G14" s="19"/>
      <c r="H14" s="19"/>
      <c r="I14" s="19"/>
      <c r="J14" s="19"/>
    </row>
    <row r="15" spans="1:11">
      <c r="A15" s="88"/>
      <c r="B15" s="37"/>
      <c r="C15" s="39" t="s">
        <v>46</v>
      </c>
      <c r="D15" s="38">
        <f>D5*D13/D14</f>
        <v>5.0000000000000001E-3</v>
      </c>
      <c r="E15" s="34">
        <f>D15*SQRT((E14/D14)^2+(E13/D13)^2)</f>
        <v>8.4852813742385697E-6</v>
      </c>
      <c r="G15" s="19"/>
      <c r="H15" s="19"/>
      <c r="I15" s="19"/>
      <c r="J15" s="19"/>
    </row>
    <row r="16" spans="1:11">
      <c r="A16" s="89" t="s">
        <v>15</v>
      </c>
      <c r="B16" s="40" t="s">
        <v>49</v>
      </c>
      <c r="C16" s="41" t="s">
        <v>39</v>
      </c>
      <c r="D16" s="28">
        <v>3.7499999999999999E-2</v>
      </c>
      <c r="E16" s="42">
        <v>8.0000000000000007E-5</v>
      </c>
      <c r="G16" s="19"/>
      <c r="H16" s="19"/>
      <c r="I16" s="19"/>
      <c r="J16" s="19"/>
    </row>
    <row r="17" spans="1:10">
      <c r="A17" s="90"/>
      <c r="B17" s="43" t="s">
        <v>50</v>
      </c>
      <c r="C17" s="44" t="s">
        <v>45</v>
      </c>
      <c r="D17" s="30">
        <v>0.05</v>
      </c>
      <c r="E17" s="42">
        <v>6.0000000000000002E-5</v>
      </c>
      <c r="G17" s="19"/>
      <c r="H17" s="19"/>
      <c r="I17" s="19"/>
      <c r="J17" s="19"/>
    </row>
    <row r="18" spans="1:10">
      <c r="A18" s="91"/>
      <c r="B18" s="40"/>
      <c r="C18" s="45" t="s">
        <v>46</v>
      </c>
      <c r="D18" s="30">
        <f>D5*D16/D17</f>
        <v>7.4999999999999997E-3</v>
      </c>
      <c r="E18" s="42">
        <f>D18*SQRT((E17/D17)^2+(E16/D16)^2)</f>
        <v>1.8357559750685819E-5</v>
      </c>
      <c r="F18" s="46"/>
      <c r="G18" s="19"/>
      <c r="H18" s="19"/>
      <c r="I18" s="19"/>
      <c r="J18" s="19"/>
    </row>
    <row r="19" spans="1:10">
      <c r="G19" s="19"/>
      <c r="H19" s="19"/>
      <c r="I19" s="19"/>
      <c r="J19" s="19"/>
    </row>
    <row r="21" spans="1:10">
      <c r="A21" s="3" t="s">
        <v>33</v>
      </c>
      <c r="B21" s="3" t="s">
        <v>34</v>
      </c>
      <c r="C21" s="20" t="s">
        <v>1</v>
      </c>
      <c r="D21" s="3" t="s">
        <v>35</v>
      </c>
    </row>
    <row r="22" spans="1:10">
      <c r="A22" s="80" t="s">
        <v>51</v>
      </c>
      <c r="B22" s="81"/>
      <c r="C22" s="81"/>
      <c r="D22" s="82"/>
    </row>
    <row r="23" spans="1:10">
      <c r="A23" s="47" t="s">
        <v>52</v>
      </c>
      <c r="B23" s="47" t="s">
        <v>53</v>
      </c>
      <c r="C23" s="47">
        <f>0.005</f>
        <v>5.0000000000000001E-3</v>
      </c>
      <c r="D23" s="47">
        <f>0.000015</f>
        <v>1.5E-5</v>
      </c>
    </row>
    <row r="24" spans="1:10">
      <c r="A24" s="47" t="s">
        <v>54</v>
      </c>
      <c r="B24" s="47" t="s">
        <v>55</v>
      </c>
      <c r="C24" s="48">
        <v>0.2</v>
      </c>
      <c r="D24" s="48">
        <v>1.4999999999999999E-4</v>
      </c>
    </row>
    <row r="26" spans="1:10">
      <c r="A26" s="80" t="s">
        <v>56</v>
      </c>
      <c r="B26" s="81"/>
      <c r="C26" s="81"/>
      <c r="D26" s="82"/>
      <c r="E26" s="78" t="s">
        <v>103</v>
      </c>
      <c r="F26" s="79"/>
    </row>
    <row r="27" spans="1:10">
      <c r="A27" s="47" t="s">
        <v>57</v>
      </c>
      <c r="B27" s="47" t="s">
        <v>58</v>
      </c>
      <c r="C27" s="48">
        <v>3.9399999999999999E-3</v>
      </c>
      <c r="D27" s="47"/>
      <c r="E27" s="78"/>
      <c r="F27" s="79"/>
    </row>
    <row r="29" spans="1:10">
      <c r="A29" s="80" t="s">
        <v>59</v>
      </c>
      <c r="B29" s="81"/>
      <c r="C29" s="81"/>
      <c r="D29" s="82"/>
    </row>
    <row r="30" spans="1:10">
      <c r="A30" s="47"/>
      <c r="B30" s="47" t="s">
        <v>60</v>
      </c>
      <c r="C30" s="48">
        <f>C27*C24/C23</f>
        <v>0.15760000000000002</v>
      </c>
      <c r="D30" s="48">
        <f>C30*SQRT((D27/C27)^2+(D24/C24)^2+(D23/C23)^2)</f>
        <v>4.8735108494800758E-4</v>
      </c>
    </row>
    <row r="32" spans="1:10">
      <c r="A32" s="80" t="s">
        <v>61</v>
      </c>
      <c r="B32" s="81"/>
      <c r="C32" s="81"/>
      <c r="D32" s="82"/>
    </row>
    <row r="33" spans="1:4">
      <c r="A33" s="47"/>
      <c r="B33" s="47" t="s">
        <v>62</v>
      </c>
      <c r="C33" s="48">
        <f>C36*C30</f>
        <v>9.2101440000000014</v>
      </c>
      <c r="D33" s="48">
        <f>C33*D30/C30</f>
        <v>2.8480797404361564E-2</v>
      </c>
    </row>
    <row r="36" spans="1:4" ht="30">
      <c r="A36" s="49" t="s">
        <v>63</v>
      </c>
      <c r="B36" s="50" t="s">
        <v>64</v>
      </c>
      <c r="C36" s="51">
        <v>58.44</v>
      </c>
    </row>
  </sheetData>
  <mergeCells count="16">
    <mergeCell ref="A1:B1"/>
    <mergeCell ref="A3:C3"/>
    <mergeCell ref="A5:A6"/>
    <mergeCell ref="B5:B6"/>
    <mergeCell ref="C5:C6"/>
    <mergeCell ref="E5:E6"/>
    <mergeCell ref="A7:A9"/>
    <mergeCell ref="A10:A12"/>
    <mergeCell ref="A13:A15"/>
    <mergeCell ref="A16:A18"/>
    <mergeCell ref="D5:D6"/>
    <mergeCell ref="E26:F27"/>
    <mergeCell ref="A22:D22"/>
    <mergeCell ref="A26:D26"/>
    <mergeCell ref="A29:D29"/>
    <mergeCell ref="A32:D3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1" sqref="E21"/>
    </sheetView>
  </sheetViews>
  <sheetFormatPr baseColWidth="10" defaultRowHeight="15" x14ac:dyDescent="0"/>
  <cols>
    <col min="1" max="1" width="20.5" customWidth="1"/>
    <col min="2" max="2" width="31.33203125" customWidth="1"/>
    <col min="3" max="3" width="33.1640625" customWidth="1"/>
    <col min="6" max="6" width="13.1640625" customWidth="1"/>
  </cols>
  <sheetData>
    <row r="1" spans="1:8">
      <c r="A1" s="92" t="s">
        <v>102</v>
      </c>
      <c r="B1" s="92"/>
      <c r="C1" s="92"/>
      <c r="D1" s="92"/>
    </row>
    <row r="3" spans="1:8">
      <c r="A3" s="80" t="s">
        <v>72</v>
      </c>
      <c r="B3" s="81"/>
      <c r="C3" s="81"/>
      <c r="D3" s="82"/>
    </row>
    <row r="4" spans="1:8">
      <c r="A4" s="3" t="s">
        <v>33</v>
      </c>
      <c r="B4" s="3" t="s">
        <v>34</v>
      </c>
      <c r="C4" s="20" t="s">
        <v>1</v>
      </c>
      <c r="D4" s="3" t="s">
        <v>35</v>
      </c>
    </row>
    <row r="5" spans="1:8">
      <c r="A5" s="54" t="s">
        <v>76</v>
      </c>
      <c r="B5" s="54" t="s">
        <v>77</v>
      </c>
      <c r="C5" s="54">
        <v>0.1</v>
      </c>
      <c r="D5" s="54">
        <v>0</v>
      </c>
    </row>
    <row r="6" spans="1:8">
      <c r="A6" s="55" t="s">
        <v>75</v>
      </c>
      <c r="B6" s="55" t="s">
        <v>86</v>
      </c>
      <c r="C6" s="56">
        <v>1.4999999999999999E-2</v>
      </c>
      <c r="D6" s="107">
        <f>G13</f>
        <v>2.2638462845343542E-4</v>
      </c>
    </row>
    <row r="8" spans="1:8" ht="44" customHeight="1">
      <c r="A8" s="94" t="s">
        <v>73</v>
      </c>
      <c r="B8" s="95"/>
      <c r="C8" s="95"/>
      <c r="D8" s="96"/>
      <c r="F8" s="99" t="s">
        <v>81</v>
      </c>
      <c r="G8" s="100"/>
    </row>
    <row r="9" spans="1:8">
      <c r="A9" s="3" t="s">
        <v>33</v>
      </c>
      <c r="B9" s="3" t="s">
        <v>34</v>
      </c>
      <c r="C9" s="20" t="s">
        <v>1</v>
      </c>
      <c r="D9" s="3" t="s">
        <v>35</v>
      </c>
      <c r="F9" s="5" t="s">
        <v>82</v>
      </c>
      <c r="G9" s="5">
        <f>0.00005/2</f>
        <v>2.5000000000000001E-5</v>
      </c>
      <c r="H9" t="s">
        <v>101</v>
      </c>
    </row>
    <row r="10" spans="1:8">
      <c r="A10" s="21" t="s">
        <v>38</v>
      </c>
      <c r="B10" s="21" t="s">
        <v>74</v>
      </c>
      <c r="C10" s="22">
        <v>0.01</v>
      </c>
      <c r="D10" s="22">
        <v>2.0000000000000002E-5</v>
      </c>
      <c r="F10" s="57" t="s">
        <v>83</v>
      </c>
      <c r="G10" s="5">
        <f>0.00005</f>
        <v>5.0000000000000002E-5</v>
      </c>
    </row>
    <row r="11" spans="1:8">
      <c r="A11" s="97" t="s">
        <v>80</v>
      </c>
      <c r="B11" s="24" t="s">
        <v>78</v>
      </c>
      <c r="C11" s="108">
        <f>C5*C6/C10</f>
        <v>0.15</v>
      </c>
      <c r="D11" s="108">
        <f>C11*SQRT((D6/C6)^2+(D5/C5)^2+(D10/C10)^2)</f>
        <v>2.2836374493338473E-3</v>
      </c>
      <c r="F11" s="58" t="s">
        <v>84</v>
      </c>
      <c r="G11" s="5">
        <v>5.0000000000000002E-5</v>
      </c>
    </row>
    <row r="12" spans="1:8" ht="15" customHeight="1">
      <c r="A12" s="98"/>
      <c r="B12" s="21" t="s">
        <v>79</v>
      </c>
      <c r="C12" s="108">
        <f>C17*C11</f>
        <v>8.766</v>
      </c>
      <c r="D12" s="108">
        <f>C12*D11/C11</f>
        <v>0.13345577253907004</v>
      </c>
      <c r="F12" s="58" t="s">
        <v>104</v>
      </c>
      <c r="G12" s="105">
        <v>1E-4</v>
      </c>
    </row>
    <row r="13" spans="1:8" ht="30">
      <c r="F13" s="103" t="s">
        <v>85</v>
      </c>
      <c r="G13" s="106">
        <f>SQRT(G9^2+(G9+G10+G11+G12)^2)</f>
        <v>2.2638462845343542E-4</v>
      </c>
    </row>
    <row r="14" spans="1:8">
      <c r="F14" s="104"/>
      <c r="G14" s="55"/>
    </row>
    <row r="17" spans="1:3" ht="30">
      <c r="A17" s="49" t="s">
        <v>63</v>
      </c>
      <c r="B17" s="50" t="s">
        <v>64</v>
      </c>
      <c r="C17" s="51">
        <v>58.44</v>
      </c>
    </row>
  </sheetData>
  <mergeCells count="5">
    <mergeCell ref="A1:D1"/>
    <mergeCell ref="A3:D3"/>
    <mergeCell ref="A8:D8"/>
    <mergeCell ref="A11:A12"/>
    <mergeCell ref="F8:G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10" sqref="C10"/>
    </sheetView>
  </sheetViews>
  <sheetFormatPr baseColWidth="10" defaultRowHeight="15" x14ac:dyDescent="0"/>
  <cols>
    <col min="1" max="1" width="27.83203125" customWidth="1"/>
    <col min="2" max="2" width="35.5" customWidth="1"/>
  </cols>
  <sheetData>
    <row r="1" spans="1:7">
      <c r="A1" s="59" t="s">
        <v>87</v>
      </c>
      <c r="B1" s="59"/>
      <c r="C1" s="60"/>
      <c r="D1" s="60"/>
    </row>
    <row r="3" spans="1:7">
      <c r="A3" s="102" t="s">
        <v>95</v>
      </c>
      <c r="B3" s="102"/>
      <c r="C3" s="102"/>
      <c r="D3" s="18"/>
      <c r="F3" s="99" t="s">
        <v>81</v>
      </c>
      <c r="G3" s="100"/>
    </row>
    <row r="4" spans="1:7">
      <c r="A4" s="3" t="s">
        <v>33</v>
      </c>
      <c r="B4" s="3" t="s">
        <v>34</v>
      </c>
      <c r="C4" s="20" t="s">
        <v>1</v>
      </c>
      <c r="D4" s="3" t="s">
        <v>35</v>
      </c>
      <c r="F4" s="5" t="s">
        <v>82</v>
      </c>
      <c r="G4" s="5">
        <v>5.0000000000000002E-5</v>
      </c>
    </row>
    <row r="5" spans="1:7" ht="30">
      <c r="A5" s="67" t="s">
        <v>89</v>
      </c>
      <c r="B5" s="67" t="s">
        <v>93</v>
      </c>
      <c r="C5" s="67">
        <v>1</v>
      </c>
      <c r="D5" s="67">
        <v>1E-3</v>
      </c>
      <c r="F5" s="57" t="s">
        <v>83</v>
      </c>
      <c r="G5" s="5">
        <f>0.00005</f>
        <v>5.0000000000000002E-5</v>
      </c>
    </row>
    <row r="6" spans="1:7">
      <c r="A6" s="67"/>
      <c r="B6" s="67"/>
      <c r="C6" s="67"/>
      <c r="D6" s="67"/>
      <c r="F6" s="58" t="s">
        <v>84</v>
      </c>
      <c r="G6" s="5">
        <f>0.00005</f>
        <v>5.0000000000000002E-5</v>
      </c>
    </row>
    <row r="7" spans="1:7">
      <c r="A7" s="4" t="s">
        <v>91</v>
      </c>
      <c r="B7" s="4" t="s">
        <v>92</v>
      </c>
      <c r="C7" s="4">
        <v>0.25</v>
      </c>
      <c r="D7" s="5">
        <v>1.4999999999999999E-4</v>
      </c>
      <c r="F7" s="101" t="s">
        <v>85</v>
      </c>
      <c r="G7" s="64">
        <f>SQRT(G4^2+(G4+G5+G6)^2)</f>
        <v>1.5811388300841897E-4</v>
      </c>
    </row>
    <row r="8" spans="1:7">
      <c r="A8" s="4"/>
      <c r="B8" s="4" t="s">
        <v>94</v>
      </c>
      <c r="C8" s="4">
        <f>(C5/B20)/C7</f>
        <v>0.1</v>
      </c>
      <c r="D8" s="4">
        <f>C8*SQRT((D7/C7)^2+(D5/C5)^2)</f>
        <v>1.1661903789690601E-4</v>
      </c>
      <c r="F8" s="101"/>
      <c r="G8" s="66"/>
    </row>
    <row r="9" spans="1:7">
      <c r="A9" s="4" t="s">
        <v>75</v>
      </c>
      <c r="B9" s="4" t="s">
        <v>86</v>
      </c>
      <c r="C9" s="5">
        <v>1.34E-2</v>
      </c>
      <c r="D9" s="4">
        <f>G7</f>
        <v>1.5811388300841897E-4</v>
      </c>
    </row>
    <row r="11" spans="1:7">
      <c r="A11" s="102" t="s">
        <v>88</v>
      </c>
      <c r="B11" s="102"/>
      <c r="C11" s="102"/>
      <c r="D11" s="18"/>
    </row>
    <row r="12" spans="1:7">
      <c r="A12" s="3" t="s">
        <v>33</v>
      </c>
      <c r="B12" s="3" t="s">
        <v>34</v>
      </c>
      <c r="C12" s="20" t="s">
        <v>1</v>
      </c>
      <c r="D12" s="3" t="s">
        <v>35</v>
      </c>
    </row>
    <row r="13" spans="1:7">
      <c r="A13" s="13" t="s">
        <v>89</v>
      </c>
      <c r="B13" s="13" t="s">
        <v>97</v>
      </c>
      <c r="C13" s="61">
        <v>1E-3</v>
      </c>
      <c r="D13" s="61">
        <v>6.9999999999999999E-6</v>
      </c>
    </row>
    <row r="14" spans="1:7">
      <c r="A14" s="13"/>
      <c r="B14" s="13" t="s">
        <v>98</v>
      </c>
      <c r="C14" s="61">
        <f>C9*C8/C13</f>
        <v>1.34</v>
      </c>
      <c r="D14" s="61">
        <f>C14*SQRT((D13/C13)^2+(D9/C9)^2+(D8/C8)^2)</f>
        <v>1.8450648118697621E-2</v>
      </c>
    </row>
    <row r="15" spans="1:7">
      <c r="A15" s="4"/>
      <c r="B15" s="59" t="s">
        <v>100</v>
      </c>
      <c r="C15" s="5">
        <f>C14*B21*0.1</f>
        <v>8.0400000000000009</v>
      </c>
      <c r="D15" s="5">
        <f>C15*D14/C14</f>
        <v>0.11070388871218573</v>
      </c>
    </row>
    <row r="19" spans="1:8">
      <c r="A19" s="102" t="s">
        <v>96</v>
      </c>
      <c r="B19" s="102"/>
    </row>
    <row r="20" spans="1:8">
      <c r="A20" t="s">
        <v>90</v>
      </c>
      <c r="B20">
        <v>40</v>
      </c>
    </row>
    <row r="21" spans="1:8">
      <c r="A21" t="s">
        <v>99</v>
      </c>
      <c r="B21">
        <v>60</v>
      </c>
      <c r="F21" t="s">
        <v>105</v>
      </c>
      <c r="G21">
        <v>8</v>
      </c>
    </row>
    <row r="22" spans="1:8">
      <c r="A22" t="s">
        <v>106</v>
      </c>
      <c r="B22">
        <v>1</v>
      </c>
    </row>
    <row r="24" spans="1:8">
      <c r="F24" t="s">
        <v>107</v>
      </c>
      <c r="H24">
        <f>G21/(B21*0.1)</f>
        <v>1.3333333333333333</v>
      </c>
    </row>
  </sheetData>
  <mergeCells count="10">
    <mergeCell ref="A11:C11"/>
    <mergeCell ref="F3:G3"/>
    <mergeCell ref="F7:F8"/>
    <mergeCell ref="G7:G8"/>
    <mergeCell ref="A19:B19"/>
    <mergeCell ref="A3:C3"/>
    <mergeCell ref="A5:A6"/>
    <mergeCell ref="B5:B6"/>
    <mergeCell ref="C5:C6"/>
    <mergeCell ref="D5:D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Dosage par étallonage du E131</vt:lpstr>
      <vt:lpstr>Dosage par étallonage de NaCl</vt:lpstr>
      <vt:lpstr>Titrage NaCl</vt:lpstr>
      <vt:lpstr>Titrage vinaigre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2020-04-21T17:14:18Z</dcterms:created>
  <dcterms:modified xsi:type="dcterms:W3CDTF">2020-06-20T17:42:16Z</dcterms:modified>
</cp:coreProperties>
</file>