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040" tabRatio="500" activeTab="1"/>
  </bookViews>
  <sheets>
    <sheet name="Détermination de Ks(PbI2)" sheetId="1" r:id="rId1"/>
    <sheet name="Influence de T°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0" i="2"/>
  <c r="F9" i="2"/>
  <c r="F8" i="2"/>
  <c r="B9" i="2"/>
  <c r="B10" i="2"/>
  <c r="B11" i="2"/>
  <c r="B8" i="2"/>
  <c r="D9" i="2"/>
  <c r="E9" i="2"/>
  <c r="D10" i="2"/>
  <c r="E10" i="2"/>
  <c r="D11" i="2"/>
  <c r="E11" i="2"/>
  <c r="D8" i="2"/>
  <c r="E8" i="2"/>
  <c r="D26" i="1"/>
  <c r="D22" i="1"/>
  <c r="C22" i="1"/>
  <c r="C26" i="1"/>
  <c r="C15" i="1"/>
  <c r="D15" i="1"/>
  <c r="D19" i="1"/>
  <c r="C19" i="1"/>
  <c r="C11" i="1"/>
  <c r="D11" i="1"/>
  <c r="D21" i="1"/>
  <c r="C21" i="1"/>
  <c r="D20" i="1"/>
  <c r="C20" i="1"/>
  <c r="D14" i="1"/>
  <c r="D10" i="1"/>
</calcChain>
</file>

<file path=xl/sharedStrings.xml><?xml version="1.0" encoding="utf-8"?>
<sst xmlns="http://schemas.openxmlformats.org/spreadsheetml/2006/main" count="49" uniqueCount="38">
  <si>
    <t>Détermination de la constante de solubilité de l'iodure de Plomb</t>
  </si>
  <si>
    <t xml:space="preserve">Grandeur mesurée </t>
  </si>
  <si>
    <t>Méthode utilisée</t>
  </si>
  <si>
    <t>Incertitudes</t>
  </si>
  <si>
    <t>Valeur</t>
  </si>
  <si>
    <t>Burette + Lecture graphique</t>
  </si>
  <si>
    <t>Voume de KI ajoutée Vaj (L)</t>
  </si>
  <si>
    <t>Volume V0 (L)</t>
  </si>
  <si>
    <t>masse de nitrate de plomb (g)</t>
  </si>
  <si>
    <t>Balance</t>
  </si>
  <si>
    <t xml:space="preserve">Fiole jaugée de 100mL </t>
  </si>
  <si>
    <t>Masse molaires(g/mol)</t>
  </si>
  <si>
    <t>Pb(NO3)2</t>
  </si>
  <si>
    <t>KI</t>
  </si>
  <si>
    <t xml:space="preserve">Nitrate de plomb à 0,01mol/L </t>
  </si>
  <si>
    <t xml:space="preserve">KI  à 0,01mol/L </t>
  </si>
  <si>
    <t>masse d'iodure de potassium (g)</t>
  </si>
  <si>
    <t>Volume de la solution V0 (L)</t>
  </si>
  <si>
    <t>Volume de la solution(L)</t>
  </si>
  <si>
    <t>Concentration C1 (mol/L)</t>
  </si>
  <si>
    <t>Concentration C0 (mol/L)</t>
  </si>
  <si>
    <t>Concentation C0 de la solution bécher en Pb2+</t>
  </si>
  <si>
    <t>Concentration de la solution de KI C1(mol/L-</t>
  </si>
  <si>
    <t>cf préparation des solutions</t>
  </si>
  <si>
    <t>Résultats</t>
  </si>
  <si>
    <t>Ks</t>
  </si>
  <si>
    <t>Volume total (L)</t>
  </si>
  <si>
    <t>Influence de la température</t>
  </si>
  <si>
    <t>Conductivité molaire ionique</t>
  </si>
  <si>
    <t>Pb2+</t>
  </si>
  <si>
    <t>I-</t>
  </si>
  <si>
    <t xml:space="preserve">Température </t>
  </si>
  <si>
    <t>Conductivité (S/m)</t>
  </si>
  <si>
    <r>
      <t>λ</t>
    </r>
    <r>
      <rPr>
        <vertAlign val="subscript"/>
        <sz val="12"/>
        <color rgb="FF000000"/>
        <rFont val="Arial"/>
      </rPr>
      <t>0</t>
    </r>
    <r>
      <rPr>
        <sz val="12"/>
        <color rgb="FF000000"/>
        <rFont val="Arial"/>
      </rPr>
      <t>(S.m</t>
    </r>
    <r>
      <rPr>
        <vertAlign val="superscript"/>
        <sz val="12"/>
        <color rgb="FF000000"/>
        <rFont val="Arial"/>
      </rPr>
      <t>2</t>
    </r>
    <r>
      <rPr>
        <sz val="12"/>
        <color rgb="FF000000"/>
        <rFont val="Arial"/>
      </rPr>
      <t>.mol</t>
    </r>
    <r>
      <rPr>
        <vertAlign val="superscript"/>
        <sz val="12"/>
        <color rgb="FF000000"/>
        <rFont val="Arial"/>
      </rPr>
      <t>-1</t>
    </r>
    <r>
      <rPr>
        <sz val="12"/>
        <color rgb="FF000000"/>
        <rFont val="Arial"/>
      </rPr>
      <t>)</t>
    </r>
  </si>
  <si>
    <t>Solubilité s (mol/m3)</t>
  </si>
  <si>
    <t>Constante de solubilité Ks</t>
  </si>
  <si>
    <t>1/T en K-1</t>
  </si>
  <si>
    <t>ln(Ks)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</si>
</sst>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vertAlign val="subscript"/>
      <sz val="12"/>
      <color rgb="FF000000"/>
      <name val="Arial"/>
    </font>
    <font>
      <vertAlign val="superscript"/>
      <sz val="12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B00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Border="1"/>
    <xf numFmtId="11" fontId="0" fillId="0" borderId="1" xfId="0" applyNumberFormat="1" applyFont="1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'Influence de T°C'!$F$7</c:f>
              <c:strCache>
                <c:ptCount val="1"/>
                <c:pt idx="0">
                  <c:v>ln(Ks)</c:v>
                </c:pt>
              </c:strCache>
            </c:strRef>
          </c:tx>
          <c:trendline>
            <c:trendlineType val="linear"/>
            <c:dispRSqr val="1"/>
            <c:dispEq val="1"/>
            <c:trendlineLbl>
              <c:layout>
                <c:manualLayout>
                  <c:x val="-0.108568662862096"/>
                  <c:y val="-0.000888188976377952"/>
                </c:manualLayout>
              </c:layout>
              <c:numFmt formatCode="General" sourceLinked="0"/>
            </c:trendlineLbl>
          </c:trendline>
          <c:xVal>
            <c:numRef>
              <c:f>'Influence de T°C'!$B$8:$B$11</c:f>
              <c:numCache>
                <c:formatCode>General</c:formatCode>
                <c:ptCount val="4"/>
                <c:pt idx="0">
                  <c:v>0.00341296928327645</c:v>
                </c:pt>
                <c:pt idx="1">
                  <c:v>0.0033003300330033</c:v>
                </c:pt>
                <c:pt idx="2">
                  <c:v>0.00319488817891374</c:v>
                </c:pt>
                <c:pt idx="3">
                  <c:v>0.00309597523219814</c:v>
                </c:pt>
              </c:numCache>
            </c:numRef>
          </c:xVal>
          <c:yVal>
            <c:numRef>
              <c:f>'Influence de T°C'!$F$8:$F$11</c:f>
              <c:numCache>
                <c:formatCode>General</c:formatCode>
                <c:ptCount val="4"/>
                <c:pt idx="0">
                  <c:v>-12.44020522012059</c:v>
                </c:pt>
                <c:pt idx="1">
                  <c:v>-11.5996051506434</c:v>
                </c:pt>
                <c:pt idx="2">
                  <c:v>-10.61180612656815</c:v>
                </c:pt>
                <c:pt idx="3">
                  <c:v>-9.80349562071299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905128"/>
        <c:axId val="-2110913256"/>
      </c:scatterChart>
      <c:valAx>
        <c:axId val="-21109051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10913256"/>
        <c:crosses val="autoZero"/>
        <c:crossBetween val="midCat"/>
      </c:valAx>
      <c:valAx>
        <c:axId val="-2110913256"/>
        <c:scaling>
          <c:orientation val="minMax"/>
          <c:max val="-8.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-2110905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5</xdr:row>
      <xdr:rowOff>139700</xdr:rowOff>
    </xdr:from>
    <xdr:to>
      <xdr:col>14</xdr:col>
      <xdr:colOff>139700</xdr:colOff>
      <xdr:row>23</xdr:row>
      <xdr:rowOff>44450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5" sqref="A5"/>
    </sheetView>
  </sheetViews>
  <sheetFormatPr baseColWidth="10" defaultRowHeight="15" x14ac:dyDescent="0"/>
  <cols>
    <col min="1" max="1" width="23.6640625" customWidth="1"/>
    <col min="2" max="2" width="39.33203125" customWidth="1"/>
    <col min="3" max="3" width="14.5" customWidth="1"/>
    <col min="4" max="4" width="12.1640625" bestFit="1" customWidth="1"/>
  </cols>
  <sheetData>
    <row r="1" spans="1:5">
      <c r="A1" s="14" t="s">
        <v>0</v>
      </c>
      <c r="B1" s="14"/>
      <c r="C1" s="14"/>
      <c r="D1" s="14"/>
      <c r="E1" s="14"/>
    </row>
    <row r="5" spans="1:5" ht="29" customHeight="1">
      <c r="A5" s="3"/>
    </row>
    <row r="7" spans="1:5">
      <c r="A7" s="3" t="s">
        <v>2</v>
      </c>
      <c r="B7" s="3" t="s">
        <v>1</v>
      </c>
      <c r="C7" s="3" t="s">
        <v>4</v>
      </c>
      <c r="D7" s="3" t="s">
        <v>3</v>
      </c>
    </row>
    <row r="8" spans="1:5">
      <c r="A8" s="15" t="s">
        <v>14</v>
      </c>
      <c r="B8" s="15"/>
      <c r="C8" s="15"/>
      <c r="D8" s="15"/>
    </row>
    <row r="9" spans="1:5">
      <c r="A9" t="s">
        <v>9</v>
      </c>
      <c r="B9" t="s">
        <v>8</v>
      </c>
      <c r="C9">
        <v>0.33100000000000002</v>
      </c>
      <c r="D9">
        <v>1E-3</v>
      </c>
    </row>
    <row r="10" spans="1:5">
      <c r="A10" t="s">
        <v>10</v>
      </c>
      <c r="B10" t="s">
        <v>17</v>
      </c>
      <c r="C10">
        <v>0.1</v>
      </c>
      <c r="D10">
        <f>0.0001</f>
        <v>1E-4</v>
      </c>
    </row>
    <row r="11" spans="1:5">
      <c r="B11" t="s">
        <v>20</v>
      </c>
      <c r="C11">
        <f>(C9/B29)/C10</f>
        <v>9.9939613526570052E-3</v>
      </c>
      <c r="D11">
        <f>C11*SQRT((D10/C10)^2+(D9/C9)^2)</f>
        <v>3.1804257684231011E-5</v>
      </c>
    </row>
    <row r="12" spans="1:5">
      <c r="A12" s="15" t="s">
        <v>15</v>
      </c>
      <c r="B12" s="15"/>
      <c r="C12" s="15"/>
      <c r="D12" s="15"/>
    </row>
    <row r="13" spans="1:5">
      <c r="A13" t="s">
        <v>9</v>
      </c>
      <c r="B13" t="s">
        <v>16</v>
      </c>
      <c r="C13">
        <v>0.16600000000000001</v>
      </c>
      <c r="D13">
        <v>1E-3</v>
      </c>
    </row>
    <row r="14" spans="1:5">
      <c r="A14" t="s">
        <v>10</v>
      </c>
      <c r="B14" t="s">
        <v>18</v>
      </c>
      <c r="C14">
        <v>0.1</v>
      </c>
      <c r="D14">
        <f>0.0001</f>
        <v>1E-4</v>
      </c>
    </row>
    <row r="15" spans="1:5">
      <c r="B15" t="s">
        <v>19</v>
      </c>
      <c r="C15">
        <f>(C13/B30)/C14</f>
        <v>0.01</v>
      </c>
      <c r="D15">
        <f>C15*SQRT((D14/C14)^2+(D13/C13)^2)</f>
        <v>6.1065323435074187E-5</v>
      </c>
    </row>
    <row r="17" spans="1:4">
      <c r="A17" s="3" t="s">
        <v>2</v>
      </c>
      <c r="B17" s="3" t="s">
        <v>1</v>
      </c>
      <c r="C17" s="3" t="s">
        <v>4</v>
      </c>
      <c r="D17" s="3" t="s">
        <v>3</v>
      </c>
    </row>
    <row r="18" spans="1:4" ht="30">
      <c r="A18" s="1" t="s">
        <v>5</v>
      </c>
      <c r="B18" t="s">
        <v>6</v>
      </c>
      <c r="C18" s="2">
        <v>1.0999999999999999E-2</v>
      </c>
      <c r="D18" s="2">
        <v>1E-4</v>
      </c>
    </row>
    <row r="19" spans="1:4">
      <c r="A19" t="s">
        <v>23</v>
      </c>
      <c r="B19" t="s">
        <v>22</v>
      </c>
      <c r="C19">
        <f>C15</f>
        <v>0.01</v>
      </c>
      <c r="D19">
        <f>D15</f>
        <v>6.1065323435074187E-5</v>
      </c>
    </row>
    <row r="20" spans="1:4">
      <c r="A20" t="s">
        <v>23</v>
      </c>
      <c r="B20" t="s">
        <v>7</v>
      </c>
      <c r="C20">
        <f>C10</f>
        <v>0.1</v>
      </c>
      <c r="D20">
        <f>D10</f>
        <v>1E-4</v>
      </c>
    </row>
    <row r="21" spans="1:4">
      <c r="A21" t="s">
        <v>23</v>
      </c>
      <c r="B21" t="s">
        <v>21</v>
      </c>
      <c r="C21">
        <f>C11</f>
        <v>9.9939613526570052E-3</v>
      </c>
      <c r="D21">
        <f>D11</f>
        <v>3.1804257684231011E-5</v>
      </c>
    </row>
    <row r="22" spans="1:4">
      <c r="B22" t="s">
        <v>26</v>
      </c>
      <c r="C22" s="2">
        <f>C20+C18</f>
        <v>0.111</v>
      </c>
      <c r="D22" s="2">
        <f>D20+D18</f>
        <v>2.0000000000000001E-4</v>
      </c>
    </row>
    <row r="24" spans="1:4">
      <c r="A24" s="15" t="s">
        <v>24</v>
      </c>
      <c r="B24" s="15"/>
      <c r="C24" s="15"/>
      <c r="D24" s="15"/>
    </row>
    <row r="25" spans="1:4">
      <c r="B25" s="3" t="s">
        <v>1</v>
      </c>
      <c r="C25" s="3" t="s">
        <v>4</v>
      </c>
      <c r="D25" s="3" t="s">
        <v>3</v>
      </c>
    </row>
    <row r="26" spans="1:4">
      <c r="B26" t="s">
        <v>25</v>
      </c>
      <c r="C26">
        <f>(C21*C20*(C19*C18)^2)/((C20+C18)^3)</f>
        <v>8.8420730714022826E-9</v>
      </c>
      <c r="D26" s="2">
        <f>C26*SQRT((D21/C21)^2+(D20/C20)^2+2*(D19/C19)^2+2*(D18/C18)^2+3*(D22/C22)^2)</f>
        <v>1.4277567169317463E-10</v>
      </c>
    </row>
    <row r="28" spans="1:4">
      <c r="A28" s="3" t="s">
        <v>11</v>
      </c>
      <c r="B28" s="3"/>
    </row>
    <row r="29" spans="1:4">
      <c r="A29" s="3" t="s">
        <v>12</v>
      </c>
      <c r="B29" s="3">
        <v>331.2</v>
      </c>
    </row>
    <row r="30" spans="1:4">
      <c r="A30" s="3" t="s">
        <v>13</v>
      </c>
      <c r="B30" s="3">
        <v>166</v>
      </c>
    </row>
  </sheetData>
  <mergeCells count="4">
    <mergeCell ref="A1:E1"/>
    <mergeCell ref="A8:D8"/>
    <mergeCell ref="A12:D12"/>
    <mergeCell ref="A24:D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17" sqref="A17"/>
    </sheetView>
  </sheetViews>
  <sheetFormatPr baseColWidth="10" defaultRowHeight="15" x14ac:dyDescent="0"/>
  <cols>
    <col min="1" max="1" width="25.1640625" customWidth="1"/>
    <col min="2" max="2" width="19.83203125" customWidth="1"/>
    <col min="3" max="3" width="19.1640625" customWidth="1"/>
    <col min="4" max="4" width="23.33203125" customWidth="1"/>
    <col min="5" max="5" width="22.5" customWidth="1"/>
    <col min="7" max="7" width="15.1640625" customWidth="1"/>
  </cols>
  <sheetData>
    <row r="1" spans="1:6">
      <c r="A1" s="7" t="s">
        <v>27</v>
      </c>
    </row>
    <row r="3" spans="1:6">
      <c r="A3" s="4" t="s">
        <v>28</v>
      </c>
      <c r="B3" s="5" t="s">
        <v>29</v>
      </c>
      <c r="C3" s="5" t="s">
        <v>30</v>
      </c>
    </row>
    <row r="4" spans="1:6">
      <c r="A4" s="6" t="s">
        <v>33</v>
      </c>
      <c r="B4" s="9">
        <v>1.4200000000000001E-2</v>
      </c>
      <c r="C4" s="9">
        <v>7.6800000000000002E-3</v>
      </c>
    </row>
    <row r="7" spans="1:6">
      <c r="A7" s="8" t="s">
        <v>31</v>
      </c>
      <c r="B7" s="8" t="s">
        <v>36</v>
      </c>
      <c r="C7" s="8" t="s">
        <v>32</v>
      </c>
      <c r="D7" s="8" t="s">
        <v>34</v>
      </c>
      <c r="E7" s="12" t="s">
        <v>35</v>
      </c>
      <c r="F7" s="13" t="s">
        <v>37</v>
      </c>
    </row>
    <row r="8" spans="1:6">
      <c r="A8" s="10">
        <v>20</v>
      </c>
      <c r="B8" s="8">
        <f>1/(A8+273)</f>
        <v>3.4129692832764505E-3</v>
      </c>
      <c r="C8" s="11">
        <v>4.3600000000000003E-4</v>
      </c>
      <c r="D8" s="11">
        <f>C8/(2*($B$4+$C$4))</f>
        <v>9.963436928702012E-3</v>
      </c>
      <c r="E8" s="11">
        <f>4*D8^3</f>
        <v>3.9562845419057792E-6</v>
      </c>
      <c r="F8" s="8">
        <f>LN(E8)</f>
        <v>-12.440205220120594</v>
      </c>
    </row>
    <row r="9" spans="1:6">
      <c r="A9" s="10">
        <v>30</v>
      </c>
      <c r="B9" s="8">
        <f t="shared" ref="B9:B11" si="0">1/(A9+273)</f>
        <v>3.3003300330033004E-3</v>
      </c>
      <c r="C9" s="11">
        <v>5.7700000000000004E-4</v>
      </c>
      <c r="D9" s="11">
        <f t="shared" ref="D9:D11" si="1">C9/(2*($B$4+$C$4))</f>
        <v>1.3185557586837295E-2</v>
      </c>
      <c r="E9" s="11">
        <f t="shared" ref="E9:E11" si="2">4*D9^3</f>
        <v>9.1697076747109759E-6</v>
      </c>
      <c r="F9" s="8">
        <f>LN(E9)</f>
        <v>-11.599605150643399</v>
      </c>
    </row>
    <row r="10" spans="1:6">
      <c r="A10" s="10">
        <v>40</v>
      </c>
      <c r="B10" s="8">
        <f t="shared" si="0"/>
        <v>3.1948881789137379E-3</v>
      </c>
      <c r="C10" s="11">
        <v>8.0199999999999998E-4</v>
      </c>
      <c r="D10" s="11">
        <f t="shared" si="1"/>
        <v>1.8327239488117E-2</v>
      </c>
      <c r="E10" s="11">
        <f t="shared" si="2"/>
        <v>2.4623577807892656E-5</v>
      </c>
      <c r="F10" s="8">
        <f>LN(E10)</f>
        <v>-10.611806126568155</v>
      </c>
    </row>
    <row r="11" spans="1:6">
      <c r="A11" s="10">
        <v>50</v>
      </c>
      <c r="B11" s="8">
        <f t="shared" si="0"/>
        <v>3.0959752321981426E-3</v>
      </c>
      <c r="C11" s="11">
        <v>1.0499999999999999E-3</v>
      </c>
      <c r="D11" s="11">
        <f t="shared" si="1"/>
        <v>2.3994515539305299E-2</v>
      </c>
      <c r="E11" s="11">
        <f t="shared" si="2"/>
        <v>5.5258100069859373E-5</v>
      </c>
      <c r="F11" s="8">
        <f>LN(E11)</f>
        <v>-9.8034956207129902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Détermination de Ks(PbI2)</vt:lpstr>
      <vt:lpstr>Influence de T°C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matthis chapon</dc:creator>
  <cp:lastModifiedBy>matthis chapon</cp:lastModifiedBy>
  <dcterms:created xsi:type="dcterms:W3CDTF">2020-04-12T16:29:04Z</dcterms:created>
  <dcterms:modified xsi:type="dcterms:W3CDTF">2020-04-22T16:49:59Z</dcterms:modified>
</cp:coreProperties>
</file>