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060" tabRatio="500" activeTab="3"/>
  </bookViews>
  <sheets>
    <sheet name="MCEvents_Slices" sheetId="1" r:id="rId1"/>
    <sheet name="Activity" sheetId="5" r:id="rId2"/>
    <sheet name="MCEvents_Integrals" sheetId="4" r:id="rId3"/>
    <sheet name="HitEfficiency" sheetId="6" r:id="rId4"/>
    <sheet name="ExpectedCounts" sheetId="7" r:id="rId5"/>
    <sheet name="Summmary" sheetId="8" r:id="rId6"/>
  </sheets>
  <definedNames>
    <definedName name="Co60EventsTPCVessel" localSheetId="0">MCEvents_Slices!$M$8:$N$115</definedName>
    <definedName name="K40EventsTPCVessel" localSheetId="2">MCEvents_Integrals!$K$7:$L$114</definedName>
    <definedName name="K40EventsTPCVessel" localSheetId="0">MCEvents_Slices!$K$8:$L$115</definedName>
    <definedName name="K40EventsTPCVessel_1" localSheetId="0">MCEvents_Slices!#REF!</definedName>
    <definedName name="SPY">ExpectedCounts!$H$1</definedName>
    <definedName name="Th232EventsTPCVessel" localSheetId="0">MCEvents_Slices!$G$8:$H$115</definedName>
    <definedName name="Th232EventsTPCVessel_1" localSheetId="0">MCEvents_Slices!$I$8:$J$115</definedName>
    <definedName name="Th232EventsTPCVessel_2" localSheetId="0">MCEvents_Slices!$K$8:$L$115</definedName>
    <definedName name="Th232EventsTPCVessel_3" localSheetId="0">MCEvents_Slices!$M$8:$N$115</definedName>
    <definedName name="U238EventsTPCVessel" localSheetId="0">MCEvents_Slices!$I$8:$J$115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5" i="6" l="1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6" i="6"/>
  <c r="H6" i="6"/>
  <c r="I6" i="6"/>
  <c r="B2" i="5"/>
  <c r="E10" i="5"/>
  <c r="D10" i="5"/>
  <c r="E9" i="5"/>
  <c r="D9" i="5"/>
  <c r="E8" i="5"/>
  <c r="D8" i="5"/>
  <c r="E7" i="5"/>
  <c r="D7" i="5"/>
  <c r="E6" i="5"/>
  <c r="D6" i="5"/>
  <c r="G9" i="4"/>
  <c r="G3" i="6"/>
  <c r="G8" i="6"/>
  <c r="G63" i="4"/>
  <c r="I60" i="8"/>
  <c r="I9" i="4"/>
  <c r="J3" i="6"/>
  <c r="J8" i="6"/>
  <c r="I63" i="4"/>
  <c r="J62" i="6"/>
  <c r="I61" i="8"/>
  <c r="M9" i="4"/>
  <c r="P3" i="6"/>
  <c r="P8" i="6"/>
  <c r="M63" i="4"/>
  <c r="P62" i="6"/>
  <c r="I62" i="8"/>
  <c r="K9" i="4"/>
  <c r="M3" i="6"/>
  <c r="M8" i="6"/>
  <c r="K63" i="4"/>
  <c r="M62" i="6"/>
  <c r="I63" i="8"/>
  <c r="I64" i="8"/>
  <c r="G18" i="4"/>
  <c r="G72" i="4"/>
  <c r="I49" i="8"/>
  <c r="I18" i="4"/>
  <c r="J17" i="6"/>
  <c r="I72" i="4"/>
  <c r="J71" i="6"/>
  <c r="I50" i="8"/>
  <c r="M18" i="4"/>
  <c r="P17" i="6"/>
  <c r="M72" i="4"/>
  <c r="P71" i="6"/>
  <c r="I51" i="8"/>
  <c r="K18" i="4"/>
  <c r="M17" i="6"/>
  <c r="K72" i="4"/>
  <c r="M71" i="6"/>
  <c r="I52" i="8"/>
  <c r="I53" i="8"/>
  <c r="G7" i="4"/>
  <c r="G61" i="4"/>
  <c r="I38" i="8"/>
  <c r="I7" i="4"/>
  <c r="J6" i="6"/>
  <c r="I61" i="4"/>
  <c r="J60" i="6"/>
  <c r="I39" i="8"/>
  <c r="M7" i="4"/>
  <c r="P6" i="6"/>
  <c r="M61" i="4"/>
  <c r="P60" i="6"/>
  <c r="I40" i="8"/>
  <c r="K7" i="4"/>
  <c r="M6" i="6"/>
  <c r="K61" i="4"/>
  <c r="M60" i="6"/>
  <c r="I41" i="8"/>
  <c r="I42" i="8"/>
  <c r="G16" i="4"/>
  <c r="G70" i="4"/>
  <c r="I27" i="8"/>
  <c r="I16" i="4"/>
  <c r="J15" i="6"/>
  <c r="I70" i="4"/>
  <c r="J69" i="6"/>
  <c r="I28" i="8"/>
  <c r="M16" i="4"/>
  <c r="P15" i="6"/>
  <c r="M70" i="4"/>
  <c r="P69" i="6"/>
  <c r="I29" i="8"/>
  <c r="K16" i="4"/>
  <c r="M15" i="6"/>
  <c r="K70" i="4"/>
  <c r="M69" i="6"/>
  <c r="I30" i="8"/>
  <c r="I31" i="8"/>
  <c r="G13" i="4"/>
  <c r="G12" i="6"/>
  <c r="G67" i="4"/>
  <c r="I16" i="8"/>
  <c r="I13" i="4"/>
  <c r="J12" i="6"/>
  <c r="I67" i="4"/>
  <c r="J66" i="6"/>
  <c r="I17" i="8"/>
  <c r="M13" i="4"/>
  <c r="P12" i="6"/>
  <c r="M67" i="4"/>
  <c r="P66" i="6"/>
  <c r="I18" i="8"/>
  <c r="K13" i="4"/>
  <c r="M12" i="6"/>
  <c r="K67" i="4"/>
  <c r="M66" i="6"/>
  <c r="I19" i="8"/>
  <c r="I20" i="8"/>
  <c r="G22" i="4"/>
  <c r="G76" i="4"/>
  <c r="I5" i="8"/>
  <c r="I22" i="4"/>
  <c r="J21" i="6"/>
  <c r="I76" i="4"/>
  <c r="J75" i="6"/>
  <c r="I6" i="8"/>
  <c r="M22" i="4"/>
  <c r="P21" i="6"/>
  <c r="M76" i="4"/>
  <c r="P75" i="6"/>
  <c r="I7" i="8"/>
  <c r="K22" i="4"/>
  <c r="M21" i="6"/>
  <c r="K76" i="4"/>
  <c r="M75" i="6"/>
  <c r="I8" i="8"/>
  <c r="I9" i="8"/>
  <c r="B16" i="8"/>
  <c r="E16" i="8"/>
  <c r="G16" i="8"/>
  <c r="E17" i="8"/>
  <c r="G17" i="8"/>
  <c r="E18" i="8"/>
  <c r="G18" i="8"/>
  <c r="E19" i="8"/>
  <c r="G19" i="8"/>
  <c r="G20" i="8"/>
  <c r="F16" i="8"/>
  <c r="H16" i="8"/>
  <c r="F17" i="8"/>
  <c r="H17" i="8"/>
  <c r="F18" i="8"/>
  <c r="H18" i="8"/>
  <c r="F19" i="8"/>
  <c r="H19" i="8"/>
  <c r="H20" i="8"/>
  <c r="E1" i="7"/>
  <c r="G6" i="7"/>
  <c r="H1" i="7"/>
  <c r="I7" i="7"/>
  <c r="G12" i="7"/>
  <c r="L60" i="8"/>
  <c r="G66" i="7"/>
  <c r="O60" i="8"/>
  <c r="K60" i="8"/>
  <c r="J6" i="7"/>
  <c r="L7" i="7"/>
  <c r="J12" i="7"/>
  <c r="L61" i="8"/>
  <c r="J66" i="7"/>
  <c r="O61" i="8"/>
  <c r="K61" i="8"/>
  <c r="P6" i="7"/>
  <c r="R7" i="7"/>
  <c r="P12" i="7"/>
  <c r="L62" i="8"/>
  <c r="P66" i="7"/>
  <c r="O62" i="8"/>
  <c r="K62" i="8"/>
  <c r="M6" i="7"/>
  <c r="O7" i="7"/>
  <c r="M12" i="7"/>
  <c r="L63" i="8"/>
  <c r="M66" i="7"/>
  <c r="O63" i="8"/>
  <c r="K63" i="8"/>
  <c r="K64" i="8"/>
  <c r="B60" i="8"/>
  <c r="F60" i="8"/>
  <c r="H60" i="8"/>
  <c r="F61" i="8"/>
  <c r="H61" i="8"/>
  <c r="F62" i="8"/>
  <c r="H62" i="8"/>
  <c r="F63" i="8"/>
  <c r="H63" i="8"/>
  <c r="H64" i="8"/>
  <c r="E60" i="8"/>
  <c r="G60" i="8"/>
  <c r="E61" i="8"/>
  <c r="G61" i="8"/>
  <c r="E62" i="8"/>
  <c r="G62" i="8"/>
  <c r="E63" i="8"/>
  <c r="G63" i="8"/>
  <c r="G64" i="8"/>
  <c r="G21" i="7"/>
  <c r="L49" i="8"/>
  <c r="G75" i="7"/>
  <c r="O49" i="8"/>
  <c r="K49" i="8"/>
  <c r="J21" i="7"/>
  <c r="L50" i="8"/>
  <c r="J75" i="7"/>
  <c r="O50" i="8"/>
  <c r="K50" i="8"/>
  <c r="P21" i="7"/>
  <c r="L51" i="8"/>
  <c r="P75" i="7"/>
  <c r="O51" i="8"/>
  <c r="K51" i="8"/>
  <c r="M21" i="7"/>
  <c r="L52" i="8"/>
  <c r="M75" i="7"/>
  <c r="O52" i="8"/>
  <c r="K52" i="8"/>
  <c r="K53" i="8"/>
  <c r="B49" i="8"/>
  <c r="F49" i="8"/>
  <c r="H49" i="8"/>
  <c r="F50" i="8"/>
  <c r="H50" i="8"/>
  <c r="F51" i="8"/>
  <c r="H51" i="8"/>
  <c r="F52" i="8"/>
  <c r="H52" i="8"/>
  <c r="H53" i="8"/>
  <c r="E49" i="8"/>
  <c r="G49" i="8"/>
  <c r="E50" i="8"/>
  <c r="G50" i="8"/>
  <c r="E51" i="8"/>
  <c r="G51" i="8"/>
  <c r="E52" i="8"/>
  <c r="G52" i="8"/>
  <c r="G53" i="8"/>
  <c r="G10" i="7"/>
  <c r="L38" i="8"/>
  <c r="G64" i="7"/>
  <c r="O38" i="8"/>
  <c r="K38" i="8"/>
  <c r="J10" i="7"/>
  <c r="L39" i="8"/>
  <c r="J64" i="7"/>
  <c r="O39" i="8"/>
  <c r="K39" i="8"/>
  <c r="P10" i="7"/>
  <c r="L40" i="8"/>
  <c r="P64" i="7"/>
  <c r="O40" i="8"/>
  <c r="K40" i="8"/>
  <c r="M10" i="7"/>
  <c r="L41" i="8"/>
  <c r="M64" i="7"/>
  <c r="O41" i="8"/>
  <c r="K41" i="8"/>
  <c r="K42" i="8"/>
  <c r="B38" i="8"/>
  <c r="F38" i="8"/>
  <c r="H38" i="8"/>
  <c r="F39" i="8"/>
  <c r="H39" i="8"/>
  <c r="F40" i="8"/>
  <c r="H40" i="8"/>
  <c r="F41" i="8"/>
  <c r="H41" i="8"/>
  <c r="H42" i="8"/>
  <c r="E38" i="8"/>
  <c r="G38" i="8"/>
  <c r="E39" i="8"/>
  <c r="G39" i="8"/>
  <c r="E40" i="8"/>
  <c r="G40" i="8"/>
  <c r="E41" i="8"/>
  <c r="G41" i="8"/>
  <c r="G42" i="8"/>
  <c r="G19" i="7"/>
  <c r="L27" i="8"/>
  <c r="G73" i="7"/>
  <c r="O27" i="8"/>
  <c r="K27" i="8"/>
  <c r="J19" i="7"/>
  <c r="L28" i="8"/>
  <c r="J73" i="7"/>
  <c r="O28" i="8"/>
  <c r="K28" i="8"/>
  <c r="P19" i="7"/>
  <c r="L29" i="8"/>
  <c r="P73" i="7"/>
  <c r="O29" i="8"/>
  <c r="K29" i="8"/>
  <c r="M19" i="7"/>
  <c r="L30" i="8"/>
  <c r="M73" i="7"/>
  <c r="O30" i="8"/>
  <c r="K30" i="8"/>
  <c r="K31" i="8"/>
  <c r="B27" i="8"/>
  <c r="F27" i="8"/>
  <c r="H27" i="8"/>
  <c r="F28" i="8"/>
  <c r="H28" i="8"/>
  <c r="F29" i="8"/>
  <c r="H29" i="8"/>
  <c r="F30" i="8"/>
  <c r="H30" i="8"/>
  <c r="H31" i="8"/>
  <c r="E27" i="8"/>
  <c r="G27" i="8"/>
  <c r="E28" i="8"/>
  <c r="G28" i="8"/>
  <c r="E29" i="8"/>
  <c r="G29" i="8"/>
  <c r="E30" i="8"/>
  <c r="G30" i="8"/>
  <c r="G31" i="8"/>
  <c r="G16" i="7"/>
  <c r="L16" i="8"/>
  <c r="G70" i="7"/>
  <c r="O16" i="8"/>
  <c r="K16" i="8"/>
  <c r="J16" i="7"/>
  <c r="L17" i="8"/>
  <c r="J70" i="7"/>
  <c r="O17" i="8"/>
  <c r="K17" i="8"/>
  <c r="P16" i="7"/>
  <c r="L18" i="8"/>
  <c r="P70" i="7"/>
  <c r="O18" i="8"/>
  <c r="K18" i="8"/>
  <c r="M16" i="7"/>
  <c r="L19" i="8"/>
  <c r="M70" i="7"/>
  <c r="O19" i="8"/>
  <c r="K19" i="8"/>
  <c r="K20" i="8"/>
  <c r="G25" i="7"/>
  <c r="L5" i="8"/>
  <c r="G79" i="7"/>
  <c r="O5" i="8"/>
  <c r="K5" i="8"/>
  <c r="J25" i="7"/>
  <c r="L6" i="8"/>
  <c r="J79" i="7"/>
  <c r="O6" i="8"/>
  <c r="K6" i="8"/>
  <c r="P25" i="7"/>
  <c r="L7" i="8"/>
  <c r="P79" i="7"/>
  <c r="O7" i="8"/>
  <c r="K7" i="8"/>
  <c r="M25" i="7"/>
  <c r="L8" i="8"/>
  <c r="M79" i="7"/>
  <c r="O8" i="8"/>
  <c r="K8" i="8"/>
  <c r="K9" i="8"/>
  <c r="B5" i="8"/>
  <c r="F5" i="8"/>
  <c r="H5" i="8"/>
  <c r="F6" i="8"/>
  <c r="H6" i="8"/>
  <c r="F7" i="8"/>
  <c r="H7" i="8"/>
  <c r="F8" i="8"/>
  <c r="H8" i="8"/>
  <c r="H9" i="8"/>
  <c r="E5" i="8"/>
  <c r="G5" i="8"/>
  <c r="E6" i="8"/>
  <c r="G6" i="8"/>
  <c r="E7" i="8"/>
  <c r="G7" i="8"/>
  <c r="E8" i="8"/>
  <c r="G8" i="8"/>
  <c r="G9" i="8"/>
  <c r="M58" i="8"/>
  <c r="R63" i="8"/>
  <c r="R62" i="8"/>
  <c r="R61" i="8"/>
  <c r="R60" i="8"/>
  <c r="M47" i="8"/>
  <c r="R52" i="8"/>
  <c r="R51" i="8"/>
  <c r="R50" i="8"/>
  <c r="R49" i="8"/>
  <c r="M36" i="8"/>
  <c r="R41" i="8"/>
  <c r="R40" i="8"/>
  <c r="R39" i="8"/>
  <c r="R38" i="8"/>
  <c r="M25" i="8"/>
  <c r="R30" i="8"/>
  <c r="R29" i="8"/>
  <c r="R28" i="8"/>
  <c r="R27" i="8"/>
  <c r="M14" i="8"/>
  <c r="R19" i="8"/>
  <c r="R18" i="8"/>
  <c r="R17" i="8"/>
  <c r="R16" i="8"/>
  <c r="M3" i="8"/>
  <c r="R8" i="8"/>
  <c r="R7" i="8"/>
  <c r="R6" i="8"/>
  <c r="R5" i="8"/>
  <c r="B3" i="7"/>
  <c r="N62" i="6"/>
  <c r="N6" i="7"/>
  <c r="N66" i="7"/>
  <c r="O66" i="7"/>
  <c r="Q63" i="8"/>
  <c r="Q62" i="6"/>
  <c r="Q6" i="7"/>
  <c r="Q66" i="7"/>
  <c r="R66" i="7"/>
  <c r="Q62" i="8"/>
  <c r="K62" i="6"/>
  <c r="K6" i="7"/>
  <c r="K66" i="7"/>
  <c r="L66" i="7"/>
  <c r="Q61" i="8"/>
  <c r="H62" i="6"/>
  <c r="H6" i="7"/>
  <c r="H66" i="7"/>
  <c r="I66" i="7"/>
  <c r="Q60" i="8"/>
  <c r="N71" i="6"/>
  <c r="N75" i="7"/>
  <c r="O75" i="7"/>
  <c r="Q52" i="8"/>
  <c r="Q71" i="6"/>
  <c r="Q75" i="7"/>
  <c r="R75" i="7"/>
  <c r="Q51" i="8"/>
  <c r="K71" i="6"/>
  <c r="K75" i="7"/>
  <c r="L75" i="7"/>
  <c r="Q50" i="8"/>
  <c r="H71" i="6"/>
  <c r="H75" i="7"/>
  <c r="I75" i="7"/>
  <c r="Q49" i="8"/>
  <c r="N60" i="6"/>
  <c r="N64" i="7"/>
  <c r="O64" i="7"/>
  <c r="Q41" i="8"/>
  <c r="Q60" i="6"/>
  <c r="Q64" i="7"/>
  <c r="R64" i="7"/>
  <c r="Q40" i="8"/>
  <c r="K60" i="6"/>
  <c r="K64" i="7"/>
  <c r="L64" i="7"/>
  <c r="Q39" i="8"/>
  <c r="H60" i="6"/>
  <c r="H64" i="7"/>
  <c r="I64" i="7"/>
  <c r="Q38" i="8"/>
  <c r="Q59" i="8"/>
  <c r="O64" i="8"/>
  <c r="P60" i="8"/>
  <c r="P61" i="8"/>
  <c r="P62" i="8"/>
  <c r="P63" i="8"/>
  <c r="P64" i="8"/>
  <c r="Q64" i="8"/>
  <c r="Q48" i="8"/>
  <c r="O53" i="8"/>
  <c r="P49" i="8"/>
  <c r="P50" i="8"/>
  <c r="P51" i="8"/>
  <c r="P52" i="8"/>
  <c r="P53" i="8"/>
  <c r="Q53" i="8"/>
  <c r="Q37" i="8"/>
  <c r="O42" i="8"/>
  <c r="P38" i="8"/>
  <c r="P39" i="8"/>
  <c r="P40" i="8"/>
  <c r="P41" i="8"/>
  <c r="P42" i="8"/>
  <c r="Q42" i="8"/>
  <c r="N69" i="6"/>
  <c r="N73" i="7"/>
  <c r="O73" i="7"/>
  <c r="Q30" i="8"/>
  <c r="Q69" i="6"/>
  <c r="Q73" i="7"/>
  <c r="R73" i="7"/>
  <c r="Q29" i="8"/>
  <c r="K69" i="6"/>
  <c r="K73" i="7"/>
  <c r="L73" i="7"/>
  <c r="Q28" i="8"/>
  <c r="H69" i="6"/>
  <c r="H73" i="7"/>
  <c r="I73" i="7"/>
  <c r="Q27" i="8"/>
  <c r="Q26" i="8"/>
  <c r="O31" i="8"/>
  <c r="P27" i="8"/>
  <c r="P28" i="8"/>
  <c r="P29" i="8"/>
  <c r="P30" i="8"/>
  <c r="P31" i="8"/>
  <c r="Q31" i="8"/>
  <c r="O20" i="8"/>
  <c r="Q15" i="8"/>
  <c r="H66" i="6"/>
  <c r="H70" i="7"/>
  <c r="P16" i="8"/>
  <c r="K66" i="6"/>
  <c r="K70" i="7"/>
  <c r="P17" i="8"/>
  <c r="Q66" i="6"/>
  <c r="Q70" i="7"/>
  <c r="P18" i="8"/>
  <c r="N66" i="6"/>
  <c r="N70" i="7"/>
  <c r="P19" i="8"/>
  <c r="P20" i="8"/>
  <c r="Q20" i="8"/>
  <c r="O70" i="7"/>
  <c r="Q19" i="8"/>
  <c r="R70" i="7"/>
  <c r="Q18" i="8"/>
  <c r="L70" i="7"/>
  <c r="Q17" i="8"/>
  <c r="I70" i="7"/>
  <c r="Q16" i="8"/>
  <c r="M114" i="4"/>
  <c r="Q113" i="6"/>
  <c r="P113" i="6"/>
  <c r="M113" i="4"/>
  <c r="Q112" i="6"/>
  <c r="P112" i="6"/>
  <c r="M112" i="4"/>
  <c r="Q111" i="6"/>
  <c r="P111" i="6"/>
  <c r="M111" i="4"/>
  <c r="Q110" i="6"/>
  <c r="P110" i="6"/>
  <c r="M110" i="4"/>
  <c r="Q109" i="6"/>
  <c r="P109" i="6"/>
  <c r="M109" i="4"/>
  <c r="Q108" i="6"/>
  <c r="P108" i="6"/>
  <c r="M108" i="4"/>
  <c r="Q107" i="6"/>
  <c r="P107" i="6"/>
  <c r="M107" i="4"/>
  <c r="Q106" i="6"/>
  <c r="P106" i="6"/>
  <c r="M106" i="4"/>
  <c r="Q105" i="6"/>
  <c r="P105" i="6"/>
  <c r="M105" i="4"/>
  <c r="Q104" i="6"/>
  <c r="P104" i="6"/>
  <c r="M104" i="4"/>
  <c r="Q103" i="6"/>
  <c r="P103" i="6"/>
  <c r="M103" i="4"/>
  <c r="Q102" i="6"/>
  <c r="P102" i="6"/>
  <c r="M102" i="4"/>
  <c r="Q101" i="6"/>
  <c r="P101" i="6"/>
  <c r="M101" i="4"/>
  <c r="Q100" i="6"/>
  <c r="P100" i="6"/>
  <c r="M100" i="4"/>
  <c r="Q99" i="6"/>
  <c r="P99" i="6"/>
  <c r="M99" i="4"/>
  <c r="Q98" i="6"/>
  <c r="P98" i="6"/>
  <c r="M98" i="4"/>
  <c r="Q97" i="6"/>
  <c r="P97" i="6"/>
  <c r="M97" i="4"/>
  <c r="Q96" i="6"/>
  <c r="P96" i="6"/>
  <c r="M96" i="4"/>
  <c r="Q95" i="6"/>
  <c r="P95" i="6"/>
  <c r="M95" i="4"/>
  <c r="Q94" i="6"/>
  <c r="P94" i="6"/>
  <c r="M94" i="4"/>
  <c r="Q93" i="6"/>
  <c r="P93" i="6"/>
  <c r="M93" i="4"/>
  <c r="Q92" i="6"/>
  <c r="P92" i="6"/>
  <c r="M92" i="4"/>
  <c r="Q91" i="6"/>
  <c r="P91" i="6"/>
  <c r="M91" i="4"/>
  <c r="Q90" i="6"/>
  <c r="P90" i="6"/>
  <c r="M90" i="4"/>
  <c r="Q89" i="6"/>
  <c r="P89" i="6"/>
  <c r="M89" i="4"/>
  <c r="Q88" i="6"/>
  <c r="P88" i="6"/>
  <c r="M88" i="4"/>
  <c r="Q87" i="6"/>
  <c r="P87" i="6"/>
  <c r="M87" i="4"/>
  <c r="Q86" i="6"/>
  <c r="P86" i="6"/>
  <c r="M86" i="4"/>
  <c r="Q85" i="6"/>
  <c r="P85" i="6"/>
  <c r="M85" i="4"/>
  <c r="Q84" i="6"/>
  <c r="P84" i="6"/>
  <c r="M84" i="4"/>
  <c r="Q83" i="6"/>
  <c r="P83" i="6"/>
  <c r="M83" i="4"/>
  <c r="Q82" i="6"/>
  <c r="P82" i="6"/>
  <c r="M82" i="4"/>
  <c r="Q81" i="6"/>
  <c r="P81" i="6"/>
  <c r="M81" i="4"/>
  <c r="Q80" i="6"/>
  <c r="P80" i="6"/>
  <c r="M80" i="4"/>
  <c r="Q79" i="6"/>
  <c r="P79" i="6"/>
  <c r="M79" i="4"/>
  <c r="Q78" i="6"/>
  <c r="P78" i="6"/>
  <c r="M78" i="4"/>
  <c r="Q77" i="6"/>
  <c r="P77" i="6"/>
  <c r="M77" i="4"/>
  <c r="Q76" i="6"/>
  <c r="P76" i="6"/>
  <c r="Q75" i="6"/>
  <c r="M75" i="4"/>
  <c r="Q74" i="6"/>
  <c r="P74" i="6"/>
  <c r="M74" i="4"/>
  <c r="Q73" i="6"/>
  <c r="P73" i="6"/>
  <c r="M73" i="4"/>
  <c r="Q72" i="6"/>
  <c r="P72" i="6"/>
  <c r="M71" i="4"/>
  <c r="Q70" i="6"/>
  <c r="P70" i="6"/>
  <c r="M69" i="4"/>
  <c r="Q68" i="6"/>
  <c r="P68" i="6"/>
  <c r="M68" i="4"/>
  <c r="Q67" i="6"/>
  <c r="P67" i="6"/>
  <c r="M66" i="4"/>
  <c r="Q65" i="6"/>
  <c r="P65" i="6"/>
  <c r="M65" i="4"/>
  <c r="Q64" i="6"/>
  <c r="P64" i="6"/>
  <c r="M64" i="4"/>
  <c r="Q63" i="6"/>
  <c r="P63" i="6"/>
  <c r="M62" i="4"/>
  <c r="Q61" i="6"/>
  <c r="P61" i="6"/>
  <c r="M60" i="4"/>
  <c r="Q59" i="6"/>
  <c r="P59" i="6"/>
  <c r="M59" i="4"/>
  <c r="Q58" i="6"/>
  <c r="P58" i="6"/>
  <c r="M58" i="4"/>
  <c r="Q57" i="6"/>
  <c r="P57" i="6"/>
  <c r="M57" i="4"/>
  <c r="Q56" i="6"/>
  <c r="P56" i="6"/>
  <c r="M56" i="4"/>
  <c r="Q55" i="6"/>
  <c r="P55" i="6"/>
  <c r="M55" i="4"/>
  <c r="Q54" i="6"/>
  <c r="P54" i="6"/>
  <c r="M54" i="4"/>
  <c r="Q53" i="6"/>
  <c r="P53" i="6"/>
  <c r="M53" i="4"/>
  <c r="Q52" i="6"/>
  <c r="P52" i="6"/>
  <c r="M52" i="4"/>
  <c r="Q51" i="6"/>
  <c r="P51" i="6"/>
  <c r="M51" i="4"/>
  <c r="Q50" i="6"/>
  <c r="P50" i="6"/>
  <c r="M50" i="4"/>
  <c r="Q49" i="6"/>
  <c r="P49" i="6"/>
  <c r="M49" i="4"/>
  <c r="Q48" i="6"/>
  <c r="P48" i="6"/>
  <c r="M48" i="4"/>
  <c r="Q47" i="6"/>
  <c r="P47" i="6"/>
  <c r="M47" i="4"/>
  <c r="Q46" i="6"/>
  <c r="P46" i="6"/>
  <c r="M46" i="4"/>
  <c r="Q45" i="6"/>
  <c r="P45" i="6"/>
  <c r="M45" i="4"/>
  <c r="Q44" i="6"/>
  <c r="P44" i="6"/>
  <c r="M44" i="4"/>
  <c r="Q43" i="6"/>
  <c r="P43" i="6"/>
  <c r="M43" i="4"/>
  <c r="Q42" i="6"/>
  <c r="P42" i="6"/>
  <c r="M42" i="4"/>
  <c r="Q41" i="6"/>
  <c r="P41" i="6"/>
  <c r="M41" i="4"/>
  <c r="Q40" i="6"/>
  <c r="P40" i="6"/>
  <c r="M40" i="4"/>
  <c r="Q39" i="6"/>
  <c r="P39" i="6"/>
  <c r="M39" i="4"/>
  <c r="Q38" i="6"/>
  <c r="P38" i="6"/>
  <c r="M38" i="4"/>
  <c r="Q37" i="6"/>
  <c r="P37" i="6"/>
  <c r="M37" i="4"/>
  <c r="Q36" i="6"/>
  <c r="P36" i="6"/>
  <c r="M36" i="4"/>
  <c r="Q35" i="6"/>
  <c r="P35" i="6"/>
  <c r="M35" i="4"/>
  <c r="Q34" i="6"/>
  <c r="P34" i="6"/>
  <c r="M34" i="4"/>
  <c r="Q33" i="6"/>
  <c r="P33" i="6"/>
  <c r="M33" i="4"/>
  <c r="Q32" i="6"/>
  <c r="P32" i="6"/>
  <c r="M32" i="4"/>
  <c r="Q31" i="6"/>
  <c r="P31" i="6"/>
  <c r="M31" i="4"/>
  <c r="Q30" i="6"/>
  <c r="P30" i="6"/>
  <c r="M30" i="4"/>
  <c r="Q29" i="6"/>
  <c r="P29" i="6"/>
  <c r="M29" i="4"/>
  <c r="Q28" i="6"/>
  <c r="P28" i="6"/>
  <c r="M28" i="4"/>
  <c r="Q27" i="6"/>
  <c r="P27" i="6"/>
  <c r="M27" i="4"/>
  <c r="Q26" i="6"/>
  <c r="P26" i="6"/>
  <c r="M26" i="4"/>
  <c r="Q25" i="6"/>
  <c r="P25" i="6"/>
  <c r="M25" i="4"/>
  <c r="Q24" i="6"/>
  <c r="P24" i="6"/>
  <c r="M24" i="4"/>
  <c r="Q23" i="6"/>
  <c r="P23" i="6"/>
  <c r="M23" i="4"/>
  <c r="Q22" i="6"/>
  <c r="P22" i="6"/>
  <c r="Q21" i="6"/>
  <c r="M21" i="4"/>
  <c r="Q20" i="6"/>
  <c r="P20" i="6"/>
  <c r="M20" i="4"/>
  <c r="Q19" i="6"/>
  <c r="P19" i="6"/>
  <c r="M19" i="4"/>
  <c r="Q18" i="6"/>
  <c r="P18" i="6"/>
  <c r="Q17" i="6"/>
  <c r="M17" i="4"/>
  <c r="Q16" i="6"/>
  <c r="P16" i="6"/>
  <c r="Q15" i="6"/>
  <c r="Q8" i="6"/>
  <c r="M10" i="4"/>
  <c r="P9" i="6"/>
  <c r="Q9" i="6"/>
  <c r="M11" i="4"/>
  <c r="P10" i="6"/>
  <c r="Q10" i="6"/>
  <c r="M12" i="4"/>
  <c r="P11" i="6"/>
  <c r="Q11" i="6"/>
  <c r="Q12" i="6"/>
  <c r="M14" i="4"/>
  <c r="P13" i="6"/>
  <c r="Q13" i="6"/>
  <c r="M15" i="4"/>
  <c r="P14" i="6"/>
  <c r="Q14" i="6"/>
  <c r="M8" i="4"/>
  <c r="P7" i="6"/>
  <c r="Q7" i="6"/>
  <c r="Q6" i="6"/>
  <c r="G78" i="4"/>
  <c r="I77" i="6"/>
  <c r="I78" i="4"/>
  <c r="J77" i="6"/>
  <c r="G79" i="4"/>
  <c r="I78" i="6"/>
  <c r="I79" i="4"/>
  <c r="J78" i="6"/>
  <c r="G80" i="4"/>
  <c r="I79" i="6"/>
  <c r="I80" i="4"/>
  <c r="J79" i="6"/>
  <c r="G81" i="4"/>
  <c r="I80" i="6"/>
  <c r="I81" i="4"/>
  <c r="J80" i="6"/>
  <c r="G82" i="4"/>
  <c r="I81" i="6"/>
  <c r="I82" i="4"/>
  <c r="J81" i="6"/>
  <c r="G83" i="4"/>
  <c r="I82" i="6"/>
  <c r="I83" i="4"/>
  <c r="J82" i="6"/>
  <c r="G84" i="4"/>
  <c r="I83" i="6"/>
  <c r="I84" i="4"/>
  <c r="J83" i="6"/>
  <c r="G85" i="4"/>
  <c r="I84" i="6"/>
  <c r="I85" i="4"/>
  <c r="J84" i="6"/>
  <c r="G86" i="4"/>
  <c r="I85" i="6"/>
  <c r="I86" i="4"/>
  <c r="J85" i="6"/>
  <c r="G87" i="4"/>
  <c r="I86" i="6"/>
  <c r="I87" i="4"/>
  <c r="J86" i="6"/>
  <c r="G88" i="4"/>
  <c r="I87" i="6"/>
  <c r="I88" i="4"/>
  <c r="J87" i="6"/>
  <c r="G89" i="4"/>
  <c r="I88" i="6"/>
  <c r="I89" i="4"/>
  <c r="J88" i="6"/>
  <c r="G90" i="4"/>
  <c r="I89" i="6"/>
  <c r="I90" i="4"/>
  <c r="J89" i="6"/>
  <c r="G91" i="4"/>
  <c r="I90" i="6"/>
  <c r="I91" i="4"/>
  <c r="J90" i="6"/>
  <c r="G92" i="4"/>
  <c r="I91" i="6"/>
  <c r="I92" i="4"/>
  <c r="J91" i="6"/>
  <c r="G93" i="4"/>
  <c r="I92" i="6"/>
  <c r="I93" i="4"/>
  <c r="J92" i="6"/>
  <c r="G94" i="4"/>
  <c r="I93" i="6"/>
  <c r="I94" i="4"/>
  <c r="J93" i="6"/>
  <c r="G95" i="4"/>
  <c r="I94" i="6"/>
  <c r="I95" i="4"/>
  <c r="J94" i="6"/>
  <c r="G96" i="4"/>
  <c r="I95" i="6"/>
  <c r="I96" i="4"/>
  <c r="J95" i="6"/>
  <c r="G97" i="4"/>
  <c r="I96" i="6"/>
  <c r="I97" i="4"/>
  <c r="J96" i="6"/>
  <c r="G98" i="4"/>
  <c r="I97" i="6"/>
  <c r="I98" i="4"/>
  <c r="J97" i="6"/>
  <c r="G99" i="4"/>
  <c r="I98" i="6"/>
  <c r="I99" i="4"/>
  <c r="J98" i="6"/>
  <c r="G100" i="4"/>
  <c r="I99" i="6"/>
  <c r="I100" i="4"/>
  <c r="J99" i="6"/>
  <c r="G101" i="4"/>
  <c r="I100" i="6"/>
  <c r="I101" i="4"/>
  <c r="J100" i="6"/>
  <c r="G102" i="4"/>
  <c r="I101" i="6"/>
  <c r="I102" i="4"/>
  <c r="J101" i="6"/>
  <c r="G103" i="4"/>
  <c r="I102" i="6"/>
  <c r="I103" i="4"/>
  <c r="J102" i="6"/>
  <c r="G104" i="4"/>
  <c r="I103" i="6"/>
  <c r="I104" i="4"/>
  <c r="J103" i="6"/>
  <c r="G105" i="4"/>
  <c r="I104" i="6"/>
  <c r="I105" i="4"/>
  <c r="J104" i="6"/>
  <c r="G106" i="4"/>
  <c r="I105" i="6"/>
  <c r="I106" i="4"/>
  <c r="J105" i="6"/>
  <c r="G107" i="4"/>
  <c r="I106" i="6"/>
  <c r="I107" i="4"/>
  <c r="J106" i="6"/>
  <c r="G108" i="4"/>
  <c r="I107" i="6"/>
  <c r="I108" i="4"/>
  <c r="J107" i="6"/>
  <c r="G109" i="4"/>
  <c r="I108" i="6"/>
  <c r="I109" i="4"/>
  <c r="J108" i="6"/>
  <c r="G110" i="4"/>
  <c r="I109" i="6"/>
  <c r="I110" i="4"/>
  <c r="J109" i="6"/>
  <c r="G111" i="4"/>
  <c r="I110" i="6"/>
  <c r="I111" i="4"/>
  <c r="J110" i="6"/>
  <c r="G112" i="4"/>
  <c r="I111" i="6"/>
  <c r="I112" i="4"/>
  <c r="J111" i="6"/>
  <c r="G113" i="4"/>
  <c r="I112" i="6"/>
  <c r="I113" i="4"/>
  <c r="J112" i="6"/>
  <c r="G114" i="4"/>
  <c r="I113" i="6"/>
  <c r="I114" i="4"/>
  <c r="J113" i="6"/>
  <c r="K113" i="6"/>
  <c r="K112" i="6"/>
  <c r="K111" i="6"/>
  <c r="K110" i="6"/>
  <c r="K109" i="6"/>
  <c r="K108" i="6"/>
  <c r="K107" i="6"/>
  <c r="K106" i="6"/>
  <c r="K105" i="6"/>
  <c r="K104" i="6"/>
  <c r="K103" i="6"/>
  <c r="K102" i="6"/>
  <c r="K101" i="6"/>
  <c r="K100" i="6"/>
  <c r="K99" i="6"/>
  <c r="K98" i="6"/>
  <c r="K97" i="6"/>
  <c r="K96" i="6"/>
  <c r="K95" i="6"/>
  <c r="K94" i="6"/>
  <c r="K93" i="6"/>
  <c r="K92" i="6"/>
  <c r="K91" i="6"/>
  <c r="K90" i="6"/>
  <c r="K89" i="6"/>
  <c r="K88" i="6"/>
  <c r="K87" i="6"/>
  <c r="K86" i="6"/>
  <c r="K85" i="6"/>
  <c r="K84" i="6"/>
  <c r="K83" i="6"/>
  <c r="K82" i="6"/>
  <c r="K81" i="6"/>
  <c r="K80" i="6"/>
  <c r="K79" i="6"/>
  <c r="K78" i="6"/>
  <c r="K77" i="6"/>
  <c r="I77" i="4"/>
  <c r="K76" i="6"/>
  <c r="J76" i="6"/>
  <c r="K75" i="6"/>
  <c r="I75" i="4"/>
  <c r="K74" i="6"/>
  <c r="J74" i="6"/>
  <c r="I74" i="4"/>
  <c r="K73" i="6"/>
  <c r="J73" i="6"/>
  <c r="I73" i="4"/>
  <c r="K72" i="6"/>
  <c r="J72" i="6"/>
  <c r="I71" i="4"/>
  <c r="K70" i="6"/>
  <c r="J70" i="6"/>
  <c r="I69" i="4"/>
  <c r="K68" i="6"/>
  <c r="J68" i="6"/>
  <c r="I68" i="4"/>
  <c r="K67" i="6"/>
  <c r="J67" i="6"/>
  <c r="I66" i="4"/>
  <c r="K65" i="6"/>
  <c r="J65" i="6"/>
  <c r="I65" i="4"/>
  <c r="K64" i="6"/>
  <c r="J64" i="6"/>
  <c r="I64" i="4"/>
  <c r="K63" i="6"/>
  <c r="J63" i="6"/>
  <c r="I62" i="4"/>
  <c r="K61" i="6"/>
  <c r="J61" i="6"/>
  <c r="I60" i="4"/>
  <c r="K59" i="6"/>
  <c r="J59" i="6"/>
  <c r="I59" i="4"/>
  <c r="K58" i="6"/>
  <c r="J58" i="6"/>
  <c r="I58" i="4"/>
  <c r="K57" i="6"/>
  <c r="J57" i="6"/>
  <c r="I57" i="4"/>
  <c r="K56" i="6"/>
  <c r="J56" i="6"/>
  <c r="I56" i="4"/>
  <c r="K55" i="6"/>
  <c r="J55" i="6"/>
  <c r="I55" i="4"/>
  <c r="K54" i="6"/>
  <c r="J54" i="6"/>
  <c r="I54" i="4"/>
  <c r="K53" i="6"/>
  <c r="J53" i="6"/>
  <c r="I53" i="4"/>
  <c r="K52" i="6"/>
  <c r="J52" i="6"/>
  <c r="I52" i="4"/>
  <c r="K51" i="6"/>
  <c r="J51" i="6"/>
  <c r="I51" i="4"/>
  <c r="K50" i="6"/>
  <c r="J50" i="6"/>
  <c r="I50" i="4"/>
  <c r="K49" i="6"/>
  <c r="J49" i="6"/>
  <c r="I49" i="4"/>
  <c r="K48" i="6"/>
  <c r="J48" i="6"/>
  <c r="I48" i="4"/>
  <c r="K47" i="6"/>
  <c r="J47" i="6"/>
  <c r="I47" i="4"/>
  <c r="K46" i="6"/>
  <c r="J46" i="6"/>
  <c r="I46" i="4"/>
  <c r="K45" i="6"/>
  <c r="J45" i="6"/>
  <c r="I45" i="4"/>
  <c r="K44" i="6"/>
  <c r="J44" i="6"/>
  <c r="I44" i="4"/>
  <c r="K43" i="6"/>
  <c r="J43" i="6"/>
  <c r="I43" i="4"/>
  <c r="K42" i="6"/>
  <c r="J42" i="6"/>
  <c r="I42" i="4"/>
  <c r="K41" i="6"/>
  <c r="J41" i="6"/>
  <c r="I41" i="4"/>
  <c r="K40" i="6"/>
  <c r="J40" i="6"/>
  <c r="I40" i="4"/>
  <c r="K39" i="6"/>
  <c r="J39" i="6"/>
  <c r="I39" i="4"/>
  <c r="K38" i="6"/>
  <c r="J38" i="6"/>
  <c r="I38" i="4"/>
  <c r="K37" i="6"/>
  <c r="J37" i="6"/>
  <c r="I37" i="4"/>
  <c r="K36" i="6"/>
  <c r="J36" i="6"/>
  <c r="I36" i="4"/>
  <c r="K35" i="6"/>
  <c r="J35" i="6"/>
  <c r="I35" i="4"/>
  <c r="K34" i="6"/>
  <c r="J34" i="6"/>
  <c r="I34" i="4"/>
  <c r="K33" i="6"/>
  <c r="J33" i="6"/>
  <c r="I33" i="4"/>
  <c r="K32" i="6"/>
  <c r="J32" i="6"/>
  <c r="I32" i="4"/>
  <c r="K31" i="6"/>
  <c r="J31" i="6"/>
  <c r="I31" i="4"/>
  <c r="K30" i="6"/>
  <c r="J30" i="6"/>
  <c r="I30" i="4"/>
  <c r="K29" i="6"/>
  <c r="J29" i="6"/>
  <c r="I29" i="4"/>
  <c r="K28" i="6"/>
  <c r="J28" i="6"/>
  <c r="I28" i="4"/>
  <c r="K27" i="6"/>
  <c r="J27" i="6"/>
  <c r="I27" i="4"/>
  <c r="K26" i="6"/>
  <c r="J26" i="6"/>
  <c r="I26" i="4"/>
  <c r="K25" i="6"/>
  <c r="J25" i="6"/>
  <c r="I25" i="4"/>
  <c r="K24" i="6"/>
  <c r="J24" i="6"/>
  <c r="I14" i="4"/>
  <c r="L13" i="6"/>
  <c r="I24" i="4"/>
  <c r="K23" i="6"/>
  <c r="J23" i="6"/>
  <c r="I23" i="4"/>
  <c r="K22" i="6"/>
  <c r="J22" i="6"/>
  <c r="K21" i="6"/>
  <c r="I21" i="4"/>
  <c r="K20" i="6"/>
  <c r="J20" i="6"/>
  <c r="I20" i="4"/>
  <c r="K19" i="6"/>
  <c r="J19" i="6"/>
  <c r="I19" i="4"/>
  <c r="K18" i="6"/>
  <c r="J18" i="6"/>
  <c r="K17" i="6"/>
  <c r="I17" i="4"/>
  <c r="K16" i="6"/>
  <c r="J16" i="6"/>
  <c r="K15" i="6"/>
  <c r="K8" i="6"/>
  <c r="I10" i="4"/>
  <c r="J9" i="6"/>
  <c r="K9" i="6"/>
  <c r="I11" i="4"/>
  <c r="J10" i="6"/>
  <c r="K10" i="6"/>
  <c r="I12" i="4"/>
  <c r="J11" i="6"/>
  <c r="K11" i="6"/>
  <c r="K12" i="6"/>
  <c r="J13" i="6"/>
  <c r="K13" i="6"/>
  <c r="I15" i="4"/>
  <c r="J14" i="6"/>
  <c r="K14" i="6"/>
  <c r="I8" i="4"/>
  <c r="J7" i="6"/>
  <c r="K7" i="6"/>
  <c r="K6" i="6"/>
  <c r="L6" i="6"/>
  <c r="L7" i="6"/>
  <c r="L8" i="6"/>
  <c r="L9" i="6"/>
  <c r="L10" i="6"/>
  <c r="L11" i="6"/>
  <c r="L12" i="6"/>
  <c r="L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G77" i="4"/>
  <c r="H76" i="6"/>
  <c r="H75" i="6"/>
  <c r="G75" i="4"/>
  <c r="H74" i="6"/>
  <c r="G74" i="4"/>
  <c r="H73" i="6"/>
  <c r="G73" i="4"/>
  <c r="H72" i="6"/>
  <c r="G71" i="4"/>
  <c r="H70" i="6"/>
  <c r="G69" i="4"/>
  <c r="H68" i="6"/>
  <c r="G68" i="4"/>
  <c r="H67" i="6"/>
  <c r="G66" i="4"/>
  <c r="H65" i="6"/>
  <c r="G65" i="4"/>
  <c r="H64" i="6"/>
  <c r="G64" i="4"/>
  <c r="H63" i="6"/>
  <c r="G62" i="4"/>
  <c r="H61" i="6"/>
  <c r="G60" i="4"/>
  <c r="H59" i="6"/>
  <c r="G59" i="4"/>
  <c r="H58" i="6"/>
  <c r="G58" i="4"/>
  <c r="H57" i="6"/>
  <c r="G57" i="4"/>
  <c r="H56" i="6"/>
  <c r="G56" i="4"/>
  <c r="H55" i="6"/>
  <c r="G55" i="4"/>
  <c r="H54" i="6"/>
  <c r="G54" i="4"/>
  <c r="H53" i="6"/>
  <c r="G53" i="4"/>
  <c r="H52" i="6"/>
  <c r="G52" i="4"/>
  <c r="H51" i="6"/>
  <c r="G51" i="4"/>
  <c r="H50" i="6"/>
  <c r="G50" i="4"/>
  <c r="H49" i="6"/>
  <c r="G49" i="4"/>
  <c r="H48" i="6"/>
  <c r="G48" i="4"/>
  <c r="H47" i="6"/>
  <c r="G47" i="4"/>
  <c r="H46" i="6"/>
  <c r="G46" i="4"/>
  <c r="H45" i="6"/>
  <c r="G45" i="4"/>
  <c r="H44" i="6"/>
  <c r="G44" i="4"/>
  <c r="H43" i="6"/>
  <c r="G43" i="4"/>
  <c r="H42" i="6"/>
  <c r="G42" i="4"/>
  <c r="H41" i="6"/>
  <c r="G41" i="4"/>
  <c r="H40" i="6"/>
  <c r="G40" i="4"/>
  <c r="H39" i="6"/>
  <c r="G39" i="4"/>
  <c r="H38" i="6"/>
  <c r="G38" i="4"/>
  <c r="H37" i="6"/>
  <c r="G37" i="4"/>
  <c r="H36" i="6"/>
  <c r="G36" i="4"/>
  <c r="H35" i="6"/>
  <c r="G35" i="4"/>
  <c r="H34" i="6"/>
  <c r="G34" i="4"/>
  <c r="H33" i="6"/>
  <c r="G33" i="4"/>
  <c r="H32" i="6"/>
  <c r="G32" i="4"/>
  <c r="H31" i="6"/>
  <c r="G31" i="4"/>
  <c r="H30" i="6"/>
  <c r="G30" i="4"/>
  <c r="H29" i="6"/>
  <c r="G29" i="4"/>
  <c r="H28" i="6"/>
  <c r="G28" i="4"/>
  <c r="H27" i="6"/>
  <c r="G27" i="4"/>
  <c r="H26" i="6"/>
  <c r="G26" i="4"/>
  <c r="H25" i="6"/>
  <c r="G25" i="4"/>
  <c r="H24" i="6"/>
  <c r="G20" i="4"/>
  <c r="H19" i="6"/>
  <c r="G24" i="4"/>
  <c r="H23" i="6"/>
  <c r="G23" i="4"/>
  <c r="H22" i="6"/>
  <c r="H21" i="6"/>
  <c r="G21" i="4"/>
  <c r="H20" i="6"/>
  <c r="G19" i="4"/>
  <c r="H18" i="6"/>
  <c r="H17" i="6"/>
  <c r="G17" i="4"/>
  <c r="H16" i="6"/>
  <c r="H15" i="6"/>
  <c r="G15" i="4"/>
  <c r="H14" i="6"/>
  <c r="G14" i="6"/>
  <c r="G14" i="4"/>
  <c r="H13" i="6"/>
  <c r="G13" i="6"/>
  <c r="H12" i="6"/>
  <c r="G12" i="4"/>
  <c r="H11" i="6"/>
  <c r="G11" i="6"/>
  <c r="G11" i="4"/>
  <c r="H10" i="6"/>
  <c r="G10" i="6"/>
  <c r="G10" i="4"/>
  <c r="H9" i="6"/>
  <c r="G9" i="6"/>
  <c r="H8" i="6"/>
  <c r="G8" i="4"/>
  <c r="G7" i="6"/>
  <c r="H7" i="6"/>
  <c r="C60" i="8"/>
  <c r="C49" i="8"/>
  <c r="C38" i="8"/>
  <c r="C27" i="8"/>
  <c r="C16" i="8"/>
  <c r="O9" i="8"/>
  <c r="Q4" i="8"/>
  <c r="H79" i="7"/>
  <c r="P5" i="8"/>
  <c r="K79" i="7"/>
  <c r="P6" i="8"/>
  <c r="Q79" i="7"/>
  <c r="P7" i="8"/>
  <c r="N75" i="6"/>
  <c r="N79" i="7"/>
  <c r="P8" i="8"/>
  <c r="P9" i="8"/>
  <c r="Q9" i="8"/>
  <c r="L9" i="8"/>
  <c r="N4" i="8"/>
  <c r="H25" i="7"/>
  <c r="M5" i="8"/>
  <c r="K25" i="7"/>
  <c r="M6" i="8"/>
  <c r="Q25" i="7"/>
  <c r="M7" i="8"/>
  <c r="N21" i="6"/>
  <c r="N25" i="7"/>
  <c r="M8" i="8"/>
  <c r="M9" i="8"/>
  <c r="N9" i="8"/>
  <c r="O79" i="7"/>
  <c r="Q8" i="8"/>
  <c r="R79" i="7"/>
  <c r="Q7" i="8"/>
  <c r="L79" i="7"/>
  <c r="Q6" i="8"/>
  <c r="I79" i="7"/>
  <c r="Q5" i="8"/>
  <c r="C5" i="8"/>
  <c r="K114" i="4"/>
  <c r="N113" i="6"/>
  <c r="M113" i="6"/>
  <c r="K113" i="4"/>
  <c r="N112" i="6"/>
  <c r="M112" i="6"/>
  <c r="K112" i="4"/>
  <c r="N111" i="6"/>
  <c r="M111" i="6"/>
  <c r="K111" i="4"/>
  <c r="N110" i="6"/>
  <c r="M110" i="6"/>
  <c r="K110" i="4"/>
  <c r="N109" i="6"/>
  <c r="M109" i="6"/>
  <c r="K109" i="4"/>
  <c r="N108" i="6"/>
  <c r="M108" i="6"/>
  <c r="K108" i="4"/>
  <c r="N107" i="6"/>
  <c r="M107" i="6"/>
  <c r="K107" i="4"/>
  <c r="N106" i="6"/>
  <c r="M106" i="6"/>
  <c r="K106" i="4"/>
  <c r="N105" i="6"/>
  <c r="M105" i="6"/>
  <c r="K105" i="4"/>
  <c r="N104" i="6"/>
  <c r="M104" i="6"/>
  <c r="K104" i="4"/>
  <c r="N103" i="6"/>
  <c r="M103" i="6"/>
  <c r="K103" i="4"/>
  <c r="N102" i="6"/>
  <c r="M102" i="6"/>
  <c r="K102" i="4"/>
  <c r="N101" i="6"/>
  <c r="M101" i="6"/>
  <c r="K101" i="4"/>
  <c r="N100" i="6"/>
  <c r="M100" i="6"/>
  <c r="K100" i="4"/>
  <c r="N99" i="6"/>
  <c r="M99" i="6"/>
  <c r="K99" i="4"/>
  <c r="N98" i="6"/>
  <c r="M98" i="6"/>
  <c r="K98" i="4"/>
  <c r="N97" i="6"/>
  <c r="M97" i="6"/>
  <c r="K97" i="4"/>
  <c r="N96" i="6"/>
  <c r="M96" i="6"/>
  <c r="K96" i="4"/>
  <c r="N95" i="6"/>
  <c r="M95" i="6"/>
  <c r="K95" i="4"/>
  <c r="N94" i="6"/>
  <c r="M94" i="6"/>
  <c r="K94" i="4"/>
  <c r="N93" i="6"/>
  <c r="M93" i="6"/>
  <c r="K93" i="4"/>
  <c r="N92" i="6"/>
  <c r="M92" i="6"/>
  <c r="K92" i="4"/>
  <c r="N91" i="6"/>
  <c r="M91" i="6"/>
  <c r="K91" i="4"/>
  <c r="N90" i="6"/>
  <c r="M90" i="6"/>
  <c r="K90" i="4"/>
  <c r="N89" i="6"/>
  <c r="M89" i="6"/>
  <c r="K89" i="4"/>
  <c r="N88" i="6"/>
  <c r="M88" i="6"/>
  <c r="K88" i="4"/>
  <c r="N87" i="6"/>
  <c r="M87" i="6"/>
  <c r="K87" i="4"/>
  <c r="N86" i="6"/>
  <c r="M86" i="6"/>
  <c r="K86" i="4"/>
  <c r="N85" i="6"/>
  <c r="M85" i="6"/>
  <c r="K85" i="4"/>
  <c r="N84" i="6"/>
  <c r="M84" i="6"/>
  <c r="K84" i="4"/>
  <c r="N83" i="6"/>
  <c r="M83" i="6"/>
  <c r="K83" i="4"/>
  <c r="N82" i="6"/>
  <c r="M82" i="6"/>
  <c r="K82" i="4"/>
  <c r="N81" i="6"/>
  <c r="M81" i="6"/>
  <c r="K81" i="4"/>
  <c r="N80" i="6"/>
  <c r="M80" i="6"/>
  <c r="K80" i="4"/>
  <c r="N79" i="6"/>
  <c r="M79" i="6"/>
  <c r="K79" i="4"/>
  <c r="N78" i="6"/>
  <c r="M78" i="6"/>
  <c r="K78" i="4"/>
  <c r="N77" i="6"/>
  <c r="M77" i="6"/>
  <c r="K77" i="4"/>
  <c r="N76" i="6"/>
  <c r="M76" i="6"/>
  <c r="K75" i="4"/>
  <c r="N74" i="6"/>
  <c r="M74" i="6"/>
  <c r="K74" i="4"/>
  <c r="N73" i="6"/>
  <c r="M73" i="6"/>
  <c r="K73" i="4"/>
  <c r="N72" i="6"/>
  <c r="M72" i="6"/>
  <c r="K71" i="4"/>
  <c r="N70" i="6"/>
  <c r="M70" i="6"/>
  <c r="K69" i="4"/>
  <c r="N68" i="6"/>
  <c r="M68" i="6"/>
  <c r="K68" i="4"/>
  <c r="N67" i="6"/>
  <c r="M67" i="6"/>
  <c r="K66" i="4"/>
  <c r="N65" i="6"/>
  <c r="M65" i="6"/>
  <c r="K65" i="4"/>
  <c r="N64" i="6"/>
  <c r="M64" i="6"/>
  <c r="K64" i="4"/>
  <c r="N63" i="6"/>
  <c r="M63" i="6"/>
  <c r="K62" i="4"/>
  <c r="N61" i="6"/>
  <c r="M61" i="6"/>
  <c r="K60" i="4"/>
  <c r="N59" i="6"/>
  <c r="M59" i="6"/>
  <c r="K59" i="4"/>
  <c r="N58" i="6"/>
  <c r="M58" i="6"/>
  <c r="K58" i="4"/>
  <c r="N57" i="6"/>
  <c r="M57" i="6"/>
  <c r="K57" i="4"/>
  <c r="N56" i="6"/>
  <c r="M56" i="6"/>
  <c r="K56" i="4"/>
  <c r="N55" i="6"/>
  <c r="M55" i="6"/>
  <c r="K55" i="4"/>
  <c r="N54" i="6"/>
  <c r="M54" i="6"/>
  <c r="K54" i="4"/>
  <c r="N53" i="6"/>
  <c r="M53" i="6"/>
  <c r="K53" i="4"/>
  <c r="N52" i="6"/>
  <c r="M52" i="6"/>
  <c r="K52" i="4"/>
  <c r="N51" i="6"/>
  <c r="M51" i="6"/>
  <c r="K51" i="4"/>
  <c r="N50" i="6"/>
  <c r="M50" i="6"/>
  <c r="K50" i="4"/>
  <c r="N49" i="6"/>
  <c r="M49" i="6"/>
  <c r="K49" i="4"/>
  <c r="N48" i="6"/>
  <c r="M48" i="6"/>
  <c r="K48" i="4"/>
  <c r="N47" i="6"/>
  <c r="M47" i="6"/>
  <c r="K47" i="4"/>
  <c r="N46" i="6"/>
  <c r="M46" i="6"/>
  <c r="K46" i="4"/>
  <c r="N45" i="6"/>
  <c r="M45" i="6"/>
  <c r="K45" i="4"/>
  <c r="N44" i="6"/>
  <c r="M44" i="6"/>
  <c r="K44" i="4"/>
  <c r="N43" i="6"/>
  <c r="M43" i="6"/>
  <c r="K43" i="4"/>
  <c r="N42" i="6"/>
  <c r="M42" i="6"/>
  <c r="K42" i="4"/>
  <c r="N41" i="6"/>
  <c r="M41" i="6"/>
  <c r="K41" i="4"/>
  <c r="N40" i="6"/>
  <c r="M40" i="6"/>
  <c r="K40" i="4"/>
  <c r="N39" i="6"/>
  <c r="M39" i="6"/>
  <c r="K39" i="4"/>
  <c r="N38" i="6"/>
  <c r="M38" i="6"/>
  <c r="K38" i="4"/>
  <c r="N37" i="6"/>
  <c r="M37" i="6"/>
  <c r="K37" i="4"/>
  <c r="N36" i="6"/>
  <c r="M36" i="6"/>
  <c r="K36" i="4"/>
  <c r="N35" i="6"/>
  <c r="M35" i="6"/>
  <c r="K35" i="4"/>
  <c r="N34" i="6"/>
  <c r="M34" i="6"/>
  <c r="K34" i="4"/>
  <c r="N33" i="6"/>
  <c r="M33" i="6"/>
  <c r="K33" i="4"/>
  <c r="N32" i="6"/>
  <c r="M32" i="6"/>
  <c r="K32" i="4"/>
  <c r="N31" i="6"/>
  <c r="M31" i="6"/>
  <c r="K31" i="4"/>
  <c r="N30" i="6"/>
  <c r="M30" i="6"/>
  <c r="K30" i="4"/>
  <c r="N29" i="6"/>
  <c r="M29" i="6"/>
  <c r="K29" i="4"/>
  <c r="N28" i="6"/>
  <c r="M28" i="6"/>
  <c r="K28" i="4"/>
  <c r="N27" i="6"/>
  <c r="M27" i="6"/>
  <c r="K27" i="4"/>
  <c r="N26" i="6"/>
  <c r="M26" i="6"/>
  <c r="K26" i="4"/>
  <c r="N25" i="6"/>
  <c r="M25" i="6"/>
  <c r="K25" i="4"/>
  <c r="N24" i="6"/>
  <c r="M24" i="6"/>
  <c r="K24" i="4"/>
  <c r="N23" i="6"/>
  <c r="M23" i="6"/>
  <c r="K23" i="4"/>
  <c r="N22" i="6"/>
  <c r="M22" i="6"/>
  <c r="K21" i="4"/>
  <c r="N20" i="6"/>
  <c r="M20" i="6"/>
  <c r="K20" i="4"/>
  <c r="N19" i="6"/>
  <c r="M19" i="6"/>
  <c r="K19" i="4"/>
  <c r="N18" i="6"/>
  <c r="M18" i="6"/>
  <c r="N17" i="6"/>
  <c r="K17" i="4"/>
  <c r="N16" i="6"/>
  <c r="M16" i="6"/>
  <c r="N15" i="6"/>
  <c r="K15" i="4"/>
  <c r="M14" i="6"/>
  <c r="N14" i="6"/>
  <c r="N8" i="6"/>
  <c r="K10" i="4"/>
  <c r="M9" i="6"/>
  <c r="N9" i="6"/>
  <c r="K11" i="4"/>
  <c r="M10" i="6"/>
  <c r="N10" i="6"/>
  <c r="K12" i="4"/>
  <c r="M11" i="6"/>
  <c r="N11" i="6"/>
  <c r="N12" i="6"/>
  <c r="K14" i="4"/>
  <c r="M13" i="6"/>
  <c r="N13" i="6"/>
  <c r="K8" i="4"/>
  <c r="M7" i="6"/>
  <c r="L58" i="6"/>
  <c r="N7" i="6"/>
  <c r="N6" i="6"/>
  <c r="A60" i="8"/>
  <c r="A49" i="8"/>
  <c r="A38" i="8"/>
  <c r="A27" i="8"/>
  <c r="A16" i="8"/>
  <c r="A5" i="8"/>
  <c r="J8" i="8"/>
  <c r="O25" i="7"/>
  <c r="N8" i="8"/>
  <c r="J63" i="8"/>
  <c r="J62" i="8"/>
  <c r="J52" i="8"/>
  <c r="J51" i="8"/>
  <c r="J41" i="8"/>
  <c r="J40" i="8"/>
  <c r="J30" i="8"/>
  <c r="J29" i="8"/>
  <c r="J19" i="8"/>
  <c r="J18" i="8"/>
  <c r="J7" i="8"/>
  <c r="L64" i="8"/>
  <c r="N12" i="7"/>
  <c r="O12" i="7"/>
  <c r="N63" i="8"/>
  <c r="Q12" i="7"/>
  <c r="R12" i="7"/>
  <c r="N62" i="8"/>
  <c r="K12" i="7"/>
  <c r="L12" i="7"/>
  <c r="N61" i="8"/>
  <c r="H12" i="7"/>
  <c r="I12" i="7"/>
  <c r="N60" i="8"/>
  <c r="M63" i="8"/>
  <c r="M62" i="8"/>
  <c r="M61" i="8"/>
  <c r="M60" i="8"/>
  <c r="J61" i="8"/>
  <c r="J60" i="8"/>
  <c r="L53" i="8"/>
  <c r="N21" i="7"/>
  <c r="O21" i="7"/>
  <c r="N52" i="8"/>
  <c r="Q21" i="7"/>
  <c r="R21" i="7"/>
  <c r="N51" i="8"/>
  <c r="K21" i="7"/>
  <c r="L21" i="7"/>
  <c r="N50" i="8"/>
  <c r="H21" i="7"/>
  <c r="I21" i="7"/>
  <c r="N49" i="8"/>
  <c r="M52" i="8"/>
  <c r="M51" i="8"/>
  <c r="M50" i="8"/>
  <c r="M49" i="8"/>
  <c r="J50" i="8"/>
  <c r="J49" i="8"/>
  <c r="N59" i="8"/>
  <c r="M64" i="8"/>
  <c r="N64" i="8"/>
  <c r="P58" i="8"/>
  <c r="N48" i="8"/>
  <c r="M53" i="8"/>
  <c r="N53" i="8"/>
  <c r="P47" i="8"/>
  <c r="L42" i="8"/>
  <c r="N10" i="7"/>
  <c r="O10" i="7"/>
  <c r="N41" i="8"/>
  <c r="Q10" i="7"/>
  <c r="R10" i="7"/>
  <c r="N40" i="8"/>
  <c r="K10" i="7"/>
  <c r="L10" i="7"/>
  <c r="N39" i="8"/>
  <c r="H10" i="7"/>
  <c r="I10" i="7"/>
  <c r="N38" i="8"/>
  <c r="M41" i="8"/>
  <c r="M40" i="8"/>
  <c r="M39" i="8"/>
  <c r="M38" i="8"/>
  <c r="J39" i="8"/>
  <c r="J38" i="8"/>
  <c r="L31" i="8"/>
  <c r="P36" i="8"/>
  <c r="P25" i="8"/>
  <c r="P14" i="8"/>
  <c r="P3" i="8"/>
  <c r="N30" i="8"/>
  <c r="N29" i="8"/>
  <c r="N28" i="8"/>
  <c r="N27" i="8"/>
  <c r="N19" i="7"/>
  <c r="M30" i="8"/>
  <c r="Q19" i="7"/>
  <c r="M29" i="8"/>
  <c r="K19" i="7"/>
  <c r="M28" i="8"/>
  <c r="H19" i="7"/>
  <c r="M27" i="8"/>
  <c r="J28" i="8"/>
  <c r="J27" i="8"/>
  <c r="N37" i="8"/>
  <c r="M42" i="8"/>
  <c r="N42" i="8"/>
  <c r="N26" i="8"/>
  <c r="M31" i="8"/>
  <c r="N31" i="8"/>
  <c r="L20" i="8"/>
  <c r="H16" i="7"/>
  <c r="M16" i="8"/>
  <c r="K16" i="7"/>
  <c r="M17" i="8"/>
  <c r="Q16" i="7"/>
  <c r="M18" i="8"/>
  <c r="N16" i="7"/>
  <c r="M19" i="8"/>
  <c r="M20" i="8"/>
  <c r="N15" i="8"/>
  <c r="N20" i="8"/>
  <c r="O16" i="7"/>
  <c r="N19" i="8"/>
  <c r="R16" i="7"/>
  <c r="N18" i="8"/>
  <c r="L16" i="7"/>
  <c r="N17" i="8"/>
  <c r="I16" i="7"/>
  <c r="N16" i="8"/>
  <c r="J17" i="8"/>
  <c r="J16" i="8"/>
  <c r="R25" i="7"/>
  <c r="N7" i="8"/>
  <c r="L25" i="7"/>
  <c r="N6" i="8"/>
  <c r="I25" i="7"/>
  <c r="N5" i="8"/>
  <c r="J6" i="8"/>
  <c r="J5" i="8"/>
  <c r="F72" i="4"/>
  <c r="F73" i="4"/>
  <c r="F74" i="4"/>
  <c r="F75" i="4"/>
  <c r="F76" i="4"/>
  <c r="F77" i="4"/>
  <c r="F78" i="4"/>
  <c r="F71" i="4"/>
  <c r="F81" i="4"/>
  <c r="F82" i="4"/>
  <c r="F83" i="4"/>
  <c r="F84" i="4"/>
  <c r="F85" i="4"/>
  <c r="F86" i="4"/>
  <c r="F87" i="4"/>
  <c r="F80" i="4"/>
  <c r="F90" i="4"/>
  <c r="F91" i="4"/>
  <c r="F92" i="4"/>
  <c r="F93" i="4"/>
  <c r="F94" i="4"/>
  <c r="F95" i="4"/>
  <c r="F96" i="4"/>
  <c r="F89" i="4"/>
  <c r="F99" i="4"/>
  <c r="F100" i="4"/>
  <c r="F101" i="4"/>
  <c r="F102" i="4"/>
  <c r="F103" i="4"/>
  <c r="F104" i="4"/>
  <c r="F105" i="4"/>
  <c r="F98" i="4"/>
  <c r="F108" i="4"/>
  <c r="F109" i="4"/>
  <c r="F110" i="4"/>
  <c r="F111" i="4"/>
  <c r="F112" i="4"/>
  <c r="F113" i="4"/>
  <c r="F114" i="4"/>
  <c r="F107" i="4"/>
  <c r="F106" i="4"/>
  <c r="F97" i="4"/>
  <c r="F88" i="4"/>
  <c r="F79" i="4"/>
  <c r="F70" i="4"/>
  <c r="F63" i="4"/>
  <c r="F64" i="4"/>
  <c r="F65" i="4"/>
  <c r="F66" i="4"/>
  <c r="F67" i="4"/>
  <c r="F68" i="4"/>
  <c r="F69" i="4"/>
  <c r="F62" i="4"/>
  <c r="F61" i="4"/>
  <c r="F54" i="4"/>
  <c r="F55" i="4"/>
  <c r="F56" i="4"/>
  <c r="F57" i="4"/>
  <c r="F58" i="4"/>
  <c r="F59" i="4"/>
  <c r="F60" i="4"/>
  <c r="F53" i="4"/>
  <c r="F52" i="4"/>
  <c r="F45" i="4"/>
  <c r="F46" i="4"/>
  <c r="F47" i="4"/>
  <c r="F48" i="4"/>
  <c r="F49" i="4"/>
  <c r="F50" i="4"/>
  <c r="F51" i="4"/>
  <c r="F44" i="4"/>
  <c r="F43" i="4"/>
  <c r="F36" i="4"/>
  <c r="F37" i="4"/>
  <c r="F38" i="4"/>
  <c r="F39" i="4"/>
  <c r="F40" i="4"/>
  <c r="F41" i="4"/>
  <c r="F42" i="4"/>
  <c r="F35" i="4"/>
  <c r="F34" i="4"/>
  <c r="F27" i="4"/>
  <c r="F28" i="4"/>
  <c r="F29" i="4"/>
  <c r="F30" i="4"/>
  <c r="F31" i="4"/>
  <c r="F32" i="4"/>
  <c r="F33" i="4"/>
  <c r="F26" i="4"/>
  <c r="F25" i="4"/>
  <c r="F18" i="4"/>
  <c r="F19" i="4"/>
  <c r="F20" i="4"/>
  <c r="F21" i="4"/>
  <c r="F22" i="4"/>
  <c r="F23" i="4"/>
  <c r="F24" i="4"/>
  <c r="F17" i="4"/>
  <c r="F16" i="4"/>
  <c r="F9" i="4"/>
  <c r="F10" i="4"/>
  <c r="F11" i="4"/>
  <c r="F12" i="4"/>
  <c r="F13" i="4"/>
  <c r="F14" i="4"/>
  <c r="F15" i="4"/>
  <c r="F8" i="4"/>
  <c r="F7" i="4"/>
  <c r="P117" i="7"/>
  <c r="Q117" i="7"/>
  <c r="R117" i="7"/>
  <c r="M117" i="7"/>
  <c r="N117" i="7"/>
  <c r="O117" i="7"/>
  <c r="J117" i="7"/>
  <c r="K117" i="7"/>
  <c r="L117" i="7"/>
  <c r="G117" i="7"/>
  <c r="H117" i="7"/>
  <c r="I117" i="7"/>
  <c r="P116" i="7"/>
  <c r="Q116" i="7"/>
  <c r="R116" i="7"/>
  <c r="M116" i="7"/>
  <c r="N116" i="7"/>
  <c r="O116" i="7"/>
  <c r="J116" i="7"/>
  <c r="K116" i="7"/>
  <c r="L116" i="7"/>
  <c r="G116" i="7"/>
  <c r="H116" i="7"/>
  <c r="I116" i="7"/>
  <c r="P115" i="7"/>
  <c r="Q115" i="7"/>
  <c r="R115" i="7"/>
  <c r="M115" i="7"/>
  <c r="N115" i="7"/>
  <c r="O115" i="7"/>
  <c r="J115" i="7"/>
  <c r="K115" i="7"/>
  <c r="L115" i="7"/>
  <c r="G115" i="7"/>
  <c r="H115" i="7"/>
  <c r="I115" i="7"/>
  <c r="P114" i="7"/>
  <c r="Q114" i="7"/>
  <c r="R114" i="7"/>
  <c r="M114" i="7"/>
  <c r="N114" i="7"/>
  <c r="O114" i="7"/>
  <c r="J114" i="7"/>
  <c r="K114" i="7"/>
  <c r="L114" i="7"/>
  <c r="G114" i="7"/>
  <c r="H114" i="7"/>
  <c r="I114" i="7"/>
  <c r="P113" i="7"/>
  <c r="Q113" i="7"/>
  <c r="R113" i="7"/>
  <c r="M113" i="7"/>
  <c r="N113" i="7"/>
  <c r="O113" i="7"/>
  <c r="J113" i="7"/>
  <c r="K113" i="7"/>
  <c r="L113" i="7"/>
  <c r="G113" i="7"/>
  <c r="H113" i="7"/>
  <c r="I113" i="7"/>
  <c r="P112" i="7"/>
  <c r="Q112" i="7"/>
  <c r="R112" i="7"/>
  <c r="M112" i="7"/>
  <c r="N112" i="7"/>
  <c r="O112" i="7"/>
  <c r="J112" i="7"/>
  <c r="K112" i="7"/>
  <c r="L112" i="7"/>
  <c r="G112" i="7"/>
  <c r="H112" i="7"/>
  <c r="I112" i="7"/>
  <c r="P111" i="7"/>
  <c r="Q111" i="7"/>
  <c r="R111" i="7"/>
  <c r="M111" i="7"/>
  <c r="N111" i="7"/>
  <c r="O111" i="7"/>
  <c r="J111" i="7"/>
  <c r="K111" i="7"/>
  <c r="L111" i="7"/>
  <c r="G111" i="7"/>
  <c r="H111" i="7"/>
  <c r="I111" i="7"/>
  <c r="P110" i="7"/>
  <c r="Q110" i="7"/>
  <c r="R110" i="7"/>
  <c r="M110" i="7"/>
  <c r="N110" i="7"/>
  <c r="O110" i="7"/>
  <c r="J110" i="7"/>
  <c r="K110" i="7"/>
  <c r="L110" i="7"/>
  <c r="G110" i="7"/>
  <c r="H110" i="7"/>
  <c r="I110" i="7"/>
  <c r="P109" i="7"/>
  <c r="Q109" i="7"/>
  <c r="R109" i="7"/>
  <c r="M109" i="7"/>
  <c r="N109" i="7"/>
  <c r="O109" i="7"/>
  <c r="J109" i="7"/>
  <c r="K109" i="7"/>
  <c r="L109" i="7"/>
  <c r="G109" i="7"/>
  <c r="H109" i="7"/>
  <c r="I109" i="7"/>
  <c r="P108" i="7"/>
  <c r="Q108" i="7"/>
  <c r="R108" i="7"/>
  <c r="M108" i="7"/>
  <c r="N108" i="7"/>
  <c r="O108" i="7"/>
  <c r="J108" i="7"/>
  <c r="K108" i="7"/>
  <c r="L108" i="7"/>
  <c r="G108" i="7"/>
  <c r="H108" i="7"/>
  <c r="I108" i="7"/>
  <c r="P107" i="7"/>
  <c r="Q107" i="7"/>
  <c r="R107" i="7"/>
  <c r="M107" i="7"/>
  <c r="N107" i="7"/>
  <c r="O107" i="7"/>
  <c r="J107" i="7"/>
  <c r="K107" i="7"/>
  <c r="L107" i="7"/>
  <c r="G107" i="7"/>
  <c r="H107" i="7"/>
  <c r="I107" i="7"/>
  <c r="P106" i="7"/>
  <c r="Q106" i="7"/>
  <c r="R106" i="7"/>
  <c r="M106" i="7"/>
  <c r="N106" i="7"/>
  <c r="O106" i="7"/>
  <c r="J106" i="7"/>
  <c r="K106" i="7"/>
  <c r="L106" i="7"/>
  <c r="G106" i="7"/>
  <c r="H106" i="7"/>
  <c r="I106" i="7"/>
  <c r="P105" i="7"/>
  <c r="Q105" i="7"/>
  <c r="R105" i="7"/>
  <c r="M105" i="7"/>
  <c r="N105" i="7"/>
  <c r="O105" i="7"/>
  <c r="J105" i="7"/>
  <c r="K105" i="7"/>
  <c r="L105" i="7"/>
  <c r="G105" i="7"/>
  <c r="H105" i="7"/>
  <c r="I105" i="7"/>
  <c r="P104" i="7"/>
  <c r="Q104" i="7"/>
  <c r="R104" i="7"/>
  <c r="M104" i="7"/>
  <c r="N104" i="7"/>
  <c r="O104" i="7"/>
  <c r="J104" i="7"/>
  <c r="K104" i="7"/>
  <c r="L104" i="7"/>
  <c r="G104" i="7"/>
  <c r="H104" i="7"/>
  <c r="I104" i="7"/>
  <c r="P103" i="7"/>
  <c r="Q103" i="7"/>
  <c r="R103" i="7"/>
  <c r="M103" i="7"/>
  <c r="N103" i="7"/>
  <c r="O103" i="7"/>
  <c r="J103" i="7"/>
  <c r="K103" i="7"/>
  <c r="L103" i="7"/>
  <c r="G103" i="7"/>
  <c r="H103" i="7"/>
  <c r="I103" i="7"/>
  <c r="P102" i="7"/>
  <c r="Q102" i="7"/>
  <c r="R102" i="7"/>
  <c r="M102" i="7"/>
  <c r="N102" i="7"/>
  <c r="O102" i="7"/>
  <c r="J102" i="7"/>
  <c r="K102" i="7"/>
  <c r="L102" i="7"/>
  <c r="G102" i="7"/>
  <c r="H102" i="7"/>
  <c r="I102" i="7"/>
  <c r="P101" i="7"/>
  <c r="Q101" i="7"/>
  <c r="R101" i="7"/>
  <c r="M101" i="7"/>
  <c r="N101" i="7"/>
  <c r="O101" i="7"/>
  <c r="J101" i="7"/>
  <c r="K101" i="7"/>
  <c r="L101" i="7"/>
  <c r="G101" i="7"/>
  <c r="H101" i="7"/>
  <c r="I101" i="7"/>
  <c r="P100" i="7"/>
  <c r="Q100" i="7"/>
  <c r="R100" i="7"/>
  <c r="M100" i="7"/>
  <c r="N100" i="7"/>
  <c r="O100" i="7"/>
  <c r="J100" i="7"/>
  <c r="K100" i="7"/>
  <c r="L100" i="7"/>
  <c r="G100" i="7"/>
  <c r="H100" i="7"/>
  <c r="I100" i="7"/>
  <c r="P99" i="7"/>
  <c r="Q99" i="7"/>
  <c r="R99" i="7"/>
  <c r="M99" i="7"/>
  <c r="N99" i="7"/>
  <c r="O99" i="7"/>
  <c r="J99" i="7"/>
  <c r="K99" i="7"/>
  <c r="L99" i="7"/>
  <c r="G99" i="7"/>
  <c r="H99" i="7"/>
  <c r="I99" i="7"/>
  <c r="P98" i="7"/>
  <c r="Q98" i="7"/>
  <c r="R98" i="7"/>
  <c r="M98" i="7"/>
  <c r="N98" i="7"/>
  <c r="O98" i="7"/>
  <c r="J98" i="7"/>
  <c r="K98" i="7"/>
  <c r="L98" i="7"/>
  <c r="G98" i="7"/>
  <c r="H98" i="7"/>
  <c r="I98" i="7"/>
  <c r="P97" i="7"/>
  <c r="Q97" i="7"/>
  <c r="R97" i="7"/>
  <c r="M97" i="7"/>
  <c r="N97" i="7"/>
  <c r="O97" i="7"/>
  <c r="J97" i="7"/>
  <c r="K97" i="7"/>
  <c r="L97" i="7"/>
  <c r="G97" i="7"/>
  <c r="H97" i="7"/>
  <c r="I97" i="7"/>
  <c r="P96" i="7"/>
  <c r="Q96" i="7"/>
  <c r="R96" i="7"/>
  <c r="M96" i="7"/>
  <c r="N96" i="7"/>
  <c r="O96" i="7"/>
  <c r="J96" i="7"/>
  <c r="K96" i="7"/>
  <c r="L96" i="7"/>
  <c r="G96" i="7"/>
  <c r="H96" i="7"/>
  <c r="I96" i="7"/>
  <c r="P95" i="7"/>
  <c r="Q95" i="7"/>
  <c r="R95" i="7"/>
  <c r="M95" i="7"/>
  <c r="N95" i="7"/>
  <c r="O95" i="7"/>
  <c r="J95" i="7"/>
  <c r="K95" i="7"/>
  <c r="L95" i="7"/>
  <c r="G95" i="7"/>
  <c r="H95" i="7"/>
  <c r="I95" i="7"/>
  <c r="P94" i="7"/>
  <c r="Q94" i="7"/>
  <c r="R94" i="7"/>
  <c r="M94" i="7"/>
  <c r="N94" i="7"/>
  <c r="O94" i="7"/>
  <c r="J94" i="7"/>
  <c r="K94" i="7"/>
  <c r="L94" i="7"/>
  <c r="G94" i="7"/>
  <c r="H94" i="7"/>
  <c r="I94" i="7"/>
  <c r="P93" i="7"/>
  <c r="Q93" i="7"/>
  <c r="R93" i="7"/>
  <c r="M93" i="7"/>
  <c r="N93" i="7"/>
  <c r="O93" i="7"/>
  <c r="J93" i="7"/>
  <c r="K93" i="7"/>
  <c r="L93" i="7"/>
  <c r="G93" i="7"/>
  <c r="H93" i="7"/>
  <c r="I93" i="7"/>
  <c r="P92" i="7"/>
  <c r="Q92" i="7"/>
  <c r="R92" i="7"/>
  <c r="M92" i="7"/>
  <c r="N92" i="7"/>
  <c r="O92" i="7"/>
  <c r="J92" i="7"/>
  <c r="K92" i="7"/>
  <c r="L92" i="7"/>
  <c r="G92" i="7"/>
  <c r="H92" i="7"/>
  <c r="I92" i="7"/>
  <c r="P91" i="7"/>
  <c r="Q91" i="7"/>
  <c r="R91" i="7"/>
  <c r="M91" i="7"/>
  <c r="N91" i="7"/>
  <c r="O91" i="7"/>
  <c r="J91" i="7"/>
  <c r="K91" i="7"/>
  <c r="L91" i="7"/>
  <c r="G91" i="7"/>
  <c r="H91" i="7"/>
  <c r="I91" i="7"/>
  <c r="P90" i="7"/>
  <c r="Q90" i="7"/>
  <c r="R90" i="7"/>
  <c r="M90" i="7"/>
  <c r="N90" i="7"/>
  <c r="O90" i="7"/>
  <c r="J90" i="7"/>
  <c r="K90" i="7"/>
  <c r="L90" i="7"/>
  <c r="G90" i="7"/>
  <c r="H90" i="7"/>
  <c r="I90" i="7"/>
  <c r="P89" i="7"/>
  <c r="Q89" i="7"/>
  <c r="R89" i="7"/>
  <c r="M89" i="7"/>
  <c r="N89" i="7"/>
  <c r="O89" i="7"/>
  <c r="J89" i="7"/>
  <c r="K89" i="7"/>
  <c r="L89" i="7"/>
  <c r="G89" i="7"/>
  <c r="H89" i="7"/>
  <c r="I89" i="7"/>
  <c r="P88" i="7"/>
  <c r="Q88" i="7"/>
  <c r="R88" i="7"/>
  <c r="M88" i="7"/>
  <c r="N88" i="7"/>
  <c r="O88" i="7"/>
  <c r="J88" i="7"/>
  <c r="K88" i="7"/>
  <c r="L88" i="7"/>
  <c r="G88" i="7"/>
  <c r="H88" i="7"/>
  <c r="I88" i="7"/>
  <c r="P87" i="7"/>
  <c r="Q87" i="7"/>
  <c r="R87" i="7"/>
  <c r="M87" i="7"/>
  <c r="N87" i="7"/>
  <c r="O87" i="7"/>
  <c r="J87" i="7"/>
  <c r="K87" i="7"/>
  <c r="L87" i="7"/>
  <c r="G87" i="7"/>
  <c r="H87" i="7"/>
  <c r="I87" i="7"/>
  <c r="P86" i="7"/>
  <c r="Q86" i="7"/>
  <c r="R86" i="7"/>
  <c r="M86" i="7"/>
  <c r="N86" i="7"/>
  <c r="O86" i="7"/>
  <c r="J86" i="7"/>
  <c r="K86" i="7"/>
  <c r="L86" i="7"/>
  <c r="G86" i="7"/>
  <c r="H86" i="7"/>
  <c r="I86" i="7"/>
  <c r="P85" i="7"/>
  <c r="Q85" i="7"/>
  <c r="R85" i="7"/>
  <c r="M85" i="7"/>
  <c r="N85" i="7"/>
  <c r="O85" i="7"/>
  <c r="J85" i="7"/>
  <c r="K85" i="7"/>
  <c r="L85" i="7"/>
  <c r="G85" i="7"/>
  <c r="H85" i="7"/>
  <c r="I85" i="7"/>
  <c r="P84" i="7"/>
  <c r="Q84" i="7"/>
  <c r="R84" i="7"/>
  <c r="M84" i="7"/>
  <c r="N84" i="7"/>
  <c r="O84" i="7"/>
  <c r="J84" i="7"/>
  <c r="K84" i="7"/>
  <c r="L84" i="7"/>
  <c r="G84" i="7"/>
  <c r="H84" i="7"/>
  <c r="I84" i="7"/>
  <c r="P83" i="7"/>
  <c r="Q83" i="7"/>
  <c r="R83" i="7"/>
  <c r="M83" i="7"/>
  <c r="N83" i="7"/>
  <c r="O83" i="7"/>
  <c r="J83" i="7"/>
  <c r="K83" i="7"/>
  <c r="L83" i="7"/>
  <c r="G83" i="7"/>
  <c r="H83" i="7"/>
  <c r="I83" i="7"/>
  <c r="P82" i="7"/>
  <c r="Q82" i="7"/>
  <c r="R82" i="7"/>
  <c r="M82" i="7"/>
  <c r="N82" i="7"/>
  <c r="O82" i="7"/>
  <c r="J82" i="7"/>
  <c r="K82" i="7"/>
  <c r="L82" i="7"/>
  <c r="G82" i="7"/>
  <c r="H82" i="7"/>
  <c r="I82" i="7"/>
  <c r="P81" i="7"/>
  <c r="Q81" i="7"/>
  <c r="R81" i="7"/>
  <c r="M81" i="7"/>
  <c r="N81" i="7"/>
  <c r="O81" i="7"/>
  <c r="J81" i="7"/>
  <c r="K81" i="7"/>
  <c r="L81" i="7"/>
  <c r="G81" i="7"/>
  <c r="H81" i="7"/>
  <c r="I81" i="7"/>
  <c r="P80" i="7"/>
  <c r="Q80" i="7"/>
  <c r="R80" i="7"/>
  <c r="M80" i="7"/>
  <c r="N80" i="7"/>
  <c r="O80" i="7"/>
  <c r="J80" i="7"/>
  <c r="K80" i="7"/>
  <c r="L80" i="7"/>
  <c r="G80" i="7"/>
  <c r="H80" i="7"/>
  <c r="I80" i="7"/>
  <c r="P78" i="7"/>
  <c r="Q78" i="7"/>
  <c r="R78" i="7"/>
  <c r="M78" i="7"/>
  <c r="N78" i="7"/>
  <c r="O78" i="7"/>
  <c r="J78" i="7"/>
  <c r="K78" i="7"/>
  <c r="L78" i="7"/>
  <c r="G78" i="7"/>
  <c r="H78" i="7"/>
  <c r="I78" i="7"/>
  <c r="P77" i="7"/>
  <c r="Q77" i="7"/>
  <c r="R77" i="7"/>
  <c r="M77" i="7"/>
  <c r="N77" i="7"/>
  <c r="O77" i="7"/>
  <c r="J77" i="7"/>
  <c r="K77" i="7"/>
  <c r="L77" i="7"/>
  <c r="G77" i="7"/>
  <c r="H77" i="7"/>
  <c r="I77" i="7"/>
  <c r="P76" i="7"/>
  <c r="Q76" i="7"/>
  <c r="R76" i="7"/>
  <c r="M76" i="7"/>
  <c r="N76" i="7"/>
  <c r="O76" i="7"/>
  <c r="J76" i="7"/>
  <c r="K76" i="7"/>
  <c r="L76" i="7"/>
  <c r="G76" i="7"/>
  <c r="H76" i="7"/>
  <c r="I76" i="7"/>
  <c r="P74" i="7"/>
  <c r="Q74" i="7"/>
  <c r="R74" i="7"/>
  <c r="M74" i="7"/>
  <c r="N74" i="7"/>
  <c r="O74" i="7"/>
  <c r="J74" i="7"/>
  <c r="K74" i="7"/>
  <c r="L74" i="7"/>
  <c r="G74" i="7"/>
  <c r="H74" i="7"/>
  <c r="I74" i="7"/>
  <c r="P72" i="7"/>
  <c r="Q72" i="7"/>
  <c r="R72" i="7"/>
  <c r="M72" i="7"/>
  <c r="N72" i="7"/>
  <c r="O72" i="7"/>
  <c r="J72" i="7"/>
  <c r="K72" i="7"/>
  <c r="L72" i="7"/>
  <c r="G72" i="7"/>
  <c r="H72" i="7"/>
  <c r="I72" i="7"/>
  <c r="P71" i="7"/>
  <c r="Q71" i="7"/>
  <c r="R71" i="7"/>
  <c r="M71" i="7"/>
  <c r="N71" i="7"/>
  <c r="O71" i="7"/>
  <c r="J71" i="7"/>
  <c r="K71" i="7"/>
  <c r="L71" i="7"/>
  <c r="G71" i="7"/>
  <c r="H71" i="7"/>
  <c r="I71" i="7"/>
  <c r="P69" i="7"/>
  <c r="Q69" i="7"/>
  <c r="R69" i="7"/>
  <c r="M69" i="7"/>
  <c r="N69" i="7"/>
  <c r="O69" i="7"/>
  <c r="J69" i="7"/>
  <c r="K69" i="7"/>
  <c r="L69" i="7"/>
  <c r="G69" i="7"/>
  <c r="H69" i="7"/>
  <c r="I69" i="7"/>
  <c r="P68" i="7"/>
  <c r="Q68" i="7"/>
  <c r="R68" i="7"/>
  <c r="M68" i="7"/>
  <c r="N68" i="7"/>
  <c r="O68" i="7"/>
  <c r="J68" i="7"/>
  <c r="K68" i="7"/>
  <c r="L68" i="7"/>
  <c r="G68" i="7"/>
  <c r="H68" i="7"/>
  <c r="I68" i="7"/>
  <c r="P67" i="7"/>
  <c r="Q67" i="7"/>
  <c r="R67" i="7"/>
  <c r="M67" i="7"/>
  <c r="N67" i="7"/>
  <c r="O67" i="7"/>
  <c r="J67" i="7"/>
  <c r="K67" i="7"/>
  <c r="L67" i="7"/>
  <c r="G67" i="7"/>
  <c r="H67" i="7"/>
  <c r="I67" i="7"/>
  <c r="P65" i="7"/>
  <c r="Q65" i="7"/>
  <c r="R65" i="7"/>
  <c r="M65" i="7"/>
  <c r="N65" i="7"/>
  <c r="O65" i="7"/>
  <c r="J65" i="7"/>
  <c r="K65" i="7"/>
  <c r="L65" i="7"/>
  <c r="G65" i="7"/>
  <c r="H65" i="7"/>
  <c r="I65" i="7"/>
  <c r="P63" i="7"/>
  <c r="Q63" i="7"/>
  <c r="R63" i="7"/>
  <c r="M63" i="7"/>
  <c r="N63" i="7"/>
  <c r="O63" i="7"/>
  <c r="J63" i="7"/>
  <c r="K63" i="7"/>
  <c r="L63" i="7"/>
  <c r="G63" i="7"/>
  <c r="H63" i="7"/>
  <c r="I63" i="7"/>
  <c r="P62" i="7"/>
  <c r="Q62" i="7"/>
  <c r="R62" i="7"/>
  <c r="M62" i="7"/>
  <c r="N62" i="7"/>
  <c r="O62" i="7"/>
  <c r="J62" i="7"/>
  <c r="K62" i="7"/>
  <c r="L62" i="7"/>
  <c r="G62" i="7"/>
  <c r="H62" i="7"/>
  <c r="I62" i="7"/>
  <c r="P61" i="7"/>
  <c r="Q61" i="7"/>
  <c r="R61" i="7"/>
  <c r="M61" i="7"/>
  <c r="N61" i="7"/>
  <c r="O61" i="7"/>
  <c r="J61" i="7"/>
  <c r="K61" i="7"/>
  <c r="L61" i="7"/>
  <c r="G61" i="7"/>
  <c r="H61" i="7"/>
  <c r="I61" i="7"/>
  <c r="P60" i="7"/>
  <c r="Q60" i="7"/>
  <c r="R60" i="7"/>
  <c r="M60" i="7"/>
  <c r="N60" i="7"/>
  <c r="O60" i="7"/>
  <c r="J60" i="7"/>
  <c r="K60" i="7"/>
  <c r="L60" i="7"/>
  <c r="G60" i="7"/>
  <c r="H60" i="7"/>
  <c r="I60" i="7"/>
  <c r="P59" i="7"/>
  <c r="Q59" i="7"/>
  <c r="R59" i="7"/>
  <c r="M59" i="7"/>
  <c r="N59" i="7"/>
  <c r="O59" i="7"/>
  <c r="J59" i="7"/>
  <c r="K59" i="7"/>
  <c r="L59" i="7"/>
  <c r="G59" i="7"/>
  <c r="H59" i="7"/>
  <c r="I59" i="7"/>
  <c r="P58" i="7"/>
  <c r="Q58" i="7"/>
  <c r="R58" i="7"/>
  <c r="M58" i="7"/>
  <c r="N58" i="7"/>
  <c r="O58" i="7"/>
  <c r="J58" i="7"/>
  <c r="K58" i="7"/>
  <c r="L58" i="7"/>
  <c r="G58" i="7"/>
  <c r="H58" i="7"/>
  <c r="I58" i="7"/>
  <c r="P57" i="7"/>
  <c r="Q57" i="7"/>
  <c r="R57" i="7"/>
  <c r="M57" i="7"/>
  <c r="N57" i="7"/>
  <c r="O57" i="7"/>
  <c r="J57" i="7"/>
  <c r="K57" i="7"/>
  <c r="L57" i="7"/>
  <c r="G57" i="7"/>
  <c r="H57" i="7"/>
  <c r="I57" i="7"/>
  <c r="P56" i="7"/>
  <c r="Q56" i="7"/>
  <c r="R56" i="7"/>
  <c r="M56" i="7"/>
  <c r="N56" i="7"/>
  <c r="O56" i="7"/>
  <c r="J56" i="7"/>
  <c r="K56" i="7"/>
  <c r="L56" i="7"/>
  <c r="G56" i="7"/>
  <c r="H56" i="7"/>
  <c r="I56" i="7"/>
  <c r="P55" i="7"/>
  <c r="Q55" i="7"/>
  <c r="R55" i="7"/>
  <c r="M55" i="7"/>
  <c r="N55" i="7"/>
  <c r="O55" i="7"/>
  <c r="J55" i="7"/>
  <c r="K55" i="7"/>
  <c r="L55" i="7"/>
  <c r="G55" i="7"/>
  <c r="H55" i="7"/>
  <c r="I55" i="7"/>
  <c r="P54" i="7"/>
  <c r="Q54" i="7"/>
  <c r="R54" i="7"/>
  <c r="M54" i="7"/>
  <c r="N54" i="7"/>
  <c r="O54" i="7"/>
  <c r="J54" i="7"/>
  <c r="K54" i="7"/>
  <c r="L54" i="7"/>
  <c r="G54" i="7"/>
  <c r="H54" i="7"/>
  <c r="I54" i="7"/>
  <c r="P53" i="7"/>
  <c r="Q53" i="7"/>
  <c r="R53" i="7"/>
  <c r="M53" i="7"/>
  <c r="N53" i="7"/>
  <c r="O53" i="7"/>
  <c r="J53" i="7"/>
  <c r="K53" i="7"/>
  <c r="L53" i="7"/>
  <c r="G53" i="7"/>
  <c r="H53" i="7"/>
  <c r="I53" i="7"/>
  <c r="P52" i="7"/>
  <c r="Q52" i="7"/>
  <c r="R52" i="7"/>
  <c r="M52" i="7"/>
  <c r="N52" i="7"/>
  <c r="O52" i="7"/>
  <c r="J52" i="7"/>
  <c r="K52" i="7"/>
  <c r="L52" i="7"/>
  <c r="G52" i="7"/>
  <c r="H52" i="7"/>
  <c r="I52" i="7"/>
  <c r="P51" i="7"/>
  <c r="Q51" i="7"/>
  <c r="R51" i="7"/>
  <c r="M51" i="7"/>
  <c r="N51" i="7"/>
  <c r="O51" i="7"/>
  <c r="J51" i="7"/>
  <c r="K51" i="7"/>
  <c r="L51" i="7"/>
  <c r="G51" i="7"/>
  <c r="H51" i="7"/>
  <c r="I51" i="7"/>
  <c r="P50" i="7"/>
  <c r="Q50" i="7"/>
  <c r="R50" i="7"/>
  <c r="M50" i="7"/>
  <c r="N50" i="7"/>
  <c r="O50" i="7"/>
  <c r="J50" i="7"/>
  <c r="K50" i="7"/>
  <c r="L50" i="7"/>
  <c r="G50" i="7"/>
  <c r="H50" i="7"/>
  <c r="I50" i="7"/>
  <c r="P49" i="7"/>
  <c r="Q49" i="7"/>
  <c r="R49" i="7"/>
  <c r="M49" i="7"/>
  <c r="N49" i="7"/>
  <c r="O49" i="7"/>
  <c r="J49" i="7"/>
  <c r="K49" i="7"/>
  <c r="L49" i="7"/>
  <c r="G49" i="7"/>
  <c r="H49" i="7"/>
  <c r="I49" i="7"/>
  <c r="P48" i="7"/>
  <c r="Q48" i="7"/>
  <c r="R48" i="7"/>
  <c r="M48" i="7"/>
  <c r="N48" i="7"/>
  <c r="O48" i="7"/>
  <c r="J48" i="7"/>
  <c r="K48" i="7"/>
  <c r="L48" i="7"/>
  <c r="G48" i="7"/>
  <c r="H48" i="7"/>
  <c r="I48" i="7"/>
  <c r="P47" i="7"/>
  <c r="Q47" i="7"/>
  <c r="R47" i="7"/>
  <c r="M47" i="7"/>
  <c r="N47" i="7"/>
  <c r="O47" i="7"/>
  <c r="J47" i="7"/>
  <c r="K47" i="7"/>
  <c r="L47" i="7"/>
  <c r="G47" i="7"/>
  <c r="H47" i="7"/>
  <c r="I47" i="7"/>
  <c r="P46" i="7"/>
  <c r="Q46" i="7"/>
  <c r="R46" i="7"/>
  <c r="M46" i="7"/>
  <c r="N46" i="7"/>
  <c r="O46" i="7"/>
  <c r="J46" i="7"/>
  <c r="K46" i="7"/>
  <c r="L46" i="7"/>
  <c r="G46" i="7"/>
  <c r="H46" i="7"/>
  <c r="I46" i="7"/>
  <c r="P45" i="7"/>
  <c r="Q45" i="7"/>
  <c r="R45" i="7"/>
  <c r="M45" i="7"/>
  <c r="N45" i="7"/>
  <c r="O45" i="7"/>
  <c r="J45" i="7"/>
  <c r="K45" i="7"/>
  <c r="L45" i="7"/>
  <c r="G45" i="7"/>
  <c r="H45" i="7"/>
  <c r="I45" i="7"/>
  <c r="P44" i="7"/>
  <c r="Q44" i="7"/>
  <c r="R44" i="7"/>
  <c r="M44" i="7"/>
  <c r="N44" i="7"/>
  <c r="O44" i="7"/>
  <c r="J44" i="7"/>
  <c r="K44" i="7"/>
  <c r="L44" i="7"/>
  <c r="G44" i="7"/>
  <c r="H44" i="7"/>
  <c r="I44" i="7"/>
  <c r="P43" i="7"/>
  <c r="Q43" i="7"/>
  <c r="R43" i="7"/>
  <c r="M43" i="7"/>
  <c r="N43" i="7"/>
  <c r="O43" i="7"/>
  <c r="J43" i="7"/>
  <c r="K43" i="7"/>
  <c r="L43" i="7"/>
  <c r="G43" i="7"/>
  <c r="H43" i="7"/>
  <c r="I43" i="7"/>
  <c r="P42" i="7"/>
  <c r="Q42" i="7"/>
  <c r="R42" i="7"/>
  <c r="M42" i="7"/>
  <c r="N42" i="7"/>
  <c r="O42" i="7"/>
  <c r="J42" i="7"/>
  <c r="K42" i="7"/>
  <c r="L42" i="7"/>
  <c r="G42" i="7"/>
  <c r="H42" i="7"/>
  <c r="I42" i="7"/>
  <c r="P41" i="7"/>
  <c r="Q41" i="7"/>
  <c r="R41" i="7"/>
  <c r="M41" i="7"/>
  <c r="N41" i="7"/>
  <c r="O41" i="7"/>
  <c r="J41" i="7"/>
  <c r="K41" i="7"/>
  <c r="L41" i="7"/>
  <c r="G41" i="7"/>
  <c r="H41" i="7"/>
  <c r="I41" i="7"/>
  <c r="P40" i="7"/>
  <c r="Q40" i="7"/>
  <c r="R40" i="7"/>
  <c r="M40" i="7"/>
  <c r="N40" i="7"/>
  <c r="O40" i="7"/>
  <c r="J40" i="7"/>
  <c r="K40" i="7"/>
  <c r="L40" i="7"/>
  <c r="G40" i="7"/>
  <c r="H40" i="7"/>
  <c r="I40" i="7"/>
  <c r="P39" i="7"/>
  <c r="Q39" i="7"/>
  <c r="R39" i="7"/>
  <c r="M39" i="7"/>
  <c r="N39" i="7"/>
  <c r="O39" i="7"/>
  <c r="J39" i="7"/>
  <c r="K39" i="7"/>
  <c r="L39" i="7"/>
  <c r="G39" i="7"/>
  <c r="H39" i="7"/>
  <c r="I39" i="7"/>
  <c r="P38" i="7"/>
  <c r="Q38" i="7"/>
  <c r="R38" i="7"/>
  <c r="M38" i="7"/>
  <c r="N38" i="7"/>
  <c r="O38" i="7"/>
  <c r="J38" i="7"/>
  <c r="K38" i="7"/>
  <c r="L38" i="7"/>
  <c r="G38" i="7"/>
  <c r="H38" i="7"/>
  <c r="I38" i="7"/>
  <c r="P37" i="7"/>
  <c r="Q37" i="7"/>
  <c r="R37" i="7"/>
  <c r="M37" i="7"/>
  <c r="N37" i="7"/>
  <c r="O37" i="7"/>
  <c r="J37" i="7"/>
  <c r="K37" i="7"/>
  <c r="L37" i="7"/>
  <c r="G37" i="7"/>
  <c r="H37" i="7"/>
  <c r="I37" i="7"/>
  <c r="P36" i="7"/>
  <c r="Q36" i="7"/>
  <c r="R36" i="7"/>
  <c r="M36" i="7"/>
  <c r="N36" i="7"/>
  <c r="O36" i="7"/>
  <c r="J36" i="7"/>
  <c r="K36" i="7"/>
  <c r="L36" i="7"/>
  <c r="G36" i="7"/>
  <c r="H36" i="7"/>
  <c r="I36" i="7"/>
  <c r="P35" i="7"/>
  <c r="Q35" i="7"/>
  <c r="R35" i="7"/>
  <c r="M35" i="7"/>
  <c r="N35" i="7"/>
  <c r="O35" i="7"/>
  <c r="J35" i="7"/>
  <c r="K35" i="7"/>
  <c r="L35" i="7"/>
  <c r="G35" i="7"/>
  <c r="H35" i="7"/>
  <c r="I35" i="7"/>
  <c r="P34" i="7"/>
  <c r="Q34" i="7"/>
  <c r="R34" i="7"/>
  <c r="M34" i="7"/>
  <c r="N34" i="7"/>
  <c r="O34" i="7"/>
  <c r="J34" i="7"/>
  <c r="K34" i="7"/>
  <c r="L34" i="7"/>
  <c r="G34" i="7"/>
  <c r="H34" i="7"/>
  <c r="I34" i="7"/>
  <c r="P33" i="7"/>
  <c r="Q33" i="7"/>
  <c r="R33" i="7"/>
  <c r="M33" i="7"/>
  <c r="N33" i="7"/>
  <c r="O33" i="7"/>
  <c r="J33" i="7"/>
  <c r="K33" i="7"/>
  <c r="L33" i="7"/>
  <c r="G33" i="7"/>
  <c r="H33" i="7"/>
  <c r="I33" i="7"/>
  <c r="P32" i="7"/>
  <c r="Q32" i="7"/>
  <c r="R32" i="7"/>
  <c r="M32" i="7"/>
  <c r="N32" i="7"/>
  <c r="O32" i="7"/>
  <c r="J32" i="7"/>
  <c r="K32" i="7"/>
  <c r="L32" i="7"/>
  <c r="G32" i="7"/>
  <c r="H32" i="7"/>
  <c r="I32" i="7"/>
  <c r="P31" i="7"/>
  <c r="Q31" i="7"/>
  <c r="R31" i="7"/>
  <c r="M31" i="7"/>
  <c r="N31" i="7"/>
  <c r="O31" i="7"/>
  <c r="J31" i="7"/>
  <c r="K31" i="7"/>
  <c r="L31" i="7"/>
  <c r="G31" i="7"/>
  <c r="H31" i="7"/>
  <c r="I31" i="7"/>
  <c r="P30" i="7"/>
  <c r="Q30" i="7"/>
  <c r="R30" i="7"/>
  <c r="M30" i="7"/>
  <c r="N30" i="7"/>
  <c r="O30" i="7"/>
  <c r="J30" i="7"/>
  <c r="K30" i="7"/>
  <c r="L30" i="7"/>
  <c r="G30" i="7"/>
  <c r="H30" i="7"/>
  <c r="I30" i="7"/>
  <c r="P29" i="7"/>
  <c r="Q29" i="7"/>
  <c r="R29" i="7"/>
  <c r="M29" i="7"/>
  <c r="N29" i="7"/>
  <c r="O29" i="7"/>
  <c r="J29" i="7"/>
  <c r="K29" i="7"/>
  <c r="L29" i="7"/>
  <c r="G29" i="7"/>
  <c r="H29" i="7"/>
  <c r="I29" i="7"/>
  <c r="P28" i="7"/>
  <c r="Q28" i="7"/>
  <c r="R28" i="7"/>
  <c r="M28" i="7"/>
  <c r="N28" i="7"/>
  <c r="O28" i="7"/>
  <c r="J28" i="7"/>
  <c r="K28" i="7"/>
  <c r="L28" i="7"/>
  <c r="G28" i="7"/>
  <c r="H28" i="7"/>
  <c r="I28" i="7"/>
  <c r="P27" i="7"/>
  <c r="Q27" i="7"/>
  <c r="R27" i="7"/>
  <c r="M27" i="7"/>
  <c r="N27" i="7"/>
  <c r="O27" i="7"/>
  <c r="J27" i="7"/>
  <c r="K27" i="7"/>
  <c r="L27" i="7"/>
  <c r="G27" i="7"/>
  <c r="H27" i="7"/>
  <c r="I27" i="7"/>
  <c r="P26" i="7"/>
  <c r="Q26" i="7"/>
  <c r="R26" i="7"/>
  <c r="M26" i="7"/>
  <c r="N26" i="7"/>
  <c r="O26" i="7"/>
  <c r="J26" i="7"/>
  <c r="K26" i="7"/>
  <c r="L26" i="7"/>
  <c r="G26" i="7"/>
  <c r="H26" i="7"/>
  <c r="I26" i="7"/>
  <c r="P24" i="7"/>
  <c r="Q24" i="7"/>
  <c r="R24" i="7"/>
  <c r="M24" i="7"/>
  <c r="N24" i="7"/>
  <c r="O24" i="7"/>
  <c r="J24" i="7"/>
  <c r="K24" i="7"/>
  <c r="L24" i="7"/>
  <c r="G24" i="7"/>
  <c r="H24" i="7"/>
  <c r="I24" i="7"/>
  <c r="P23" i="7"/>
  <c r="Q23" i="7"/>
  <c r="R23" i="7"/>
  <c r="M23" i="7"/>
  <c r="N23" i="7"/>
  <c r="O23" i="7"/>
  <c r="J23" i="7"/>
  <c r="K23" i="7"/>
  <c r="L23" i="7"/>
  <c r="G23" i="7"/>
  <c r="H23" i="7"/>
  <c r="I23" i="7"/>
  <c r="P22" i="7"/>
  <c r="Q22" i="7"/>
  <c r="R22" i="7"/>
  <c r="M22" i="7"/>
  <c r="N22" i="7"/>
  <c r="O22" i="7"/>
  <c r="J22" i="7"/>
  <c r="K22" i="7"/>
  <c r="L22" i="7"/>
  <c r="G22" i="7"/>
  <c r="H22" i="7"/>
  <c r="I22" i="7"/>
  <c r="P20" i="7"/>
  <c r="Q20" i="7"/>
  <c r="R20" i="7"/>
  <c r="M20" i="7"/>
  <c r="N20" i="7"/>
  <c r="O20" i="7"/>
  <c r="J20" i="7"/>
  <c r="K20" i="7"/>
  <c r="L20" i="7"/>
  <c r="G20" i="7"/>
  <c r="H20" i="7"/>
  <c r="I20" i="7"/>
  <c r="R19" i="7"/>
  <c r="O19" i="7"/>
  <c r="L19" i="7"/>
  <c r="I19" i="7"/>
  <c r="G13" i="7"/>
  <c r="H13" i="7"/>
  <c r="I13" i="7"/>
  <c r="J13" i="7"/>
  <c r="K13" i="7"/>
  <c r="L13" i="7"/>
  <c r="M13" i="7"/>
  <c r="N13" i="7"/>
  <c r="O13" i="7"/>
  <c r="P13" i="7"/>
  <c r="Q13" i="7"/>
  <c r="R13" i="7"/>
  <c r="G14" i="7"/>
  <c r="H14" i="7"/>
  <c r="I14" i="7"/>
  <c r="J14" i="7"/>
  <c r="K14" i="7"/>
  <c r="L14" i="7"/>
  <c r="M14" i="7"/>
  <c r="N14" i="7"/>
  <c r="O14" i="7"/>
  <c r="P14" i="7"/>
  <c r="Q14" i="7"/>
  <c r="R14" i="7"/>
  <c r="G15" i="7"/>
  <c r="H15" i="7"/>
  <c r="I15" i="7"/>
  <c r="J15" i="7"/>
  <c r="K15" i="7"/>
  <c r="L15" i="7"/>
  <c r="M15" i="7"/>
  <c r="N15" i="7"/>
  <c r="O15" i="7"/>
  <c r="P15" i="7"/>
  <c r="Q15" i="7"/>
  <c r="R15" i="7"/>
  <c r="G17" i="7"/>
  <c r="H17" i="7"/>
  <c r="I17" i="7"/>
  <c r="J17" i="7"/>
  <c r="K17" i="7"/>
  <c r="L17" i="7"/>
  <c r="M17" i="7"/>
  <c r="N17" i="7"/>
  <c r="O17" i="7"/>
  <c r="P17" i="7"/>
  <c r="Q17" i="7"/>
  <c r="R17" i="7"/>
  <c r="G18" i="7"/>
  <c r="H18" i="7"/>
  <c r="I18" i="7"/>
  <c r="J18" i="7"/>
  <c r="K18" i="7"/>
  <c r="L18" i="7"/>
  <c r="M18" i="7"/>
  <c r="N18" i="7"/>
  <c r="O18" i="7"/>
  <c r="P18" i="7"/>
  <c r="Q18" i="7"/>
  <c r="R18" i="7"/>
  <c r="P11" i="7"/>
  <c r="Q11" i="7"/>
  <c r="R11" i="7"/>
  <c r="M11" i="7"/>
  <c r="N11" i="7"/>
  <c r="O11" i="7"/>
  <c r="J11" i="7"/>
  <c r="K11" i="7"/>
  <c r="L11" i="7"/>
  <c r="G11" i="7"/>
  <c r="H11" i="7"/>
  <c r="I11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2" i="7"/>
  <c r="F13" i="7"/>
  <c r="F14" i="7"/>
  <c r="F15" i="7"/>
  <c r="F16" i="7"/>
  <c r="F17" i="7"/>
  <c r="F18" i="7"/>
  <c r="F11" i="7"/>
  <c r="F10" i="7"/>
  <c r="R8" i="7"/>
  <c r="O8" i="7"/>
  <c r="L8" i="7"/>
  <c r="I8" i="7"/>
  <c r="R6" i="7"/>
  <c r="O6" i="7"/>
  <c r="L6" i="7"/>
  <c r="I6" i="7"/>
  <c r="E2" i="7"/>
  <c r="F113" i="6"/>
  <c r="F112" i="6"/>
  <c r="F111" i="6"/>
  <c r="F110" i="6"/>
  <c r="F109" i="6"/>
  <c r="F108" i="6"/>
  <c r="F107" i="6"/>
  <c r="F106" i="6"/>
  <c r="F105" i="6"/>
  <c r="F104" i="6"/>
  <c r="F103" i="6"/>
  <c r="F102" i="6"/>
  <c r="F101" i="6"/>
  <c r="F100" i="6"/>
  <c r="F99" i="6"/>
  <c r="F98" i="6"/>
  <c r="F97" i="6"/>
  <c r="F96" i="6"/>
  <c r="F95" i="6"/>
  <c r="F94" i="6"/>
  <c r="F93" i="6"/>
  <c r="F92" i="6"/>
  <c r="F91" i="6"/>
  <c r="F90" i="6"/>
  <c r="F89" i="6"/>
  <c r="F88" i="6"/>
  <c r="F87" i="6"/>
  <c r="F86" i="6"/>
  <c r="F85" i="6"/>
  <c r="F84" i="6"/>
  <c r="F83" i="6"/>
  <c r="F82" i="6"/>
  <c r="F81" i="6"/>
  <c r="F80" i="6"/>
  <c r="F79" i="6"/>
  <c r="F78" i="6"/>
  <c r="F77" i="6"/>
  <c r="F76" i="6"/>
  <c r="F75" i="6"/>
  <c r="F74" i="6"/>
  <c r="F73" i="6"/>
  <c r="F72" i="6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6" i="6"/>
  <c r="F8" i="6"/>
  <c r="F9" i="6"/>
  <c r="F10" i="6"/>
  <c r="F11" i="6"/>
  <c r="F12" i="6"/>
  <c r="F13" i="6"/>
  <c r="F14" i="6"/>
  <c r="F7" i="6"/>
  <c r="R113" i="6"/>
  <c r="R112" i="6"/>
  <c r="R111" i="6"/>
  <c r="R110" i="6"/>
  <c r="R109" i="6"/>
  <c r="R108" i="6"/>
  <c r="R107" i="6"/>
  <c r="R106" i="6"/>
  <c r="R105" i="6"/>
  <c r="R104" i="6"/>
  <c r="R103" i="6"/>
  <c r="R102" i="6"/>
  <c r="R101" i="6"/>
  <c r="R100" i="6"/>
  <c r="R99" i="6"/>
  <c r="R98" i="6"/>
  <c r="R97" i="6"/>
  <c r="R96" i="6"/>
  <c r="R95" i="6"/>
  <c r="R94" i="6"/>
  <c r="R93" i="6"/>
  <c r="R92" i="6"/>
  <c r="R91" i="6"/>
  <c r="R90" i="6"/>
  <c r="R89" i="6"/>
  <c r="R88" i="6"/>
  <c r="R87" i="6"/>
  <c r="R86" i="6"/>
  <c r="R85" i="6"/>
  <c r="R84" i="6"/>
  <c r="R83" i="6"/>
  <c r="R82" i="6"/>
  <c r="R81" i="6"/>
  <c r="R80" i="6"/>
  <c r="R79" i="6"/>
  <c r="R78" i="6"/>
  <c r="R77" i="6"/>
  <c r="R76" i="6"/>
  <c r="R75" i="6"/>
  <c r="R74" i="6"/>
  <c r="R73" i="6"/>
  <c r="R72" i="6"/>
  <c r="R71" i="6"/>
  <c r="R70" i="6"/>
  <c r="R69" i="6"/>
  <c r="R68" i="6"/>
  <c r="R67" i="6"/>
  <c r="R66" i="6"/>
  <c r="R65" i="6"/>
  <c r="R64" i="6"/>
  <c r="R63" i="6"/>
  <c r="R62" i="6"/>
  <c r="R61" i="6"/>
  <c r="R60" i="6"/>
  <c r="R59" i="6"/>
  <c r="R58" i="6"/>
  <c r="R57" i="6"/>
  <c r="R56" i="6"/>
  <c r="R55" i="6"/>
  <c r="R54" i="6"/>
  <c r="R53" i="6"/>
  <c r="R52" i="6"/>
  <c r="R51" i="6"/>
  <c r="R50" i="6"/>
  <c r="R49" i="6"/>
  <c r="R48" i="6"/>
  <c r="R47" i="6"/>
  <c r="R46" i="6"/>
  <c r="R45" i="6"/>
  <c r="R44" i="6"/>
  <c r="R43" i="6"/>
  <c r="R42" i="6"/>
  <c r="R41" i="6"/>
  <c r="R40" i="6"/>
  <c r="R39" i="6"/>
  <c r="R38" i="6"/>
  <c r="R37" i="6"/>
  <c r="R36" i="6"/>
  <c r="R35" i="6"/>
  <c r="R34" i="6"/>
  <c r="R33" i="6"/>
  <c r="R32" i="6"/>
  <c r="R31" i="6"/>
  <c r="R30" i="6"/>
  <c r="R29" i="6"/>
  <c r="R28" i="6"/>
  <c r="R27" i="6"/>
  <c r="R26" i="6"/>
  <c r="R25" i="6"/>
  <c r="R24" i="6"/>
  <c r="R23" i="6"/>
  <c r="R22" i="6"/>
  <c r="R21" i="6"/>
  <c r="R20" i="6"/>
  <c r="R19" i="6"/>
  <c r="R18" i="6"/>
  <c r="R17" i="6"/>
  <c r="R16" i="6"/>
  <c r="R15" i="6"/>
  <c r="R8" i="6"/>
  <c r="R9" i="6"/>
  <c r="R10" i="6"/>
  <c r="R11" i="6"/>
  <c r="R12" i="6"/>
  <c r="R13" i="6"/>
  <c r="R14" i="6"/>
  <c r="R7" i="6"/>
  <c r="R6" i="6"/>
  <c r="O113" i="6"/>
  <c r="O112" i="6"/>
  <c r="O111" i="6"/>
  <c r="O110" i="6"/>
  <c r="O109" i="6"/>
  <c r="O108" i="6"/>
  <c r="O107" i="6"/>
  <c r="O106" i="6"/>
  <c r="O105" i="6"/>
  <c r="O104" i="6"/>
  <c r="O103" i="6"/>
  <c r="O102" i="6"/>
  <c r="O101" i="6"/>
  <c r="O100" i="6"/>
  <c r="O99" i="6"/>
  <c r="O98" i="6"/>
  <c r="O97" i="6"/>
  <c r="O96" i="6"/>
  <c r="O95" i="6"/>
  <c r="O94" i="6"/>
  <c r="O93" i="6"/>
  <c r="O92" i="6"/>
  <c r="O91" i="6"/>
  <c r="O90" i="6"/>
  <c r="O89" i="6"/>
  <c r="O88" i="6"/>
  <c r="O87" i="6"/>
  <c r="O86" i="6"/>
  <c r="O85" i="6"/>
  <c r="O84" i="6"/>
  <c r="O83" i="6"/>
  <c r="O82" i="6"/>
  <c r="O81" i="6"/>
  <c r="O80" i="6"/>
  <c r="O79" i="6"/>
  <c r="O78" i="6"/>
  <c r="O77" i="6"/>
  <c r="O76" i="6"/>
  <c r="O75" i="6"/>
  <c r="O74" i="6"/>
  <c r="O73" i="6"/>
  <c r="O72" i="6"/>
  <c r="O71" i="6"/>
  <c r="O70" i="6"/>
  <c r="O69" i="6"/>
  <c r="O68" i="6"/>
  <c r="O67" i="6"/>
  <c r="O66" i="6"/>
  <c r="O65" i="6"/>
  <c r="O64" i="6"/>
  <c r="O63" i="6"/>
  <c r="O62" i="6"/>
  <c r="O61" i="6"/>
  <c r="O60" i="6"/>
  <c r="O59" i="6"/>
  <c r="O58" i="6"/>
  <c r="O57" i="6"/>
  <c r="O56" i="6"/>
  <c r="O55" i="6"/>
  <c r="O54" i="6"/>
  <c r="O53" i="6"/>
  <c r="O52" i="6"/>
  <c r="O51" i="6"/>
  <c r="O50" i="6"/>
  <c r="O49" i="6"/>
  <c r="O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5" i="6"/>
  <c r="O24" i="6"/>
  <c r="O23" i="6"/>
  <c r="O22" i="6"/>
  <c r="O21" i="6"/>
  <c r="O20" i="6"/>
  <c r="O19" i="6"/>
  <c r="O18" i="6"/>
  <c r="O17" i="6"/>
  <c r="O16" i="6"/>
  <c r="O15" i="6"/>
  <c r="O8" i="6"/>
  <c r="O9" i="6"/>
  <c r="O10" i="6"/>
  <c r="O11" i="6"/>
  <c r="O12" i="6"/>
  <c r="O13" i="6"/>
  <c r="O14" i="6"/>
  <c r="O7" i="6"/>
  <c r="O6" i="6"/>
  <c r="L113" i="6"/>
  <c r="L112" i="6"/>
  <c r="L111" i="6"/>
  <c r="L110" i="6"/>
  <c r="L109" i="6"/>
  <c r="L108" i="6"/>
  <c r="L107" i="6"/>
  <c r="L106" i="6"/>
  <c r="L105" i="6"/>
  <c r="L104" i="6"/>
  <c r="L103" i="6"/>
  <c r="L102" i="6"/>
  <c r="L101" i="6"/>
  <c r="L100" i="6"/>
  <c r="L99" i="6"/>
  <c r="L98" i="6"/>
  <c r="L97" i="6"/>
  <c r="L96" i="6"/>
  <c r="L95" i="6"/>
  <c r="L94" i="6"/>
  <c r="L93" i="6"/>
  <c r="L92" i="6"/>
  <c r="L91" i="6"/>
  <c r="L90" i="6"/>
  <c r="L89" i="6"/>
  <c r="L88" i="6"/>
  <c r="L87" i="6"/>
  <c r="L86" i="6"/>
  <c r="L85" i="6"/>
  <c r="L84" i="6"/>
  <c r="L83" i="6"/>
  <c r="L82" i="6"/>
  <c r="L81" i="6"/>
  <c r="L80" i="6"/>
  <c r="L79" i="6"/>
  <c r="L78" i="6"/>
  <c r="L77" i="6"/>
  <c r="L76" i="6"/>
  <c r="L75" i="6"/>
  <c r="L74" i="6"/>
  <c r="L73" i="6"/>
  <c r="L72" i="6"/>
  <c r="L71" i="6"/>
  <c r="L70" i="6"/>
  <c r="L69" i="6"/>
  <c r="L68" i="6"/>
  <c r="L67" i="6"/>
  <c r="L66" i="6"/>
  <c r="L65" i="6"/>
  <c r="L64" i="6"/>
  <c r="L63" i="6"/>
  <c r="L62" i="6"/>
  <c r="L61" i="6"/>
  <c r="L60" i="6"/>
  <c r="L59" i="6"/>
  <c r="L57" i="6"/>
  <c r="L56" i="6"/>
  <c r="L55" i="6"/>
  <c r="L54" i="6"/>
  <c r="L53" i="6"/>
  <c r="L52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8" i="6"/>
  <c r="I9" i="6"/>
  <c r="I10" i="6"/>
  <c r="I11" i="6"/>
  <c r="I12" i="6"/>
  <c r="I13" i="6"/>
  <c r="I14" i="6"/>
  <c r="I7" i="6"/>
  <c r="K4" i="4"/>
  <c r="N114" i="4"/>
  <c r="N113" i="4"/>
  <c r="N112" i="4"/>
  <c r="N111" i="4"/>
  <c r="N110" i="4"/>
  <c r="N109" i="4"/>
  <c r="N108" i="4"/>
  <c r="N107" i="4"/>
  <c r="N106" i="4"/>
  <c r="N105" i="4"/>
  <c r="N104" i="4"/>
  <c r="N103" i="4"/>
  <c r="N102" i="4"/>
  <c r="N101" i="4"/>
  <c r="N100" i="4"/>
  <c r="N99" i="4"/>
  <c r="N98" i="4"/>
  <c r="N97" i="4"/>
  <c r="N96" i="4"/>
  <c r="N95" i="4"/>
  <c r="N94" i="4"/>
  <c r="N93" i="4"/>
  <c r="N92" i="4"/>
  <c r="N91" i="4"/>
  <c r="N90" i="4"/>
  <c r="N89" i="4"/>
  <c r="N88" i="4"/>
  <c r="N87" i="4"/>
  <c r="N86" i="4"/>
  <c r="N85" i="4"/>
  <c r="N84" i="4"/>
  <c r="N83" i="4"/>
  <c r="N82" i="4"/>
  <c r="N81" i="4"/>
  <c r="N80" i="4"/>
  <c r="N79" i="4"/>
  <c r="N78" i="4"/>
  <c r="N77" i="4"/>
  <c r="N76" i="4"/>
  <c r="N75" i="4"/>
  <c r="N74" i="4"/>
  <c r="N73" i="4"/>
  <c r="N72" i="4"/>
  <c r="N71" i="4"/>
  <c r="N70" i="4"/>
  <c r="N69" i="4"/>
  <c r="N68" i="4"/>
  <c r="N67" i="4"/>
  <c r="N66" i="4"/>
  <c r="N65" i="4"/>
  <c r="N64" i="4"/>
  <c r="N63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L114" i="4"/>
  <c r="L113" i="4"/>
  <c r="L112" i="4"/>
  <c r="L111" i="4"/>
  <c r="L110" i="4"/>
  <c r="L109" i="4"/>
  <c r="L108" i="4"/>
  <c r="L107" i="4"/>
  <c r="L106" i="4"/>
  <c r="L105" i="4"/>
  <c r="L104" i="4"/>
  <c r="L103" i="4"/>
  <c r="L102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J114" i="4"/>
  <c r="J113" i="4"/>
  <c r="J112" i="4"/>
  <c r="J111" i="4"/>
  <c r="J110" i="4"/>
  <c r="J109" i="4"/>
  <c r="J108" i="4"/>
  <c r="J107" i="4"/>
  <c r="J106" i="4"/>
  <c r="J105" i="4"/>
  <c r="J104" i="4"/>
  <c r="J103" i="4"/>
  <c r="J102" i="4"/>
  <c r="J101" i="4"/>
  <c r="J100" i="4"/>
  <c r="J99" i="4"/>
  <c r="J98" i="4"/>
  <c r="J97" i="4"/>
  <c r="J96" i="4"/>
  <c r="J95" i="4"/>
  <c r="J94" i="4"/>
  <c r="J93" i="4"/>
  <c r="J92" i="4"/>
  <c r="J91" i="4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H108" i="4"/>
  <c r="H109" i="4"/>
  <c r="H110" i="4"/>
  <c r="H111" i="4"/>
  <c r="H112" i="4"/>
  <c r="H113" i="4"/>
  <c r="H114" i="4"/>
  <c r="H107" i="4"/>
  <c r="H99" i="4"/>
  <c r="H100" i="4"/>
  <c r="H101" i="4"/>
  <c r="H102" i="4"/>
  <c r="H103" i="4"/>
  <c r="H104" i="4"/>
  <c r="H105" i="4"/>
  <c r="H98" i="4"/>
  <c r="H90" i="4"/>
  <c r="H91" i="4"/>
  <c r="H92" i="4"/>
  <c r="H93" i="4"/>
  <c r="H94" i="4"/>
  <c r="H95" i="4"/>
  <c r="H96" i="4"/>
  <c r="H89" i="4"/>
  <c r="H81" i="4"/>
  <c r="H82" i="4"/>
  <c r="H83" i="4"/>
  <c r="H84" i="4"/>
  <c r="H85" i="4"/>
  <c r="H86" i="4"/>
  <c r="H87" i="4"/>
  <c r="H80" i="4"/>
  <c r="H72" i="4"/>
  <c r="H73" i="4"/>
  <c r="H74" i="4"/>
  <c r="H75" i="4"/>
  <c r="H76" i="4"/>
  <c r="H77" i="4"/>
  <c r="H78" i="4"/>
  <c r="H71" i="4"/>
  <c r="H63" i="4"/>
  <c r="H64" i="4"/>
  <c r="H65" i="4"/>
  <c r="H66" i="4"/>
  <c r="H67" i="4"/>
  <c r="H68" i="4"/>
  <c r="H69" i="4"/>
  <c r="H62" i="4"/>
  <c r="H106" i="4"/>
  <c r="H97" i="4"/>
  <c r="H88" i="4"/>
  <c r="H79" i="4"/>
  <c r="H70" i="4"/>
  <c r="H61" i="4"/>
  <c r="H60" i="4"/>
  <c r="H54" i="4"/>
  <c r="H55" i="4"/>
  <c r="H56" i="4"/>
  <c r="H57" i="4"/>
  <c r="H58" i="4"/>
  <c r="H59" i="4"/>
  <c r="H53" i="4"/>
  <c r="H45" i="4"/>
  <c r="H46" i="4"/>
  <c r="H47" i="4"/>
  <c r="H48" i="4"/>
  <c r="H49" i="4"/>
  <c r="H50" i="4"/>
  <c r="H51" i="4"/>
  <c r="H44" i="4"/>
  <c r="H36" i="4"/>
  <c r="H37" i="4"/>
  <c r="H38" i="4"/>
  <c r="H39" i="4"/>
  <c r="H40" i="4"/>
  <c r="H41" i="4"/>
  <c r="H42" i="4"/>
  <c r="H35" i="4"/>
  <c r="H52" i="4"/>
  <c r="H43" i="4"/>
  <c r="H34" i="4"/>
  <c r="H27" i="4"/>
  <c r="H28" i="4"/>
  <c r="H29" i="4"/>
  <c r="H30" i="4"/>
  <c r="H31" i="4"/>
  <c r="H32" i="4"/>
  <c r="H33" i="4"/>
  <c r="H26" i="4"/>
  <c r="H18" i="4"/>
  <c r="H19" i="4"/>
  <c r="H20" i="4"/>
  <c r="H21" i="4"/>
  <c r="H22" i="4"/>
  <c r="H23" i="4"/>
  <c r="H24" i="4"/>
  <c r="H17" i="4"/>
  <c r="H25" i="4"/>
  <c r="H16" i="4"/>
  <c r="H9" i="4"/>
  <c r="H10" i="4"/>
  <c r="H11" i="4"/>
  <c r="H12" i="4"/>
  <c r="H13" i="4"/>
  <c r="H14" i="4"/>
  <c r="H15" i="4"/>
  <c r="H8" i="4"/>
  <c r="H7" i="4"/>
  <c r="I4" i="4"/>
  <c r="M4" i="4"/>
  <c r="G4" i="4"/>
  <c r="B2" i="4"/>
  <c r="B1" i="4"/>
</calcChain>
</file>

<file path=xl/connections.xml><?xml version="1.0" encoding="utf-8"?>
<connections xmlns="http://schemas.openxmlformats.org/spreadsheetml/2006/main">
  <connection id="1" name="Co60EventsTPCVessel.txt" type="6" refreshedVersion="0" background="1" saveData="1">
    <textPr fileType="mac" sourceFile="Macintosh HD:Users:licciardi:Dropbox:EXO:nEXO:MC:Co60EventsTPCVessel.txt" tab="0" semicolon="1">
      <textFields count="2">
        <textField/>
        <textField/>
      </textFields>
    </textPr>
  </connection>
  <connection id="2" name="K40EventsTPCVessel.txt" type="6" refreshedVersion="0" background="1" saveData="1">
    <textPr fileType="mac" sourceFile="Macintosh HD:Users:licciardi:Dropbox:EXO:nEXO:MC:K40EventsTPCVessel.txt" semicolon="1">
      <textFields count="2">
        <textField/>
        <textField/>
      </textFields>
    </textPr>
  </connection>
  <connection id="3" name="Th232EventsTPCVessel.txt" type="6" refreshedVersion="0" background="1" saveData="1">
    <textPr fileType="mac" sourceFile="Macintosh HD:Users:licciardi:Dropbox:EXO:nEXO:MC:Th232EventsTPCVessel.txt" tab="0" semicolon="1">
      <textFields count="2">
        <textField/>
        <textField/>
      </textFields>
    </textPr>
  </connection>
  <connection id="4" name="U238EventsTPCVessel.txt" type="6" refreshedVersion="0" background="1" saveData="1">
    <textPr fileType="mac" sourceFile="Macintosh HD:Users:licciardi:Dropbox:EXO:nEXO:MC:U238EventsTPCVessel.txt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<sst xmlns="http://schemas.openxmlformats.org/spreadsheetml/2006/main" count="850" uniqueCount="75">
  <si>
    <t>Mass (kg)</t>
  </si>
  <si>
    <t>Material</t>
  </si>
  <si>
    <t>Cut</t>
  </si>
  <si>
    <t>Th232</t>
  </si>
  <si>
    <t>U238</t>
  </si>
  <si>
    <t>K40</t>
  </si>
  <si>
    <t>Co60</t>
  </si>
  <si>
    <t>MC Events</t>
  </si>
  <si>
    <t>Error</t>
  </si>
  <si>
    <t>SS</t>
  </si>
  <si>
    <t>FWHM</t>
  </si>
  <si>
    <t>Total</t>
  </si>
  <si>
    <t>3sigma</t>
  </si>
  <si>
    <t>2sigma</t>
  </si>
  <si>
    <t>1sigma</t>
  </si>
  <si>
    <t>MS</t>
  </si>
  <si>
    <t># Events</t>
  </si>
  <si>
    <t>Cs137</t>
  </si>
  <si>
    <t>&gt; 700</t>
  </si>
  <si>
    <t>Full Range</t>
  </si>
  <si>
    <t>Activity (Bq/kg)</t>
  </si>
  <si>
    <t>Activity Error (Bq/kg)</t>
  </si>
  <si>
    <t>error (%)</t>
  </si>
  <si>
    <t>Flip-flop Limit</t>
  </si>
  <si>
    <t>Half-life (yrs)</t>
  </si>
  <si>
    <t>C.L.</t>
  </si>
  <si>
    <t>Flip-flop</t>
  </si>
  <si>
    <t>Mult</t>
  </si>
  <si>
    <t>E Low &amp; Up (keV)</t>
  </si>
  <si>
    <t>SD Low &amp; Up (mm)</t>
  </si>
  <si>
    <t>Eff</t>
  </si>
  <si>
    <t>Up Limit</t>
  </si>
  <si>
    <t>Counts</t>
  </si>
  <si>
    <t>Error (Bq/kg)</t>
  </si>
  <si>
    <t>LT (yrs)</t>
  </si>
  <si>
    <t>F.F.</t>
  </si>
  <si>
    <t>Secs / year</t>
  </si>
  <si>
    <t>Fiducial Mass = 3.00 tonnes</t>
  </si>
  <si>
    <t>Energy range = 700 – 3500 keV</t>
  </si>
  <si>
    <t>Isotope</t>
  </si>
  <si>
    <t>Activity (μBq)</t>
  </si>
  <si>
    <t>SS Fraction</t>
  </si>
  <si>
    <t>C.V.</t>
  </si>
  <si>
    <t>Specific activity             (μBq / kg)</t>
  </si>
  <si>
    <t xml:space="preserve">SS Counts per yrs = </t>
  </si>
  <si>
    <t>MS Counts per yrs =</t>
  </si>
  <si>
    <t>Hit Efficiency (SS+MS)</t>
  </si>
  <si>
    <r>
      <t>SS rate               (cnts / (yr</t>
    </r>
    <r>
      <rPr>
        <b/>
        <sz val="11"/>
        <color rgb="FF0000FF"/>
        <rFont val="Times New Roman"/>
        <family val="1"/>
      </rPr>
      <t>∙</t>
    </r>
    <r>
      <rPr>
        <b/>
        <sz val="11"/>
        <color rgb="FF0000FF"/>
        <rFont val="Calibri"/>
        <family val="2"/>
      </rPr>
      <t>μBq)</t>
    </r>
  </si>
  <si>
    <t>U.L.</t>
  </si>
  <si>
    <t>DB-ID</t>
  </si>
  <si>
    <t>Energy range = FWHM ROI (2428 - 2488) keV for σ/E (@ Q-value) = 1%</t>
  </si>
  <si>
    <t>Fiducial Mass = 1.00 tonnes</t>
  </si>
  <si>
    <t>Component</t>
  </si>
  <si>
    <t>Amount</t>
  </si>
  <si>
    <t>Outer Radius (cm)</t>
  </si>
  <si>
    <t>Height (cm)</t>
  </si>
  <si>
    <t>Thickness (cm)</t>
  </si>
  <si>
    <t>Density (g/cm^3)</t>
  </si>
  <si>
    <t>Volume (cm^3)</t>
  </si>
  <si>
    <t>Main</t>
  </si>
  <si>
    <t>Daughter</t>
  </si>
  <si>
    <t>-</t>
  </si>
  <si>
    <t>Surf. Area (cm^2)</t>
  </si>
  <si>
    <t>Scaling Factor</t>
  </si>
  <si>
    <t>Mass</t>
  </si>
  <si>
    <t>Mass (kg) or S. Area (cm2)</t>
  </si>
  <si>
    <t>Specific activity (μBq / kg or cm2)</t>
  </si>
  <si>
    <t>Fiducial Mass = 3.74 tonnes</t>
  </si>
  <si>
    <t>Total or Average</t>
  </si>
  <si>
    <t>copper</t>
  </si>
  <si>
    <t>Lxe</t>
  </si>
  <si>
    <t>R-002.8.1</t>
  </si>
  <si>
    <t>Copper</t>
  </si>
  <si>
    <t>CompName</t>
  </si>
  <si>
    <t>DaughterCompName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</si>
</sst>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%"/>
    <numFmt numFmtId="166" formatCode="0.000E+00"/>
  </numFmts>
  <fonts count="2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6"/>
      <color rgb="FF000000"/>
      <name val="Calibri"/>
      <family val="2"/>
    </font>
    <font>
      <b/>
      <u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FF"/>
      <name val="Calibri"/>
      <family val="2"/>
    </font>
    <font>
      <b/>
      <sz val="11"/>
      <color rgb="FFFF0000"/>
      <name val="Calibri"/>
      <family val="2"/>
    </font>
    <font>
      <b/>
      <sz val="11"/>
      <color rgb="FF0000FF"/>
      <name val="Times New Roman"/>
      <family val="1"/>
    </font>
    <font>
      <b/>
      <sz val="12"/>
      <color rgb="FF000000"/>
      <name val="Calibri"/>
      <family val="2"/>
    </font>
    <font>
      <b/>
      <sz val="12"/>
      <color rgb="FFFF0000"/>
      <name val="Calibri"/>
      <family val="2"/>
    </font>
    <font>
      <b/>
      <sz val="12"/>
      <color rgb="FFFF0000"/>
      <name val="Calibri"/>
      <family val="2"/>
      <scheme val="minor"/>
    </font>
    <font>
      <b/>
      <sz val="12"/>
      <color rgb="FF0000FF"/>
      <name val="Calibri"/>
      <scheme val="minor"/>
    </font>
    <font>
      <b/>
      <sz val="12"/>
      <name val="Calibri"/>
      <scheme val="minor"/>
    </font>
    <font>
      <b/>
      <sz val="12"/>
      <color rgb="FF0000FF"/>
      <name val="Calibri"/>
    </font>
    <font>
      <b/>
      <sz val="12"/>
      <name val="Calibri"/>
    </font>
    <font>
      <b/>
      <sz val="11"/>
      <name val="Calibri"/>
    </font>
    <font>
      <sz val="12"/>
      <color rgb="FF0000FF"/>
      <name val="Calibri"/>
      <scheme val="minor"/>
    </font>
    <font>
      <b/>
      <sz val="11"/>
      <color theme="1"/>
      <name val="Calibri"/>
      <scheme val="minor"/>
    </font>
    <font>
      <b/>
      <sz val="12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 style="double">
        <color auto="1"/>
      </bottom>
      <diagonal/>
    </border>
    <border>
      <left style="thin">
        <color rgb="FF000000"/>
      </left>
      <right/>
      <top style="thin">
        <color auto="1"/>
      </top>
      <bottom style="double">
        <color auto="1"/>
      </bottom>
      <diagonal/>
    </border>
  </borders>
  <cellStyleXfs count="37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2">
    <xf numFmtId="0" fontId="0" fillId="0" borderId="0" xfId="0"/>
    <xf numFmtId="0" fontId="1" fillId="0" borderId="1" xfId="0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/>
    <xf numFmtId="0" fontId="0" fillId="0" borderId="10" xfId="0" applyBorder="1" applyAlignment="1"/>
    <xf numFmtId="0" fontId="1" fillId="0" borderId="4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NumberFormat="1"/>
    <xf numFmtId="0" fontId="1" fillId="0" borderId="21" xfId="0" applyFont="1" applyBorder="1" applyAlignment="1">
      <alignment horizontal="center"/>
    </xf>
    <xf numFmtId="0" fontId="1" fillId="0" borderId="21" xfId="0" applyNumberFormat="1" applyFont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10" fontId="0" fillId="0" borderId="20" xfId="0" applyNumberFormat="1" applyBorder="1" applyAlignment="1">
      <alignment horizontal="center"/>
    </xf>
    <xf numFmtId="11" fontId="2" fillId="0" borderId="20" xfId="0" applyNumberFormat="1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1" fontId="2" fillId="0" borderId="1" xfId="0" applyNumberFormat="1" applyFont="1" applyBorder="1" applyAlignment="1">
      <alignment horizontal="center"/>
    </xf>
    <xf numFmtId="0" fontId="1" fillId="0" borderId="2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" xfId="0" applyFont="1" applyFill="1" applyBorder="1"/>
    <xf numFmtId="0" fontId="0" fillId="0" borderId="5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11" fontId="0" fillId="0" borderId="19" xfId="0" applyNumberFormat="1" applyBorder="1" applyAlignment="1">
      <alignment horizontal="right"/>
    </xf>
    <xf numFmtId="11" fontId="0" fillId="0" borderId="4" xfId="0" applyNumberFormat="1" applyBorder="1" applyAlignment="1">
      <alignment horizontal="right"/>
    </xf>
    <xf numFmtId="2" fontId="0" fillId="0" borderId="24" xfId="0" applyNumberFormat="1" applyBorder="1" applyAlignment="1">
      <alignment horizontal="center"/>
    </xf>
    <xf numFmtId="11" fontId="0" fillId="0" borderId="11" xfId="0" applyNumberFormat="1" applyBorder="1" applyAlignment="1">
      <alignment horizontal="center" vertical="center"/>
    </xf>
    <xf numFmtId="11" fontId="0" fillId="0" borderId="23" xfId="0" applyNumberFormat="1" applyBorder="1" applyAlignment="1">
      <alignment horizontal="center" vertical="center"/>
    </xf>
    <xf numFmtId="11" fontId="0" fillId="0" borderId="23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5" xfId="0" applyBorder="1" applyAlignment="1">
      <alignment horizontal="center"/>
    </xf>
    <xf numFmtId="0" fontId="0" fillId="0" borderId="20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1" fontId="0" fillId="0" borderId="0" xfId="0" applyNumberFormat="1"/>
    <xf numFmtId="0" fontId="1" fillId="0" borderId="1" xfId="0" applyFont="1" applyBorder="1" applyAlignment="1">
      <alignment horizontal="right"/>
    </xf>
    <xf numFmtId="0" fontId="0" fillId="2" borderId="0" xfId="0" applyFill="1"/>
    <xf numFmtId="0" fontId="1" fillId="4" borderId="1" xfId="0" applyFont="1" applyFill="1" applyBorder="1" applyAlignment="1">
      <alignment horizontal="right"/>
    </xf>
    <xf numFmtId="0" fontId="0" fillId="4" borderId="0" xfId="0" applyFill="1"/>
    <xf numFmtId="0" fontId="13" fillId="4" borderId="3" xfId="0" applyFont="1" applyFill="1" applyBorder="1" applyAlignment="1">
      <alignment horizontal="center"/>
    </xf>
    <xf numFmtId="2" fontId="0" fillId="4" borderId="2" xfId="0" applyNumberFormat="1" applyFont="1" applyFill="1" applyBorder="1" applyAlignment="1">
      <alignment horizontal="center"/>
    </xf>
    <xf numFmtId="2" fontId="0" fillId="3" borderId="2" xfId="0" applyNumberFormat="1" applyFont="1" applyFill="1" applyBorder="1" applyAlignment="1">
      <alignment horizontal="center"/>
    </xf>
    <xf numFmtId="2" fontId="0" fillId="4" borderId="3" xfId="0" applyNumberFormat="1" applyFont="1" applyFill="1" applyBorder="1" applyAlignment="1">
      <alignment horizontal="center"/>
    </xf>
    <xf numFmtId="2" fontId="0" fillId="3" borderId="3" xfId="0" applyNumberFormat="1" applyFont="1" applyFill="1" applyBorder="1" applyAlignment="1">
      <alignment horizontal="center"/>
    </xf>
    <xf numFmtId="2" fontId="14" fillId="4" borderId="2" xfId="0" applyNumberFormat="1" applyFont="1" applyFill="1" applyBorder="1" applyAlignment="1">
      <alignment horizontal="center"/>
    </xf>
    <xf numFmtId="2" fontId="14" fillId="4" borderId="4" xfId="0" applyNumberFormat="1" applyFont="1" applyFill="1" applyBorder="1" applyAlignment="1">
      <alignment horizontal="center"/>
    </xf>
    <xf numFmtId="0" fontId="16" fillId="3" borderId="0" xfId="0" applyFont="1" applyFill="1" applyAlignment="1">
      <alignment horizontal="center"/>
    </xf>
    <xf numFmtId="0" fontId="16" fillId="3" borderId="1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7" fillId="3" borderId="0" xfId="0" applyFont="1" applyFill="1" applyAlignment="1">
      <alignment horizontal="center"/>
    </xf>
    <xf numFmtId="2" fontId="14" fillId="4" borderId="3" xfId="0" applyNumberFormat="1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/>
    </xf>
    <xf numFmtId="2" fontId="19" fillId="4" borderId="4" xfId="0" applyNumberFormat="1" applyFont="1" applyFill="1" applyBorder="1" applyAlignment="1">
      <alignment horizontal="center"/>
    </xf>
    <xf numFmtId="2" fontId="14" fillId="2" borderId="2" xfId="0" applyNumberFormat="1" applyFont="1" applyFill="1" applyBorder="1" applyAlignment="1">
      <alignment horizontal="center"/>
    </xf>
    <xf numFmtId="1" fontId="18" fillId="4" borderId="2" xfId="0" applyNumberFormat="1" applyFont="1" applyFill="1" applyBorder="1" applyAlignment="1">
      <alignment horizontal="center"/>
    </xf>
    <xf numFmtId="1" fontId="18" fillId="4" borderId="4" xfId="0" applyNumberFormat="1" applyFont="1" applyFill="1" applyBorder="1" applyAlignment="1">
      <alignment horizontal="center"/>
    </xf>
    <xf numFmtId="1" fontId="18" fillId="3" borderId="2" xfId="0" applyNumberFormat="1" applyFont="1" applyFill="1" applyBorder="1" applyAlignment="1">
      <alignment horizontal="center"/>
    </xf>
    <xf numFmtId="1" fontId="18" fillId="3" borderId="4" xfId="0" applyNumberFormat="1" applyFont="1" applyFill="1" applyBorder="1" applyAlignment="1">
      <alignment horizontal="center"/>
    </xf>
    <xf numFmtId="0" fontId="9" fillId="3" borderId="26" xfId="0" applyFont="1" applyFill="1" applyBorder="1" applyAlignment="1">
      <alignment horizontal="right" wrapText="1"/>
    </xf>
    <xf numFmtId="2" fontId="19" fillId="4" borderId="3" xfId="0" applyNumberFormat="1" applyFont="1" applyFill="1" applyBorder="1" applyAlignment="1">
      <alignment horizontal="center"/>
    </xf>
    <xf numFmtId="1" fontId="20" fillId="3" borderId="3" xfId="0" applyNumberFormat="1" applyFont="1" applyFill="1" applyBorder="1" applyAlignment="1">
      <alignment horizontal="center"/>
    </xf>
    <xf numFmtId="1" fontId="20" fillId="4" borderId="3" xfId="0" applyNumberFormat="1" applyFont="1" applyFill="1" applyBorder="1" applyAlignment="1">
      <alignment horizontal="center"/>
    </xf>
    <xf numFmtId="1" fontId="20" fillId="2" borderId="3" xfId="0" applyNumberFormat="1" applyFont="1" applyFill="1" applyBorder="1" applyAlignment="1">
      <alignment horizontal="center"/>
    </xf>
    <xf numFmtId="165" fontId="1" fillId="0" borderId="10" xfId="0" applyNumberFormat="1" applyFont="1" applyBorder="1"/>
    <xf numFmtId="164" fontId="0" fillId="0" borderId="1" xfId="0" applyNumberFormat="1" applyBorder="1"/>
    <xf numFmtId="165" fontId="0" fillId="0" borderId="1" xfId="0" applyNumberForma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Font="1" applyBorder="1" applyAlignment="1">
      <alignment horizontal="right" vertical="center"/>
    </xf>
    <xf numFmtId="2" fontId="0" fillId="0" borderId="0" xfId="0" applyNumberFormat="1" applyBorder="1"/>
    <xf numFmtId="2" fontId="15" fillId="3" borderId="2" xfId="0" applyNumberFormat="1" applyFont="1" applyFill="1" applyBorder="1" applyAlignment="1">
      <alignment horizontal="center"/>
    </xf>
    <xf numFmtId="2" fontId="15" fillId="3" borderId="3" xfId="0" applyNumberFormat="1" applyFont="1" applyFill="1" applyBorder="1" applyAlignment="1">
      <alignment horizontal="center"/>
    </xf>
    <xf numFmtId="2" fontId="15" fillId="3" borderId="4" xfId="0" applyNumberFormat="1" applyFont="1" applyFill="1" applyBorder="1" applyAlignment="1">
      <alignment horizontal="center"/>
    </xf>
    <xf numFmtId="2" fontId="15" fillId="4" borderId="2" xfId="0" applyNumberFormat="1" applyFont="1" applyFill="1" applyBorder="1" applyAlignment="1">
      <alignment horizontal="center"/>
    </xf>
    <xf numFmtId="2" fontId="15" fillId="4" borderId="3" xfId="0" applyNumberFormat="1" applyFont="1" applyFill="1" applyBorder="1" applyAlignment="1">
      <alignment horizontal="center"/>
    </xf>
    <xf numFmtId="2" fontId="15" fillId="4" borderId="4" xfId="0" applyNumberFormat="1" applyFont="1" applyFill="1" applyBorder="1" applyAlignment="1">
      <alignment horizontal="center"/>
    </xf>
    <xf numFmtId="2" fontId="15" fillId="3" borderId="19" xfId="0" applyNumberFormat="1" applyFont="1" applyFill="1" applyBorder="1" applyAlignment="1">
      <alignment horizontal="center"/>
    </xf>
    <xf numFmtId="2" fontId="11" fillId="2" borderId="3" xfId="0" applyNumberFormat="1" applyFont="1" applyFill="1" applyBorder="1" applyAlignment="1">
      <alignment horizontal="center"/>
    </xf>
    <xf numFmtId="2" fontId="15" fillId="2" borderId="4" xfId="0" applyNumberFormat="1" applyFont="1" applyFill="1" applyBorder="1" applyAlignment="1">
      <alignment horizontal="center"/>
    </xf>
    <xf numFmtId="2" fontId="20" fillId="3" borderId="3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0" fillId="4" borderId="3" xfId="0" applyNumberFormat="1" applyFont="1" applyFill="1" applyBorder="1" applyAlignment="1">
      <alignment horizontal="center"/>
    </xf>
    <xf numFmtId="2" fontId="19" fillId="3" borderId="19" xfId="0" applyNumberFormat="1" applyFont="1" applyFill="1" applyBorder="1" applyAlignment="1">
      <alignment horizontal="center"/>
    </xf>
    <xf numFmtId="2" fontId="20" fillId="2" borderId="3" xfId="0" applyNumberFormat="1" applyFont="1" applyFill="1" applyBorder="1" applyAlignment="1">
      <alignment horizontal="center"/>
    </xf>
    <xf numFmtId="2" fontId="19" fillId="2" borderId="4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11" fontId="0" fillId="0" borderId="8" xfId="0" applyNumberFormat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11" fontId="0" fillId="0" borderId="10" xfId="0" applyNumberFormat="1" applyBorder="1" applyAlignment="1">
      <alignment horizontal="center"/>
    </xf>
    <xf numFmtId="11" fontId="0" fillId="0" borderId="11" xfId="0" applyNumberFormat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11" fontId="0" fillId="0" borderId="12" xfId="0" applyNumberFormat="1" applyBorder="1" applyAlignment="1">
      <alignment horizontal="center"/>
    </xf>
    <xf numFmtId="11" fontId="0" fillId="0" borderId="2" xfId="0" applyNumberFormat="1" applyBorder="1" applyAlignment="1">
      <alignment horizontal="center"/>
    </xf>
    <xf numFmtId="11" fontId="0" fillId="0" borderId="3" xfId="0" applyNumberFormat="1" applyBorder="1" applyAlignment="1">
      <alignment horizontal="center"/>
    </xf>
    <xf numFmtId="11" fontId="0" fillId="0" borderId="4" xfId="0" applyNumberFormat="1" applyBorder="1" applyAlignment="1">
      <alignment horizontal="center"/>
    </xf>
    <xf numFmtId="11" fontId="0" fillId="0" borderId="13" xfId="0" applyNumberFormat="1" applyBorder="1" applyAlignment="1">
      <alignment horizontal="center"/>
    </xf>
    <xf numFmtId="11" fontId="0" fillId="0" borderId="14" xfId="0" applyNumberFormat="1" applyBorder="1" applyAlignment="1">
      <alignment horizontal="center"/>
    </xf>
    <xf numFmtId="11" fontId="0" fillId="0" borderId="15" xfId="0" applyNumberFormat="1" applyBorder="1" applyAlignment="1">
      <alignment horizontal="center"/>
    </xf>
    <xf numFmtId="11" fontId="1" fillId="3" borderId="0" xfId="0" applyNumberFormat="1" applyFont="1" applyFill="1" applyAlignment="1">
      <alignment horizontal="center"/>
    </xf>
    <xf numFmtId="11" fontId="1" fillId="3" borderId="12" xfId="0" applyNumberFormat="1" applyFont="1" applyFill="1" applyBorder="1" applyAlignment="1">
      <alignment horizontal="center"/>
    </xf>
    <xf numFmtId="11" fontId="13" fillId="4" borderId="3" xfId="0" applyNumberFormat="1" applyFont="1" applyFill="1" applyBorder="1" applyAlignment="1">
      <alignment horizontal="center"/>
    </xf>
    <xf numFmtId="11" fontId="13" fillId="4" borderId="4" xfId="0" applyNumberFormat="1" applyFont="1" applyFill="1" applyBorder="1" applyAlignment="1">
      <alignment horizontal="center"/>
    </xf>
    <xf numFmtId="11" fontId="13" fillId="3" borderId="3" xfId="0" applyNumberFormat="1" applyFont="1" applyFill="1" applyBorder="1" applyAlignment="1">
      <alignment horizontal="center"/>
    </xf>
    <xf numFmtId="11" fontId="13" fillId="3" borderId="4" xfId="0" applyNumberFormat="1" applyFont="1" applyFill="1" applyBorder="1" applyAlignment="1">
      <alignment horizontal="center"/>
    </xf>
    <xf numFmtId="11" fontId="21" fillId="4" borderId="1" xfId="0" applyNumberFormat="1" applyFont="1" applyFill="1" applyBorder="1" applyAlignment="1">
      <alignment horizontal="center"/>
    </xf>
    <xf numFmtId="11" fontId="21" fillId="3" borderId="1" xfId="0" applyNumberFormat="1" applyFont="1" applyFill="1" applyBorder="1" applyAlignment="1">
      <alignment horizontal="center"/>
    </xf>
    <xf numFmtId="11" fontId="0" fillId="2" borderId="1" xfId="0" applyNumberFormat="1" applyFill="1" applyBorder="1" applyAlignment="1">
      <alignment horizontal="center"/>
    </xf>
    <xf numFmtId="2" fontId="11" fillId="3" borderId="16" xfId="0" applyNumberFormat="1" applyFont="1" applyFill="1" applyBorder="1" applyAlignment="1">
      <alignment horizontal="right" wrapText="1"/>
    </xf>
    <xf numFmtId="2" fontId="11" fillId="3" borderId="26" xfId="0" applyNumberFormat="1" applyFont="1" applyFill="1" applyBorder="1" applyAlignment="1">
      <alignment horizontal="left" wrapText="1"/>
    </xf>
    <xf numFmtId="2" fontId="15" fillId="3" borderId="0" xfId="0" applyNumberFormat="1" applyFont="1" applyFill="1" applyAlignment="1">
      <alignment horizontal="center"/>
    </xf>
    <xf numFmtId="2" fontId="15" fillId="3" borderId="0" xfId="0" applyNumberFormat="1" applyFont="1" applyFill="1" applyBorder="1" applyAlignment="1">
      <alignment horizontal="center"/>
    </xf>
    <xf numFmtId="2" fontId="0" fillId="0" borderId="0" xfId="0" applyNumberFormat="1"/>
    <xf numFmtId="165" fontId="15" fillId="3" borderId="10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left" wrapText="1"/>
    </xf>
    <xf numFmtId="165" fontId="19" fillId="3" borderId="10" xfId="0" applyNumberFormat="1" applyFont="1" applyFill="1" applyBorder="1" applyAlignment="1">
      <alignment horizontal="center"/>
    </xf>
    <xf numFmtId="0" fontId="17" fillId="3" borderId="0" xfId="0" applyFont="1" applyFill="1" applyBorder="1" applyAlignment="1">
      <alignment horizontal="center"/>
    </xf>
    <xf numFmtId="2" fontId="19" fillId="3" borderId="3" xfId="0" applyNumberFormat="1" applyFont="1" applyFill="1" applyBorder="1" applyAlignment="1">
      <alignment horizontal="center"/>
    </xf>
    <xf numFmtId="2" fontId="19" fillId="2" borderId="3" xfId="0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2" fontId="9" fillId="3" borderId="26" xfId="0" applyNumberFormat="1" applyFont="1" applyFill="1" applyBorder="1" applyAlignment="1">
      <alignment horizontal="left" wrapText="1"/>
    </xf>
    <xf numFmtId="11" fontId="0" fillId="0" borderId="14" xfId="0" applyNumberFormat="1" applyFont="1" applyBorder="1" applyAlignment="1">
      <alignment horizontal="center"/>
    </xf>
    <xf numFmtId="1" fontId="19" fillId="3" borderId="3" xfId="0" applyNumberFormat="1" applyFont="1" applyFill="1" applyBorder="1" applyAlignment="1">
      <alignment horizontal="center"/>
    </xf>
    <xf numFmtId="1" fontId="19" fillId="4" borderId="3" xfId="0" applyNumberFormat="1" applyFont="1" applyFill="1" applyBorder="1" applyAlignment="1">
      <alignment horizontal="center"/>
    </xf>
    <xf numFmtId="1" fontId="19" fillId="2" borderId="3" xfId="0" applyNumberFormat="1" applyFont="1" applyFill="1" applyBorder="1" applyAlignment="1">
      <alignment horizontal="center"/>
    </xf>
    <xf numFmtId="0" fontId="0" fillId="2" borderId="4" xfId="0" applyFill="1" applyBorder="1" applyAlignment="1"/>
    <xf numFmtId="0" fontId="1" fillId="2" borderId="4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23" fillId="2" borderId="2" xfId="0" applyNumberFormat="1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9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11" fontId="1" fillId="2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11" fontId="0" fillId="0" borderId="20" xfId="0" applyNumberFormat="1" applyBorder="1" applyAlignment="1">
      <alignment horizontal="center"/>
    </xf>
    <xf numFmtId="11" fontId="0" fillId="0" borderId="2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1" fontId="0" fillId="0" borderId="2" xfId="0" applyNumberFormat="1" applyBorder="1" applyAlignment="1">
      <alignment horizontal="center"/>
    </xf>
    <xf numFmtId="11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16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8" fillId="0" borderId="9" xfId="0" applyFont="1" applyBorder="1" applyAlignment="1">
      <alignment horizontal="center"/>
    </xf>
    <xf numFmtId="11" fontId="9" fillId="3" borderId="16" xfId="0" applyNumberFormat="1" applyFont="1" applyFill="1" applyBorder="1" applyAlignment="1">
      <alignment horizontal="center" wrapText="1"/>
    </xf>
    <xf numFmtId="11" fontId="9" fillId="3" borderId="19" xfId="0" applyNumberFormat="1" applyFont="1" applyFill="1" applyBorder="1" applyAlignment="1">
      <alignment horizontal="center" wrapText="1"/>
    </xf>
    <xf numFmtId="0" fontId="9" fillId="0" borderId="26" xfId="0" applyFont="1" applyBorder="1" applyAlignment="1">
      <alignment horizontal="center" wrapText="1"/>
    </xf>
    <xf numFmtId="0" fontId="9" fillId="0" borderId="20" xfId="0" applyFont="1" applyBorder="1" applyAlignment="1">
      <alignment horizontal="center" wrapText="1"/>
    </xf>
    <xf numFmtId="11" fontId="10" fillId="0" borderId="22" xfId="0" applyNumberFormat="1" applyFont="1" applyBorder="1" applyAlignment="1">
      <alignment horizontal="center" wrapText="1"/>
    </xf>
    <xf numFmtId="11" fontId="10" fillId="0" borderId="20" xfId="0" applyNumberFormat="1" applyFont="1" applyBorder="1" applyAlignment="1">
      <alignment horizontal="center" wrapText="1"/>
    </xf>
    <xf numFmtId="0" fontId="9" fillId="0" borderId="16" xfId="0" applyFont="1" applyBorder="1" applyAlignment="1">
      <alignment horizontal="center" wrapText="1"/>
    </xf>
    <xf numFmtId="166" fontId="0" fillId="0" borderId="2" xfId="0" applyNumberFormat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9" fillId="0" borderId="22" xfId="0" applyFont="1" applyBorder="1" applyAlignment="1">
      <alignment horizontal="center" wrapText="1"/>
    </xf>
    <xf numFmtId="0" fontId="7" fillId="0" borderId="0" xfId="0" applyFont="1" applyBorder="1" applyAlignment="1">
      <alignment horizontal="center"/>
    </xf>
    <xf numFmtId="0" fontId="10" fillId="0" borderId="16" xfId="0" applyFont="1" applyBorder="1" applyAlignment="1">
      <alignment horizontal="center" wrapText="1"/>
    </xf>
    <xf numFmtId="0" fontId="10" fillId="0" borderId="26" xfId="0" applyFont="1" applyBorder="1" applyAlignment="1">
      <alignment horizontal="center" wrapText="1"/>
    </xf>
    <xf numFmtId="0" fontId="22" fillId="0" borderId="22" xfId="0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0" fontId="22" fillId="0" borderId="22" xfId="0" applyFont="1" applyBorder="1" applyAlignment="1">
      <alignment horizontal="center" wrapText="1"/>
    </xf>
    <xf numFmtId="0" fontId="22" fillId="0" borderId="20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9" fillId="0" borderId="19" xfId="0" applyFont="1" applyBorder="1" applyAlignment="1">
      <alignment horizontal="center" wrapText="1"/>
    </xf>
    <xf numFmtId="0" fontId="10" fillId="0" borderId="19" xfId="0" applyFont="1" applyBorder="1" applyAlignment="1">
      <alignment horizontal="center" wrapText="1"/>
    </xf>
  </cellXfs>
  <cellStyles count="37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Normal" xfId="0" builtinId="0"/>
    <cellStyle name="Normal 2" xfId="43"/>
  </cellStyles>
  <dxfs count="0"/>
  <tableStyles count="0" defaultTableStyle="TableStyleMedium9" defaultPivotStyle="PivotStyleMedium4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h232EventsTPCVessel_2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h232EventsTPCVessel_3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60EventsTPCVessel" connectionId="1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K40EventsTPCVessel" connectionId="2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h232EventsTPCVessel" connectionId="3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U238EventsTPCVessel" connectionId="4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h232EventsTPCVessel_1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" defaultRowHeight="15" x14ac:dyDescent="0"/>
  <cols>
    <col min="1" max="1" width="11" bestFit="1" customWidth="1"/>
    <col min="2" max="2" width="14" customWidth="1"/>
    <col min="3" max="3" width="8" bestFit="1" customWidth="1"/>
    <col min="4" max="4" width="10" bestFit="1" customWidth="1"/>
    <col min="5" max="5" width="15.5" bestFit="1" customWidth="1"/>
    <col min="6" max="6" width="13.83203125" bestFit="1" customWidth="1"/>
    <col min="7" max="7" width="11.83203125" bestFit="1" customWidth="1"/>
    <col min="8" max="8" width="15.6640625" bestFit="1" customWidth="1"/>
    <col min="9" max="9" width="12.6640625" bestFit="1" customWidth="1"/>
    <col min="10" max="10" width="16.1640625" bestFit="1" customWidth="1"/>
    <col min="11" max="11" width="10.83203125" bestFit="1" customWidth="1"/>
    <col min="12" max="12" width="13.5" bestFit="1" customWidth="1"/>
    <col min="13" max="13" width="15.6640625" bestFit="1" customWidth="1"/>
    <col min="14" max="14" width="7.83203125" customWidth="1"/>
    <col min="17" max="17" width="8.83203125" customWidth="1"/>
    <col min="18" max="18" width="6.1640625" customWidth="1"/>
  </cols>
  <sheetData>
    <row r="1" spans="1:14">
      <c r="A1" s="48"/>
      <c r="B1" s="46" t="s">
        <v>52</v>
      </c>
      <c r="C1" s="163" t="s">
        <v>53</v>
      </c>
      <c r="D1" s="46" t="s">
        <v>1</v>
      </c>
      <c r="E1" s="46" t="s">
        <v>57</v>
      </c>
      <c r="F1" s="46" t="s">
        <v>58</v>
      </c>
      <c r="G1" s="46" t="s">
        <v>0</v>
      </c>
      <c r="H1" s="46" t="s">
        <v>62</v>
      </c>
      <c r="I1" s="167" t="s">
        <v>63</v>
      </c>
      <c r="J1" s="46" t="s">
        <v>54</v>
      </c>
      <c r="K1" s="46" t="s">
        <v>55</v>
      </c>
      <c r="L1" s="46" t="s">
        <v>56</v>
      </c>
    </row>
    <row r="2" spans="1:14">
      <c r="A2" s="181" t="s">
        <v>59</v>
      </c>
      <c r="B2" s="191" t="s">
        <v>73</v>
      </c>
      <c r="C2" s="173">
        <v>1</v>
      </c>
      <c r="D2" s="133" t="s">
        <v>69</v>
      </c>
      <c r="E2" s="173">
        <v>8.9600000000000009</v>
      </c>
      <c r="F2" s="173">
        <v>33647.396000000001</v>
      </c>
      <c r="G2" s="173">
        <v>301.5</v>
      </c>
      <c r="H2" s="173">
        <v>79639.373999999996</v>
      </c>
      <c r="I2" s="181" t="s">
        <v>64</v>
      </c>
      <c r="J2" s="173">
        <v>65.3</v>
      </c>
      <c r="K2" s="173">
        <v>131.32</v>
      </c>
      <c r="L2" s="173">
        <v>0.3</v>
      </c>
    </row>
    <row r="3" spans="1:14">
      <c r="A3" s="182" t="s">
        <v>60</v>
      </c>
      <c r="B3" s="162" t="s">
        <v>74</v>
      </c>
      <c r="C3" s="162">
        <v>1</v>
      </c>
      <c r="D3" s="162" t="s">
        <v>70</v>
      </c>
      <c r="E3" s="162">
        <v>3.0569999999999999</v>
      </c>
      <c r="F3" s="162"/>
      <c r="G3" s="162"/>
      <c r="H3" s="162"/>
      <c r="I3" s="182"/>
      <c r="J3" s="162">
        <v>65</v>
      </c>
      <c r="K3" s="162">
        <v>65</v>
      </c>
      <c r="L3" s="162" t="s">
        <v>61</v>
      </c>
    </row>
    <row r="5" spans="1:14">
      <c r="D5" s="16"/>
      <c r="E5" s="17"/>
      <c r="F5" s="18" t="s">
        <v>16</v>
      </c>
      <c r="G5" s="199">
        <v>100000000</v>
      </c>
      <c r="H5" s="199"/>
      <c r="I5" s="199">
        <v>100000000</v>
      </c>
      <c r="J5" s="199"/>
      <c r="K5" s="202">
        <v>100000000</v>
      </c>
      <c r="L5" s="203"/>
      <c r="M5" s="199">
        <v>100000000</v>
      </c>
      <c r="N5" s="199"/>
    </row>
    <row r="6" spans="1:14">
      <c r="A6" s="204" t="s">
        <v>2</v>
      </c>
      <c r="B6" s="205"/>
      <c r="C6" s="205"/>
      <c r="D6" s="200"/>
      <c r="E6" s="200"/>
      <c r="F6" s="206"/>
      <c r="G6" s="207" t="s">
        <v>3</v>
      </c>
      <c r="H6" s="208"/>
      <c r="I6" s="207" t="s">
        <v>4</v>
      </c>
      <c r="J6" s="208"/>
      <c r="K6" s="207" t="s">
        <v>5</v>
      </c>
      <c r="L6" s="208"/>
      <c r="M6" s="209" t="s">
        <v>6</v>
      </c>
      <c r="N6" s="210"/>
    </row>
    <row r="7" spans="1:14" ht="16" thickBot="1">
      <c r="A7" s="114" t="s">
        <v>27</v>
      </c>
      <c r="B7" s="196" t="s">
        <v>28</v>
      </c>
      <c r="C7" s="197"/>
      <c r="D7" s="198" t="s">
        <v>29</v>
      </c>
      <c r="E7" s="197"/>
      <c r="F7" s="115" t="s">
        <v>0</v>
      </c>
      <c r="G7" s="2" t="s">
        <v>7</v>
      </c>
      <c r="H7" s="3" t="s">
        <v>8</v>
      </c>
      <c r="I7" s="2" t="s">
        <v>7</v>
      </c>
      <c r="J7" s="3" t="s">
        <v>8</v>
      </c>
      <c r="K7" s="187" t="s">
        <v>7</v>
      </c>
      <c r="L7" s="3" t="s">
        <v>8</v>
      </c>
      <c r="M7" s="2" t="s">
        <v>7</v>
      </c>
      <c r="N7" s="4" t="s">
        <v>8</v>
      </c>
    </row>
    <row r="8" spans="1:14" ht="16" thickTop="1">
      <c r="A8" s="5" t="s">
        <v>9</v>
      </c>
      <c r="B8" s="194" t="s">
        <v>10</v>
      </c>
      <c r="C8" s="195"/>
      <c r="D8" s="200" t="s">
        <v>11</v>
      </c>
      <c r="E8" s="201"/>
      <c r="F8" s="6">
        <v>3737.13</v>
      </c>
      <c r="G8" s="49">
        <v>0</v>
      </c>
      <c r="H8" s="50">
        <v>0</v>
      </c>
      <c r="I8" s="49">
        <v>0</v>
      </c>
      <c r="J8" s="50">
        <v>0</v>
      </c>
      <c r="K8" s="49">
        <v>0</v>
      </c>
      <c r="L8" s="50">
        <v>0</v>
      </c>
      <c r="M8" s="49">
        <v>0</v>
      </c>
      <c r="N8" s="50">
        <v>0</v>
      </c>
    </row>
    <row r="9" spans="1:14">
      <c r="A9" s="8" t="s">
        <v>9</v>
      </c>
      <c r="B9" s="21">
        <v>2428</v>
      </c>
      <c r="C9" s="22">
        <v>2488</v>
      </c>
      <c r="D9" s="9">
        <v>333</v>
      </c>
      <c r="E9" s="10">
        <v>631</v>
      </c>
      <c r="F9" s="9">
        <v>500</v>
      </c>
      <c r="G9" s="49">
        <v>0</v>
      </c>
      <c r="H9" s="50">
        <v>0</v>
      </c>
      <c r="I9" s="49">
        <v>0</v>
      </c>
      <c r="J9" s="50">
        <v>0</v>
      </c>
      <c r="K9" s="49">
        <v>0</v>
      </c>
      <c r="L9" s="50">
        <v>0</v>
      </c>
      <c r="M9" s="49">
        <v>0</v>
      </c>
      <c r="N9" s="50">
        <v>0</v>
      </c>
    </row>
    <row r="10" spans="1:14">
      <c r="A10" s="8" t="s">
        <v>9</v>
      </c>
      <c r="B10" s="8">
        <v>2428</v>
      </c>
      <c r="C10" s="10">
        <v>2488</v>
      </c>
      <c r="D10" s="9">
        <v>256</v>
      </c>
      <c r="E10" s="10">
        <v>333</v>
      </c>
      <c r="F10" s="9">
        <v>500</v>
      </c>
      <c r="G10" s="49">
        <v>0</v>
      </c>
      <c r="H10" s="50">
        <v>0</v>
      </c>
      <c r="I10" s="49">
        <v>0</v>
      </c>
      <c r="J10" s="50">
        <v>0</v>
      </c>
      <c r="K10" s="49">
        <v>0</v>
      </c>
      <c r="L10" s="50">
        <v>0</v>
      </c>
      <c r="M10" s="49">
        <v>0</v>
      </c>
      <c r="N10" s="50">
        <v>0</v>
      </c>
    </row>
    <row r="11" spans="1:14">
      <c r="A11" s="8" t="s">
        <v>9</v>
      </c>
      <c r="B11" s="8">
        <v>2428</v>
      </c>
      <c r="C11" s="10">
        <v>2488</v>
      </c>
      <c r="D11" s="9">
        <v>202</v>
      </c>
      <c r="E11" s="10">
        <v>256</v>
      </c>
      <c r="F11" s="9">
        <v>500</v>
      </c>
      <c r="G11" s="49">
        <v>0</v>
      </c>
      <c r="H11" s="50">
        <v>0</v>
      </c>
      <c r="I11" s="49">
        <v>0</v>
      </c>
      <c r="J11" s="50">
        <v>0</v>
      </c>
      <c r="K11" s="49">
        <v>0</v>
      </c>
      <c r="L11" s="50">
        <v>0</v>
      </c>
      <c r="M11" s="49">
        <v>0</v>
      </c>
      <c r="N11" s="50">
        <v>0</v>
      </c>
    </row>
    <row r="12" spans="1:14">
      <c r="A12" s="8" t="s">
        <v>9</v>
      </c>
      <c r="B12" s="8">
        <v>2428</v>
      </c>
      <c r="C12" s="10">
        <v>2488</v>
      </c>
      <c r="D12" s="9">
        <v>159</v>
      </c>
      <c r="E12" s="10">
        <v>202</v>
      </c>
      <c r="F12" s="9">
        <v>500</v>
      </c>
      <c r="G12" s="49">
        <v>0</v>
      </c>
      <c r="H12" s="50">
        <v>0</v>
      </c>
      <c r="I12" s="49">
        <v>0</v>
      </c>
      <c r="J12" s="50">
        <v>0</v>
      </c>
      <c r="K12" s="49">
        <v>0</v>
      </c>
      <c r="L12" s="50">
        <v>0</v>
      </c>
      <c r="M12" s="49">
        <v>0</v>
      </c>
      <c r="N12" s="50">
        <v>0</v>
      </c>
    </row>
    <row r="13" spans="1:14">
      <c r="A13" s="8" t="s">
        <v>9</v>
      </c>
      <c r="B13" s="8">
        <v>2428</v>
      </c>
      <c r="C13" s="10">
        <v>2488</v>
      </c>
      <c r="D13" s="9">
        <v>122</v>
      </c>
      <c r="E13" s="10">
        <v>159</v>
      </c>
      <c r="F13" s="9">
        <v>500</v>
      </c>
      <c r="G13" s="49">
        <v>0</v>
      </c>
      <c r="H13" s="50">
        <v>0</v>
      </c>
      <c r="I13" s="49">
        <v>0</v>
      </c>
      <c r="J13" s="50">
        <v>0</v>
      </c>
      <c r="K13" s="49">
        <v>0</v>
      </c>
      <c r="L13" s="50">
        <v>0</v>
      </c>
      <c r="M13" s="49">
        <v>0</v>
      </c>
      <c r="N13" s="50">
        <v>0</v>
      </c>
    </row>
    <row r="14" spans="1:14">
      <c r="A14" s="8" t="s">
        <v>9</v>
      </c>
      <c r="B14" s="8">
        <v>2428</v>
      </c>
      <c r="C14" s="10">
        <v>2488</v>
      </c>
      <c r="D14" s="9">
        <v>90</v>
      </c>
      <c r="E14" s="10">
        <v>122</v>
      </c>
      <c r="F14" s="9">
        <v>500</v>
      </c>
      <c r="G14" s="49">
        <v>0</v>
      </c>
      <c r="H14" s="50">
        <v>0</v>
      </c>
      <c r="I14" s="49">
        <v>0</v>
      </c>
      <c r="J14" s="50">
        <v>0</v>
      </c>
      <c r="K14" s="49">
        <v>0</v>
      </c>
      <c r="L14" s="50">
        <v>0</v>
      </c>
      <c r="M14" s="49">
        <v>0</v>
      </c>
      <c r="N14" s="50">
        <v>0</v>
      </c>
    </row>
    <row r="15" spans="1:14">
      <c r="A15" s="8" t="s">
        <v>9</v>
      </c>
      <c r="B15" s="8">
        <v>2428</v>
      </c>
      <c r="C15" s="10">
        <v>2488</v>
      </c>
      <c r="D15" s="9">
        <v>36</v>
      </c>
      <c r="E15" s="10">
        <v>90</v>
      </c>
      <c r="F15" s="9">
        <v>637</v>
      </c>
      <c r="G15" s="49">
        <v>0</v>
      </c>
      <c r="H15" s="50">
        <v>0</v>
      </c>
      <c r="I15" s="49">
        <v>0</v>
      </c>
      <c r="J15" s="50">
        <v>0</v>
      </c>
      <c r="K15" s="49">
        <v>0</v>
      </c>
      <c r="L15" s="50">
        <v>0</v>
      </c>
      <c r="M15" s="49">
        <v>0</v>
      </c>
      <c r="N15" s="50">
        <v>0</v>
      </c>
    </row>
    <row r="16" spans="1:14">
      <c r="A16" s="5" t="s">
        <v>9</v>
      </c>
      <c r="B16" s="5">
        <v>2428</v>
      </c>
      <c r="C16" s="7">
        <v>2488</v>
      </c>
      <c r="D16" s="6">
        <v>0</v>
      </c>
      <c r="E16" s="7">
        <v>36</v>
      </c>
      <c r="F16" s="9">
        <v>100.13</v>
      </c>
      <c r="G16" s="49">
        <v>0</v>
      </c>
      <c r="H16" s="50">
        <v>0</v>
      </c>
      <c r="I16" s="49">
        <v>0</v>
      </c>
      <c r="J16" s="50">
        <v>0</v>
      </c>
      <c r="K16" s="49">
        <v>0</v>
      </c>
      <c r="L16" s="50">
        <v>0</v>
      </c>
      <c r="M16" s="49">
        <v>0</v>
      </c>
      <c r="N16" s="50">
        <v>0</v>
      </c>
    </row>
    <row r="17" spans="1:14">
      <c r="A17" s="11" t="s">
        <v>9</v>
      </c>
      <c r="B17" s="211" t="s">
        <v>18</v>
      </c>
      <c r="C17" s="212"/>
      <c r="D17" s="205" t="s">
        <v>11</v>
      </c>
      <c r="E17" s="206"/>
      <c r="F17" s="12">
        <v>3737.13</v>
      </c>
      <c r="G17" s="49">
        <v>0</v>
      </c>
      <c r="H17" s="50">
        <v>0</v>
      </c>
      <c r="I17" s="49">
        <v>0</v>
      </c>
      <c r="J17" s="50">
        <v>0</v>
      </c>
      <c r="K17" s="49">
        <v>0</v>
      </c>
      <c r="L17" s="50">
        <v>0</v>
      </c>
      <c r="M17" s="49">
        <v>0</v>
      </c>
      <c r="N17" s="50">
        <v>0</v>
      </c>
    </row>
    <row r="18" spans="1:14">
      <c r="A18" s="8" t="s">
        <v>9</v>
      </c>
      <c r="B18" s="21">
        <v>700</v>
      </c>
      <c r="C18" s="22">
        <v>3500</v>
      </c>
      <c r="D18" s="9">
        <v>333</v>
      </c>
      <c r="E18" s="10">
        <v>631</v>
      </c>
      <c r="F18" s="9">
        <v>500</v>
      </c>
      <c r="G18" s="49">
        <v>0</v>
      </c>
      <c r="H18" s="50">
        <v>0</v>
      </c>
      <c r="I18" s="49">
        <v>0</v>
      </c>
      <c r="J18" s="50">
        <v>0</v>
      </c>
      <c r="K18" s="49">
        <v>0</v>
      </c>
      <c r="L18" s="50">
        <v>0</v>
      </c>
      <c r="M18" s="49">
        <v>0</v>
      </c>
      <c r="N18" s="50">
        <v>0</v>
      </c>
    </row>
    <row r="19" spans="1:14">
      <c r="A19" s="8" t="s">
        <v>9</v>
      </c>
      <c r="B19" s="8">
        <v>700</v>
      </c>
      <c r="C19" s="10">
        <v>3500</v>
      </c>
      <c r="D19" s="9">
        <v>256</v>
      </c>
      <c r="E19" s="10">
        <v>333</v>
      </c>
      <c r="F19" s="9">
        <v>500</v>
      </c>
      <c r="G19" s="49">
        <v>0</v>
      </c>
      <c r="H19" s="50">
        <v>0</v>
      </c>
      <c r="I19" s="49">
        <v>0</v>
      </c>
      <c r="J19" s="50">
        <v>0</v>
      </c>
      <c r="K19" s="49">
        <v>0</v>
      </c>
      <c r="L19" s="50">
        <v>0</v>
      </c>
      <c r="M19" s="49">
        <v>0</v>
      </c>
      <c r="N19" s="50">
        <v>0</v>
      </c>
    </row>
    <row r="20" spans="1:14">
      <c r="A20" s="8" t="s">
        <v>9</v>
      </c>
      <c r="B20" s="8">
        <v>700</v>
      </c>
      <c r="C20" s="10">
        <v>3500</v>
      </c>
      <c r="D20" s="9">
        <v>202</v>
      </c>
      <c r="E20" s="10">
        <v>256</v>
      </c>
      <c r="F20" s="9">
        <v>500</v>
      </c>
      <c r="G20" s="49">
        <v>0</v>
      </c>
      <c r="H20" s="50">
        <v>0</v>
      </c>
      <c r="I20" s="49">
        <v>0</v>
      </c>
      <c r="J20" s="50">
        <v>0</v>
      </c>
      <c r="K20" s="49">
        <v>0</v>
      </c>
      <c r="L20" s="50">
        <v>0</v>
      </c>
      <c r="M20" s="49">
        <v>0</v>
      </c>
      <c r="N20" s="50">
        <v>0</v>
      </c>
    </row>
    <row r="21" spans="1:14">
      <c r="A21" s="8" t="s">
        <v>9</v>
      </c>
      <c r="B21" s="8">
        <v>700</v>
      </c>
      <c r="C21" s="10">
        <v>3500</v>
      </c>
      <c r="D21" s="9">
        <v>159</v>
      </c>
      <c r="E21" s="10">
        <v>202</v>
      </c>
      <c r="F21" s="9">
        <v>500</v>
      </c>
      <c r="G21" s="49">
        <v>0</v>
      </c>
      <c r="H21" s="50">
        <v>0</v>
      </c>
      <c r="I21" s="49">
        <v>0</v>
      </c>
      <c r="J21" s="50">
        <v>0</v>
      </c>
      <c r="K21" s="49">
        <v>0</v>
      </c>
      <c r="L21" s="50">
        <v>0</v>
      </c>
      <c r="M21" s="49">
        <v>0</v>
      </c>
      <c r="N21" s="50">
        <v>0</v>
      </c>
    </row>
    <row r="22" spans="1:14">
      <c r="A22" s="8" t="s">
        <v>9</v>
      </c>
      <c r="B22" s="8">
        <v>700</v>
      </c>
      <c r="C22" s="10">
        <v>3500</v>
      </c>
      <c r="D22" s="9">
        <v>122</v>
      </c>
      <c r="E22" s="10">
        <v>159</v>
      </c>
      <c r="F22" s="9">
        <v>500</v>
      </c>
      <c r="G22" s="49">
        <v>0</v>
      </c>
      <c r="H22" s="50">
        <v>0</v>
      </c>
      <c r="I22" s="49">
        <v>0</v>
      </c>
      <c r="J22" s="50">
        <v>0</v>
      </c>
      <c r="K22" s="49">
        <v>0</v>
      </c>
      <c r="L22" s="50">
        <v>0</v>
      </c>
      <c r="M22" s="49">
        <v>0</v>
      </c>
      <c r="N22" s="50">
        <v>0</v>
      </c>
    </row>
    <row r="23" spans="1:14">
      <c r="A23" s="8" t="s">
        <v>9</v>
      </c>
      <c r="B23" s="8">
        <v>700</v>
      </c>
      <c r="C23" s="10">
        <v>3500</v>
      </c>
      <c r="D23" s="9">
        <v>90</v>
      </c>
      <c r="E23" s="10">
        <v>122</v>
      </c>
      <c r="F23" s="9">
        <v>500</v>
      </c>
      <c r="G23" s="49">
        <v>0</v>
      </c>
      <c r="H23" s="50">
        <v>0</v>
      </c>
      <c r="I23" s="49">
        <v>0</v>
      </c>
      <c r="J23" s="50">
        <v>0</v>
      </c>
      <c r="K23" s="49">
        <v>0</v>
      </c>
      <c r="L23" s="50">
        <v>0</v>
      </c>
      <c r="M23" s="49">
        <v>0</v>
      </c>
      <c r="N23" s="50">
        <v>0</v>
      </c>
    </row>
    <row r="24" spans="1:14">
      <c r="A24" s="8" t="s">
        <v>9</v>
      </c>
      <c r="B24" s="8">
        <v>700</v>
      </c>
      <c r="C24" s="10">
        <v>3500</v>
      </c>
      <c r="D24" s="9">
        <v>36</v>
      </c>
      <c r="E24" s="10">
        <v>90</v>
      </c>
      <c r="F24" s="9">
        <v>637</v>
      </c>
      <c r="G24" s="49">
        <v>0</v>
      </c>
      <c r="H24" s="50">
        <v>0</v>
      </c>
      <c r="I24" s="49">
        <v>0</v>
      </c>
      <c r="J24" s="50">
        <v>0</v>
      </c>
      <c r="K24" s="49">
        <v>0</v>
      </c>
      <c r="L24" s="50">
        <v>0</v>
      </c>
      <c r="M24" s="49">
        <v>0</v>
      </c>
      <c r="N24" s="50">
        <v>0</v>
      </c>
    </row>
    <row r="25" spans="1:14">
      <c r="A25" s="8" t="s">
        <v>9</v>
      </c>
      <c r="B25" s="5">
        <v>700</v>
      </c>
      <c r="C25" s="7">
        <v>3500</v>
      </c>
      <c r="D25" s="9">
        <v>0</v>
      </c>
      <c r="E25" s="10">
        <v>36</v>
      </c>
      <c r="F25" s="9">
        <v>100.13</v>
      </c>
      <c r="G25" s="49">
        <v>0</v>
      </c>
      <c r="H25" s="50">
        <v>0</v>
      </c>
      <c r="I25" s="49">
        <v>0</v>
      </c>
      <c r="J25" s="50">
        <v>0</v>
      </c>
      <c r="K25" s="49">
        <v>0</v>
      </c>
      <c r="L25" s="50">
        <v>0</v>
      </c>
      <c r="M25" s="49">
        <v>0</v>
      </c>
      <c r="N25" s="50">
        <v>0</v>
      </c>
    </row>
    <row r="26" spans="1:14">
      <c r="A26" s="11" t="s">
        <v>9</v>
      </c>
      <c r="B26" s="213" t="s">
        <v>19</v>
      </c>
      <c r="C26" s="214"/>
      <c r="D26" s="205" t="s">
        <v>11</v>
      </c>
      <c r="E26" s="206"/>
      <c r="F26" s="164">
        <v>3737.13</v>
      </c>
      <c r="G26" s="49">
        <v>0</v>
      </c>
      <c r="H26" s="50">
        <v>0</v>
      </c>
      <c r="I26" s="49">
        <v>0</v>
      </c>
      <c r="J26" s="50">
        <v>0</v>
      </c>
      <c r="K26" s="49">
        <v>0</v>
      </c>
      <c r="L26" s="50">
        <v>0</v>
      </c>
      <c r="M26" s="49">
        <v>0</v>
      </c>
      <c r="N26" s="50">
        <v>0</v>
      </c>
    </row>
    <row r="27" spans="1:14">
      <c r="A27" s="8" t="s">
        <v>9</v>
      </c>
      <c r="B27" s="21">
        <v>0</v>
      </c>
      <c r="C27" s="22">
        <v>3500</v>
      </c>
      <c r="D27" s="9">
        <v>333</v>
      </c>
      <c r="E27" s="10">
        <v>631</v>
      </c>
      <c r="F27" s="9">
        <v>500</v>
      </c>
      <c r="G27" s="49">
        <v>0</v>
      </c>
      <c r="H27" s="50">
        <v>0</v>
      </c>
      <c r="I27" s="49">
        <v>0</v>
      </c>
      <c r="J27" s="50">
        <v>0</v>
      </c>
      <c r="K27" s="49">
        <v>0</v>
      </c>
      <c r="L27" s="50">
        <v>0</v>
      </c>
      <c r="M27" s="49">
        <v>0</v>
      </c>
      <c r="N27" s="50">
        <v>0</v>
      </c>
    </row>
    <row r="28" spans="1:14">
      <c r="A28" s="8" t="s">
        <v>9</v>
      </c>
      <c r="B28" s="8">
        <v>0</v>
      </c>
      <c r="C28" s="10">
        <v>3500</v>
      </c>
      <c r="D28" s="9">
        <v>256</v>
      </c>
      <c r="E28" s="10">
        <v>333</v>
      </c>
      <c r="F28" s="9">
        <v>500</v>
      </c>
      <c r="G28" s="49">
        <v>0</v>
      </c>
      <c r="H28" s="50">
        <v>0</v>
      </c>
      <c r="I28" s="49">
        <v>0</v>
      </c>
      <c r="J28" s="50">
        <v>0</v>
      </c>
      <c r="K28" s="49">
        <v>0</v>
      </c>
      <c r="L28" s="50">
        <v>0</v>
      </c>
      <c r="M28" s="49">
        <v>0</v>
      </c>
      <c r="N28" s="50">
        <v>0</v>
      </c>
    </row>
    <row r="29" spans="1:14">
      <c r="A29" s="8" t="s">
        <v>9</v>
      </c>
      <c r="B29" s="8">
        <v>0</v>
      </c>
      <c r="C29" s="10">
        <v>3500</v>
      </c>
      <c r="D29" s="9">
        <v>202</v>
      </c>
      <c r="E29" s="10">
        <v>256</v>
      </c>
      <c r="F29" s="9">
        <v>500</v>
      </c>
      <c r="G29" s="49">
        <v>0</v>
      </c>
      <c r="H29" s="50">
        <v>0</v>
      </c>
      <c r="I29" s="49">
        <v>0</v>
      </c>
      <c r="J29" s="50">
        <v>0</v>
      </c>
      <c r="K29" s="49">
        <v>0</v>
      </c>
      <c r="L29" s="50">
        <v>0</v>
      </c>
      <c r="M29" s="49">
        <v>0</v>
      </c>
      <c r="N29" s="50">
        <v>0</v>
      </c>
    </row>
    <row r="30" spans="1:14">
      <c r="A30" s="8" t="s">
        <v>9</v>
      </c>
      <c r="B30" s="8">
        <v>0</v>
      </c>
      <c r="C30" s="10">
        <v>3500</v>
      </c>
      <c r="D30" s="9">
        <v>159</v>
      </c>
      <c r="E30" s="10">
        <v>202</v>
      </c>
      <c r="F30" s="9">
        <v>500</v>
      </c>
      <c r="G30" s="49">
        <v>0</v>
      </c>
      <c r="H30" s="50">
        <v>0</v>
      </c>
      <c r="I30" s="49">
        <v>0</v>
      </c>
      <c r="J30" s="50">
        <v>0</v>
      </c>
      <c r="K30" s="49">
        <v>0</v>
      </c>
      <c r="L30" s="50">
        <v>0</v>
      </c>
      <c r="M30" s="49">
        <v>0</v>
      </c>
      <c r="N30" s="50">
        <v>0</v>
      </c>
    </row>
    <row r="31" spans="1:14">
      <c r="A31" s="8" t="s">
        <v>9</v>
      </c>
      <c r="B31" s="8">
        <v>0</v>
      </c>
      <c r="C31" s="10">
        <v>3500</v>
      </c>
      <c r="D31" s="9">
        <v>122</v>
      </c>
      <c r="E31" s="10">
        <v>159</v>
      </c>
      <c r="F31" s="9">
        <v>500</v>
      </c>
      <c r="G31" s="49">
        <v>0</v>
      </c>
      <c r="H31" s="50">
        <v>0</v>
      </c>
      <c r="I31" s="49">
        <v>0</v>
      </c>
      <c r="J31" s="50">
        <v>0</v>
      </c>
      <c r="K31" s="49">
        <v>0</v>
      </c>
      <c r="L31" s="50">
        <v>0</v>
      </c>
      <c r="M31" s="49">
        <v>0</v>
      </c>
      <c r="N31" s="50">
        <v>0</v>
      </c>
    </row>
    <row r="32" spans="1:14">
      <c r="A32" s="8" t="s">
        <v>9</v>
      </c>
      <c r="B32" s="8">
        <v>0</v>
      </c>
      <c r="C32" s="10">
        <v>3500</v>
      </c>
      <c r="D32" s="9">
        <v>90</v>
      </c>
      <c r="E32" s="10">
        <v>122</v>
      </c>
      <c r="F32" s="9">
        <v>500</v>
      </c>
      <c r="G32" s="49">
        <v>0</v>
      </c>
      <c r="H32" s="50">
        <v>0</v>
      </c>
      <c r="I32" s="49">
        <v>0</v>
      </c>
      <c r="J32" s="50">
        <v>0</v>
      </c>
      <c r="K32" s="49">
        <v>0</v>
      </c>
      <c r="L32" s="50">
        <v>0</v>
      </c>
      <c r="M32" s="49">
        <v>0</v>
      </c>
      <c r="N32" s="50">
        <v>0</v>
      </c>
    </row>
    <row r="33" spans="1:14">
      <c r="A33" s="8" t="s">
        <v>9</v>
      </c>
      <c r="B33" s="8">
        <v>0</v>
      </c>
      <c r="C33" s="10">
        <v>3500</v>
      </c>
      <c r="D33" s="9">
        <v>36</v>
      </c>
      <c r="E33" s="10">
        <v>90</v>
      </c>
      <c r="F33" s="9">
        <v>637</v>
      </c>
      <c r="G33" s="49">
        <v>0</v>
      </c>
      <c r="H33" s="50">
        <v>0</v>
      </c>
      <c r="I33" s="49">
        <v>0</v>
      </c>
      <c r="J33" s="50">
        <v>0</v>
      </c>
      <c r="K33" s="49">
        <v>0</v>
      </c>
      <c r="L33" s="50">
        <v>0</v>
      </c>
      <c r="M33" s="49">
        <v>0</v>
      </c>
      <c r="N33" s="50">
        <v>0</v>
      </c>
    </row>
    <row r="34" spans="1:14">
      <c r="A34" s="8" t="s">
        <v>9</v>
      </c>
      <c r="B34" s="5">
        <v>0</v>
      </c>
      <c r="C34" s="7">
        <v>3500</v>
      </c>
      <c r="D34" s="9">
        <v>0</v>
      </c>
      <c r="E34" s="10">
        <v>36</v>
      </c>
      <c r="F34" s="9">
        <v>100.13</v>
      </c>
      <c r="G34" s="49">
        <v>0</v>
      </c>
      <c r="H34" s="50">
        <v>0</v>
      </c>
      <c r="I34" s="49">
        <v>0</v>
      </c>
      <c r="J34" s="50">
        <v>0</v>
      </c>
      <c r="K34" s="49">
        <v>0</v>
      </c>
      <c r="L34" s="50">
        <v>0</v>
      </c>
      <c r="M34" s="49">
        <v>0</v>
      </c>
      <c r="N34" s="50">
        <v>0</v>
      </c>
    </row>
    <row r="35" spans="1:14">
      <c r="A35" s="11" t="s">
        <v>9</v>
      </c>
      <c r="B35" s="213" t="s">
        <v>12</v>
      </c>
      <c r="C35" s="214"/>
      <c r="D35" s="205" t="s">
        <v>11</v>
      </c>
      <c r="E35" s="206"/>
      <c r="F35" s="164">
        <v>3737.13</v>
      </c>
      <c r="G35" s="49">
        <v>0</v>
      </c>
      <c r="H35" s="50">
        <v>0</v>
      </c>
      <c r="I35" s="49">
        <v>0</v>
      </c>
      <c r="J35" s="50">
        <v>0</v>
      </c>
      <c r="K35" s="49">
        <v>0</v>
      </c>
      <c r="L35" s="50">
        <v>0</v>
      </c>
      <c r="M35" s="49">
        <v>0</v>
      </c>
      <c r="N35" s="50">
        <v>0</v>
      </c>
    </row>
    <row r="36" spans="1:14">
      <c r="A36" s="8" t="s">
        <v>9</v>
      </c>
      <c r="B36" s="21">
        <v>2384</v>
      </c>
      <c r="C36" s="22">
        <v>2532</v>
      </c>
      <c r="D36" s="9">
        <v>333</v>
      </c>
      <c r="E36" s="10">
        <v>631</v>
      </c>
      <c r="F36" s="9">
        <v>500</v>
      </c>
      <c r="G36" s="49">
        <v>0</v>
      </c>
      <c r="H36" s="50">
        <v>0</v>
      </c>
      <c r="I36" s="49">
        <v>0</v>
      </c>
      <c r="J36" s="50">
        <v>0</v>
      </c>
      <c r="K36" s="49">
        <v>0</v>
      </c>
      <c r="L36" s="50">
        <v>0</v>
      </c>
      <c r="M36" s="49">
        <v>0</v>
      </c>
      <c r="N36" s="50">
        <v>0</v>
      </c>
    </row>
    <row r="37" spans="1:14">
      <c r="A37" s="8" t="s">
        <v>9</v>
      </c>
      <c r="B37" s="8">
        <v>2384</v>
      </c>
      <c r="C37" s="10">
        <v>2532</v>
      </c>
      <c r="D37" s="9">
        <v>256</v>
      </c>
      <c r="E37" s="10">
        <v>333</v>
      </c>
      <c r="F37" s="9">
        <v>500</v>
      </c>
      <c r="G37" s="49">
        <v>0</v>
      </c>
      <c r="H37" s="50">
        <v>0</v>
      </c>
      <c r="I37" s="49">
        <v>0</v>
      </c>
      <c r="J37" s="50">
        <v>0</v>
      </c>
      <c r="K37" s="49">
        <v>0</v>
      </c>
      <c r="L37" s="50">
        <v>0</v>
      </c>
      <c r="M37" s="49">
        <v>0</v>
      </c>
      <c r="N37" s="50">
        <v>0</v>
      </c>
    </row>
    <row r="38" spans="1:14">
      <c r="A38" s="8" t="s">
        <v>9</v>
      </c>
      <c r="B38" s="8">
        <v>2384</v>
      </c>
      <c r="C38" s="10">
        <v>2532</v>
      </c>
      <c r="D38" s="9">
        <v>202</v>
      </c>
      <c r="E38" s="10">
        <v>256</v>
      </c>
      <c r="F38" s="9">
        <v>500</v>
      </c>
      <c r="G38" s="49">
        <v>0</v>
      </c>
      <c r="H38" s="50">
        <v>0</v>
      </c>
      <c r="I38" s="49">
        <v>0</v>
      </c>
      <c r="J38" s="50">
        <v>0</v>
      </c>
      <c r="K38" s="49">
        <v>0</v>
      </c>
      <c r="L38" s="50">
        <v>0</v>
      </c>
      <c r="M38" s="49">
        <v>0</v>
      </c>
      <c r="N38" s="50">
        <v>0</v>
      </c>
    </row>
    <row r="39" spans="1:14">
      <c r="A39" s="8" t="s">
        <v>9</v>
      </c>
      <c r="B39" s="8">
        <v>2384</v>
      </c>
      <c r="C39" s="10">
        <v>2532</v>
      </c>
      <c r="D39" s="9">
        <v>159</v>
      </c>
      <c r="E39" s="10">
        <v>202</v>
      </c>
      <c r="F39" s="9">
        <v>500</v>
      </c>
      <c r="G39" s="49">
        <v>0</v>
      </c>
      <c r="H39" s="50">
        <v>0</v>
      </c>
      <c r="I39" s="49">
        <v>0</v>
      </c>
      <c r="J39" s="50">
        <v>0</v>
      </c>
      <c r="K39" s="49">
        <v>0</v>
      </c>
      <c r="L39" s="50">
        <v>0</v>
      </c>
      <c r="M39" s="49">
        <v>0</v>
      </c>
      <c r="N39" s="50">
        <v>0</v>
      </c>
    </row>
    <row r="40" spans="1:14">
      <c r="A40" s="8" t="s">
        <v>9</v>
      </c>
      <c r="B40" s="8">
        <v>2384</v>
      </c>
      <c r="C40" s="10">
        <v>2532</v>
      </c>
      <c r="D40" s="9">
        <v>122</v>
      </c>
      <c r="E40" s="10">
        <v>159</v>
      </c>
      <c r="F40" s="9">
        <v>500</v>
      </c>
      <c r="G40" s="49">
        <v>0</v>
      </c>
      <c r="H40" s="50">
        <v>0</v>
      </c>
      <c r="I40" s="49">
        <v>0</v>
      </c>
      <c r="J40" s="50">
        <v>0</v>
      </c>
      <c r="K40" s="49">
        <v>0</v>
      </c>
      <c r="L40" s="50">
        <v>0</v>
      </c>
      <c r="M40" s="49">
        <v>0</v>
      </c>
      <c r="N40" s="50">
        <v>0</v>
      </c>
    </row>
    <row r="41" spans="1:14">
      <c r="A41" s="8" t="s">
        <v>9</v>
      </c>
      <c r="B41" s="8">
        <v>2384</v>
      </c>
      <c r="C41" s="10">
        <v>2532</v>
      </c>
      <c r="D41" s="9">
        <v>90</v>
      </c>
      <c r="E41" s="10">
        <v>122</v>
      </c>
      <c r="F41" s="9">
        <v>500</v>
      </c>
      <c r="G41" s="49">
        <v>0</v>
      </c>
      <c r="H41" s="50">
        <v>0</v>
      </c>
      <c r="I41" s="49">
        <v>0</v>
      </c>
      <c r="J41" s="50">
        <v>0</v>
      </c>
      <c r="K41" s="49">
        <v>0</v>
      </c>
      <c r="L41" s="50">
        <v>0</v>
      </c>
      <c r="M41" s="49">
        <v>0</v>
      </c>
      <c r="N41" s="50">
        <v>0</v>
      </c>
    </row>
    <row r="42" spans="1:14">
      <c r="A42" s="8" t="s">
        <v>9</v>
      </c>
      <c r="B42" s="8">
        <v>2384</v>
      </c>
      <c r="C42" s="10">
        <v>2532</v>
      </c>
      <c r="D42" s="9">
        <v>36</v>
      </c>
      <c r="E42" s="10">
        <v>90</v>
      </c>
      <c r="F42" s="9">
        <v>637</v>
      </c>
      <c r="G42" s="49">
        <v>0</v>
      </c>
      <c r="H42" s="50">
        <v>0</v>
      </c>
      <c r="I42" s="49">
        <v>0</v>
      </c>
      <c r="J42" s="50">
        <v>0</v>
      </c>
      <c r="K42" s="49">
        <v>0</v>
      </c>
      <c r="L42" s="50">
        <v>0</v>
      </c>
      <c r="M42" s="49">
        <v>0</v>
      </c>
      <c r="N42" s="50">
        <v>0</v>
      </c>
    </row>
    <row r="43" spans="1:14">
      <c r="A43" s="8" t="s">
        <v>9</v>
      </c>
      <c r="B43" s="5">
        <v>2384</v>
      </c>
      <c r="C43" s="7">
        <v>2532</v>
      </c>
      <c r="D43" s="9">
        <v>0</v>
      </c>
      <c r="E43" s="10">
        <v>36</v>
      </c>
      <c r="F43" s="9">
        <v>100.13</v>
      </c>
      <c r="G43" s="49">
        <v>0</v>
      </c>
      <c r="H43" s="50">
        <v>0</v>
      </c>
      <c r="I43" s="49">
        <v>0</v>
      </c>
      <c r="J43" s="50">
        <v>0</v>
      </c>
      <c r="K43" s="49">
        <v>0</v>
      </c>
      <c r="L43" s="50">
        <v>0</v>
      </c>
      <c r="M43" s="49">
        <v>0</v>
      </c>
      <c r="N43" s="50">
        <v>0</v>
      </c>
    </row>
    <row r="44" spans="1:14">
      <c r="A44" s="11" t="s">
        <v>9</v>
      </c>
      <c r="B44" s="213" t="s">
        <v>13</v>
      </c>
      <c r="C44" s="214"/>
      <c r="D44" s="205" t="s">
        <v>11</v>
      </c>
      <c r="E44" s="206"/>
      <c r="F44" s="164">
        <v>3737.13</v>
      </c>
      <c r="G44" s="49">
        <v>0</v>
      </c>
      <c r="H44" s="50">
        <v>0</v>
      </c>
      <c r="I44" s="49">
        <v>0</v>
      </c>
      <c r="J44" s="50">
        <v>0</v>
      </c>
      <c r="K44" s="49">
        <v>0</v>
      </c>
      <c r="L44" s="50">
        <v>0</v>
      </c>
      <c r="M44" s="49">
        <v>0</v>
      </c>
      <c r="N44" s="50">
        <v>0</v>
      </c>
    </row>
    <row r="45" spans="1:14">
      <c r="A45" s="8" t="s">
        <v>9</v>
      </c>
      <c r="B45" s="21">
        <v>2408</v>
      </c>
      <c r="C45" s="22">
        <v>2507</v>
      </c>
      <c r="D45" s="9">
        <v>333</v>
      </c>
      <c r="E45" s="10">
        <v>631</v>
      </c>
      <c r="F45" s="9">
        <v>500</v>
      </c>
      <c r="G45" s="49">
        <v>0</v>
      </c>
      <c r="H45" s="50">
        <v>0</v>
      </c>
      <c r="I45" s="49">
        <v>0</v>
      </c>
      <c r="J45" s="50">
        <v>0</v>
      </c>
      <c r="K45" s="49">
        <v>0</v>
      </c>
      <c r="L45" s="50">
        <v>0</v>
      </c>
      <c r="M45" s="49">
        <v>0</v>
      </c>
      <c r="N45" s="50">
        <v>0</v>
      </c>
    </row>
    <row r="46" spans="1:14">
      <c r="A46" s="8" t="s">
        <v>9</v>
      </c>
      <c r="B46" s="8">
        <v>2408</v>
      </c>
      <c r="C46" s="10">
        <v>2507</v>
      </c>
      <c r="D46" s="9">
        <v>256</v>
      </c>
      <c r="E46" s="10">
        <v>333</v>
      </c>
      <c r="F46" s="9">
        <v>500</v>
      </c>
      <c r="G46" s="49">
        <v>0</v>
      </c>
      <c r="H46" s="50">
        <v>0</v>
      </c>
      <c r="I46" s="49">
        <v>0</v>
      </c>
      <c r="J46" s="50">
        <v>0</v>
      </c>
      <c r="K46" s="49">
        <v>0</v>
      </c>
      <c r="L46" s="50">
        <v>0</v>
      </c>
      <c r="M46" s="49">
        <v>0</v>
      </c>
      <c r="N46" s="50">
        <v>0</v>
      </c>
    </row>
    <row r="47" spans="1:14">
      <c r="A47" s="8" t="s">
        <v>9</v>
      </c>
      <c r="B47" s="8">
        <v>2408</v>
      </c>
      <c r="C47" s="10">
        <v>2507</v>
      </c>
      <c r="D47" s="9">
        <v>202</v>
      </c>
      <c r="E47" s="10">
        <v>256</v>
      </c>
      <c r="F47" s="9">
        <v>500</v>
      </c>
      <c r="G47" s="49">
        <v>0</v>
      </c>
      <c r="H47" s="50">
        <v>0</v>
      </c>
      <c r="I47" s="49">
        <v>0</v>
      </c>
      <c r="J47" s="50">
        <v>0</v>
      </c>
      <c r="K47" s="49">
        <v>0</v>
      </c>
      <c r="L47" s="50">
        <v>0</v>
      </c>
      <c r="M47" s="49">
        <v>0</v>
      </c>
      <c r="N47" s="50">
        <v>0</v>
      </c>
    </row>
    <row r="48" spans="1:14">
      <c r="A48" s="8" t="s">
        <v>9</v>
      </c>
      <c r="B48" s="8">
        <v>2408</v>
      </c>
      <c r="C48" s="10">
        <v>2507</v>
      </c>
      <c r="D48" s="9">
        <v>159</v>
      </c>
      <c r="E48" s="10">
        <v>202</v>
      </c>
      <c r="F48" s="9">
        <v>500</v>
      </c>
      <c r="G48" s="49">
        <v>0</v>
      </c>
      <c r="H48" s="50">
        <v>0</v>
      </c>
      <c r="I48" s="49">
        <v>0</v>
      </c>
      <c r="J48" s="50">
        <v>0</v>
      </c>
      <c r="K48" s="49">
        <v>0</v>
      </c>
      <c r="L48" s="50">
        <v>0</v>
      </c>
      <c r="M48" s="49">
        <v>0</v>
      </c>
      <c r="N48" s="50">
        <v>0</v>
      </c>
    </row>
    <row r="49" spans="1:14">
      <c r="A49" s="8" t="s">
        <v>9</v>
      </c>
      <c r="B49" s="8">
        <v>2408</v>
      </c>
      <c r="C49" s="10">
        <v>2507</v>
      </c>
      <c r="D49" s="9">
        <v>122</v>
      </c>
      <c r="E49" s="10">
        <v>159</v>
      </c>
      <c r="F49" s="9">
        <v>500</v>
      </c>
      <c r="G49" s="49">
        <v>0</v>
      </c>
      <c r="H49" s="50">
        <v>0</v>
      </c>
      <c r="I49" s="49">
        <v>0</v>
      </c>
      <c r="J49" s="50">
        <v>0</v>
      </c>
      <c r="K49" s="49">
        <v>0</v>
      </c>
      <c r="L49" s="50">
        <v>0</v>
      </c>
      <c r="M49" s="49">
        <v>0</v>
      </c>
      <c r="N49" s="50">
        <v>0</v>
      </c>
    </row>
    <row r="50" spans="1:14">
      <c r="A50" s="8" t="s">
        <v>9</v>
      </c>
      <c r="B50" s="8">
        <v>2408</v>
      </c>
      <c r="C50" s="10">
        <v>2507</v>
      </c>
      <c r="D50" s="9">
        <v>90</v>
      </c>
      <c r="E50" s="10">
        <v>122</v>
      </c>
      <c r="F50" s="9">
        <v>500</v>
      </c>
      <c r="G50" s="49">
        <v>0</v>
      </c>
      <c r="H50" s="50">
        <v>0</v>
      </c>
      <c r="I50" s="49">
        <v>0</v>
      </c>
      <c r="J50" s="50">
        <v>0</v>
      </c>
      <c r="K50" s="49">
        <v>0</v>
      </c>
      <c r="L50" s="50">
        <v>0</v>
      </c>
      <c r="M50" s="49">
        <v>0</v>
      </c>
      <c r="N50" s="50">
        <v>0</v>
      </c>
    </row>
    <row r="51" spans="1:14">
      <c r="A51" s="8" t="s">
        <v>9</v>
      </c>
      <c r="B51" s="8">
        <v>2408</v>
      </c>
      <c r="C51" s="10">
        <v>2507</v>
      </c>
      <c r="D51" s="9">
        <v>36</v>
      </c>
      <c r="E51" s="10">
        <v>90</v>
      </c>
      <c r="F51" s="9">
        <v>637</v>
      </c>
      <c r="G51" s="49">
        <v>0</v>
      </c>
      <c r="H51" s="50">
        <v>0</v>
      </c>
      <c r="I51" s="49">
        <v>0</v>
      </c>
      <c r="J51" s="50">
        <v>0</v>
      </c>
      <c r="K51" s="49">
        <v>0</v>
      </c>
      <c r="L51" s="50">
        <v>0</v>
      </c>
      <c r="M51" s="49">
        <v>0</v>
      </c>
      <c r="N51" s="50">
        <v>0</v>
      </c>
    </row>
    <row r="52" spans="1:14">
      <c r="A52" s="8" t="s">
        <v>9</v>
      </c>
      <c r="B52" s="5">
        <v>2408</v>
      </c>
      <c r="C52" s="7">
        <v>2507</v>
      </c>
      <c r="D52" s="9">
        <v>0</v>
      </c>
      <c r="E52" s="10">
        <v>36</v>
      </c>
      <c r="F52" s="9">
        <v>100.13</v>
      </c>
      <c r="G52" s="49">
        <v>0</v>
      </c>
      <c r="H52" s="50">
        <v>0</v>
      </c>
      <c r="I52" s="49">
        <v>0</v>
      </c>
      <c r="J52" s="50">
        <v>0</v>
      </c>
      <c r="K52" s="49">
        <v>0</v>
      </c>
      <c r="L52" s="50">
        <v>0</v>
      </c>
      <c r="M52" s="49">
        <v>0</v>
      </c>
      <c r="N52" s="50">
        <v>0</v>
      </c>
    </row>
    <row r="53" spans="1:14">
      <c r="A53" s="11" t="s">
        <v>9</v>
      </c>
      <c r="B53" s="213" t="s">
        <v>14</v>
      </c>
      <c r="C53" s="214"/>
      <c r="D53" s="205" t="s">
        <v>11</v>
      </c>
      <c r="E53" s="206"/>
      <c r="F53" s="12">
        <v>3737.13</v>
      </c>
      <c r="G53" s="49">
        <v>0</v>
      </c>
      <c r="H53" s="50">
        <v>0</v>
      </c>
      <c r="I53" s="49">
        <v>0</v>
      </c>
      <c r="J53" s="50">
        <v>0</v>
      </c>
      <c r="K53" s="49">
        <v>0</v>
      </c>
      <c r="L53" s="50">
        <v>0</v>
      </c>
      <c r="M53" s="49">
        <v>0</v>
      </c>
      <c r="N53" s="50">
        <v>0</v>
      </c>
    </row>
    <row r="54" spans="1:14">
      <c r="A54" s="8" t="s">
        <v>9</v>
      </c>
      <c r="B54" s="21">
        <v>2433</v>
      </c>
      <c r="C54" s="22">
        <v>2483</v>
      </c>
      <c r="D54" s="9">
        <v>333</v>
      </c>
      <c r="E54" s="10">
        <v>631</v>
      </c>
      <c r="F54" s="9">
        <v>500</v>
      </c>
      <c r="G54" s="49">
        <v>0</v>
      </c>
      <c r="H54" s="50">
        <v>0</v>
      </c>
      <c r="I54" s="49">
        <v>0</v>
      </c>
      <c r="J54" s="50">
        <v>0</v>
      </c>
      <c r="K54" s="49">
        <v>0</v>
      </c>
      <c r="L54" s="50">
        <v>0</v>
      </c>
      <c r="M54" s="49">
        <v>0</v>
      </c>
      <c r="N54" s="50">
        <v>0</v>
      </c>
    </row>
    <row r="55" spans="1:14">
      <c r="A55" s="8" t="s">
        <v>9</v>
      </c>
      <c r="B55" s="8">
        <v>2433</v>
      </c>
      <c r="C55" s="10">
        <v>2483</v>
      </c>
      <c r="D55" s="9">
        <v>256</v>
      </c>
      <c r="E55" s="10">
        <v>333</v>
      </c>
      <c r="F55" s="9">
        <v>500</v>
      </c>
      <c r="G55" s="49">
        <v>0</v>
      </c>
      <c r="H55" s="50">
        <v>0</v>
      </c>
      <c r="I55" s="49">
        <v>0</v>
      </c>
      <c r="J55" s="50">
        <v>0</v>
      </c>
      <c r="K55" s="49">
        <v>0</v>
      </c>
      <c r="L55" s="50">
        <v>0</v>
      </c>
      <c r="M55" s="49">
        <v>0</v>
      </c>
      <c r="N55" s="50">
        <v>0</v>
      </c>
    </row>
    <row r="56" spans="1:14">
      <c r="A56" s="8" t="s">
        <v>9</v>
      </c>
      <c r="B56" s="8">
        <v>2433</v>
      </c>
      <c r="C56" s="10">
        <v>2483</v>
      </c>
      <c r="D56" s="9">
        <v>202</v>
      </c>
      <c r="E56" s="10">
        <v>256</v>
      </c>
      <c r="F56" s="9">
        <v>500</v>
      </c>
      <c r="G56" s="49">
        <v>0</v>
      </c>
      <c r="H56" s="50">
        <v>0</v>
      </c>
      <c r="I56" s="49">
        <v>0</v>
      </c>
      <c r="J56" s="50">
        <v>0</v>
      </c>
      <c r="K56" s="49">
        <v>0</v>
      </c>
      <c r="L56" s="50">
        <v>0</v>
      </c>
      <c r="M56" s="49">
        <v>0</v>
      </c>
      <c r="N56" s="50">
        <v>0</v>
      </c>
    </row>
    <row r="57" spans="1:14">
      <c r="A57" s="8" t="s">
        <v>9</v>
      </c>
      <c r="B57" s="8">
        <v>2433</v>
      </c>
      <c r="C57" s="10">
        <v>2483</v>
      </c>
      <c r="D57" s="9">
        <v>159</v>
      </c>
      <c r="E57" s="10">
        <v>202</v>
      </c>
      <c r="F57" s="9">
        <v>500</v>
      </c>
      <c r="G57" s="49">
        <v>0</v>
      </c>
      <c r="H57" s="50">
        <v>0</v>
      </c>
      <c r="I57" s="49">
        <v>0</v>
      </c>
      <c r="J57" s="50">
        <v>0</v>
      </c>
      <c r="K57" s="49">
        <v>0</v>
      </c>
      <c r="L57" s="50">
        <v>0</v>
      </c>
      <c r="M57" s="49">
        <v>0</v>
      </c>
      <c r="N57" s="50">
        <v>0</v>
      </c>
    </row>
    <row r="58" spans="1:14">
      <c r="A58" s="8" t="s">
        <v>9</v>
      </c>
      <c r="B58" s="8">
        <v>2433</v>
      </c>
      <c r="C58" s="10">
        <v>2483</v>
      </c>
      <c r="D58" s="9">
        <v>122</v>
      </c>
      <c r="E58" s="10">
        <v>159</v>
      </c>
      <c r="F58" s="9">
        <v>500</v>
      </c>
      <c r="G58" s="49">
        <v>0</v>
      </c>
      <c r="H58" s="50">
        <v>0</v>
      </c>
      <c r="I58" s="49">
        <v>0</v>
      </c>
      <c r="J58" s="50">
        <v>0</v>
      </c>
      <c r="K58" s="49">
        <v>0</v>
      </c>
      <c r="L58" s="50">
        <v>0</v>
      </c>
      <c r="M58" s="49">
        <v>0</v>
      </c>
      <c r="N58" s="50">
        <v>0</v>
      </c>
    </row>
    <row r="59" spans="1:14">
      <c r="A59" s="8" t="s">
        <v>9</v>
      </c>
      <c r="B59" s="8">
        <v>2433</v>
      </c>
      <c r="C59" s="10">
        <v>2483</v>
      </c>
      <c r="D59" s="9">
        <v>90</v>
      </c>
      <c r="E59" s="10">
        <v>122</v>
      </c>
      <c r="F59" s="9">
        <v>500</v>
      </c>
      <c r="G59" s="49">
        <v>0</v>
      </c>
      <c r="H59" s="50">
        <v>0</v>
      </c>
      <c r="I59" s="49">
        <v>0</v>
      </c>
      <c r="J59" s="50">
        <v>0</v>
      </c>
      <c r="K59" s="49">
        <v>0</v>
      </c>
      <c r="L59" s="50">
        <v>0</v>
      </c>
      <c r="M59" s="49">
        <v>0</v>
      </c>
      <c r="N59" s="50">
        <v>0</v>
      </c>
    </row>
    <row r="60" spans="1:14">
      <c r="A60" s="8" t="s">
        <v>9</v>
      </c>
      <c r="B60" s="8">
        <v>2433</v>
      </c>
      <c r="C60" s="10">
        <v>2483</v>
      </c>
      <c r="D60" s="9">
        <v>36</v>
      </c>
      <c r="E60" s="10">
        <v>90</v>
      </c>
      <c r="F60" s="9">
        <v>637</v>
      </c>
      <c r="G60" s="49">
        <v>0</v>
      </c>
      <c r="H60" s="50">
        <v>0</v>
      </c>
      <c r="I60" s="49">
        <v>0</v>
      </c>
      <c r="J60" s="50">
        <v>0</v>
      </c>
      <c r="K60" s="49">
        <v>0</v>
      </c>
      <c r="L60" s="50">
        <v>0</v>
      </c>
      <c r="M60" s="49">
        <v>0</v>
      </c>
      <c r="N60" s="50">
        <v>0</v>
      </c>
    </row>
    <row r="61" spans="1:14" ht="16" thickBot="1">
      <c r="A61" s="13" t="s">
        <v>9</v>
      </c>
      <c r="B61" s="13">
        <v>2433</v>
      </c>
      <c r="C61" s="15">
        <v>2483</v>
      </c>
      <c r="D61" s="14">
        <v>0</v>
      </c>
      <c r="E61" s="15">
        <v>36</v>
      </c>
      <c r="F61" s="14">
        <v>100.13</v>
      </c>
      <c r="G61" s="49">
        <v>0</v>
      </c>
      <c r="H61" s="50">
        <v>0</v>
      </c>
      <c r="I61" s="49">
        <v>0</v>
      </c>
      <c r="J61" s="50">
        <v>0</v>
      </c>
      <c r="K61" s="49">
        <v>0</v>
      </c>
      <c r="L61" s="50">
        <v>0</v>
      </c>
      <c r="M61" s="49">
        <v>0</v>
      </c>
      <c r="N61" s="50">
        <v>0</v>
      </c>
    </row>
    <row r="62" spans="1:14" ht="16" thickTop="1">
      <c r="A62" s="5" t="s">
        <v>15</v>
      </c>
      <c r="B62" s="194" t="s">
        <v>10</v>
      </c>
      <c r="C62" s="195"/>
      <c r="D62" s="200" t="s">
        <v>11</v>
      </c>
      <c r="E62" s="201"/>
      <c r="F62" s="6">
        <v>3737.13</v>
      </c>
      <c r="G62" s="49">
        <v>0</v>
      </c>
      <c r="H62" s="50">
        <v>0</v>
      </c>
      <c r="I62" s="49">
        <v>0</v>
      </c>
      <c r="J62" s="50">
        <v>0</v>
      </c>
      <c r="K62" s="49">
        <v>0</v>
      </c>
      <c r="L62" s="50">
        <v>0</v>
      </c>
      <c r="M62" s="49">
        <v>0</v>
      </c>
      <c r="N62" s="50">
        <v>0</v>
      </c>
    </row>
    <row r="63" spans="1:14">
      <c r="A63" s="8" t="s">
        <v>15</v>
      </c>
      <c r="B63" s="21">
        <v>2428</v>
      </c>
      <c r="C63" s="22">
        <v>2488</v>
      </c>
      <c r="D63" s="9">
        <v>333</v>
      </c>
      <c r="E63" s="10">
        <v>631</v>
      </c>
      <c r="F63" s="9">
        <v>500</v>
      </c>
      <c r="G63" s="49">
        <v>0</v>
      </c>
      <c r="H63" s="50">
        <v>0</v>
      </c>
      <c r="I63" s="49">
        <v>0</v>
      </c>
      <c r="J63" s="50">
        <v>0</v>
      </c>
      <c r="K63" s="49">
        <v>0</v>
      </c>
      <c r="L63" s="50">
        <v>0</v>
      </c>
      <c r="M63" s="49">
        <v>0</v>
      </c>
      <c r="N63" s="50">
        <v>0</v>
      </c>
    </row>
    <row r="64" spans="1:14">
      <c r="A64" s="8" t="s">
        <v>15</v>
      </c>
      <c r="B64" s="8">
        <v>2428</v>
      </c>
      <c r="C64" s="10">
        <v>2488</v>
      </c>
      <c r="D64" s="9">
        <v>256</v>
      </c>
      <c r="E64" s="10">
        <v>333</v>
      </c>
      <c r="F64" s="9">
        <v>500</v>
      </c>
      <c r="G64" s="49">
        <v>0</v>
      </c>
      <c r="H64" s="50">
        <v>0</v>
      </c>
      <c r="I64" s="49">
        <v>0</v>
      </c>
      <c r="J64" s="50">
        <v>0</v>
      </c>
      <c r="K64" s="49">
        <v>0</v>
      </c>
      <c r="L64" s="50">
        <v>0</v>
      </c>
      <c r="M64" s="49">
        <v>0</v>
      </c>
      <c r="N64" s="50">
        <v>0</v>
      </c>
    </row>
    <row r="65" spans="1:14">
      <c r="A65" s="8" t="s">
        <v>15</v>
      </c>
      <c r="B65" s="8">
        <v>2428</v>
      </c>
      <c r="C65" s="10">
        <v>2488</v>
      </c>
      <c r="D65" s="9">
        <v>202</v>
      </c>
      <c r="E65" s="10">
        <v>256</v>
      </c>
      <c r="F65" s="9">
        <v>500</v>
      </c>
      <c r="G65" s="49">
        <v>0</v>
      </c>
      <c r="H65" s="50">
        <v>0</v>
      </c>
      <c r="I65" s="49">
        <v>0</v>
      </c>
      <c r="J65" s="50">
        <v>0</v>
      </c>
      <c r="K65" s="49">
        <v>0</v>
      </c>
      <c r="L65" s="50">
        <v>0</v>
      </c>
      <c r="M65" s="49">
        <v>0</v>
      </c>
      <c r="N65" s="50">
        <v>0</v>
      </c>
    </row>
    <row r="66" spans="1:14">
      <c r="A66" s="8" t="s">
        <v>15</v>
      </c>
      <c r="B66" s="8">
        <v>2428</v>
      </c>
      <c r="C66" s="10">
        <v>2488</v>
      </c>
      <c r="D66" s="9">
        <v>159</v>
      </c>
      <c r="E66" s="10">
        <v>202</v>
      </c>
      <c r="F66" s="9">
        <v>500</v>
      </c>
      <c r="G66" s="49">
        <v>0</v>
      </c>
      <c r="H66" s="50">
        <v>0</v>
      </c>
      <c r="I66" s="49">
        <v>0</v>
      </c>
      <c r="J66" s="50">
        <v>0</v>
      </c>
      <c r="K66" s="49">
        <v>0</v>
      </c>
      <c r="L66" s="50">
        <v>0</v>
      </c>
      <c r="M66" s="49">
        <v>0</v>
      </c>
      <c r="N66" s="50">
        <v>0</v>
      </c>
    </row>
    <row r="67" spans="1:14">
      <c r="A67" s="8" t="s">
        <v>15</v>
      </c>
      <c r="B67" s="8">
        <v>2428</v>
      </c>
      <c r="C67" s="10">
        <v>2488</v>
      </c>
      <c r="D67" s="9">
        <v>122</v>
      </c>
      <c r="E67" s="10">
        <v>159</v>
      </c>
      <c r="F67" s="9">
        <v>500</v>
      </c>
      <c r="G67" s="49">
        <v>0</v>
      </c>
      <c r="H67" s="50">
        <v>0</v>
      </c>
      <c r="I67" s="49">
        <v>0</v>
      </c>
      <c r="J67" s="50">
        <v>0</v>
      </c>
      <c r="K67" s="49">
        <v>0</v>
      </c>
      <c r="L67" s="50">
        <v>0</v>
      </c>
      <c r="M67" s="49">
        <v>0</v>
      </c>
      <c r="N67" s="50">
        <v>0</v>
      </c>
    </row>
    <row r="68" spans="1:14">
      <c r="A68" s="8" t="s">
        <v>15</v>
      </c>
      <c r="B68" s="8">
        <v>2428</v>
      </c>
      <c r="C68" s="10">
        <v>2488</v>
      </c>
      <c r="D68" s="9">
        <v>90</v>
      </c>
      <c r="E68" s="10">
        <v>122</v>
      </c>
      <c r="F68" s="9">
        <v>500</v>
      </c>
      <c r="G68" s="49">
        <v>0</v>
      </c>
      <c r="H68" s="50">
        <v>0</v>
      </c>
      <c r="I68" s="49">
        <v>0</v>
      </c>
      <c r="J68" s="50">
        <v>0</v>
      </c>
      <c r="K68" s="49">
        <v>0</v>
      </c>
      <c r="L68" s="50">
        <v>0</v>
      </c>
      <c r="M68" s="49">
        <v>0</v>
      </c>
      <c r="N68" s="50">
        <v>0</v>
      </c>
    </row>
    <row r="69" spans="1:14">
      <c r="A69" s="8" t="s">
        <v>15</v>
      </c>
      <c r="B69" s="8">
        <v>2428</v>
      </c>
      <c r="C69" s="10">
        <v>2488</v>
      </c>
      <c r="D69" s="9">
        <v>36</v>
      </c>
      <c r="E69" s="10">
        <v>90</v>
      </c>
      <c r="F69" s="9">
        <v>637</v>
      </c>
      <c r="G69" s="49">
        <v>0</v>
      </c>
      <c r="H69" s="50">
        <v>0</v>
      </c>
      <c r="I69" s="49">
        <v>0</v>
      </c>
      <c r="J69" s="50">
        <v>0</v>
      </c>
      <c r="K69" s="49">
        <v>0</v>
      </c>
      <c r="L69" s="50">
        <v>0</v>
      </c>
      <c r="M69" s="49">
        <v>0</v>
      </c>
      <c r="N69" s="50">
        <v>0</v>
      </c>
    </row>
    <row r="70" spans="1:14">
      <c r="A70" s="8" t="s">
        <v>15</v>
      </c>
      <c r="B70" s="5">
        <v>2428</v>
      </c>
      <c r="C70" s="7">
        <v>2488</v>
      </c>
      <c r="D70" s="9">
        <v>0</v>
      </c>
      <c r="E70" s="10">
        <v>36</v>
      </c>
      <c r="F70" s="9">
        <v>100.13</v>
      </c>
      <c r="G70" s="49">
        <v>0</v>
      </c>
      <c r="H70" s="50">
        <v>0</v>
      </c>
      <c r="I70" s="49">
        <v>0</v>
      </c>
      <c r="J70" s="50">
        <v>0</v>
      </c>
      <c r="K70" s="49">
        <v>0</v>
      </c>
      <c r="L70" s="50">
        <v>0</v>
      </c>
      <c r="M70" s="49">
        <v>0</v>
      </c>
      <c r="N70" s="50">
        <v>0</v>
      </c>
    </row>
    <row r="71" spans="1:14">
      <c r="A71" s="11" t="s">
        <v>15</v>
      </c>
      <c r="B71" s="211" t="s">
        <v>18</v>
      </c>
      <c r="C71" s="212"/>
      <c r="D71" s="205" t="s">
        <v>11</v>
      </c>
      <c r="E71" s="206"/>
      <c r="F71" s="12">
        <v>3737.13</v>
      </c>
      <c r="G71" s="49">
        <v>0</v>
      </c>
      <c r="H71" s="50">
        <v>0</v>
      </c>
      <c r="I71" s="49">
        <v>0</v>
      </c>
      <c r="J71" s="50">
        <v>0</v>
      </c>
      <c r="K71" s="49">
        <v>0</v>
      </c>
      <c r="L71" s="50">
        <v>0</v>
      </c>
      <c r="M71" s="49">
        <v>0</v>
      </c>
      <c r="N71" s="50">
        <v>0</v>
      </c>
    </row>
    <row r="72" spans="1:14">
      <c r="A72" s="8" t="s">
        <v>15</v>
      </c>
      <c r="B72" s="21">
        <v>700</v>
      </c>
      <c r="C72" s="22">
        <v>3500</v>
      </c>
      <c r="D72" s="9">
        <v>333</v>
      </c>
      <c r="E72" s="10">
        <v>631</v>
      </c>
      <c r="F72" s="9">
        <v>500</v>
      </c>
      <c r="G72" s="49">
        <v>0</v>
      </c>
      <c r="H72" s="50">
        <v>0</v>
      </c>
      <c r="I72" s="49">
        <v>0</v>
      </c>
      <c r="J72" s="50">
        <v>0</v>
      </c>
      <c r="K72" s="49">
        <v>0</v>
      </c>
      <c r="L72" s="50">
        <v>0</v>
      </c>
      <c r="M72" s="49">
        <v>0</v>
      </c>
      <c r="N72" s="50">
        <v>0</v>
      </c>
    </row>
    <row r="73" spans="1:14">
      <c r="A73" s="8" t="s">
        <v>15</v>
      </c>
      <c r="B73" s="8">
        <v>700</v>
      </c>
      <c r="C73" s="10">
        <v>3500</v>
      </c>
      <c r="D73" s="9">
        <v>256</v>
      </c>
      <c r="E73" s="10">
        <v>333</v>
      </c>
      <c r="F73" s="9">
        <v>500</v>
      </c>
      <c r="G73" s="49">
        <v>0</v>
      </c>
      <c r="H73" s="50">
        <v>0</v>
      </c>
      <c r="I73" s="49">
        <v>0</v>
      </c>
      <c r="J73" s="50">
        <v>0</v>
      </c>
      <c r="K73" s="49">
        <v>0</v>
      </c>
      <c r="L73" s="50">
        <v>0</v>
      </c>
      <c r="M73" s="49">
        <v>0</v>
      </c>
      <c r="N73" s="50">
        <v>0</v>
      </c>
    </row>
    <row r="74" spans="1:14">
      <c r="A74" s="8" t="s">
        <v>15</v>
      </c>
      <c r="B74" s="8">
        <v>700</v>
      </c>
      <c r="C74" s="10">
        <v>3500</v>
      </c>
      <c r="D74" s="9">
        <v>202</v>
      </c>
      <c r="E74" s="10">
        <v>256</v>
      </c>
      <c r="F74" s="9">
        <v>500</v>
      </c>
      <c r="G74" s="49">
        <v>0</v>
      </c>
      <c r="H74" s="50">
        <v>0</v>
      </c>
      <c r="I74" s="49">
        <v>0</v>
      </c>
      <c r="J74" s="50">
        <v>0</v>
      </c>
      <c r="K74" s="49">
        <v>0</v>
      </c>
      <c r="L74" s="50">
        <v>0</v>
      </c>
      <c r="M74" s="49">
        <v>0</v>
      </c>
      <c r="N74" s="50">
        <v>0</v>
      </c>
    </row>
    <row r="75" spans="1:14">
      <c r="A75" s="8" t="s">
        <v>15</v>
      </c>
      <c r="B75" s="8">
        <v>700</v>
      </c>
      <c r="C75" s="10">
        <v>3500</v>
      </c>
      <c r="D75" s="9">
        <v>159</v>
      </c>
      <c r="E75" s="10">
        <v>202</v>
      </c>
      <c r="F75" s="9">
        <v>500</v>
      </c>
      <c r="G75" s="49">
        <v>0</v>
      </c>
      <c r="H75" s="50">
        <v>0</v>
      </c>
      <c r="I75" s="49">
        <v>0</v>
      </c>
      <c r="J75" s="50">
        <v>0</v>
      </c>
      <c r="K75" s="49">
        <v>0</v>
      </c>
      <c r="L75" s="50">
        <v>0</v>
      </c>
      <c r="M75" s="49">
        <v>0</v>
      </c>
      <c r="N75" s="50">
        <v>0</v>
      </c>
    </row>
    <row r="76" spans="1:14">
      <c r="A76" s="8" t="s">
        <v>15</v>
      </c>
      <c r="B76" s="8">
        <v>700</v>
      </c>
      <c r="C76" s="10">
        <v>3500</v>
      </c>
      <c r="D76" s="9">
        <v>122</v>
      </c>
      <c r="E76" s="10">
        <v>159</v>
      </c>
      <c r="F76" s="9">
        <v>500</v>
      </c>
      <c r="G76" s="49">
        <v>0</v>
      </c>
      <c r="H76" s="50">
        <v>0</v>
      </c>
      <c r="I76" s="49">
        <v>0</v>
      </c>
      <c r="J76" s="50">
        <v>0</v>
      </c>
      <c r="K76" s="49">
        <v>0</v>
      </c>
      <c r="L76" s="50">
        <v>0</v>
      </c>
      <c r="M76" s="49">
        <v>0</v>
      </c>
      <c r="N76" s="50">
        <v>0</v>
      </c>
    </row>
    <row r="77" spans="1:14">
      <c r="A77" s="8" t="s">
        <v>15</v>
      </c>
      <c r="B77" s="8">
        <v>700</v>
      </c>
      <c r="C77" s="10">
        <v>3500</v>
      </c>
      <c r="D77" s="9">
        <v>90</v>
      </c>
      <c r="E77" s="10">
        <v>122</v>
      </c>
      <c r="F77" s="9">
        <v>500</v>
      </c>
      <c r="G77" s="49">
        <v>0</v>
      </c>
      <c r="H77" s="50">
        <v>0</v>
      </c>
      <c r="I77" s="49">
        <v>0</v>
      </c>
      <c r="J77" s="50">
        <v>0</v>
      </c>
      <c r="K77" s="49">
        <v>0</v>
      </c>
      <c r="L77" s="50">
        <v>0</v>
      </c>
      <c r="M77" s="49">
        <v>0</v>
      </c>
      <c r="N77" s="50">
        <v>0</v>
      </c>
    </row>
    <row r="78" spans="1:14">
      <c r="A78" s="8" t="s">
        <v>15</v>
      </c>
      <c r="B78" s="8">
        <v>700</v>
      </c>
      <c r="C78" s="10">
        <v>3500</v>
      </c>
      <c r="D78" s="9">
        <v>36</v>
      </c>
      <c r="E78" s="10">
        <v>90</v>
      </c>
      <c r="F78" s="9">
        <v>637</v>
      </c>
      <c r="G78" s="49">
        <v>0</v>
      </c>
      <c r="H78" s="50">
        <v>0</v>
      </c>
      <c r="I78" s="49">
        <v>0</v>
      </c>
      <c r="J78" s="50">
        <v>0</v>
      </c>
      <c r="K78" s="49">
        <v>0</v>
      </c>
      <c r="L78" s="50">
        <v>0</v>
      </c>
      <c r="M78" s="49">
        <v>0</v>
      </c>
      <c r="N78" s="50">
        <v>0</v>
      </c>
    </row>
    <row r="79" spans="1:14">
      <c r="A79" s="8" t="s">
        <v>15</v>
      </c>
      <c r="B79" s="5">
        <v>700</v>
      </c>
      <c r="C79" s="7">
        <v>3500</v>
      </c>
      <c r="D79" s="9">
        <v>0</v>
      </c>
      <c r="E79" s="10">
        <v>36</v>
      </c>
      <c r="F79" s="9">
        <v>100.13</v>
      </c>
      <c r="G79" s="49">
        <v>0</v>
      </c>
      <c r="H79" s="50">
        <v>0</v>
      </c>
      <c r="I79" s="49">
        <v>0</v>
      </c>
      <c r="J79" s="50">
        <v>0</v>
      </c>
      <c r="K79" s="49">
        <v>0</v>
      </c>
      <c r="L79" s="50">
        <v>0</v>
      </c>
      <c r="M79" s="49">
        <v>0</v>
      </c>
      <c r="N79" s="50">
        <v>0</v>
      </c>
    </row>
    <row r="80" spans="1:14">
      <c r="A80" s="11" t="s">
        <v>15</v>
      </c>
      <c r="B80" s="213" t="s">
        <v>19</v>
      </c>
      <c r="C80" s="214"/>
      <c r="D80" s="205" t="s">
        <v>11</v>
      </c>
      <c r="E80" s="206"/>
      <c r="F80" s="12">
        <v>3737.13</v>
      </c>
      <c r="G80" s="49">
        <v>0</v>
      </c>
      <c r="H80" s="50">
        <v>0</v>
      </c>
      <c r="I80" s="49">
        <v>0</v>
      </c>
      <c r="J80" s="50">
        <v>0</v>
      </c>
      <c r="K80" s="49">
        <v>0</v>
      </c>
      <c r="L80" s="50">
        <v>0</v>
      </c>
      <c r="M80" s="49">
        <v>0</v>
      </c>
      <c r="N80" s="50">
        <v>0</v>
      </c>
    </row>
    <row r="81" spans="1:14">
      <c r="A81" s="8" t="s">
        <v>15</v>
      </c>
      <c r="B81" s="21">
        <v>0</v>
      </c>
      <c r="C81" s="22">
        <v>3500</v>
      </c>
      <c r="D81" s="9">
        <v>333</v>
      </c>
      <c r="E81" s="10">
        <v>631</v>
      </c>
      <c r="F81" s="9">
        <v>500</v>
      </c>
      <c r="G81" s="49">
        <v>0</v>
      </c>
      <c r="H81" s="50">
        <v>0</v>
      </c>
      <c r="I81" s="49">
        <v>0</v>
      </c>
      <c r="J81" s="50">
        <v>0</v>
      </c>
      <c r="K81" s="49">
        <v>0</v>
      </c>
      <c r="L81" s="50">
        <v>0</v>
      </c>
      <c r="M81" s="49">
        <v>0</v>
      </c>
      <c r="N81" s="50">
        <v>0</v>
      </c>
    </row>
    <row r="82" spans="1:14">
      <c r="A82" s="8" t="s">
        <v>15</v>
      </c>
      <c r="B82" s="8">
        <v>0</v>
      </c>
      <c r="C82" s="10">
        <v>3500</v>
      </c>
      <c r="D82" s="9">
        <v>256</v>
      </c>
      <c r="E82" s="10">
        <v>333</v>
      </c>
      <c r="F82" s="9">
        <v>500</v>
      </c>
      <c r="G82" s="49">
        <v>0</v>
      </c>
      <c r="H82" s="50">
        <v>0</v>
      </c>
      <c r="I82" s="49">
        <v>0</v>
      </c>
      <c r="J82" s="50">
        <v>0</v>
      </c>
      <c r="K82" s="49">
        <v>0</v>
      </c>
      <c r="L82" s="50">
        <v>0</v>
      </c>
      <c r="M82" s="49">
        <v>0</v>
      </c>
      <c r="N82" s="50">
        <v>0</v>
      </c>
    </row>
    <row r="83" spans="1:14">
      <c r="A83" s="8" t="s">
        <v>15</v>
      </c>
      <c r="B83" s="8">
        <v>0</v>
      </c>
      <c r="C83" s="10">
        <v>3500</v>
      </c>
      <c r="D83" s="9">
        <v>202</v>
      </c>
      <c r="E83" s="10">
        <v>256</v>
      </c>
      <c r="F83" s="9">
        <v>500</v>
      </c>
      <c r="G83" s="49">
        <v>0</v>
      </c>
      <c r="H83" s="50">
        <v>0</v>
      </c>
      <c r="I83" s="49">
        <v>0</v>
      </c>
      <c r="J83" s="50">
        <v>0</v>
      </c>
      <c r="K83" s="49">
        <v>0</v>
      </c>
      <c r="L83" s="50">
        <v>0</v>
      </c>
      <c r="M83" s="49">
        <v>0</v>
      </c>
      <c r="N83" s="50">
        <v>0</v>
      </c>
    </row>
    <row r="84" spans="1:14">
      <c r="A84" s="8" t="s">
        <v>15</v>
      </c>
      <c r="B84" s="8">
        <v>0</v>
      </c>
      <c r="C84" s="10">
        <v>3500</v>
      </c>
      <c r="D84" s="9">
        <v>159</v>
      </c>
      <c r="E84" s="10">
        <v>202</v>
      </c>
      <c r="F84" s="9">
        <v>500</v>
      </c>
      <c r="G84" s="49">
        <v>0</v>
      </c>
      <c r="H84" s="50">
        <v>0</v>
      </c>
      <c r="I84" s="49">
        <v>0</v>
      </c>
      <c r="J84" s="50">
        <v>0</v>
      </c>
      <c r="K84" s="49">
        <v>0</v>
      </c>
      <c r="L84" s="50">
        <v>0</v>
      </c>
      <c r="M84" s="49">
        <v>0</v>
      </c>
      <c r="N84" s="50">
        <v>0</v>
      </c>
    </row>
    <row r="85" spans="1:14">
      <c r="A85" s="8" t="s">
        <v>15</v>
      </c>
      <c r="B85" s="8">
        <v>0</v>
      </c>
      <c r="C85" s="10">
        <v>3500</v>
      </c>
      <c r="D85" s="9">
        <v>122</v>
      </c>
      <c r="E85" s="10">
        <v>159</v>
      </c>
      <c r="F85" s="9">
        <v>500</v>
      </c>
      <c r="G85" s="49">
        <v>0</v>
      </c>
      <c r="H85" s="50">
        <v>0</v>
      </c>
      <c r="I85" s="49">
        <v>0</v>
      </c>
      <c r="J85" s="50">
        <v>0</v>
      </c>
      <c r="K85" s="49">
        <v>0</v>
      </c>
      <c r="L85" s="50">
        <v>0</v>
      </c>
      <c r="M85" s="49">
        <v>0</v>
      </c>
      <c r="N85" s="50">
        <v>0</v>
      </c>
    </row>
    <row r="86" spans="1:14">
      <c r="A86" s="8" t="s">
        <v>15</v>
      </c>
      <c r="B86" s="8">
        <v>0</v>
      </c>
      <c r="C86" s="10">
        <v>3500</v>
      </c>
      <c r="D86" s="9">
        <v>90</v>
      </c>
      <c r="E86" s="10">
        <v>122</v>
      </c>
      <c r="F86" s="9">
        <v>500</v>
      </c>
      <c r="G86" s="49">
        <v>0</v>
      </c>
      <c r="H86" s="50">
        <v>0</v>
      </c>
      <c r="I86" s="49">
        <v>0</v>
      </c>
      <c r="J86" s="50">
        <v>0</v>
      </c>
      <c r="K86" s="49">
        <v>0</v>
      </c>
      <c r="L86" s="50">
        <v>0</v>
      </c>
      <c r="M86" s="49">
        <v>0</v>
      </c>
      <c r="N86" s="50">
        <v>0</v>
      </c>
    </row>
    <row r="87" spans="1:14">
      <c r="A87" s="8" t="s">
        <v>15</v>
      </c>
      <c r="B87" s="8">
        <v>0</v>
      </c>
      <c r="C87" s="10">
        <v>3500</v>
      </c>
      <c r="D87" s="9">
        <v>36</v>
      </c>
      <c r="E87" s="10">
        <v>90</v>
      </c>
      <c r="F87" s="9">
        <v>637</v>
      </c>
      <c r="G87" s="49">
        <v>0</v>
      </c>
      <c r="H87" s="50">
        <v>0</v>
      </c>
      <c r="I87" s="49">
        <v>0</v>
      </c>
      <c r="J87" s="50">
        <v>0</v>
      </c>
      <c r="K87" s="49">
        <v>0</v>
      </c>
      <c r="L87" s="50">
        <v>0</v>
      </c>
      <c r="M87" s="49">
        <v>0</v>
      </c>
      <c r="N87" s="50">
        <v>0</v>
      </c>
    </row>
    <row r="88" spans="1:14">
      <c r="A88" s="8" t="s">
        <v>15</v>
      </c>
      <c r="B88" s="5">
        <v>0</v>
      </c>
      <c r="C88" s="7">
        <v>3500</v>
      </c>
      <c r="D88" s="9">
        <v>0</v>
      </c>
      <c r="E88" s="10">
        <v>36</v>
      </c>
      <c r="F88" s="9">
        <v>100.13</v>
      </c>
      <c r="G88" s="49">
        <v>0</v>
      </c>
      <c r="H88" s="50">
        <v>0</v>
      </c>
      <c r="I88" s="49">
        <v>0</v>
      </c>
      <c r="J88" s="50">
        <v>0</v>
      </c>
      <c r="K88" s="49">
        <v>0</v>
      </c>
      <c r="L88" s="50">
        <v>0</v>
      </c>
      <c r="M88" s="49">
        <v>0</v>
      </c>
      <c r="N88" s="50">
        <v>0</v>
      </c>
    </row>
    <row r="89" spans="1:14">
      <c r="A89" s="11" t="s">
        <v>15</v>
      </c>
      <c r="B89" s="213" t="s">
        <v>12</v>
      </c>
      <c r="C89" s="214"/>
      <c r="D89" s="205" t="s">
        <v>11</v>
      </c>
      <c r="E89" s="206"/>
      <c r="F89" s="12">
        <v>3737.13</v>
      </c>
      <c r="G89" s="49">
        <v>0</v>
      </c>
      <c r="H89" s="50">
        <v>0</v>
      </c>
      <c r="I89" s="49">
        <v>0</v>
      </c>
      <c r="J89" s="50">
        <v>0</v>
      </c>
      <c r="K89" s="49">
        <v>0</v>
      </c>
      <c r="L89" s="50">
        <v>0</v>
      </c>
      <c r="M89" s="49">
        <v>0</v>
      </c>
      <c r="N89" s="50">
        <v>0</v>
      </c>
    </row>
    <row r="90" spans="1:14">
      <c r="A90" s="8" t="s">
        <v>15</v>
      </c>
      <c r="B90" s="21">
        <v>2384</v>
      </c>
      <c r="C90" s="22">
        <v>2532</v>
      </c>
      <c r="D90" s="9">
        <v>333</v>
      </c>
      <c r="E90" s="10">
        <v>631</v>
      </c>
      <c r="F90" s="9">
        <v>500</v>
      </c>
      <c r="G90" s="49">
        <v>0</v>
      </c>
      <c r="H90" s="50">
        <v>0</v>
      </c>
      <c r="I90" s="49">
        <v>0</v>
      </c>
      <c r="J90" s="50">
        <v>0</v>
      </c>
      <c r="K90" s="49">
        <v>0</v>
      </c>
      <c r="L90" s="50">
        <v>0</v>
      </c>
      <c r="M90" s="49">
        <v>0</v>
      </c>
      <c r="N90" s="50">
        <v>0</v>
      </c>
    </row>
    <row r="91" spans="1:14">
      <c r="A91" s="8" t="s">
        <v>15</v>
      </c>
      <c r="B91" s="8">
        <v>2384</v>
      </c>
      <c r="C91" s="10">
        <v>2532</v>
      </c>
      <c r="D91" s="9">
        <v>256</v>
      </c>
      <c r="E91" s="10">
        <v>333</v>
      </c>
      <c r="F91" s="9">
        <v>500</v>
      </c>
      <c r="G91" s="49">
        <v>0</v>
      </c>
      <c r="H91" s="50">
        <v>0</v>
      </c>
      <c r="I91" s="49">
        <v>0</v>
      </c>
      <c r="J91" s="50">
        <v>0</v>
      </c>
      <c r="K91" s="49">
        <v>0</v>
      </c>
      <c r="L91" s="50">
        <v>0</v>
      </c>
      <c r="M91" s="49">
        <v>0</v>
      </c>
      <c r="N91" s="50">
        <v>0</v>
      </c>
    </row>
    <row r="92" spans="1:14">
      <c r="A92" s="8" t="s">
        <v>15</v>
      </c>
      <c r="B92" s="8">
        <v>2384</v>
      </c>
      <c r="C92" s="10">
        <v>2532</v>
      </c>
      <c r="D92" s="9">
        <v>202</v>
      </c>
      <c r="E92" s="10">
        <v>256</v>
      </c>
      <c r="F92" s="9">
        <v>500</v>
      </c>
      <c r="G92" s="49">
        <v>0</v>
      </c>
      <c r="H92" s="50">
        <v>0</v>
      </c>
      <c r="I92" s="49">
        <v>0</v>
      </c>
      <c r="J92" s="50">
        <v>0</v>
      </c>
      <c r="K92" s="49">
        <v>0</v>
      </c>
      <c r="L92" s="50">
        <v>0</v>
      </c>
      <c r="M92" s="49">
        <v>0</v>
      </c>
      <c r="N92" s="50">
        <v>0</v>
      </c>
    </row>
    <row r="93" spans="1:14">
      <c r="A93" s="8" t="s">
        <v>15</v>
      </c>
      <c r="B93" s="8">
        <v>2384</v>
      </c>
      <c r="C93" s="10">
        <v>2532</v>
      </c>
      <c r="D93" s="9">
        <v>159</v>
      </c>
      <c r="E93" s="10">
        <v>202</v>
      </c>
      <c r="F93" s="9">
        <v>500</v>
      </c>
      <c r="G93" s="49">
        <v>0</v>
      </c>
      <c r="H93" s="50">
        <v>0</v>
      </c>
      <c r="I93" s="49">
        <v>0</v>
      </c>
      <c r="J93" s="50">
        <v>0</v>
      </c>
      <c r="K93" s="49">
        <v>0</v>
      </c>
      <c r="L93" s="50">
        <v>0</v>
      </c>
      <c r="M93" s="49">
        <v>0</v>
      </c>
      <c r="N93" s="50">
        <v>0</v>
      </c>
    </row>
    <row r="94" spans="1:14">
      <c r="A94" s="8" t="s">
        <v>15</v>
      </c>
      <c r="B94" s="8">
        <v>2384</v>
      </c>
      <c r="C94" s="10">
        <v>2532</v>
      </c>
      <c r="D94" s="9">
        <v>122</v>
      </c>
      <c r="E94" s="10">
        <v>159</v>
      </c>
      <c r="F94" s="9">
        <v>500</v>
      </c>
      <c r="G94" s="49">
        <v>0</v>
      </c>
      <c r="H94" s="50">
        <v>0</v>
      </c>
      <c r="I94" s="49">
        <v>0</v>
      </c>
      <c r="J94" s="50">
        <v>0</v>
      </c>
      <c r="K94" s="49">
        <v>0</v>
      </c>
      <c r="L94" s="50">
        <v>0</v>
      </c>
      <c r="M94" s="49">
        <v>0</v>
      </c>
      <c r="N94" s="50">
        <v>0</v>
      </c>
    </row>
    <row r="95" spans="1:14">
      <c r="A95" s="8" t="s">
        <v>15</v>
      </c>
      <c r="B95" s="8">
        <v>2384</v>
      </c>
      <c r="C95" s="10">
        <v>2532</v>
      </c>
      <c r="D95" s="9">
        <v>90</v>
      </c>
      <c r="E95" s="10">
        <v>122</v>
      </c>
      <c r="F95" s="9">
        <v>500</v>
      </c>
      <c r="G95" s="49">
        <v>0</v>
      </c>
      <c r="H95" s="50">
        <v>0</v>
      </c>
      <c r="I95" s="49">
        <v>0</v>
      </c>
      <c r="J95" s="50">
        <v>0</v>
      </c>
      <c r="K95" s="49">
        <v>0</v>
      </c>
      <c r="L95" s="50">
        <v>0</v>
      </c>
      <c r="M95" s="49">
        <v>0</v>
      </c>
      <c r="N95" s="50">
        <v>0</v>
      </c>
    </row>
    <row r="96" spans="1:14">
      <c r="A96" s="8" t="s">
        <v>15</v>
      </c>
      <c r="B96" s="8">
        <v>2384</v>
      </c>
      <c r="C96" s="10">
        <v>2532</v>
      </c>
      <c r="D96" s="9">
        <v>36</v>
      </c>
      <c r="E96" s="10">
        <v>90</v>
      </c>
      <c r="F96" s="9">
        <v>637</v>
      </c>
      <c r="G96" s="49">
        <v>0</v>
      </c>
      <c r="H96" s="50">
        <v>0</v>
      </c>
      <c r="I96" s="49">
        <v>0</v>
      </c>
      <c r="J96" s="50">
        <v>0</v>
      </c>
      <c r="K96" s="49">
        <v>0</v>
      </c>
      <c r="L96" s="50">
        <v>0</v>
      </c>
      <c r="M96" s="49">
        <v>0</v>
      </c>
      <c r="N96" s="50">
        <v>0</v>
      </c>
    </row>
    <row r="97" spans="1:14">
      <c r="A97" s="8" t="s">
        <v>15</v>
      </c>
      <c r="B97" s="5">
        <v>2384</v>
      </c>
      <c r="C97" s="7">
        <v>2532</v>
      </c>
      <c r="D97" s="9">
        <v>0</v>
      </c>
      <c r="E97" s="10">
        <v>36</v>
      </c>
      <c r="F97" s="9">
        <v>100.13</v>
      </c>
      <c r="G97" s="49">
        <v>0</v>
      </c>
      <c r="H97" s="50">
        <v>0</v>
      </c>
      <c r="I97" s="49">
        <v>0</v>
      </c>
      <c r="J97" s="50">
        <v>0</v>
      </c>
      <c r="K97" s="49">
        <v>0</v>
      </c>
      <c r="L97" s="50">
        <v>0</v>
      </c>
      <c r="M97" s="49">
        <v>0</v>
      </c>
      <c r="N97" s="50">
        <v>0</v>
      </c>
    </row>
    <row r="98" spans="1:14">
      <c r="A98" s="11" t="s">
        <v>15</v>
      </c>
      <c r="B98" s="213" t="s">
        <v>13</v>
      </c>
      <c r="C98" s="214"/>
      <c r="D98" s="205" t="s">
        <v>11</v>
      </c>
      <c r="E98" s="206"/>
      <c r="F98" s="12">
        <v>3737.13</v>
      </c>
      <c r="G98" s="49">
        <v>0</v>
      </c>
      <c r="H98" s="50">
        <v>0</v>
      </c>
      <c r="I98" s="49">
        <v>0</v>
      </c>
      <c r="J98" s="50">
        <v>0</v>
      </c>
      <c r="K98" s="49">
        <v>0</v>
      </c>
      <c r="L98" s="50">
        <v>0</v>
      </c>
      <c r="M98" s="49">
        <v>0</v>
      </c>
      <c r="N98" s="50">
        <v>0</v>
      </c>
    </row>
    <row r="99" spans="1:14">
      <c r="A99" s="8" t="s">
        <v>15</v>
      </c>
      <c r="B99" s="21">
        <v>2408</v>
      </c>
      <c r="C99" s="22">
        <v>2507</v>
      </c>
      <c r="D99" s="9">
        <v>333</v>
      </c>
      <c r="E99" s="10">
        <v>631</v>
      </c>
      <c r="F99" s="9">
        <v>500</v>
      </c>
      <c r="G99" s="49">
        <v>0</v>
      </c>
      <c r="H99" s="50">
        <v>0</v>
      </c>
      <c r="I99" s="49">
        <v>0</v>
      </c>
      <c r="J99" s="50">
        <v>0</v>
      </c>
      <c r="K99" s="49">
        <v>0</v>
      </c>
      <c r="L99" s="50">
        <v>0</v>
      </c>
      <c r="M99" s="49">
        <v>0</v>
      </c>
      <c r="N99" s="50">
        <v>0</v>
      </c>
    </row>
    <row r="100" spans="1:14">
      <c r="A100" s="8" t="s">
        <v>15</v>
      </c>
      <c r="B100" s="8">
        <v>2408</v>
      </c>
      <c r="C100" s="10">
        <v>2507</v>
      </c>
      <c r="D100" s="9">
        <v>256</v>
      </c>
      <c r="E100" s="10">
        <v>333</v>
      </c>
      <c r="F100" s="9">
        <v>500</v>
      </c>
      <c r="G100" s="49">
        <v>0</v>
      </c>
      <c r="H100" s="50">
        <v>0</v>
      </c>
      <c r="I100" s="49">
        <v>0</v>
      </c>
      <c r="J100" s="50">
        <v>0</v>
      </c>
      <c r="K100" s="49">
        <v>0</v>
      </c>
      <c r="L100" s="50">
        <v>0</v>
      </c>
      <c r="M100" s="49">
        <v>0</v>
      </c>
      <c r="N100" s="50">
        <v>0</v>
      </c>
    </row>
    <row r="101" spans="1:14">
      <c r="A101" s="8" t="s">
        <v>15</v>
      </c>
      <c r="B101" s="8">
        <v>2408</v>
      </c>
      <c r="C101" s="10">
        <v>2507</v>
      </c>
      <c r="D101" s="9">
        <v>202</v>
      </c>
      <c r="E101" s="10">
        <v>256</v>
      </c>
      <c r="F101" s="9">
        <v>500</v>
      </c>
      <c r="G101" s="49">
        <v>0</v>
      </c>
      <c r="H101" s="50">
        <v>0</v>
      </c>
      <c r="I101" s="49">
        <v>0</v>
      </c>
      <c r="J101" s="50">
        <v>0</v>
      </c>
      <c r="K101" s="49">
        <v>0</v>
      </c>
      <c r="L101" s="50">
        <v>0</v>
      </c>
      <c r="M101" s="49">
        <v>0</v>
      </c>
      <c r="N101" s="50">
        <v>0</v>
      </c>
    </row>
    <row r="102" spans="1:14">
      <c r="A102" s="8" t="s">
        <v>15</v>
      </c>
      <c r="B102" s="8">
        <v>2408</v>
      </c>
      <c r="C102" s="10">
        <v>2507</v>
      </c>
      <c r="D102" s="9">
        <v>159</v>
      </c>
      <c r="E102" s="10">
        <v>202</v>
      </c>
      <c r="F102" s="9">
        <v>500</v>
      </c>
      <c r="G102" s="49">
        <v>0</v>
      </c>
      <c r="H102" s="50">
        <v>0</v>
      </c>
      <c r="I102" s="49">
        <v>0</v>
      </c>
      <c r="J102" s="50">
        <v>0</v>
      </c>
      <c r="K102" s="49">
        <v>0</v>
      </c>
      <c r="L102" s="50">
        <v>0</v>
      </c>
      <c r="M102" s="49">
        <v>0</v>
      </c>
      <c r="N102" s="50">
        <v>0</v>
      </c>
    </row>
    <row r="103" spans="1:14">
      <c r="A103" s="8" t="s">
        <v>15</v>
      </c>
      <c r="B103" s="8">
        <v>2408</v>
      </c>
      <c r="C103" s="10">
        <v>2507</v>
      </c>
      <c r="D103" s="9">
        <v>122</v>
      </c>
      <c r="E103" s="10">
        <v>159</v>
      </c>
      <c r="F103" s="9">
        <v>500</v>
      </c>
      <c r="G103" s="49">
        <v>0</v>
      </c>
      <c r="H103" s="50">
        <v>0</v>
      </c>
      <c r="I103" s="49">
        <v>0</v>
      </c>
      <c r="J103" s="50">
        <v>0</v>
      </c>
      <c r="K103" s="49">
        <v>0</v>
      </c>
      <c r="L103" s="50">
        <v>0</v>
      </c>
      <c r="M103" s="49">
        <v>0</v>
      </c>
      <c r="N103" s="50">
        <v>0</v>
      </c>
    </row>
    <row r="104" spans="1:14">
      <c r="A104" s="8" t="s">
        <v>15</v>
      </c>
      <c r="B104" s="8">
        <v>2408</v>
      </c>
      <c r="C104" s="10">
        <v>2507</v>
      </c>
      <c r="D104" s="9">
        <v>90</v>
      </c>
      <c r="E104" s="10">
        <v>122</v>
      </c>
      <c r="F104" s="9">
        <v>500</v>
      </c>
      <c r="G104" s="49">
        <v>0</v>
      </c>
      <c r="H104" s="50">
        <v>0</v>
      </c>
      <c r="I104" s="49">
        <v>0</v>
      </c>
      <c r="J104" s="50">
        <v>0</v>
      </c>
      <c r="K104" s="49">
        <v>0</v>
      </c>
      <c r="L104" s="50">
        <v>0</v>
      </c>
      <c r="M104" s="49">
        <v>0</v>
      </c>
      <c r="N104" s="50">
        <v>0</v>
      </c>
    </row>
    <row r="105" spans="1:14">
      <c r="A105" s="8" t="s">
        <v>15</v>
      </c>
      <c r="B105" s="8">
        <v>2408</v>
      </c>
      <c r="C105" s="10">
        <v>2507</v>
      </c>
      <c r="D105" s="9">
        <v>36</v>
      </c>
      <c r="E105" s="10">
        <v>90</v>
      </c>
      <c r="F105" s="9">
        <v>637</v>
      </c>
      <c r="G105" s="49">
        <v>0</v>
      </c>
      <c r="H105" s="50">
        <v>0</v>
      </c>
      <c r="I105" s="49">
        <v>0</v>
      </c>
      <c r="J105" s="50">
        <v>0</v>
      </c>
      <c r="K105" s="49">
        <v>0</v>
      </c>
      <c r="L105" s="50">
        <v>0</v>
      </c>
      <c r="M105" s="49">
        <v>0</v>
      </c>
      <c r="N105" s="50">
        <v>0</v>
      </c>
    </row>
    <row r="106" spans="1:14">
      <c r="A106" s="8" t="s">
        <v>15</v>
      </c>
      <c r="B106" s="5">
        <v>2408</v>
      </c>
      <c r="C106" s="7">
        <v>2507</v>
      </c>
      <c r="D106" s="9">
        <v>0</v>
      </c>
      <c r="E106" s="10">
        <v>36</v>
      </c>
      <c r="F106" s="9">
        <v>100.13</v>
      </c>
      <c r="G106" s="49">
        <v>0</v>
      </c>
      <c r="H106" s="50">
        <v>0</v>
      </c>
      <c r="I106" s="49">
        <v>0</v>
      </c>
      <c r="J106" s="50">
        <v>0</v>
      </c>
      <c r="K106" s="49">
        <v>0</v>
      </c>
      <c r="L106" s="50">
        <v>0</v>
      </c>
      <c r="M106" s="49">
        <v>0</v>
      </c>
      <c r="N106" s="50">
        <v>0</v>
      </c>
    </row>
    <row r="107" spans="1:14">
      <c r="A107" s="11" t="s">
        <v>15</v>
      </c>
      <c r="B107" s="213" t="s">
        <v>14</v>
      </c>
      <c r="C107" s="214"/>
      <c r="D107" s="205" t="s">
        <v>11</v>
      </c>
      <c r="E107" s="206"/>
      <c r="F107" s="12">
        <v>3737.13</v>
      </c>
      <c r="G107" s="49">
        <v>0</v>
      </c>
      <c r="H107" s="50">
        <v>0</v>
      </c>
      <c r="I107" s="49">
        <v>0</v>
      </c>
      <c r="J107" s="50">
        <v>0</v>
      </c>
      <c r="K107" s="49">
        <v>0</v>
      </c>
      <c r="L107" s="50">
        <v>0</v>
      </c>
      <c r="M107" s="49">
        <v>0</v>
      </c>
      <c r="N107" s="50">
        <v>0</v>
      </c>
    </row>
    <row r="108" spans="1:14">
      <c r="A108" s="8" t="s">
        <v>15</v>
      </c>
      <c r="B108" s="21">
        <v>2433</v>
      </c>
      <c r="C108" s="22">
        <v>2483</v>
      </c>
      <c r="D108" s="9">
        <v>333</v>
      </c>
      <c r="E108" s="10">
        <v>631</v>
      </c>
      <c r="F108" s="9">
        <v>500</v>
      </c>
      <c r="G108" s="49">
        <v>0</v>
      </c>
      <c r="H108" s="50">
        <v>0</v>
      </c>
      <c r="I108" s="49">
        <v>0</v>
      </c>
      <c r="J108" s="50">
        <v>0</v>
      </c>
      <c r="K108" s="49">
        <v>0</v>
      </c>
      <c r="L108" s="50">
        <v>0</v>
      </c>
      <c r="M108" s="49">
        <v>0</v>
      </c>
      <c r="N108" s="50">
        <v>0</v>
      </c>
    </row>
    <row r="109" spans="1:14">
      <c r="A109" s="8" t="s">
        <v>15</v>
      </c>
      <c r="B109" s="8">
        <v>2433</v>
      </c>
      <c r="C109" s="10">
        <v>2483</v>
      </c>
      <c r="D109" s="9">
        <v>256</v>
      </c>
      <c r="E109" s="10">
        <v>333</v>
      </c>
      <c r="F109" s="9">
        <v>500</v>
      </c>
      <c r="G109" s="49">
        <v>0</v>
      </c>
      <c r="H109" s="50">
        <v>0</v>
      </c>
      <c r="I109" s="49">
        <v>0</v>
      </c>
      <c r="J109" s="50">
        <v>0</v>
      </c>
      <c r="K109" s="49">
        <v>0</v>
      </c>
      <c r="L109" s="50">
        <v>0</v>
      </c>
      <c r="M109" s="49">
        <v>0</v>
      </c>
      <c r="N109" s="50">
        <v>0</v>
      </c>
    </row>
    <row r="110" spans="1:14">
      <c r="A110" s="8" t="s">
        <v>15</v>
      </c>
      <c r="B110" s="8">
        <v>2433</v>
      </c>
      <c r="C110" s="10">
        <v>2483</v>
      </c>
      <c r="D110" s="9">
        <v>202</v>
      </c>
      <c r="E110" s="10">
        <v>256</v>
      </c>
      <c r="F110" s="9">
        <v>500</v>
      </c>
      <c r="G110" s="49">
        <v>0</v>
      </c>
      <c r="H110" s="50">
        <v>0</v>
      </c>
      <c r="I110" s="49">
        <v>0</v>
      </c>
      <c r="J110" s="50">
        <v>0</v>
      </c>
      <c r="K110" s="49">
        <v>0</v>
      </c>
      <c r="L110" s="50">
        <v>0</v>
      </c>
      <c r="M110" s="49">
        <v>0</v>
      </c>
      <c r="N110" s="50">
        <v>0</v>
      </c>
    </row>
    <row r="111" spans="1:14">
      <c r="A111" s="8" t="s">
        <v>15</v>
      </c>
      <c r="B111" s="8">
        <v>2433</v>
      </c>
      <c r="C111" s="10">
        <v>2483</v>
      </c>
      <c r="D111" s="9">
        <v>159</v>
      </c>
      <c r="E111" s="10">
        <v>202</v>
      </c>
      <c r="F111" s="9">
        <v>500</v>
      </c>
      <c r="G111" s="49">
        <v>0</v>
      </c>
      <c r="H111" s="50">
        <v>0</v>
      </c>
      <c r="I111" s="49">
        <v>0</v>
      </c>
      <c r="J111" s="50">
        <v>0</v>
      </c>
      <c r="K111" s="49">
        <v>0</v>
      </c>
      <c r="L111" s="50">
        <v>0</v>
      </c>
      <c r="M111" s="49">
        <v>0</v>
      </c>
      <c r="N111" s="50">
        <v>0</v>
      </c>
    </row>
    <row r="112" spans="1:14">
      <c r="A112" s="8" t="s">
        <v>15</v>
      </c>
      <c r="B112" s="8">
        <v>2433</v>
      </c>
      <c r="C112" s="10">
        <v>2483</v>
      </c>
      <c r="D112" s="9">
        <v>122</v>
      </c>
      <c r="E112" s="10">
        <v>159</v>
      </c>
      <c r="F112" s="9">
        <v>500</v>
      </c>
      <c r="G112" s="49">
        <v>0</v>
      </c>
      <c r="H112" s="50">
        <v>0</v>
      </c>
      <c r="I112" s="49">
        <v>0</v>
      </c>
      <c r="J112" s="50">
        <v>0</v>
      </c>
      <c r="K112" s="49">
        <v>0</v>
      </c>
      <c r="L112" s="50">
        <v>0</v>
      </c>
      <c r="M112" s="49">
        <v>0</v>
      </c>
      <c r="N112" s="50">
        <v>0</v>
      </c>
    </row>
    <row r="113" spans="1:14">
      <c r="A113" s="8" t="s">
        <v>15</v>
      </c>
      <c r="B113" s="8">
        <v>2433</v>
      </c>
      <c r="C113" s="10">
        <v>2483</v>
      </c>
      <c r="D113" s="9">
        <v>90</v>
      </c>
      <c r="E113" s="10">
        <v>122</v>
      </c>
      <c r="F113" s="9">
        <v>500</v>
      </c>
      <c r="G113" s="49">
        <v>0</v>
      </c>
      <c r="H113" s="50">
        <v>0</v>
      </c>
      <c r="I113" s="49">
        <v>0</v>
      </c>
      <c r="J113" s="50">
        <v>0</v>
      </c>
      <c r="K113" s="49">
        <v>0</v>
      </c>
      <c r="L113" s="50">
        <v>0</v>
      </c>
      <c r="M113" s="49">
        <v>0</v>
      </c>
      <c r="N113" s="50">
        <v>0</v>
      </c>
    </row>
    <row r="114" spans="1:14">
      <c r="A114" s="8" t="s">
        <v>15</v>
      </c>
      <c r="B114" s="8">
        <v>2433</v>
      </c>
      <c r="C114" s="10">
        <v>2483</v>
      </c>
      <c r="D114" s="9">
        <v>36</v>
      </c>
      <c r="E114" s="10">
        <v>90</v>
      </c>
      <c r="F114" s="9">
        <v>637</v>
      </c>
      <c r="G114" s="49">
        <v>0</v>
      </c>
      <c r="H114" s="50">
        <v>0</v>
      </c>
      <c r="I114" s="49">
        <v>0</v>
      </c>
      <c r="J114" s="50">
        <v>0</v>
      </c>
      <c r="K114" s="49">
        <v>0</v>
      </c>
      <c r="L114" s="50">
        <v>0</v>
      </c>
      <c r="M114" s="49">
        <v>0</v>
      </c>
      <c r="N114" s="50">
        <v>0</v>
      </c>
    </row>
    <row r="115" spans="1:14">
      <c r="A115" s="5" t="s">
        <v>15</v>
      </c>
      <c r="B115" s="5">
        <v>2433</v>
      </c>
      <c r="C115" s="7">
        <v>2483</v>
      </c>
      <c r="D115" s="6">
        <v>0</v>
      </c>
      <c r="E115" s="7">
        <v>36</v>
      </c>
      <c r="F115" s="6">
        <v>100.13</v>
      </c>
      <c r="G115" s="49">
        <v>0</v>
      </c>
      <c r="H115" s="50">
        <v>0</v>
      </c>
      <c r="I115" s="49">
        <v>0</v>
      </c>
      <c r="J115" s="50">
        <v>0</v>
      </c>
      <c r="K115" s="49">
        <v>0</v>
      </c>
      <c r="L115" s="50">
        <v>0</v>
      </c>
      <c r="M115" s="49">
        <v>0</v>
      </c>
      <c r="N115" s="50">
        <v>0</v>
      </c>
    </row>
  </sheetData>
  <mergeCells count="35">
    <mergeCell ref="B107:C107"/>
    <mergeCell ref="B44:C44"/>
    <mergeCell ref="B53:C53"/>
    <mergeCell ref="B62:C62"/>
    <mergeCell ref="B71:C71"/>
    <mergeCell ref="B80:C80"/>
    <mergeCell ref="B17:C17"/>
    <mergeCell ref="B26:C26"/>
    <mergeCell ref="B35:C35"/>
    <mergeCell ref="B89:C89"/>
    <mergeCell ref="B98:C98"/>
    <mergeCell ref="D98:E98"/>
    <mergeCell ref="D107:E107"/>
    <mergeCell ref="D17:E17"/>
    <mergeCell ref="D26:E26"/>
    <mergeCell ref="D35:E35"/>
    <mergeCell ref="D44:E44"/>
    <mergeCell ref="D53:E53"/>
    <mergeCell ref="D62:E62"/>
    <mergeCell ref="D71:E71"/>
    <mergeCell ref="D80:E80"/>
    <mergeCell ref="D89:E89"/>
    <mergeCell ref="K5:L5"/>
    <mergeCell ref="M5:N5"/>
    <mergeCell ref="A6:F6"/>
    <mergeCell ref="G6:H6"/>
    <mergeCell ref="I6:J6"/>
    <mergeCell ref="K6:L6"/>
    <mergeCell ref="M6:N6"/>
    <mergeCell ref="B8:C8"/>
    <mergeCell ref="B7:C7"/>
    <mergeCell ref="D7:E7"/>
    <mergeCell ref="G5:H5"/>
    <mergeCell ref="I5:J5"/>
    <mergeCell ref="D8:E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31" sqref="F31"/>
    </sheetView>
  </sheetViews>
  <sheetFormatPr baseColWidth="10" defaultColWidth="11" defaultRowHeight="15" x14ac:dyDescent="0"/>
  <cols>
    <col min="1" max="1" width="11.83203125" style="48" bestFit="1" customWidth="1"/>
    <col min="2" max="2" width="14.1640625" bestFit="1" customWidth="1"/>
    <col min="3" max="3" width="18.83203125" bestFit="1" customWidth="1"/>
    <col min="4" max="4" width="9.83203125" bestFit="1" customWidth="1"/>
    <col min="5" max="5" width="12.6640625" style="37" bestFit="1" customWidth="1"/>
    <col min="6" max="6" width="12" bestFit="1" customWidth="1"/>
    <col min="7" max="7" width="15.83203125" customWidth="1"/>
    <col min="8" max="8" width="16.33203125" customWidth="1"/>
    <col min="9" max="9" width="17.83203125" customWidth="1"/>
    <col min="10" max="10" width="18.6640625" customWidth="1"/>
    <col min="11" max="11" width="17.83203125" customWidth="1"/>
    <col min="12" max="12" width="18.1640625" customWidth="1"/>
    <col min="13" max="13" width="20" customWidth="1"/>
    <col min="14" max="14" width="20.1640625" customWidth="1"/>
    <col min="15" max="15" width="18.5" customWidth="1"/>
    <col min="16" max="16" width="18.6640625" customWidth="1"/>
  </cols>
  <sheetData>
    <row r="1" spans="1:6">
      <c r="A1" s="46" t="s">
        <v>25</v>
      </c>
      <c r="B1" s="110">
        <v>0.9</v>
      </c>
    </row>
    <row r="2" spans="1:6">
      <c r="A2" s="113" t="s">
        <v>26</v>
      </c>
      <c r="B2" s="111">
        <f>_xlfn.CONFIDENCE.NORM(1-B1,1,1)</f>
        <v>1.6448536269514715</v>
      </c>
    </row>
    <row r="4" spans="1:6">
      <c r="A4" s="133" t="s">
        <v>49</v>
      </c>
      <c r="B4" s="134" t="s">
        <v>71</v>
      </c>
    </row>
    <row r="5" spans="1:6" ht="16" thickBot="1">
      <c r="A5" s="45" t="s">
        <v>72</v>
      </c>
      <c r="B5" s="38" t="s">
        <v>20</v>
      </c>
      <c r="C5" s="38" t="s">
        <v>21</v>
      </c>
      <c r="D5" s="38" t="s">
        <v>22</v>
      </c>
      <c r="E5" s="39" t="s">
        <v>23</v>
      </c>
      <c r="F5" s="40" t="s">
        <v>24</v>
      </c>
    </row>
    <row r="6" spans="1:6" ht="16" thickTop="1">
      <c r="A6" s="47" t="s">
        <v>3</v>
      </c>
      <c r="B6" s="192">
        <v>-7.8999999999999995E-7</v>
      </c>
      <c r="C6" s="192">
        <v>5.8100000000000003E-6</v>
      </c>
      <c r="D6" s="41">
        <f>C6/B6</f>
        <v>-7.3544303797468364</v>
      </c>
      <c r="E6" s="192">
        <f>MAX(0,B6)+$B$2*C6</f>
        <v>9.5565995725880499E-6</v>
      </c>
      <c r="F6" s="42">
        <v>14000000000</v>
      </c>
    </row>
    <row r="7" spans="1:6">
      <c r="A7" s="46" t="s">
        <v>4</v>
      </c>
      <c r="B7" s="186">
        <v>2.79E-6</v>
      </c>
      <c r="C7" s="186">
        <v>7.4699999999999996E-6</v>
      </c>
      <c r="D7" s="43">
        <f>C7/B7</f>
        <v>2.6774193548387095</v>
      </c>
      <c r="E7" s="192">
        <f>MAX(0,B7)+$B$2*C7</f>
        <v>1.5077056593327492E-5</v>
      </c>
      <c r="F7" s="44">
        <v>4470000000</v>
      </c>
    </row>
    <row r="8" spans="1:6">
      <c r="A8" s="46" t="s">
        <v>6</v>
      </c>
      <c r="B8" s="186">
        <v>2.2000000000000001E-7</v>
      </c>
      <c r="C8" s="186">
        <v>1.8700000000000001E-6</v>
      </c>
      <c r="D8" s="43">
        <f>C8/B8</f>
        <v>8.5</v>
      </c>
      <c r="E8" s="192">
        <f>MAX(0,B8)+$B$2*C8</f>
        <v>3.2958762823992517E-6</v>
      </c>
      <c r="F8" s="44">
        <v>5.27</v>
      </c>
    </row>
    <row r="9" spans="1:6">
      <c r="A9" s="46" t="s">
        <v>5</v>
      </c>
      <c r="B9" s="186">
        <v>9.3900000000000006E-5</v>
      </c>
      <c r="C9" s="186">
        <v>6.4200000000000002E-5</v>
      </c>
      <c r="D9" s="43">
        <f>C9/B9</f>
        <v>0.68370607028753994</v>
      </c>
      <c r="E9" s="192">
        <f>MAX(0,B9)+$B$2*C9</f>
        <v>1.9949960285028449E-4</v>
      </c>
      <c r="F9" s="44">
        <v>1250000000</v>
      </c>
    </row>
    <row r="10" spans="1:6">
      <c r="A10" s="46" t="s">
        <v>17</v>
      </c>
      <c r="B10" s="186">
        <v>3.5300000000000001E-6</v>
      </c>
      <c r="C10" s="186">
        <v>4.0300000000000004E-6</v>
      </c>
      <c r="D10" s="43">
        <f>C10/B10</f>
        <v>1.141643059490085</v>
      </c>
      <c r="E10" s="192">
        <f>MAX(0,B10)+$B$2*C10</f>
        <v>1.015876011661443E-5</v>
      </c>
      <c r="F10" s="44">
        <v>30.17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"/>
  <sheetViews>
    <sheetView workbookViewId="0">
      <pane ySplit="6" topLeftCell="A7" activePane="bottomLeft" state="frozen"/>
      <selection pane="bottomLeft" activeCell="E35" sqref="E35"/>
    </sheetView>
  </sheetViews>
  <sheetFormatPr baseColWidth="10" defaultColWidth="11" defaultRowHeight="15" x14ac:dyDescent="0"/>
  <cols>
    <col min="2" max="2" width="8.1640625" customWidth="1"/>
    <col min="3" max="3" width="7.6640625" customWidth="1"/>
    <col min="4" max="4" width="7.83203125" customWidth="1"/>
    <col min="5" max="5" width="8" customWidth="1"/>
    <col min="7" max="7" width="11.83203125" bestFit="1" customWidth="1"/>
    <col min="8" max="8" width="7.83203125" bestFit="1" customWidth="1"/>
    <col min="9" max="9" width="11.83203125" bestFit="1" customWidth="1"/>
    <col min="10" max="10" width="7.83203125" bestFit="1" customWidth="1"/>
    <col min="11" max="11" width="10.5" customWidth="1"/>
    <col min="12" max="12" width="7.83203125" bestFit="1" customWidth="1"/>
    <col min="13" max="13" width="11.83203125" bestFit="1" customWidth="1"/>
    <col min="14" max="14" width="7.83203125" bestFit="1" customWidth="1"/>
  </cols>
  <sheetData>
    <row r="1" spans="1:14">
      <c r="A1" s="1" t="s">
        <v>0</v>
      </c>
      <c r="B1" s="35">
        <f>MCEvents_Slices!G2</f>
        <v>301.5</v>
      </c>
      <c r="C1" s="9"/>
    </row>
    <row r="2" spans="1:14">
      <c r="A2" s="1" t="s">
        <v>1</v>
      </c>
      <c r="B2" s="35">
        <f>MCEvents_Slices!C2</f>
        <v>1</v>
      </c>
      <c r="C2" s="9"/>
    </row>
    <row r="4" spans="1:14">
      <c r="D4" s="16"/>
      <c r="E4" s="17"/>
      <c r="F4" s="18" t="s">
        <v>16</v>
      </c>
      <c r="G4" s="199">
        <f>MCEvents_Slices!G5</f>
        <v>100000000</v>
      </c>
      <c r="H4" s="199"/>
      <c r="I4" s="199">
        <f>MCEvents_Slices!I5</f>
        <v>100000000</v>
      </c>
      <c r="J4" s="199"/>
      <c r="K4" s="199">
        <f>MCEvents_Slices!K5</f>
        <v>100000000</v>
      </c>
      <c r="L4" s="199"/>
      <c r="M4" s="199">
        <f>MCEvents_Slices!M5</f>
        <v>100000000</v>
      </c>
      <c r="N4" s="199"/>
    </row>
    <row r="5" spans="1:14">
      <c r="A5" s="204" t="s">
        <v>2</v>
      </c>
      <c r="B5" s="205"/>
      <c r="C5" s="205"/>
      <c r="D5" s="200"/>
      <c r="E5" s="200"/>
      <c r="F5" s="206"/>
      <c r="G5" s="207" t="s">
        <v>3</v>
      </c>
      <c r="H5" s="208"/>
      <c r="I5" s="207" t="s">
        <v>4</v>
      </c>
      <c r="J5" s="208"/>
      <c r="K5" s="207" t="s">
        <v>5</v>
      </c>
      <c r="L5" s="208"/>
      <c r="M5" s="209" t="s">
        <v>6</v>
      </c>
      <c r="N5" s="210"/>
    </row>
    <row r="6" spans="1:14" ht="16" thickBot="1">
      <c r="A6" s="64" t="s">
        <v>27</v>
      </c>
      <c r="B6" s="215" t="s">
        <v>28</v>
      </c>
      <c r="C6" s="216"/>
      <c r="D6" s="215" t="s">
        <v>29</v>
      </c>
      <c r="E6" s="216"/>
      <c r="F6" s="3" t="s">
        <v>0</v>
      </c>
      <c r="G6" s="2" t="s">
        <v>7</v>
      </c>
      <c r="H6" s="3" t="s">
        <v>8</v>
      </c>
      <c r="I6" s="2" t="s">
        <v>7</v>
      </c>
      <c r="J6" s="3" t="s">
        <v>8</v>
      </c>
      <c r="K6" s="2" t="s">
        <v>7</v>
      </c>
      <c r="L6" s="3" t="s">
        <v>8</v>
      </c>
      <c r="M6" s="2" t="s">
        <v>7</v>
      </c>
      <c r="N6" s="4" t="s">
        <v>8</v>
      </c>
    </row>
    <row r="7" spans="1:14" ht="16" thickTop="1">
      <c r="A7" s="5" t="s">
        <v>9</v>
      </c>
      <c r="B7" s="194" t="s">
        <v>10</v>
      </c>
      <c r="C7" s="195"/>
      <c r="D7" s="200" t="s">
        <v>11</v>
      </c>
      <c r="E7" s="201"/>
      <c r="F7" s="5">
        <f>SUM(MCEvents_Slices!F9:'MCEvents_Slices'!F16)</f>
        <v>3737.13</v>
      </c>
      <c r="G7" s="49">
        <f>SUM(MCEvents_Slices!G9:G16)</f>
        <v>0</v>
      </c>
      <c r="H7" s="50">
        <f>SQRT(SUMSQ(MCEvents_Slices!H9:H16))</f>
        <v>0</v>
      </c>
      <c r="I7" s="49">
        <f>SUM(MCEvents_Slices!I9:I16)</f>
        <v>0</v>
      </c>
      <c r="J7" s="50">
        <f>SQRT(SUMSQ(MCEvents_Slices!J9:J16))</f>
        <v>0</v>
      </c>
      <c r="K7" s="49">
        <f>SUM(MCEvents_Slices!K9:K16)</f>
        <v>0</v>
      </c>
      <c r="L7" s="50">
        <f>SQRT(SUMSQ(MCEvents_Slices!L9:L16))</f>
        <v>0</v>
      </c>
      <c r="M7" s="49">
        <f>SUM(MCEvents_Slices!M9:M16)</f>
        <v>0</v>
      </c>
      <c r="N7" s="51">
        <f>SQRT(SUMSQ(MCEvents_Slices!N9:N16))</f>
        <v>0</v>
      </c>
    </row>
    <row r="8" spans="1:14">
      <c r="A8" s="8" t="s">
        <v>9</v>
      </c>
      <c r="B8" s="21">
        <v>2428</v>
      </c>
      <c r="C8" s="22">
        <v>2488</v>
      </c>
      <c r="D8" s="9">
        <v>333</v>
      </c>
      <c r="E8" s="10">
        <v>631</v>
      </c>
      <c r="F8" s="24">
        <f>SUM(MCEvents_Slices!F$9:'MCEvents_Slices'!F9)</f>
        <v>500</v>
      </c>
      <c r="G8" s="52">
        <f>SUM(MCEvents_Slices!G$9:G9)</f>
        <v>0</v>
      </c>
      <c r="H8" s="53">
        <f>SQRT(SUMSQ(MCEvents_Slices!H$9:H9))</f>
        <v>0</v>
      </c>
      <c r="I8" s="52">
        <f>SUM(MCEvents_Slices!I$9:I9)</f>
        <v>0</v>
      </c>
      <c r="J8" s="53">
        <f>SQRT(SUMSQ(MCEvents_Slices!J$9:J9))</f>
        <v>0</v>
      </c>
      <c r="K8" s="52">
        <f>SUM(MCEvents_Slices!K$9:K9)</f>
        <v>0</v>
      </c>
      <c r="L8" s="53">
        <f>SQRT(SUMSQ(MCEvents_Slices!L$9:L9))</f>
        <v>0</v>
      </c>
      <c r="M8" s="52">
        <f>SUM(MCEvents_Slices!M$9:M9)</f>
        <v>0</v>
      </c>
      <c r="N8" s="54">
        <f>SQRT(SUMSQ(MCEvents_Slices!N$9:N9))</f>
        <v>0</v>
      </c>
    </row>
    <row r="9" spans="1:14">
      <c r="A9" s="8" t="s">
        <v>9</v>
      </c>
      <c r="B9" s="8">
        <v>2428</v>
      </c>
      <c r="C9" s="10">
        <v>2488</v>
      </c>
      <c r="D9" s="9">
        <v>256</v>
      </c>
      <c r="E9" s="25">
        <v>631</v>
      </c>
      <c r="F9" s="28">
        <f>SUM(MCEvents_Slices!F$9:'MCEvents_Slices'!F10)</f>
        <v>1000</v>
      </c>
      <c r="G9" s="52">
        <f>SUM(MCEvents_Slices!G$9:G10)</f>
        <v>0</v>
      </c>
      <c r="H9" s="53">
        <f>SQRT(SUMSQ(MCEvents_Slices!H$9:H10))</f>
        <v>0</v>
      </c>
      <c r="I9" s="52">
        <f>SUM(MCEvents_Slices!I$9:I10)</f>
        <v>0</v>
      </c>
      <c r="J9" s="53">
        <f>SQRT(SUMSQ(MCEvents_Slices!J$9:J10))</f>
        <v>0</v>
      </c>
      <c r="K9" s="52">
        <f>SUM(MCEvents_Slices!K$9:K10)</f>
        <v>0</v>
      </c>
      <c r="L9" s="53">
        <f>SQRT(SUMSQ(MCEvents_Slices!L$9:L10))</f>
        <v>0</v>
      </c>
      <c r="M9" s="52">
        <f>SUM(MCEvents_Slices!M$9:M10)</f>
        <v>0</v>
      </c>
      <c r="N9" s="54">
        <f>SQRT(SUMSQ(MCEvents_Slices!N$9:N10))</f>
        <v>0</v>
      </c>
    </row>
    <row r="10" spans="1:14">
      <c r="A10" s="8" t="s">
        <v>9</v>
      </c>
      <c r="B10" s="8">
        <v>2428</v>
      </c>
      <c r="C10" s="10">
        <v>2488</v>
      </c>
      <c r="D10" s="9">
        <v>202</v>
      </c>
      <c r="E10" s="25">
        <v>631</v>
      </c>
      <c r="F10" s="28">
        <f>SUM(MCEvents_Slices!F$9:'MCEvents_Slices'!F11)</f>
        <v>1500</v>
      </c>
      <c r="G10" s="52">
        <f>SUM(MCEvents_Slices!G$9:G11)</f>
        <v>0</v>
      </c>
      <c r="H10" s="53">
        <f>SQRT(SUMSQ(MCEvents_Slices!H$9:H11))</f>
        <v>0</v>
      </c>
      <c r="I10" s="52">
        <f>SUM(MCEvents_Slices!I$9:I11)</f>
        <v>0</v>
      </c>
      <c r="J10" s="53">
        <f>SQRT(SUMSQ(MCEvents_Slices!J$9:J11))</f>
        <v>0</v>
      </c>
      <c r="K10" s="52">
        <f>SUM(MCEvents_Slices!K$9:K11)</f>
        <v>0</v>
      </c>
      <c r="L10" s="53">
        <f>SQRT(SUMSQ(MCEvents_Slices!L$9:L11))</f>
        <v>0</v>
      </c>
      <c r="M10" s="52">
        <f>SUM(MCEvents_Slices!M$9:M11)</f>
        <v>0</v>
      </c>
      <c r="N10" s="54">
        <f>SQRT(SUMSQ(MCEvents_Slices!N$9:N11))</f>
        <v>0</v>
      </c>
    </row>
    <row r="11" spans="1:14">
      <c r="A11" s="8" t="s">
        <v>9</v>
      </c>
      <c r="B11" s="8">
        <v>2428</v>
      </c>
      <c r="C11" s="10">
        <v>2488</v>
      </c>
      <c r="D11" s="9">
        <v>159</v>
      </c>
      <c r="E11" s="25">
        <v>631</v>
      </c>
      <c r="F11" s="28">
        <f>SUM(MCEvents_Slices!F$9:'MCEvents_Slices'!F12)</f>
        <v>2000</v>
      </c>
      <c r="G11" s="52">
        <f>SUM(MCEvents_Slices!G$9:G12)</f>
        <v>0</v>
      </c>
      <c r="H11" s="53">
        <f>SQRT(SUMSQ(MCEvents_Slices!H$9:H12))</f>
        <v>0</v>
      </c>
      <c r="I11" s="52">
        <f>SUM(MCEvents_Slices!I$9:I12)</f>
        <v>0</v>
      </c>
      <c r="J11" s="53">
        <f>SQRT(SUMSQ(MCEvents_Slices!J$9:J12))</f>
        <v>0</v>
      </c>
      <c r="K11" s="52">
        <f>SUM(MCEvents_Slices!K$9:K12)</f>
        <v>0</v>
      </c>
      <c r="L11" s="53">
        <f>SQRT(SUMSQ(MCEvents_Slices!L$9:L12))</f>
        <v>0</v>
      </c>
      <c r="M11" s="52">
        <f>SUM(MCEvents_Slices!M$9:M12)</f>
        <v>0</v>
      </c>
      <c r="N11" s="54">
        <f>SQRT(SUMSQ(MCEvents_Slices!N$9:N12))</f>
        <v>0</v>
      </c>
    </row>
    <row r="12" spans="1:14">
      <c r="A12" s="8" t="s">
        <v>9</v>
      </c>
      <c r="B12" s="8">
        <v>2428</v>
      </c>
      <c r="C12" s="10">
        <v>2488</v>
      </c>
      <c r="D12" s="9">
        <v>122</v>
      </c>
      <c r="E12" s="25">
        <v>631</v>
      </c>
      <c r="F12" s="28">
        <f>SUM(MCEvents_Slices!F$9:'MCEvents_Slices'!F13)</f>
        <v>2500</v>
      </c>
      <c r="G12" s="52">
        <f>SUM(MCEvents_Slices!G$9:G13)</f>
        <v>0</v>
      </c>
      <c r="H12" s="53">
        <f>SQRT(SUMSQ(MCEvents_Slices!H$9:H13))</f>
        <v>0</v>
      </c>
      <c r="I12" s="52">
        <f>SUM(MCEvents_Slices!I$9:I13)</f>
        <v>0</v>
      </c>
      <c r="J12" s="53">
        <f>SQRT(SUMSQ(MCEvents_Slices!J$9:J13))</f>
        <v>0</v>
      </c>
      <c r="K12" s="52">
        <f>SUM(MCEvents_Slices!K$9:K13)</f>
        <v>0</v>
      </c>
      <c r="L12" s="53">
        <f>SQRT(SUMSQ(MCEvents_Slices!L$9:L13))</f>
        <v>0</v>
      </c>
      <c r="M12" s="52">
        <f>SUM(MCEvents_Slices!M$9:M13)</f>
        <v>0</v>
      </c>
      <c r="N12" s="54">
        <f>SQRT(SUMSQ(MCEvents_Slices!N$9:N13))</f>
        <v>0</v>
      </c>
    </row>
    <row r="13" spans="1:14">
      <c r="A13" s="8" t="s">
        <v>9</v>
      </c>
      <c r="B13" s="8">
        <v>2428</v>
      </c>
      <c r="C13" s="10">
        <v>2488</v>
      </c>
      <c r="D13" s="9">
        <v>90</v>
      </c>
      <c r="E13" s="25">
        <v>631</v>
      </c>
      <c r="F13" s="28">
        <f>SUM(MCEvents_Slices!F$9:'MCEvents_Slices'!F14)</f>
        <v>3000</v>
      </c>
      <c r="G13" s="52">
        <f>SUM(MCEvents_Slices!G$9:G14)</f>
        <v>0</v>
      </c>
      <c r="H13" s="53">
        <f>SQRT(SUMSQ(MCEvents_Slices!H$9:H14))</f>
        <v>0</v>
      </c>
      <c r="I13" s="52">
        <f>SUM(MCEvents_Slices!I$9:I14)</f>
        <v>0</v>
      </c>
      <c r="J13" s="53">
        <f>SQRT(SUMSQ(MCEvents_Slices!J$9:J14))</f>
        <v>0</v>
      </c>
      <c r="K13" s="52">
        <f>SUM(MCEvents_Slices!K$9:K14)</f>
        <v>0</v>
      </c>
      <c r="L13" s="53">
        <f>SQRT(SUMSQ(MCEvents_Slices!L$9:L14))</f>
        <v>0</v>
      </c>
      <c r="M13" s="52">
        <f>SUM(MCEvents_Slices!M$9:M14)</f>
        <v>0</v>
      </c>
      <c r="N13" s="54">
        <f>SQRT(SUMSQ(MCEvents_Slices!N$9:N14))</f>
        <v>0</v>
      </c>
    </row>
    <row r="14" spans="1:14">
      <c r="A14" s="8" t="s">
        <v>9</v>
      </c>
      <c r="B14" s="8">
        <v>2428</v>
      </c>
      <c r="C14" s="10">
        <v>2488</v>
      </c>
      <c r="D14" s="9">
        <v>36</v>
      </c>
      <c r="E14" s="25">
        <v>631</v>
      </c>
      <c r="F14" s="28">
        <f>SUM(MCEvents_Slices!F$9:'MCEvents_Slices'!F15)</f>
        <v>3637</v>
      </c>
      <c r="G14" s="52">
        <f>SUM(MCEvents_Slices!G$9:G15)</f>
        <v>0</v>
      </c>
      <c r="H14" s="53">
        <f>SQRT(SUMSQ(MCEvents_Slices!H$9:H15))</f>
        <v>0</v>
      </c>
      <c r="I14" s="52">
        <f>SUM(MCEvents_Slices!I$9:I15)</f>
        <v>0</v>
      </c>
      <c r="J14" s="53">
        <f>SQRT(SUMSQ(MCEvents_Slices!J$9:J15))</f>
        <v>0</v>
      </c>
      <c r="K14" s="52">
        <f>SUM(MCEvents_Slices!K$9:K15)</f>
        <v>0</v>
      </c>
      <c r="L14" s="53">
        <f>SQRT(SUMSQ(MCEvents_Slices!L$9:L15))</f>
        <v>0</v>
      </c>
      <c r="M14" s="52">
        <f>SUM(MCEvents_Slices!M$9:M15)</f>
        <v>0</v>
      </c>
      <c r="N14" s="54">
        <f>SQRT(SUMSQ(MCEvents_Slices!N$9:N15))</f>
        <v>0</v>
      </c>
    </row>
    <row r="15" spans="1:14">
      <c r="A15" s="5" t="s">
        <v>9</v>
      </c>
      <c r="B15" s="5">
        <v>2428</v>
      </c>
      <c r="C15" s="7">
        <v>2488</v>
      </c>
      <c r="D15" s="6">
        <v>0</v>
      </c>
      <c r="E15" s="25">
        <v>631</v>
      </c>
      <c r="F15" s="28">
        <f>SUM(MCEvents_Slices!F$9:'MCEvents_Slices'!F16)</f>
        <v>3737.13</v>
      </c>
      <c r="G15" s="52">
        <f>SUM(MCEvents_Slices!G$9:G16)</f>
        <v>0</v>
      </c>
      <c r="H15" s="53">
        <f>SQRT(SUMSQ(MCEvents_Slices!H$9:H16))</f>
        <v>0</v>
      </c>
      <c r="I15" s="52">
        <f>SUM(MCEvents_Slices!I$9:I16)</f>
        <v>0</v>
      </c>
      <c r="J15" s="53">
        <f>SQRT(SUMSQ(MCEvents_Slices!J$9:J16))</f>
        <v>0</v>
      </c>
      <c r="K15" s="52">
        <f>SUM(MCEvents_Slices!K$9:K16)</f>
        <v>0</v>
      </c>
      <c r="L15" s="53">
        <f>SQRT(SUMSQ(MCEvents_Slices!L$9:L16))</f>
        <v>0</v>
      </c>
      <c r="M15" s="52">
        <f>SUM(MCEvents_Slices!M$9:M16)</f>
        <v>0</v>
      </c>
      <c r="N15" s="54">
        <f>SQRT(SUMSQ(MCEvents_Slices!N$9:N16))</f>
        <v>0</v>
      </c>
    </row>
    <row r="16" spans="1:14">
      <c r="A16" s="11" t="s">
        <v>9</v>
      </c>
      <c r="B16" s="211" t="s">
        <v>18</v>
      </c>
      <c r="C16" s="212"/>
      <c r="D16" s="205" t="s">
        <v>11</v>
      </c>
      <c r="E16" s="206"/>
      <c r="F16" s="30">
        <f>SUM(MCEvents_Slices!F18:'MCEvents_Slices'!F25)</f>
        <v>3737.13</v>
      </c>
      <c r="G16" s="55">
        <f>SUM(MCEvents_Slices!G18:G25)</f>
        <v>0</v>
      </c>
      <c r="H16" s="56">
        <f>SQRT(SUMSQ(MCEvents_Slices!H18:H25))</f>
        <v>0</v>
      </c>
      <c r="I16" s="55">
        <f>SUM(MCEvents_Slices!I18:I25)</f>
        <v>0</v>
      </c>
      <c r="J16" s="56">
        <f>SQRT(SUMSQ(MCEvents_Slices!J18:J25))</f>
        <v>0</v>
      </c>
      <c r="K16" s="55">
        <f>SUM(MCEvents_Slices!K18:K25)</f>
        <v>0</v>
      </c>
      <c r="L16" s="56">
        <f>SQRT(SUMSQ(MCEvents_Slices!L18:L25))</f>
        <v>0</v>
      </c>
      <c r="M16" s="55">
        <f>SUM(MCEvents_Slices!M18:M25)</f>
        <v>0</v>
      </c>
      <c r="N16" s="57">
        <f>SQRT(SUMSQ(MCEvents_Slices!N18:N25))</f>
        <v>0</v>
      </c>
    </row>
    <row r="17" spans="1:14">
      <c r="A17" s="8" t="s">
        <v>9</v>
      </c>
      <c r="B17" s="21">
        <v>700</v>
      </c>
      <c r="C17" s="22">
        <v>3500</v>
      </c>
      <c r="D17" s="9">
        <v>333</v>
      </c>
      <c r="E17" s="10">
        <v>631</v>
      </c>
      <c r="F17" s="9">
        <f>SUM(MCEvents_Slices!F$18:'MCEvents_Slices'!F18)</f>
        <v>500</v>
      </c>
      <c r="G17" s="52">
        <f>SUM(MCEvents_Slices!G$18:G18)</f>
        <v>0</v>
      </c>
      <c r="H17" s="53">
        <f>SQRT(SUMSQ(MCEvents_Slices!H$18:H18))</f>
        <v>0</v>
      </c>
      <c r="I17" s="52">
        <f>SUM(MCEvents_Slices!I$18:I18)</f>
        <v>0</v>
      </c>
      <c r="J17" s="53">
        <f>SQRT(SUMSQ(MCEvents_Slices!J$18:J18))</f>
        <v>0</v>
      </c>
      <c r="K17" s="52">
        <f>SUM(MCEvents_Slices!K$18:K18)</f>
        <v>0</v>
      </c>
      <c r="L17" s="53">
        <f>SQRT(SUMSQ(MCEvents_Slices!L$18:L18))</f>
        <v>0</v>
      </c>
      <c r="M17" s="52">
        <f>SUM(MCEvents_Slices!M$18:M18)</f>
        <v>0</v>
      </c>
      <c r="N17" s="54">
        <f>SQRT(SUMSQ(MCEvents_Slices!N$18:N18))</f>
        <v>0</v>
      </c>
    </row>
    <row r="18" spans="1:14">
      <c r="A18" s="8" t="s">
        <v>9</v>
      </c>
      <c r="B18" s="8">
        <v>700</v>
      </c>
      <c r="C18" s="10">
        <v>3500</v>
      </c>
      <c r="D18" s="9">
        <v>256</v>
      </c>
      <c r="E18" s="25">
        <v>631</v>
      </c>
      <c r="F18" s="9">
        <f>SUM(MCEvents_Slices!F$18:'MCEvents_Slices'!F19)</f>
        <v>1000</v>
      </c>
      <c r="G18" s="52">
        <f>SUM(MCEvents_Slices!G$18:G19)</f>
        <v>0</v>
      </c>
      <c r="H18" s="53">
        <f>SQRT(SUMSQ(MCEvents_Slices!H$18:H19))</f>
        <v>0</v>
      </c>
      <c r="I18" s="52">
        <f>SUM(MCEvents_Slices!I$18:I19)</f>
        <v>0</v>
      </c>
      <c r="J18" s="53">
        <f>SQRT(SUMSQ(MCEvents_Slices!J$18:J19))</f>
        <v>0</v>
      </c>
      <c r="K18" s="52">
        <f>SUM(MCEvents_Slices!K$18:K19)</f>
        <v>0</v>
      </c>
      <c r="L18" s="53">
        <f>SQRT(SUMSQ(MCEvents_Slices!L$18:L19))</f>
        <v>0</v>
      </c>
      <c r="M18" s="52">
        <f>SUM(MCEvents_Slices!M$18:M19)</f>
        <v>0</v>
      </c>
      <c r="N18" s="54">
        <f>SQRT(SUMSQ(MCEvents_Slices!N$18:N19))</f>
        <v>0</v>
      </c>
    </row>
    <row r="19" spans="1:14">
      <c r="A19" s="8" t="s">
        <v>9</v>
      </c>
      <c r="B19" s="8">
        <v>700</v>
      </c>
      <c r="C19" s="10">
        <v>3500</v>
      </c>
      <c r="D19" s="9">
        <v>202</v>
      </c>
      <c r="E19" s="25">
        <v>631</v>
      </c>
      <c r="F19" s="9">
        <f>SUM(MCEvents_Slices!F$18:'MCEvents_Slices'!F20)</f>
        <v>1500</v>
      </c>
      <c r="G19" s="52">
        <f>SUM(MCEvents_Slices!G$18:G20)</f>
        <v>0</v>
      </c>
      <c r="H19" s="53">
        <f>SQRT(SUMSQ(MCEvents_Slices!H$18:H20))</f>
        <v>0</v>
      </c>
      <c r="I19" s="52">
        <f>SUM(MCEvents_Slices!I$18:I20)</f>
        <v>0</v>
      </c>
      <c r="J19" s="53">
        <f>SQRT(SUMSQ(MCEvents_Slices!J$18:J20))</f>
        <v>0</v>
      </c>
      <c r="K19" s="52">
        <f>SUM(MCEvents_Slices!K$18:K20)</f>
        <v>0</v>
      </c>
      <c r="L19" s="53">
        <f>SQRT(SUMSQ(MCEvents_Slices!L$18:L20))</f>
        <v>0</v>
      </c>
      <c r="M19" s="52">
        <f>SUM(MCEvents_Slices!M$18:M20)</f>
        <v>0</v>
      </c>
      <c r="N19" s="54">
        <f>SQRT(SUMSQ(MCEvents_Slices!N$18:N20))</f>
        <v>0</v>
      </c>
    </row>
    <row r="20" spans="1:14">
      <c r="A20" s="8" t="s">
        <v>9</v>
      </c>
      <c r="B20" s="8">
        <v>700</v>
      </c>
      <c r="C20" s="10">
        <v>3500</v>
      </c>
      <c r="D20" s="9">
        <v>159</v>
      </c>
      <c r="E20" s="25">
        <v>631</v>
      </c>
      <c r="F20" s="9">
        <f>SUM(MCEvents_Slices!F$18:'MCEvents_Slices'!F21)</f>
        <v>2000</v>
      </c>
      <c r="G20" s="52">
        <f>SUM(MCEvents_Slices!G$18:G21)</f>
        <v>0</v>
      </c>
      <c r="H20" s="53">
        <f>SQRT(SUMSQ(MCEvents_Slices!H$18:H21))</f>
        <v>0</v>
      </c>
      <c r="I20" s="52">
        <f>SUM(MCEvents_Slices!I$18:I21)</f>
        <v>0</v>
      </c>
      <c r="J20" s="53">
        <f>SQRT(SUMSQ(MCEvents_Slices!J$18:J21))</f>
        <v>0</v>
      </c>
      <c r="K20" s="52">
        <f>SUM(MCEvents_Slices!K$18:K21)</f>
        <v>0</v>
      </c>
      <c r="L20" s="53">
        <f>SQRT(SUMSQ(MCEvents_Slices!L$18:L21))</f>
        <v>0</v>
      </c>
      <c r="M20" s="52">
        <f>SUM(MCEvents_Slices!M$18:M21)</f>
        <v>0</v>
      </c>
      <c r="N20" s="54">
        <f>SQRT(SUMSQ(MCEvents_Slices!N$18:N21))</f>
        <v>0</v>
      </c>
    </row>
    <row r="21" spans="1:14">
      <c r="A21" s="8" t="s">
        <v>9</v>
      </c>
      <c r="B21" s="8">
        <v>700</v>
      </c>
      <c r="C21" s="10">
        <v>3500</v>
      </c>
      <c r="D21" s="9">
        <v>122</v>
      </c>
      <c r="E21" s="25">
        <v>631</v>
      </c>
      <c r="F21" s="9">
        <f>SUM(MCEvents_Slices!F$18:'MCEvents_Slices'!F22)</f>
        <v>2500</v>
      </c>
      <c r="G21" s="52">
        <f>SUM(MCEvents_Slices!G$18:G22)</f>
        <v>0</v>
      </c>
      <c r="H21" s="53">
        <f>SQRT(SUMSQ(MCEvents_Slices!H$18:H22))</f>
        <v>0</v>
      </c>
      <c r="I21" s="52">
        <f>SUM(MCEvents_Slices!I$18:I22)</f>
        <v>0</v>
      </c>
      <c r="J21" s="53">
        <f>SQRT(SUMSQ(MCEvents_Slices!J$18:J22))</f>
        <v>0</v>
      </c>
      <c r="K21" s="52">
        <f>SUM(MCEvents_Slices!K$18:K22)</f>
        <v>0</v>
      </c>
      <c r="L21" s="53">
        <f>SQRT(SUMSQ(MCEvents_Slices!L$18:L22))</f>
        <v>0</v>
      </c>
      <c r="M21" s="52">
        <f>SUM(MCEvents_Slices!M$18:M22)</f>
        <v>0</v>
      </c>
      <c r="N21" s="54">
        <f>SQRT(SUMSQ(MCEvents_Slices!N$18:N22))</f>
        <v>0</v>
      </c>
    </row>
    <row r="22" spans="1:14">
      <c r="A22" s="8" t="s">
        <v>9</v>
      </c>
      <c r="B22" s="8">
        <v>700</v>
      </c>
      <c r="C22" s="10">
        <v>3500</v>
      </c>
      <c r="D22" s="9">
        <v>90</v>
      </c>
      <c r="E22" s="25">
        <v>631</v>
      </c>
      <c r="F22" s="9">
        <f>SUM(MCEvents_Slices!F$18:'MCEvents_Slices'!F23)</f>
        <v>3000</v>
      </c>
      <c r="G22" s="52">
        <f>SUM(MCEvents_Slices!G$18:G23)</f>
        <v>0</v>
      </c>
      <c r="H22" s="53">
        <f>SQRT(SUMSQ(MCEvents_Slices!H$18:H23))</f>
        <v>0</v>
      </c>
      <c r="I22" s="52">
        <f>SUM(MCEvents_Slices!I$18:I23)</f>
        <v>0</v>
      </c>
      <c r="J22" s="53">
        <f>SQRT(SUMSQ(MCEvents_Slices!J$18:J23))</f>
        <v>0</v>
      </c>
      <c r="K22" s="52">
        <f>SUM(MCEvents_Slices!K$18:K23)</f>
        <v>0</v>
      </c>
      <c r="L22" s="53">
        <f>SQRT(SUMSQ(MCEvents_Slices!L$18:L23))</f>
        <v>0</v>
      </c>
      <c r="M22" s="52">
        <f>SUM(MCEvents_Slices!M$18:M23)</f>
        <v>0</v>
      </c>
      <c r="N22" s="54">
        <f>SQRT(SUMSQ(MCEvents_Slices!N$18:N23))</f>
        <v>0</v>
      </c>
    </row>
    <row r="23" spans="1:14">
      <c r="A23" s="8" t="s">
        <v>9</v>
      </c>
      <c r="B23" s="8">
        <v>700</v>
      </c>
      <c r="C23" s="10">
        <v>3500</v>
      </c>
      <c r="D23" s="9">
        <v>36</v>
      </c>
      <c r="E23" s="25">
        <v>631</v>
      </c>
      <c r="F23" s="9">
        <f>SUM(MCEvents_Slices!F$18:'MCEvents_Slices'!F24)</f>
        <v>3637</v>
      </c>
      <c r="G23" s="52">
        <f>SUM(MCEvents_Slices!G$18:G24)</f>
        <v>0</v>
      </c>
      <c r="H23" s="53">
        <f>SQRT(SUMSQ(MCEvents_Slices!H$18:H24))</f>
        <v>0</v>
      </c>
      <c r="I23" s="52">
        <f>SUM(MCEvents_Slices!I$18:I24)</f>
        <v>0</v>
      </c>
      <c r="J23" s="53">
        <f>SQRT(SUMSQ(MCEvents_Slices!J$18:J24))</f>
        <v>0</v>
      </c>
      <c r="K23" s="52">
        <f>SUM(MCEvents_Slices!K$18:K24)</f>
        <v>0</v>
      </c>
      <c r="L23" s="53">
        <f>SQRT(SUMSQ(MCEvents_Slices!L$18:L24))</f>
        <v>0</v>
      </c>
      <c r="M23" s="52">
        <f>SUM(MCEvents_Slices!M$18:M24)</f>
        <v>0</v>
      </c>
      <c r="N23" s="54">
        <f>SQRT(SUMSQ(MCEvents_Slices!N$18:N24))</f>
        <v>0</v>
      </c>
    </row>
    <row r="24" spans="1:14">
      <c r="A24" s="8" t="s">
        <v>9</v>
      </c>
      <c r="B24" s="5">
        <v>700</v>
      </c>
      <c r="C24" s="7">
        <v>3500</v>
      </c>
      <c r="D24" s="9">
        <v>0</v>
      </c>
      <c r="E24" s="25">
        <v>631</v>
      </c>
      <c r="F24" s="9">
        <f>SUM(MCEvents_Slices!F$18:'MCEvents_Slices'!F25)</f>
        <v>3737.13</v>
      </c>
      <c r="G24" s="52">
        <f>SUM(MCEvents_Slices!G$18:G25)</f>
        <v>0</v>
      </c>
      <c r="H24" s="53">
        <f>SQRT(SUMSQ(MCEvents_Slices!H$18:H25))</f>
        <v>0</v>
      </c>
      <c r="I24" s="52">
        <f>SUM(MCEvents_Slices!I$18:I25)</f>
        <v>0</v>
      </c>
      <c r="J24" s="53">
        <f>SQRT(SUMSQ(MCEvents_Slices!J$18:J25))</f>
        <v>0</v>
      </c>
      <c r="K24" s="52">
        <f>SUM(MCEvents_Slices!K$18:K25)</f>
        <v>0</v>
      </c>
      <c r="L24" s="53">
        <f>SQRT(SUMSQ(MCEvents_Slices!L$18:L25))</f>
        <v>0</v>
      </c>
      <c r="M24" s="52">
        <f>SUM(MCEvents_Slices!M$18:M25)</f>
        <v>0</v>
      </c>
      <c r="N24" s="54">
        <f>SQRT(SUMSQ(MCEvents_Slices!N$18:N25))</f>
        <v>0</v>
      </c>
    </row>
    <row r="25" spans="1:14">
      <c r="A25" s="11" t="s">
        <v>9</v>
      </c>
      <c r="B25" s="213" t="s">
        <v>19</v>
      </c>
      <c r="C25" s="214"/>
      <c r="D25" s="205" t="s">
        <v>11</v>
      </c>
      <c r="E25" s="206"/>
      <c r="F25" s="30">
        <f>SUM(MCEvents_Slices!F27:'MCEvents_Slices'!F34)</f>
        <v>3737.13</v>
      </c>
      <c r="G25" s="55">
        <f>SUM(MCEvents_Slices!G27:G34)</f>
        <v>0</v>
      </c>
      <c r="H25" s="56">
        <f>SQRT(SUMSQ(MCEvents_Slices!H27:H34))</f>
        <v>0</v>
      </c>
      <c r="I25" s="55">
        <f>SUM(MCEvents_Slices!I27:I34)</f>
        <v>0</v>
      </c>
      <c r="J25" s="56">
        <f>SQRT(SUMSQ(MCEvents_Slices!J27:J34))</f>
        <v>0</v>
      </c>
      <c r="K25" s="55">
        <f>SUM(MCEvents_Slices!K27:K34)</f>
        <v>0</v>
      </c>
      <c r="L25" s="56">
        <f>SQRT(SUMSQ(MCEvents_Slices!L27:L34))</f>
        <v>0</v>
      </c>
      <c r="M25" s="55">
        <f>SUM(MCEvents_Slices!M27:M34)</f>
        <v>0</v>
      </c>
      <c r="N25" s="57">
        <f>SQRT(SUMSQ(MCEvents_Slices!N27:N34))</f>
        <v>0</v>
      </c>
    </row>
    <row r="26" spans="1:14">
      <c r="A26" s="8" t="s">
        <v>9</v>
      </c>
      <c r="B26" s="21">
        <v>0</v>
      </c>
      <c r="C26" s="22">
        <v>3500</v>
      </c>
      <c r="D26" s="9">
        <v>333</v>
      </c>
      <c r="E26" s="10">
        <v>631</v>
      </c>
      <c r="F26" s="9">
        <f>SUM(MCEvents_Slices!F$27:'MCEvents_Slices'!F27)</f>
        <v>500</v>
      </c>
      <c r="G26" s="52">
        <f>SUM(MCEvents_Slices!G$27:G27)</f>
        <v>0</v>
      </c>
      <c r="H26" s="53">
        <f>SQRT(SUMSQ(MCEvents_Slices!H$27:H27))</f>
        <v>0</v>
      </c>
      <c r="I26" s="52">
        <f>SUM(MCEvents_Slices!I$27:I27)</f>
        <v>0</v>
      </c>
      <c r="J26" s="53">
        <f>SQRT(SUMSQ(MCEvents_Slices!J$27:J27))</f>
        <v>0</v>
      </c>
      <c r="K26" s="52">
        <f>SUM(MCEvents_Slices!K$27:K27)</f>
        <v>0</v>
      </c>
      <c r="L26" s="53">
        <f>SQRT(SUMSQ(MCEvents_Slices!L$27:L27))</f>
        <v>0</v>
      </c>
      <c r="M26" s="52">
        <f>SUM(MCEvents_Slices!M$27:M27)</f>
        <v>0</v>
      </c>
      <c r="N26" s="54">
        <f>SQRT(SUMSQ(MCEvents_Slices!N$27:N27))</f>
        <v>0</v>
      </c>
    </row>
    <row r="27" spans="1:14">
      <c r="A27" s="8" t="s">
        <v>9</v>
      </c>
      <c r="B27" s="8">
        <v>0</v>
      </c>
      <c r="C27" s="10">
        <v>3500</v>
      </c>
      <c r="D27" s="9">
        <v>256</v>
      </c>
      <c r="E27" s="25">
        <v>631</v>
      </c>
      <c r="F27" s="9">
        <f>SUM(MCEvents_Slices!F$27:'MCEvents_Slices'!F28)</f>
        <v>1000</v>
      </c>
      <c r="G27" s="52">
        <f>SUM(MCEvents_Slices!G$27:G28)</f>
        <v>0</v>
      </c>
      <c r="H27" s="53">
        <f>SQRT(SUMSQ(MCEvents_Slices!H$27:H28))</f>
        <v>0</v>
      </c>
      <c r="I27" s="52">
        <f>SUM(MCEvents_Slices!I$27:I28)</f>
        <v>0</v>
      </c>
      <c r="J27" s="53">
        <f>SQRT(SUMSQ(MCEvents_Slices!J$27:J28))</f>
        <v>0</v>
      </c>
      <c r="K27" s="52">
        <f>SUM(MCEvents_Slices!K$27:K28)</f>
        <v>0</v>
      </c>
      <c r="L27" s="53">
        <f>SQRT(SUMSQ(MCEvents_Slices!L$27:L28))</f>
        <v>0</v>
      </c>
      <c r="M27" s="52">
        <f>SUM(MCEvents_Slices!M$27:M28)</f>
        <v>0</v>
      </c>
      <c r="N27" s="54">
        <f>SQRT(SUMSQ(MCEvents_Slices!N$27:N28))</f>
        <v>0</v>
      </c>
    </row>
    <row r="28" spans="1:14">
      <c r="A28" s="8" t="s">
        <v>9</v>
      </c>
      <c r="B28" s="8">
        <v>0</v>
      </c>
      <c r="C28" s="10">
        <v>3500</v>
      </c>
      <c r="D28" s="9">
        <v>202</v>
      </c>
      <c r="E28" s="25">
        <v>631</v>
      </c>
      <c r="F28" s="9">
        <f>SUM(MCEvents_Slices!F$27:'MCEvents_Slices'!F29)</f>
        <v>1500</v>
      </c>
      <c r="G28" s="52">
        <f>SUM(MCEvents_Slices!G$27:G29)</f>
        <v>0</v>
      </c>
      <c r="H28" s="53">
        <f>SQRT(SUMSQ(MCEvents_Slices!H$27:H29))</f>
        <v>0</v>
      </c>
      <c r="I28" s="52">
        <f>SUM(MCEvents_Slices!I$27:I29)</f>
        <v>0</v>
      </c>
      <c r="J28" s="53">
        <f>SQRT(SUMSQ(MCEvents_Slices!J$27:J29))</f>
        <v>0</v>
      </c>
      <c r="K28" s="52">
        <f>SUM(MCEvents_Slices!K$27:K29)</f>
        <v>0</v>
      </c>
      <c r="L28" s="53">
        <f>SQRT(SUMSQ(MCEvents_Slices!L$27:L29))</f>
        <v>0</v>
      </c>
      <c r="M28" s="52">
        <f>SUM(MCEvents_Slices!M$27:M29)</f>
        <v>0</v>
      </c>
      <c r="N28" s="54">
        <f>SQRT(SUMSQ(MCEvents_Slices!N$27:N29))</f>
        <v>0</v>
      </c>
    </row>
    <row r="29" spans="1:14">
      <c r="A29" s="8" t="s">
        <v>9</v>
      </c>
      <c r="B29" s="8">
        <v>0</v>
      </c>
      <c r="C29" s="10">
        <v>3500</v>
      </c>
      <c r="D29" s="9">
        <v>159</v>
      </c>
      <c r="E29" s="25">
        <v>631</v>
      </c>
      <c r="F29" s="9">
        <f>SUM(MCEvents_Slices!F$27:'MCEvents_Slices'!F30)</f>
        <v>2000</v>
      </c>
      <c r="G29" s="52">
        <f>SUM(MCEvents_Slices!G$27:G30)</f>
        <v>0</v>
      </c>
      <c r="H29" s="53">
        <f>SQRT(SUMSQ(MCEvents_Slices!H$27:H30))</f>
        <v>0</v>
      </c>
      <c r="I29" s="52">
        <f>SUM(MCEvents_Slices!I$27:I30)</f>
        <v>0</v>
      </c>
      <c r="J29" s="53">
        <f>SQRT(SUMSQ(MCEvents_Slices!J$27:J30))</f>
        <v>0</v>
      </c>
      <c r="K29" s="52">
        <f>SUM(MCEvents_Slices!K$27:K30)</f>
        <v>0</v>
      </c>
      <c r="L29" s="53">
        <f>SQRT(SUMSQ(MCEvents_Slices!L$27:L30))</f>
        <v>0</v>
      </c>
      <c r="M29" s="52">
        <f>SUM(MCEvents_Slices!M$27:M30)</f>
        <v>0</v>
      </c>
      <c r="N29" s="54">
        <f>SQRT(SUMSQ(MCEvents_Slices!N$27:N30))</f>
        <v>0</v>
      </c>
    </row>
    <row r="30" spans="1:14">
      <c r="A30" s="8" t="s">
        <v>9</v>
      </c>
      <c r="B30" s="8">
        <v>0</v>
      </c>
      <c r="C30" s="10">
        <v>3500</v>
      </c>
      <c r="D30" s="9">
        <v>122</v>
      </c>
      <c r="E30" s="25">
        <v>631</v>
      </c>
      <c r="F30" s="9">
        <f>SUM(MCEvents_Slices!F$27:'MCEvents_Slices'!F31)</f>
        <v>2500</v>
      </c>
      <c r="G30" s="52">
        <f>SUM(MCEvents_Slices!G$27:G31)</f>
        <v>0</v>
      </c>
      <c r="H30" s="53">
        <f>SQRT(SUMSQ(MCEvents_Slices!H$27:H31))</f>
        <v>0</v>
      </c>
      <c r="I30" s="52">
        <f>SUM(MCEvents_Slices!I$27:I31)</f>
        <v>0</v>
      </c>
      <c r="J30" s="53">
        <f>SQRT(SUMSQ(MCEvents_Slices!J$27:J31))</f>
        <v>0</v>
      </c>
      <c r="K30" s="52">
        <f>SUM(MCEvents_Slices!K$27:K31)</f>
        <v>0</v>
      </c>
      <c r="L30" s="53">
        <f>SQRT(SUMSQ(MCEvents_Slices!L$27:L31))</f>
        <v>0</v>
      </c>
      <c r="M30" s="52">
        <f>SUM(MCEvents_Slices!M$27:M31)</f>
        <v>0</v>
      </c>
      <c r="N30" s="54">
        <f>SQRT(SUMSQ(MCEvents_Slices!N$27:N31))</f>
        <v>0</v>
      </c>
    </row>
    <row r="31" spans="1:14">
      <c r="A31" s="8" t="s">
        <v>9</v>
      </c>
      <c r="B31" s="8">
        <v>0</v>
      </c>
      <c r="C31" s="10">
        <v>3500</v>
      </c>
      <c r="D31" s="9">
        <v>90</v>
      </c>
      <c r="E31" s="25">
        <v>631</v>
      </c>
      <c r="F31" s="9">
        <f>SUM(MCEvents_Slices!F$27:'MCEvents_Slices'!F32)</f>
        <v>3000</v>
      </c>
      <c r="G31" s="52">
        <f>SUM(MCEvents_Slices!G$27:G32)</f>
        <v>0</v>
      </c>
      <c r="H31" s="53">
        <f>SQRT(SUMSQ(MCEvents_Slices!H$27:H32))</f>
        <v>0</v>
      </c>
      <c r="I31" s="52">
        <f>SUM(MCEvents_Slices!I$27:I32)</f>
        <v>0</v>
      </c>
      <c r="J31" s="53">
        <f>SQRT(SUMSQ(MCEvents_Slices!J$27:J32))</f>
        <v>0</v>
      </c>
      <c r="K31" s="52">
        <f>SUM(MCEvents_Slices!K$27:K32)</f>
        <v>0</v>
      </c>
      <c r="L31" s="53">
        <f>SQRT(SUMSQ(MCEvents_Slices!L$27:L32))</f>
        <v>0</v>
      </c>
      <c r="M31" s="52">
        <f>SUM(MCEvents_Slices!M$27:M32)</f>
        <v>0</v>
      </c>
      <c r="N31" s="54">
        <f>SQRT(SUMSQ(MCEvents_Slices!N$27:N32))</f>
        <v>0</v>
      </c>
    </row>
    <row r="32" spans="1:14">
      <c r="A32" s="8" t="s">
        <v>9</v>
      </c>
      <c r="B32" s="8">
        <v>0</v>
      </c>
      <c r="C32" s="10">
        <v>3500</v>
      </c>
      <c r="D32" s="9">
        <v>36</v>
      </c>
      <c r="E32" s="25">
        <v>631</v>
      </c>
      <c r="F32" s="9">
        <f>SUM(MCEvents_Slices!F$27:'MCEvents_Slices'!F33)</f>
        <v>3637</v>
      </c>
      <c r="G32" s="52">
        <f>SUM(MCEvents_Slices!G$27:G33)</f>
        <v>0</v>
      </c>
      <c r="H32" s="53">
        <f>SQRT(SUMSQ(MCEvents_Slices!H$27:H33))</f>
        <v>0</v>
      </c>
      <c r="I32" s="52">
        <f>SUM(MCEvents_Slices!I$27:I33)</f>
        <v>0</v>
      </c>
      <c r="J32" s="53">
        <f>SQRT(SUMSQ(MCEvents_Slices!J$27:J33))</f>
        <v>0</v>
      </c>
      <c r="K32" s="52">
        <f>SUM(MCEvents_Slices!K$27:K33)</f>
        <v>0</v>
      </c>
      <c r="L32" s="53">
        <f>SQRT(SUMSQ(MCEvents_Slices!L$27:L33))</f>
        <v>0</v>
      </c>
      <c r="M32" s="52">
        <f>SUM(MCEvents_Slices!M$27:M33)</f>
        <v>0</v>
      </c>
      <c r="N32" s="54">
        <f>SQRT(SUMSQ(MCEvents_Slices!N$27:N33))</f>
        <v>0</v>
      </c>
    </row>
    <row r="33" spans="1:14">
      <c r="A33" s="8" t="s">
        <v>9</v>
      </c>
      <c r="B33" s="5">
        <v>0</v>
      </c>
      <c r="C33" s="7">
        <v>3500</v>
      </c>
      <c r="D33" s="9">
        <v>0</v>
      </c>
      <c r="E33" s="25">
        <v>631</v>
      </c>
      <c r="F33" s="9">
        <f>SUM(MCEvents_Slices!F$27:'MCEvents_Slices'!F34)</f>
        <v>3737.13</v>
      </c>
      <c r="G33" s="52">
        <f>SUM(MCEvents_Slices!G$27:G34)</f>
        <v>0</v>
      </c>
      <c r="H33" s="53">
        <f>SQRT(SUMSQ(MCEvents_Slices!H$27:H34))</f>
        <v>0</v>
      </c>
      <c r="I33" s="52">
        <f>SUM(MCEvents_Slices!I$27:I34)</f>
        <v>0</v>
      </c>
      <c r="J33" s="53">
        <f>SQRT(SUMSQ(MCEvents_Slices!J$27:J34))</f>
        <v>0</v>
      </c>
      <c r="K33" s="52">
        <f>SUM(MCEvents_Slices!K$27:K34)</f>
        <v>0</v>
      </c>
      <c r="L33" s="53">
        <f>SQRT(SUMSQ(MCEvents_Slices!L$27:L34))</f>
        <v>0</v>
      </c>
      <c r="M33" s="52">
        <f>SUM(MCEvents_Slices!M$27:M34)</f>
        <v>0</v>
      </c>
      <c r="N33" s="54">
        <f>SQRT(SUMSQ(MCEvents_Slices!N$27:N34))</f>
        <v>0</v>
      </c>
    </row>
    <row r="34" spans="1:14">
      <c r="A34" s="11" t="s">
        <v>9</v>
      </c>
      <c r="B34" s="213" t="s">
        <v>12</v>
      </c>
      <c r="C34" s="214"/>
      <c r="D34" s="205" t="s">
        <v>11</v>
      </c>
      <c r="E34" s="206"/>
      <c r="F34" s="69">
        <f>SUM(MCEvents_Slices!F36:'MCEvents_Slices'!F43)</f>
        <v>3737.13</v>
      </c>
      <c r="G34" s="55">
        <f>SUM(MCEvents_Slices!G36:G43)</f>
        <v>0</v>
      </c>
      <c r="H34" s="56">
        <f>SQRT(SUMSQ(MCEvents_Slices!H36:H43))</f>
        <v>0</v>
      </c>
      <c r="I34" s="55">
        <f>SUM(MCEvents_Slices!I36:I43)</f>
        <v>0</v>
      </c>
      <c r="J34" s="56">
        <f>SQRT(SUMSQ(MCEvents_Slices!J36:J43))</f>
        <v>0</v>
      </c>
      <c r="K34" s="55">
        <f>SUM(MCEvents_Slices!K36:K43)</f>
        <v>0</v>
      </c>
      <c r="L34" s="56">
        <f>SQRT(SUMSQ(MCEvents_Slices!L36:L43))</f>
        <v>0</v>
      </c>
      <c r="M34" s="55">
        <f>SUM(MCEvents_Slices!M36:M43)</f>
        <v>0</v>
      </c>
      <c r="N34" s="57">
        <f>SQRT(SUMSQ(MCEvents_Slices!N36:N43))</f>
        <v>0</v>
      </c>
    </row>
    <row r="35" spans="1:14">
      <c r="A35" s="8" t="s">
        <v>9</v>
      </c>
      <c r="B35" s="21">
        <v>2384</v>
      </c>
      <c r="C35" s="22">
        <v>2532</v>
      </c>
      <c r="D35" s="9">
        <v>333</v>
      </c>
      <c r="E35" s="10">
        <v>631</v>
      </c>
      <c r="F35" s="76">
        <f>SUM(MCEvents_Slices!F$36:'MCEvents_Slices'!F36)</f>
        <v>500</v>
      </c>
      <c r="G35" s="52">
        <f>SUM(MCEvents_Slices!G$36:G36)</f>
        <v>0</v>
      </c>
      <c r="H35" s="53">
        <f>SQRT(SUMSQ(MCEvents_Slices!H$36:H36))</f>
        <v>0</v>
      </c>
      <c r="I35" s="52">
        <f>SUM(MCEvents_Slices!I$36:I36)</f>
        <v>0</v>
      </c>
      <c r="J35" s="53">
        <f>SQRT(SUMSQ(MCEvents_Slices!J$36:J36))</f>
        <v>0</v>
      </c>
      <c r="K35" s="52">
        <f>SUM(MCEvents_Slices!K$36:K36)</f>
        <v>0</v>
      </c>
      <c r="L35" s="53">
        <f>SQRT(SUMSQ(MCEvents_Slices!L$36:L36))</f>
        <v>0</v>
      </c>
      <c r="M35" s="52">
        <f>SUM(MCEvents_Slices!M$36:M36)</f>
        <v>0</v>
      </c>
      <c r="N35" s="54">
        <f>SQRT(SUMSQ(MCEvents_Slices!N$36:N36))</f>
        <v>0</v>
      </c>
    </row>
    <row r="36" spans="1:14">
      <c r="A36" s="8" t="s">
        <v>9</v>
      </c>
      <c r="B36" s="8">
        <v>2384</v>
      </c>
      <c r="C36" s="10">
        <v>2532</v>
      </c>
      <c r="D36" s="9">
        <v>256</v>
      </c>
      <c r="E36" s="25">
        <v>631</v>
      </c>
      <c r="F36" s="76">
        <f>SUM(MCEvents_Slices!F$36:'MCEvents_Slices'!F37)</f>
        <v>1000</v>
      </c>
      <c r="G36" s="52">
        <f>SUM(MCEvents_Slices!G$36:G37)</f>
        <v>0</v>
      </c>
      <c r="H36" s="53">
        <f>SQRT(SUMSQ(MCEvents_Slices!H$36:H37))</f>
        <v>0</v>
      </c>
      <c r="I36" s="52">
        <f>SUM(MCEvents_Slices!I$36:I37)</f>
        <v>0</v>
      </c>
      <c r="J36" s="53">
        <f>SQRT(SUMSQ(MCEvents_Slices!J$36:J37))</f>
        <v>0</v>
      </c>
      <c r="K36" s="52">
        <f>SUM(MCEvents_Slices!K$36:K37)</f>
        <v>0</v>
      </c>
      <c r="L36" s="53">
        <f>SQRT(SUMSQ(MCEvents_Slices!L$36:L37))</f>
        <v>0</v>
      </c>
      <c r="M36" s="52">
        <f>SUM(MCEvents_Slices!M$36:M37)</f>
        <v>0</v>
      </c>
      <c r="N36" s="54">
        <f>SQRT(SUMSQ(MCEvents_Slices!N$36:N37))</f>
        <v>0</v>
      </c>
    </row>
    <row r="37" spans="1:14">
      <c r="A37" s="8" t="s">
        <v>9</v>
      </c>
      <c r="B37" s="8">
        <v>2384</v>
      </c>
      <c r="C37" s="10">
        <v>2532</v>
      </c>
      <c r="D37" s="9">
        <v>202</v>
      </c>
      <c r="E37" s="25">
        <v>631</v>
      </c>
      <c r="F37" s="76">
        <f>SUM(MCEvents_Slices!F$36:'MCEvents_Slices'!F38)</f>
        <v>1500</v>
      </c>
      <c r="G37" s="52">
        <f>SUM(MCEvents_Slices!G$36:G38)</f>
        <v>0</v>
      </c>
      <c r="H37" s="53">
        <f>SQRT(SUMSQ(MCEvents_Slices!H$36:H38))</f>
        <v>0</v>
      </c>
      <c r="I37" s="52">
        <f>SUM(MCEvents_Slices!I$36:I38)</f>
        <v>0</v>
      </c>
      <c r="J37" s="53">
        <f>SQRT(SUMSQ(MCEvents_Slices!J$36:J38))</f>
        <v>0</v>
      </c>
      <c r="K37" s="52">
        <f>SUM(MCEvents_Slices!K$36:K38)</f>
        <v>0</v>
      </c>
      <c r="L37" s="53">
        <f>SQRT(SUMSQ(MCEvents_Slices!L$36:L38))</f>
        <v>0</v>
      </c>
      <c r="M37" s="52">
        <f>SUM(MCEvents_Slices!M$36:M38)</f>
        <v>0</v>
      </c>
      <c r="N37" s="54">
        <f>SQRT(SUMSQ(MCEvents_Slices!N$36:N38))</f>
        <v>0</v>
      </c>
    </row>
    <row r="38" spans="1:14">
      <c r="A38" s="8" t="s">
        <v>9</v>
      </c>
      <c r="B38" s="8">
        <v>2384</v>
      </c>
      <c r="C38" s="10">
        <v>2532</v>
      </c>
      <c r="D38" s="9">
        <v>159</v>
      </c>
      <c r="E38" s="25">
        <v>631</v>
      </c>
      <c r="F38" s="76">
        <f>SUM(MCEvents_Slices!F$36:'MCEvents_Slices'!F39)</f>
        <v>2000</v>
      </c>
      <c r="G38" s="52">
        <f>SUM(MCEvents_Slices!G$36:G39)</f>
        <v>0</v>
      </c>
      <c r="H38" s="53">
        <f>SQRT(SUMSQ(MCEvents_Slices!H$36:H39))</f>
        <v>0</v>
      </c>
      <c r="I38" s="52">
        <f>SUM(MCEvents_Slices!I$36:I39)</f>
        <v>0</v>
      </c>
      <c r="J38" s="53">
        <f>SQRT(SUMSQ(MCEvents_Slices!J$36:J39))</f>
        <v>0</v>
      </c>
      <c r="K38" s="52">
        <f>SUM(MCEvents_Slices!K$36:K39)</f>
        <v>0</v>
      </c>
      <c r="L38" s="53">
        <f>SQRT(SUMSQ(MCEvents_Slices!L$36:L39))</f>
        <v>0</v>
      </c>
      <c r="M38" s="52">
        <f>SUM(MCEvents_Slices!M$36:M39)</f>
        <v>0</v>
      </c>
      <c r="N38" s="54">
        <f>SQRT(SUMSQ(MCEvents_Slices!N$36:N39))</f>
        <v>0</v>
      </c>
    </row>
    <row r="39" spans="1:14">
      <c r="A39" s="8" t="s">
        <v>9</v>
      </c>
      <c r="B39" s="8">
        <v>2384</v>
      </c>
      <c r="C39" s="10">
        <v>2532</v>
      </c>
      <c r="D39" s="9">
        <v>122</v>
      </c>
      <c r="E39" s="25">
        <v>631</v>
      </c>
      <c r="F39" s="76">
        <f>SUM(MCEvents_Slices!F$36:'MCEvents_Slices'!F40)</f>
        <v>2500</v>
      </c>
      <c r="G39" s="52">
        <f>SUM(MCEvents_Slices!G$36:G40)</f>
        <v>0</v>
      </c>
      <c r="H39" s="53">
        <f>SQRT(SUMSQ(MCEvents_Slices!H$36:H40))</f>
        <v>0</v>
      </c>
      <c r="I39" s="52">
        <f>SUM(MCEvents_Slices!I$36:I40)</f>
        <v>0</v>
      </c>
      <c r="J39" s="53">
        <f>SQRT(SUMSQ(MCEvents_Slices!J$36:J40))</f>
        <v>0</v>
      </c>
      <c r="K39" s="52">
        <f>SUM(MCEvents_Slices!K$36:K40)</f>
        <v>0</v>
      </c>
      <c r="L39" s="53">
        <f>SQRT(SUMSQ(MCEvents_Slices!L$36:L40))</f>
        <v>0</v>
      </c>
      <c r="M39" s="52">
        <f>SUM(MCEvents_Slices!M$36:M40)</f>
        <v>0</v>
      </c>
      <c r="N39" s="54">
        <f>SQRT(SUMSQ(MCEvents_Slices!N$36:N40))</f>
        <v>0</v>
      </c>
    </row>
    <row r="40" spans="1:14">
      <c r="A40" s="8" t="s">
        <v>9</v>
      </c>
      <c r="B40" s="8">
        <v>2384</v>
      </c>
      <c r="C40" s="10">
        <v>2532</v>
      </c>
      <c r="D40" s="9">
        <v>90</v>
      </c>
      <c r="E40" s="25">
        <v>631</v>
      </c>
      <c r="F40" s="76">
        <f>SUM(MCEvents_Slices!F$36:'MCEvents_Slices'!F41)</f>
        <v>3000</v>
      </c>
      <c r="G40" s="52">
        <f>SUM(MCEvents_Slices!G$36:G41)</f>
        <v>0</v>
      </c>
      <c r="H40" s="53">
        <f>SQRT(SUMSQ(MCEvents_Slices!H$36:H41))</f>
        <v>0</v>
      </c>
      <c r="I40" s="52">
        <f>SUM(MCEvents_Slices!I$36:I41)</f>
        <v>0</v>
      </c>
      <c r="J40" s="53">
        <f>SQRT(SUMSQ(MCEvents_Slices!J$36:J41))</f>
        <v>0</v>
      </c>
      <c r="K40" s="52">
        <f>SUM(MCEvents_Slices!K$36:K41)</f>
        <v>0</v>
      </c>
      <c r="L40" s="53">
        <f>SQRT(SUMSQ(MCEvents_Slices!L$36:L41))</f>
        <v>0</v>
      </c>
      <c r="M40" s="52">
        <f>SUM(MCEvents_Slices!M$36:M41)</f>
        <v>0</v>
      </c>
      <c r="N40" s="54">
        <f>SQRT(SUMSQ(MCEvents_Slices!N$36:N41))</f>
        <v>0</v>
      </c>
    </row>
    <row r="41" spans="1:14">
      <c r="A41" s="8" t="s">
        <v>9</v>
      </c>
      <c r="B41" s="8">
        <v>2384</v>
      </c>
      <c r="C41" s="10">
        <v>2532</v>
      </c>
      <c r="D41" s="9">
        <v>36</v>
      </c>
      <c r="E41" s="25">
        <v>631</v>
      </c>
      <c r="F41" s="76">
        <f>SUM(MCEvents_Slices!F$36:'MCEvents_Slices'!F42)</f>
        <v>3637</v>
      </c>
      <c r="G41" s="52">
        <f>SUM(MCEvents_Slices!G$36:G42)</f>
        <v>0</v>
      </c>
      <c r="H41" s="53">
        <f>SQRT(SUMSQ(MCEvents_Slices!H$36:H42))</f>
        <v>0</v>
      </c>
      <c r="I41" s="52">
        <f>SUM(MCEvents_Slices!I$36:I42)</f>
        <v>0</v>
      </c>
      <c r="J41" s="53">
        <f>SQRT(SUMSQ(MCEvents_Slices!J$36:J42))</f>
        <v>0</v>
      </c>
      <c r="K41" s="52">
        <f>SUM(MCEvents_Slices!K$36:K42)</f>
        <v>0</v>
      </c>
      <c r="L41" s="53">
        <f>SQRT(SUMSQ(MCEvents_Slices!L$36:L42))</f>
        <v>0</v>
      </c>
      <c r="M41" s="52">
        <f>SUM(MCEvents_Slices!M$36:M42)</f>
        <v>0</v>
      </c>
      <c r="N41" s="54">
        <f>SQRT(SUMSQ(MCEvents_Slices!N$36:N42))</f>
        <v>0</v>
      </c>
    </row>
    <row r="42" spans="1:14">
      <c r="A42" s="8" t="s">
        <v>9</v>
      </c>
      <c r="B42" s="5">
        <v>2384</v>
      </c>
      <c r="C42" s="7">
        <v>2532</v>
      </c>
      <c r="D42" s="9">
        <v>0</v>
      </c>
      <c r="E42" s="25">
        <v>631</v>
      </c>
      <c r="F42" s="76">
        <f>SUM(MCEvents_Slices!F$36:'MCEvents_Slices'!F43)</f>
        <v>3737.13</v>
      </c>
      <c r="G42" s="52">
        <f>SUM(MCEvents_Slices!G$36:G43)</f>
        <v>0</v>
      </c>
      <c r="H42" s="53">
        <f>SQRT(SUMSQ(MCEvents_Slices!H$36:H43))</f>
        <v>0</v>
      </c>
      <c r="I42" s="52">
        <f>SUM(MCEvents_Slices!I$36:I43)</f>
        <v>0</v>
      </c>
      <c r="J42" s="53">
        <f>SQRT(SUMSQ(MCEvents_Slices!J$36:J43))</f>
        <v>0</v>
      </c>
      <c r="K42" s="52">
        <f>SUM(MCEvents_Slices!K$36:K43)</f>
        <v>0</v>
      </c>
      <c r="L42" s="53">
        <f>SQRT(SUMSQ(MCEvents_Slices!L$36:L43))</f>
        <v>0</v>
      </c>
      <c r="M42" s="52">
        <f>SUM(MCEvents_Slices!M$36:M43)</f>
        <v>0</v>
      </c>
      <c r="N42" s="54">
        <f>SQRT(SUMSQ(MCEvents_Slices!N$36:N43))</f>
        <v>0</v>
      </c>
    </row>
    <row r="43" spans="1:14">
      <c r="A43" s="11" t="s">
        <v>9</v>
      </c>
      <c r="B43" s="213" t="s">
        <v>13</v>
      </c>
      <c r="C43" s="214"/>
      <c r="D43" s="205" t="s">
        <v>11</v>
      </c>
      <c r="E43" s="206"/>
      <c r="F43" s="30">
        <f>SUM(MCEvents_Slices!F45:'MCEvents_Slices'!F52)</f>
        <v>3737.13</v>
      </c>
      <c r="G43" s="55">
        <f>SUM(MCEvents_Slices!G45:G52)</f>
        <v>0</v>
      </c>
      <c r="H43" s="56">
        <f>SQRT(SUMSQ(MCEvents_Slices!H45:H52))</f>
        <v>0</v>
      </c>
      <c r="I43" s="55">
        <f>SUM(MCEvents_Slices!I45:I52)</f>
        <v>0</v>
      </c>
      <c r="J43" s="56">
        <f>SQRT(SUMSQ(MCEvents_Slices!J45:J52))</f>
        <v>0</v>
      </c>
      <c r="K43" s="55">
        <f>SUM(MCEvents_Slices!K45:K52)</f>
        <v>0</v>
      </c>
      <c r="L43" s="56">
        <f>SQRT(SUMSQ(MCEvents_Slices!L45:L52))</f>
        <v>0</v>
      </c>
      <c r="M43" s="55">
        <f>SUM(MCEvents_Slices!M45:M52)</f>
        <v>0</v>
      </c>
      <c r="N43" s="57">
        <f>SQRT(SUMSQ(MCEvents_Slices!N45:N52))</f>
        <v>0</v>
      </c>
    </row>
    <row r="44" spans="1:14">
      <c r="A44" s="8" t="s">
        <v>9</v>
      </c>
      <c r="B44" s="21">
        <v>2408</v>
      </c>
      <c r="C44" s="22">
        <v>2507</v>
      </c>
      <c r="D44" s="9">
        <v>333</v>
      </c>
      <c r="E44" s="10">
        <v>631</v>
      </c>
      <c r="F44" s="9">
        <f>SUM(MCEvents_Slices!F$45:'MCEvents_Slices'!F45)</f>
        <v>500</v>
      </c>
      <c r="G44" s="52">
        <f>SUM(MCEvents_Slices!G$45:G45)</f>
        <v>0</v>
      </c>
      <c r="H44" s="53">
        <f>SQRT(SUMSQ(MCEvents_Slices!H$45:H45))</f>
        <v>0</v>
      </c>
      <c r="I44" s="52">
        <f>SUM(MCEvents_Slices!I$45:I45)</f>
        <v>0</v>
      </c>
      <c r="J44" s="53">
        <f>SQRT(SUMSQ(MCEvents_Slices!J$45:J45))</f>
        <v>0</v>
      </c>
      <c r="K44" s="52">
        <f>SUM(MCEvents_Slices!K$45:K45)</f>
        <v>0</v>
      </c>
      <c r="L44" s="53">
        <f>SQRT(SUMSQ(MCEvents_Slices!L$45:L45))</f>
        <v>0</v>
      </c>
      <c r="M44" s="52">
        <f>SUM(MCEvents_Slices!M$45:M45)</f>
        <v>0</v>
      </c>
      <c r="N44" s="54">
        <f>SQRT(SUMSQ(MCEvents_Slices!N$45:N45))</f>
        <v>0</v>
      </c>
    </row>
    <row r="45" spans="1:14">
      <c r="A45" s="8" t="s">
        <v>9</v>
      </c>
      <c r="B45" s="8">
        <v>2408</v>
      </c>
      <c r="C45" s="10">
        <v>2507</v>
      </c>
      <c r="D45" s="9">
        <v>256</v>
      </c>
      <c r="E45" s="25">
        <v>631</v>
      </c>
      <c r="F45" s="9">
        <f>SUM(MCEvents_Slices!F$45:'MCEvents_Slices'!F46)</f>
        <v>1000</v>
      </c>
      <c r="G45" s="52">
        <f>SUM(MCEvents_Slices!G$45:G46)</f>
        <v>0</v>
      </c>
      <c r="H45" s="53">
        <f>SQRT(SUMSQ(MCEvents_Slices!H$45:H46))</f>
        <v>0</v>
      </c>
      <c r="I45" s="52">
        <f>SUM(MCEvents_Slices!I$45:I46)</f>
        <v>0</v>
      </c>
      <c r="J45" s="53">
        <f>SQRT(SUMSQ(MCEvents_Slices!J$45:J46))</f>
        <v>0</v>
      </c>
      <c r="K45" s="52">
        <f>SUM(MCEvents_Slices!K$45:K46)</f>
        <v>0</v>
      </c>
      <c r="L45" s="53">
        <f>SQRT(SUMSQ(MCEvents_Slices!L$45:L46))</f>
        <v>0</v>
      </c>
      <c r="M45" s="52">
        <f>SUM(MCEvents_Slices!M$45:M46)</f>
        <v>0</v>
      </c>
      <c r="N45" s="54">
        <f>SQRT(SUMSQ(MCEvents_Slices!N$45:N46))</f>
        <v>0</v>
      </c>
    </row>
    <row r="46" spans="1:14">
      <c r="A46" s="8" t="s">
        <v>9</v>
      </c>
      <c r="B46" s="8">
        <v>2408</v>
      </c>
      <c r="C46" s="10">
        <v>2507</v>
      </c>
      <c r="D46" s="9">
        <v>202</v>
      </c>
      <c r="E46" s="25">
        <v>631</v>
      </c>
      <c r="F46" s="9">
        <f>SUM(MCEvents_Slices!F$45:'MCEvents_Slices'!F47)</f>
        <v>1500</v>
      </c>
      <c r="G46" s="52">
        <f>SUM(MCEvents_Slices!G$45:G47)</f>
        <v>0</v>
      </c>
      <c r="H46" s="53">
        <f>SQRT(SUMSQ(MCEvents_Slices!H$45:H47))</f>
        <v>0</v>
      </c>
      <c r="I46" s="52">
        <f>SUM(MCEvents_Slices!I$45:I47)</f>
        <v>0</v>
      </c>
      <c r="J46" s="53">
        <f>SQRT(SUMSQ(MCEvents_Slices!J$45:J47))</f>
        <v>0</v>
      </c>
      <c r="K46" s="52">
        <f>SUM(MCEvents_Slices!K$45:K47)</f>
        <v>0</v>
      </c>
      <c r="L46" s="53">
        <f>SQRT(SUMSQ(MCEvents_Slices!L$45:L47))</f>
        <v>0</v>
      </c>
      <c r="M46" s="52">
        <f>SUM(MCEvents_Slices!M$45:M47)</f>
        <v>0</v>
      </c>
      <c r="N46" s="54">
        <f>SQRT(SUMSQ(MCEvents_Slices!N$45:N47))</f>
        <v>0</v>
      </c>
    </row>
    <row r="47" spans="1:14">
      <c r="A47" s="8" t="s">
        <v>9</v>
      </c>
      <c r="B47" s="8">
        <v>2408</v>
      </c>
      <c r="C47" s="10">
        <v>2507</v>
      </c>
      <c r="D47" s="9">
        <v>159</v>
      </c>
      <c r="E47" s="25">
        <v>631</v>
      </c>
      <c r="F47" s="9">
        <f>SUM(MCEvents_Slices!F$45:'MCEvents_Slices'!F48)</f>
        <v>2000</v>
      </c>
      <c r="G47" s="52">
        <f>SUM(MCEvents_Slices!G$45:G48)</f>
        <v>0</v>
      </c>
      <c r="H47" s="53">
        <f>SQRT(SUMSQ(MCEvents_Slices!H$45:H48))</f>
        <v>0</v>
      </c>
      <c r="I47" s="52">
        <f>SUM(MCEvents_Slices!I$45:I48)</f>
        <v>0</v>
      </c>
      <c r="J47" s="53">
        <f>SQRT(SUMSQ(MCEvents_Slices!J$45:J48))</f>
        <v>0</v>
      </c>
      <c r="K47" s="52">
        <f>SUM(MCEvents_Slices!K$45:K48)</f>
        <v>0</v>
      </c>
      <c r="L47" s="53">
        <f>SQRT(SUMSQ(MCEvents_Slices!L$45:L48))</f>
        <v>0</v>
      </c>
      <c r="M47" s="52">
        <f>SUM(MCEvents_Slices!M$45:M48)</f>
        <v>0</v>
      </c>
      <c r="N47" s="54">
        <f>SQRT(SUMSQ(MCEvents_Slices!N$45:N48))</f>
        <v>0</v>
      </c>
    </row>
    <row r="48" spans="1:14">
      <c r="A48" s="8" t="s">
        <v>9</v>
      </c>
      <c r="B48" s="8">
        <v>2408</v>
      </c>
      <c r="C48" s="10">
        <v>2507</v>
      </c>
      <c r="D48" s="9">
        <v>122</v>
      </c>
      <c r="E48" s="25">
        <v>631</v>
      </c>
      <c r="F48" s="9">
        <f>SUM(MCEvents_Slices!F$45:'MCEvents_Slices'!F49)</f>
        <v>2500</v>
      </c>
      <c r="G48" s="52">
        <f>SUM(MCEvents_Slices!G$45:G49)</f>
        <v>0</v>
      </c>
      <c r="H48" s="53">
        <f>SQRT(SUMSQ(MCEvents_Slices!H$45:H49))</f>
        <v>0</v>
      </c>
      <c r="I48" s="52">
        <f>SUM(MCEvents_Slices!I$45:I49)</f>
        <v>0</v>
      </c>
      <c r="J48" s="53">
        <f>SQRT(SUMSQ(MCEvents_Slices!J$45:J49))</f>
        <v>0</v>
      </c>
      <c r="K48" s="52">
        <f>SUM(MCEvents_Slices!K$45:K49)</f>
        <v>0</v>
      </c>
      <c r="L48" s="53">
        <f>SQRT(SUMSQ(MCEvents_Slices!L$45:L49))</f>
        <v>0</v>
      </c>
      <c r="M48" s="52">
        <f>SUM(MCEvents_Slices!M$45:M49)</f>
        <v>0</v>
      </c>
      <c r="N48" s="54">
        <f>SQRT(SUMSQ(MCEvents_Slices!N$45:N49))</f>
        <v>0</v>
      </c>
    </row>
    <row r="49" spans="1:14">
      <c r="A49" s="8" t="s">
        <v>9</v>
      </c>
      <c r="B49" s="8">
        <v>2408</v>
      </c>
      <c r="C49" s="10">
        <v>2507</v>
      </c>
      <c r="D49" s="9">
        <v>90</v>
      </c>
      <c r="E49" s="25">
        <v>631</v>
      </c>
      <c r="F49" s="9">
        <f>SUM(MCEvents_Slices!F$45:'MCEvents_Slices'!F50)</f>
        <v>3000</v>
      </c>
      <c r="G49" s="52">
        <f>SUM(MCEvents_Slices!G$45:G50)</f>
        <v>0</v>
      </c>
      <c r="H49" s="53">
        <f>SQRT(SUMSQ(MCEvents_Slices!H$45:H50))</f>
        <v>0</v>
      </c>
      <c r="I49" s="52">
        <f>SUM(MCEvents_Slices!I$45:I50)</f>
        <v>0</v>
      </c>
      <c r="J49" s="53">
        <f>SQRT(SUMSQ(MCEvents_Slices!J$45:J50))</f>
        <v>0</v>
      </c>
      <c r="K49" s="52">
        <f>SUM(MCEvents_Slices!K$45:K50)</f>
        <v>0</v>
      </c>
      <c r="L49" s="53">
        <f>SQRT(SUMSQ(MCEvents_Slices!L$45:L50))</f>
        <v>0</v>
      </c>
      <c r="M49" s="52">
        <f>SUM(MCEvents_Slices!M$45:M50)</f>
        <v>0</v>
      </c>
      <c r="N49" s="54">
        <f>SQRT(SUMSQ(MCEvents_Slices!N$45:N50))</f>
        <v>0</v>
      </c>
    </row>
    <row r="50" spans="1:14">
      <c r="A50" s="8" t="s">
        <v>9</v>
      </c>
      <c r="B50" s="8">
        <v>2408</v>
      </c>
      <c r="C50" s="10">
        <v>2507</v>
      </c>
      <c r="D50" s="9">
        <v>36</v>
      </c>
      <c r="E50" s="25">
        <v>631</v>
      </c>
      <c r="F50" s="9">
        <f>SUM(MCEvents_Slices!F$45:'MCEvents_Slices'!F51)</f>
        <v>3637</v>
      </c>
      <c r="G50" s="52">
        <f>SUM(MCEvents_Slices!G$45:G51)</f>
        <v>0</v>
      </c>
      <c r="H50" s="53">
        <f>SQRT(SUMSQ(MCEvents_Slices!H$45:H51))</f>
        <v>0</v>
      </c>
      <c r="I50" s="52">
        <f>SUM(MCEvents_Slices!I$45:I51)</f>
        <v>0</v>
      </c>
      <c r="J50" s="53">
        <f>SQRT(SUMSQ(MCEvents_Slices!J$45:J51))</f>
        <v>0</v>
      </c>
      <c r="K50" s="52">
        <f>SUM(MCEvents_Slices!K$45:K51)</f>
        <v>0</v>
      </c>
      <c r="L50" s="53">
        <f>SQRT(SUMSQ(MCEvents_Slices!L$45:L51))</f>
        <v>0</v>
      </c>
      <c r="M50" s="52">
        <f>SUM(MCEvents_Slices!M$45:M51)</f>
        <v>0</v>
      </c>
      <c r="N50" s="54">
        <f>SQRT(SUMSQ(MCEvents_Slices!N$45:N51))</f>
        <v>0</v>
      </c>
    </row>
    <row r="51" spans="1:14">
      <c r="A51" s="8" t="s">
        <v>9</v>
      </c>
      <c r="B51" s="5">
        <v>2408</v>
      </c>
      <c r="C51" s="7">
        <v>2507</v>
      </c>
      <c r="D51" s="9">
        <v>0</v>
      </c>
      <c r="E51" s="25">
        <v>631</v>
      </c>
      <c r="F51" s="9">
        <f>SUM(MCEvents_Slices!F$45:'MCEvents_Slices'!F52)</f>
        <v>3737.13</v>
      </c>
      <c r="G51" s="52">
        <f>SUM(MCEvents_Slices!G$45:G52)</f>
        <v>0</v>
      </c>
      <c r="H51" s="53">
        <f>SQRT(SUMSQ(MCEvents_Slices!H$45:H52))</f>
        <v>0</v>
      </c>
      <c r="I51" s="52">
        <f>SUM(MCEvents_Slices!I$45:I52)</f>
        <v>0</v>
      </c>
      <c r="J51" s="53">
        <f>SQRT(SUMSQ(MCEvents_Slices!J$45:J52))</f>
        <v>0</v>
      </c>
      <c r="K51" s="52">
        <f>SUM(MCEvents_Slices!K$45:K52)</f>
        <v>0</v>
      </c>
      <c r="L51" s="53">
        <f>SQRT(SUMSQ(MCEvents_Slices!L$45:L52))</f>
        <v>0</v>
      </c>
      <c r="M51" s="52">
        <f>SUM(MCEvents_Slices!M$45:M52)</f>
        <v>0</v>
      </c>
      <c r="N51" s="54">
        <f>SQRT(SUMSQ(MCEvents_Slices!N$45:N52))</f>
        <v>0</v>
      </c>
    </row>
    <row r="52" spans="1:14">
      <c r="A52" s="11" t="s">
        <v>9</v>
      </c>
      <c r="B52" s="213" t="s">
        <v>14</v>
      </c>
      <c r="C52" s="214"/>
      <c r="D52" s="205" t="s">
        <v>11</v>
      </c>
      <c r="E52" s="206"/>
      <c r="F52" s="30">
        <f>SUM(MCEvents_Slices!F54:'MCEvents_Slices'!F61)</f>
        <v>3737.13</v>
      </c>
      <c r="G52" s="55">
        <f>SUM(MCEvents_Slices!G54:G61)</f>
        <v>0</v>
      </c>
      <c r="H52" s="56">
        <f>SQRT(SUMSQ(MCEvents_Slices!H54:H61))</f>
        <v>0</v>
      </c>
      <c r="I52" s="55">
        <f>SUM(MCEvents_Slices!I54:I61)</f>
        <v>0</v>
      </c>
      <c r="J52" s="56">
        <f>SQRT(SUMSQ(MCEvents_Slices!J54:J61))</f>
        <v>0</v>
      </c>
      <c r="K52" s="55">
        <f>SUM(MCEvents_Slices!K54:K61)</f>
        <v>0</v>
      </c>
      <c r="L52" s="56">
        <f>SQRT(SUMSQ(MCEvents_Slices!L54:L61))</f>
        <v>0</v>
      </c>
      <c r="M52" s="55">
        <f>SUM(MCEvents_Slices!M54:M61)</f>
        <v>0</v>
      </c>
      <c r="N52" s="57">
        <f>SQRT(SUMSQ(MCEvents_Slices!N54:N61))</f>
        <v>0</v>
      </c>
    </row>
    <row r="53" spans="1:14">
      <c r="A53" s="8" t="s">
        <v>9</v>
      </c>
      <c r="B53" s="21">
        <v>2433</v>
      </c>
      <c r="C53" s="22">
        <v>2483</v>
      </c>
      <c r="D53" s="9">
        <v>333</v>
      </c>
      <c r="E53" s="10">
        <v>631</v>
      </c>
      <c r="F53" s="9">
        <f>SUM(MCEvents_Slices!F$54:'MCEvents_Slices'!F54)</f>
        <v>500</v>
      </c>
      <c r="G53" s="52">
        <f>SUM(MCEvents_Slices!G$54:G54)</f>
        <v>0</v>
      </c>
      <c r="H53" s="53">
        <f>SQRT(SUMSQ(MCEvents_Slices!H$54:H54))</f>
        <v>0</v>
      </c>
      <c r="I53" s="52">
        <f>SUM(MCEvents_Slices!I$54:I54)</f>
        <v>0</v>
      </c>
      <c r="J53" s="53">
        <f>SQRT(SUMSQ(MCEvents_Slices!J$54:J54))</f>
        <v>0</v>
      </c>
      <c r="K53" s="52">
        <f>SUM(MCEvents_Slices!K$54:K54)</f>
        <v>0</v>
      </c>
      <c r="L53" s="53">
        <f>SQRT(SUMSQ(MCEvents_Slices!L$54:L54))</f>
        <v>0</v>
      </c>
      <c r="M53" s="52">
        <f>SUM(MCEvents_Slices!M$54:M54)</f>
        <v>0</v>
      </c>
      <c r="N53" s="54">
        <f>SQRT(SUMSQ(MCEvents_Slices!N$54:N54))</f>
        <v>0</v>
      </c>
    </row>
    <row r="54" spans="1:14">
      <c r="A54" s="8" t="s">
        <v>9</v>
      </c>
      <c r="B54" s="8">
        <v>2433</v>
      </c>
      <c r="C54" s="10">
        <v>2483</v>
      </c>
      <c r="D54" s="9">
        <v>256</v>
      </c>
      <c r="E54" s="25">
        <v>631</v>
      </c>
      <c r="F54" s="9">
        <f>SUM(MCEvents_Slices!F$54:'MCEvents_Slices'!F55)</f>
        <v>1000</v>
      </c>
      <c r="G54" s="52">
        <f>SUM(MCEvents_Slices!G$54:G55)</f>
        <v>0</v>
      </c>
      <c r="H54" s="53">
        <f>SQRT(SUMSQ(MCEvents_Slices!H$54:H55))</f>
        <v>0</v>
      </c>
      <c r="I54" s="52">
        <f>SUM(MCEvents_Slices!I$54:I55)</f>
        <v>0</v>
      </c>
      <c r="J54" s="53">
        <f>SQRT(SUMSQ(MCEvents_Slices!J$54:J55))</f>
        <v>0</v>
      </c>
      <c r="K54" s="52">
        <f>SUM(MCEvents_Slices!K$54:K55)</f>
        <v>0</v>
      </c>
      <c r="L54" s="53">
        <f>SQRT(SUMSQ(MCEvents_Slices!L$54:L55))</f>
        <v>0</v>
      </c>
      <c r="M54" s="52">
        <f>SUM(MCEvents_Slices!M$54:M55)</f>
        <v>0</v>
      </c>
      <c r="N54" s="54">
        <f>SQRT(SUMSQ(MCEvents_Slices!N$54:N55))</f>
        <v>0</v>
      </c>
    </row>
    <row r="55" spans="1:14">
      <c r="A55" s="8" t="s">
        <v>9</v>
      </c>
      <c r="B55" s="8">
        <v>2433</v>
      </c>
      <c r="C55" s="10">
        <v>2483</v>
      </c>
      <c r="D55" s="9">
        <v>202</v>
      </c>
      <c r="E55" s="25">
        <v>631</v>
      </c>
      <c r="F55" s="9">
        <f>SUM(MCEvents_Slices!F$54:'MCEvents_Slices'!F56)</f>
        <v>1500</v>
      </c>
      <c r="G55" s="52">
        <f>SUM(MCEvents_Slices!G$54:G56)</f>
        <v>0</v>
      </c>
      <c r="H55" s="53">
        <f>SQRT(SUMSQ(MCEvents_Slices!H$54:H56))</f>
        <v>0</v>
      </c>
      <c r="I55" s="52">
        <f>SUM(MCEvents_Slices!I$54:I56)</f>
        <v>0</v>
      </c>
      <c r="J55" s="53">
        <f>SQRT(SUMSQ(MCEvents_Slices!J$54:J56))</f>
        <v>0</v>
      </c>
      <c r="K55" s="52">
        <f>SUM(MCEvents_Slices!K$54:K56)</f>
        <v>0</v>
      </c>
      <c r="L55" s="53">
        <f>SQRT(SUMSQ(MCEvents_Slices!L$54:L56))</f>
        <v>0</v>
      </c>
      <c r="M55" s="52">
        <f>SUM(MCEvents_Slices!M$54:M56)</f>
        <v>0</v>
      </c>
      <c r="N55" s="54">
        <f>SQRT(SUMSQ(MCEvents_Slices!N$54:N56))</f>
        <v>0</v>
      </c>
    </row>
    <row r="56" spans="1:14">
      <c r="A56" s="8" t="s">
        <v>9</v>
      </c>
      <c r="B56" s="8">
        <v>2433</v>
      </c>
      <c r="C56" s="10">
        <v>2483</v>
      </c>
      <c r="D56" s="9">
        <v>159</v>
      </c>
      <c r="E56" s="25">
        <v>631</v>
      </c>
      <c r="F56" s="9">
        <f>SUM(MCEvents_Slices!F$54:'MCEvents_Slices'!F57)</f>
        <v>2000</v>
      </c>
      <c r="G56" s="52">
        <f>SUM(MCEvents_Slices!G$54:G57)</f>
        <v>0</v>
      </c>
      <c r="H56" s="53">
        <f>SQRT(SUMSQ(MCEvents_Slices!H$54:H57))</f>
        <v>0</v>
      </c>
      <c r="I56" s="52">
        <f>SUM(MCEvents_Slices!I$54:I57)</f>
        <v>0</v>
      </c>
      <c r="J56" s="53">
        <f>SQRT(SUMSQ(MCEvents_Slices!J$54:J57))</f>
        <v>0</v>
      </c>
      <c r="K56" s="52">
        <f>SUM(MCEvents_Slices!K$54:K57)</f>
        <v>0</v>
      </c>
      <c r="L56" s="53">
        <f>SQRT(SUMSQ(MCEvents_Slices!L$54:L57))</f>
        <v>0</v>
      </c>
      <c r="M56" s="52">
        <f>SUM(MCEvents_Slices!M$54:M57)</f>
        <v>0</v>
      </c>
      <c r="N56" s="54">
        <f>SQRT(SUMSQ(MCEvents_Slices!N$54:N57))</f>
        <v>0</v>
      </c>
    </row>
    <row r="57" spans="1:14">
      <c r="A57" s="8" t="s">
        <v>9</v>
      </c>
      <c r="B57" s="8">
        <v>2433</v>
      </c>
      <c r="C57" s="10">
        <v>2483</v>
      </c>
      <c r="D57" s="9">
        <v>122</v>
      </c>
      <c r="E57" s="25">
        <v>631</v>
      </c>
      <c r="F57" s="9">
        <f>SUM(MCEvents_Slices!F$54:'MCEvents_Slices'!F58)</f>
        <v>2500</v>
      </c>
      <c r="G57" s="52">
        <f>SUM(MCEvents_Slices!G$54:G58)</f>
        <v>0</v>
      </c>
      <c r="H57" s="53">
        <f>SQRT(SUMSQ(MCEvents_Slices!H$54:H58))</f>
        <v>0</v>
      </c>
      <c r="I57" s="52">
        <f>SUM(MCEvents_Slices!I$54:I58)</f>
        <v>0</v>
      </c>
      <c r="J57" s="53">
        <f>SQRT(SUMSQ(MCEvents_Slices!J$54:J58))</f>
        <v>0</v>
      </c>
      <c r="K57" s="52">
        <f>SUM(MCEvents_Slices!K$54:K58)</f>
        <v>0</v>
      </c>
      <c r="L57" s="53">
        <f>SQRT(SUMSQ(MCEvents_Slices!L$54:L58))</f>
        <v>0</v>
      </c>
      <c r="M57" s="52">
        <f>SUM(MCEvents_Slices!M$54:M58)</f>
        <v>0</v>
      </c>
      <c r="N57" s="54">
        <f>SQRT(SUMSQ(MCEvents_Slices!N$54:N58))</f>
        <v>0</v>
      </c>
    </row>
    <row r="58" spans="1:14">
      <c r="A58" s="8" t="s">
        <v>9</v>
      </c>
      <c r="B58" s="8">
        <v>2433</v>
      </c>
      <c r="C58" s="10">
        <v>2483</v>
      </c>
      <c r="D58" s="9">
        <v>90</v>
      </c>
      <c r="E58" s="25">
        <v>631</v>
      </c>
      <c r="F58" s="9">
        <f>SUM(MCEvents_Slices!F$54:'MCEvents_Slices'!F59)</f>
        <v>3000</v>
      </c>
      <c r="G58" s="52">
        <f>SUM(MCEvents_Slices!G$54:G59)</f>
        <v>0</v>
      </c>
      <c r="H58" s="53">
        <f>SQRT(SUMSQ(MCEvents_Slices!H$54:H59))</f>
        <v>0</v>
      </c>
      <c r="I58" s="52">
        <f>SUM(MCEvents_Slices!I$54:I59)</f>
        <v>0</v>
      </c>
      <c r="J58" s="53">
        <f>SQRT(SUMSQ(MCEvents_Slices!J$54:J59))</f>
        <v>0</v>
      </c>
      <c r="K58" s="52">
        <f>SUM(MCEvents_Slices!K$54:K59)</f>
        <v>0</v>
      </c>
      <c r="L58" s="53">
        <f>SQRT(SUMSQ(MCEvents_Slices!L$54:L59))</f>
        <v>0</v>
      </c>
      <c r="M58" s="52">
        <f>SUM(MCEvents_Slices!M$54:M59)</f>
        <v>0</v>
      </c>
      <c r="N58" s="54">
        <f>SQRT(SUMSQ(MCEvents_Slices!N$54:N59))</f>
        <v>0</v>
      </c>
    </row>
    <row r="59" spans="1:14">
      <c r="A59" s="8" t="s">
        <v>9</v>
      </c>
      <c r="B59" s="8">
        <v>2433</v>
      </c>
      <c r="C59" s="10">
        <v>2483</v>
      </c>
      <c r="D59" s="9">
        <v>36</v>
      </c>
      <c r="E59" s="25">
        <v>631</v>
      </c>
      <c r="F59" s="9">
        <f>SUM(MCEvents_Slices!F$54:'MCEvents_Slices'!F60)</f>
        <v>3637</v>
      </c>
      <c r="G59" s="52">
        <f>SUM(MCEvents_Slices!G$54:G60)</f>
        <v>0</v>
      </c>
      <c r="H59" s="53">
        <f>SQRT(SUMSQ(MCEvents_Slices!H$54:H60))</f>
        <v>0</v>
      </c>
      <c r="I59" s="52">
        <f>SUM(MCEvents_Slices!I$54:I60)</f>
        <v>0</v>
      </c>
      <c r="J59" s="53">
        <f>SQRT(SUMSQ(MCEvents_Slices!J$54:J60))</f>
        <v>0</v>
      </c>
      <c r="K59" s="52">
        <f>SUM(MCEvents_Slices!K$54:K60)</f>
        <v>0</v>
      </c>
      <c r="L59" s="53">
        <f>SQRT(SUMSQ(MCEvents_Slices!L$54:L60))</f>
        <v>0</v>
      </c>
      <c r="M59" s="52">
        <f>SUM(MCEvents_Slices!M$54:M60)</f>
        <v>0</v>
      </c>
      <c r="N59" s="54">
        <f>SQRT(SUMSQ(MCEvents_Slices!N$54:N60))</f>
        <v>0</v>
      </c>
    </row>
    <row r="60" spans="1:14" ht="16" thickBot="1">
      <c r="A60" s="13" t="s">
        <v>9</v>
      </c>
      <c r="B60" s="13">
        <v>2433</v>
      </c>
      <c r="C60" s="15">
        <v>2483</v>
      </c>
      <c r="D60" s="14">
        <v>0</v>
      </c>
      <c r="E60" s="15">
        <v>631</v>
      </c>
      <c r="F60" s="77">
        <f>SUM(MCEvents_Slices!F$54:'MCEvents_Slices'!F61)</f>
        <v>3737.13</v>
      </c>
      <c r="G60" s="58">
        <f>SUM(MCEvents_Slices!G$54:G61)</f>
        <v>0</v>
      </c>
      <c r="H60" s="60">
        <f>SQRT(SUMSQ(MCEvents_Slices!H$54:H61))</f>
        <v>0</v>
      </c>
      <c r="I60" s="58">
        <f>SUM(MCEvents_Slices!I$54:I61)</f>
        <v>0</v>
      </c>
      <c r="J60" s="59">
        <f>SQRT(SUMSQ(MCEvents_Slices!J$54:J61))</f>
        <v>0</v>
      </c>
      <c r="K60" s="58">
        <f>SUM(MCEvents_Slices!K$54:K61)</f>
        <v>0</v>
      </c>
      <c r="L60" s="59">
        <f>SQRT(SUMSQ(MCEvents_Slices!L$54:L61))</f>
        <v>0</v>
      </c>
      <c r="M60" s="58">
        <f>SUM(MCEvents_Slices!M$54:M61)</f>
        <v>0</v>
      </c>
      <c r="N60" s="60">
        <f>SQRT(SUMSQ(MCEvents_Slices!N$54:N61))</f>
        <v>0</v>
      </c>
    </row>
    <row r="61" spans="1:14" ht="16" thickTop="1">
      <c r="A61" s="5" t="s">
        <v>15</v>
      </c>
      <c r="B61" s="194" t="s">
        <v>10</v>
      </c>
      <c r="C61" s="195"/>
      <c r="D61" s="200" t="s">
        <v>11</v>
      </c>
      <c r="E61" s="201"/>
      <c r="F61" s="31">
        <f>SUM(MCEvents_Slices!F63:'MCEvents_Slices'!F70)</f>
        <v>3737.13</v>
      </c>
      <c r="G61" s="49">
        <f>SUM(MCEvents_Slices!G63:G70)</f>
        <v>0</v>
      </c>
      <c r="H61" s="50">
        <f>SQRT(SUMSQ(MCEvents_Slices!H63:H70))</f>
        <v>0</v>
      </c>
      <c r="I61" s="55">
        <f>SUM(MCEvents_Slices!I63:I70)</f>
        <v>0</v>
      </c>
      <c r="J61" s="50">
        <f>SQRT(SUMSQ(MCEvents_Slices!J63:J70))</f>
        <v>0</v>
      </c>
      <c r="K61" s="49">
        <f>SUM(MCEvents_Slices!K63:K70)</f>
        <v>0</v>
      </c>
      <c r="L61" s="50">
        <f>SQRT(SUMSQ(MCEvents_Slices!L63:L70))</f>
        <v>0</v>
      </c>
      <c r="M61" s="55">
        <f>SUM(MCEvents_Slices!M63:M70)</f>
        <v>0</v>
      </c>
      <c r="N61" s="51">
        <f>SQRT(SUMSQ(MCEvents_Slices!N63:N70))</f>
        <v>0</v>
      </c>
    </row>
    <row r="62" spans="1:14">
      <c r="A62" s="8" t="s">
        <v>15</v>
      </c>
      <c r="B62" s="21">
        <v>2428</v>
      </c>
      <c r="C62" s="22">
        <v>2488</v>
      </c>
      <c r="D62" s="9">
        <v>333</v>
      </c>
      <c r="E62" s="10">
        <v>631</v>
      </c>
      <c r="F62" s="9">
        <f>SUM(MCEvents_Slices!F$63:'MCEvents_Slices'!F63)</f>
        <v>500</v>
      </c>
      <c r="G62" s="52">
        <f>SUM(MCEvents_Slices!G$63:G63)</f>
        <v>0</v>
      </c>
      <c r="H62" s="53">
        <f>SQRT(SUMSQ(MCEvents_Slices!H$63:H63))</f>
        <v>0</v>
      </c>
      <c r="I62" s="52">
        <f>SUM(MCEvents_Slices!I$63:I63)</f>
        <v>0</v>
      </c>
      <c r="J62" s="53">
        <f>SQRT(SUMSQ(MCEvents_Slices!J$63:J63))</f>
        <v>0</v>
      </c>
      <c r="K62" s="52">
        <f>SUM(MCEvents_Slices!K$63:K63)</f>
        <v>0</v>
      </c>
      <c r="L62" s="53">
        <f>SQRT(SUMSQ(MCEvents_Slices!L$63:L63))</f>
        <v>0</v>
      </c>
      <c r="M62" s="52">
        <f>SUM(MCEvents_Slices!M$63:M63)</f>
        <v>0</v>
      </c>
      <c r="N62" s="54">
        <f>SQRT(SUMSQ(MCEvents_Slices!N$63:N63))</f>
        <v>0</v>
      </c>
    </row>
    <row r="63" spans="1:14">
      <c r="A63" s="8" t="s">
        <v>15</v>
      </c>
      <c r="B63" s="8">
        <v>2428</v>
      </c>
      <c r="C63" s="10">
        <v>2488</v>
      </c>
      <c r="D63" s="9">
        <v>256</v>
      </c>
      <c r="E63" s="25">
        <v>631</v>
      </c>
      <c r="F63" s="9">
        <f>SUM(MCEvents_Slices!F$63:'MCEvents_Slices'!F64)</f>
        <v>1000</v>
      </c>
      <c r="G63" s="52">
        <f>SUM(MCEvents_Slices!G$63:G64)</f>
        <v>0</v>
      </c>
      <c r="H63" s="53">
        <f>SQRT(SUMSQ(MCEvents_Slices!H$63:H64))</f>
        <v>0</v>
      </c>
      <c r="I63" s="52">
        <f>SUM(MCEvents_Slices!I$63:I64)</f>
        <v>0</v>
      </c>
      <c r="J63" s="53">
        <f>SQRT(SUMSQ(MCEvents_Slices!J$63:J64))</f>
        <v>0</v>
      </c>
      <c r="K63" s="52">
        <f>SUM(MCEvents_Slices!K$63:K64)</f>
        <v>0</v>
      </c>
      <c r="L63" s="53">
        <f>SQRT(SUMSQ(MCEvents_Slices!L$63:L64))</f>
        <v>0</v>
      </c>
      <c r="M63" s="52">
        <f>SUM(MCEvents_Slices!M$63:M64)</f>
        <v>0</v>
      </c>
      <c r="N63" s="54">
        <f>SQRT(SUMSQ(MCEvents_Slices!N$63:N64))</f>
        <v>0</v>
      </c>
    </row>
    <row r="64" spans="1:14">
      <c r="A64" s="8" t="s">
        <v>15</v>
      </c>
      <c r="B64" s="8">
        <v>2428</v>
      </c>
      <c r="C64" s="10">
        <v>2488</v>
      </c>
      <c r="D64" s="9">
        <v>202</v>
      </c>
      <c r="E64" s="25">
        <v>631</v>
      </c>
      <c r="F64" s="9">
        <f>SUM(MCEvents_Slices!F$63:'MCEvents_Slices'!F65)</f>
        <v>1500</v>
      </c>
      <c r="G64" s="52">
        <f>SUM(MCEvents_Slices!G$63:G65)</f>
        <v>0</v>
      </c>
      <c r="H64" s="53">
        <f>SQRT(SUMSQ(MCEvents_Slices!H$63:H65))</f>
        <v>0</v>
      </c>
      <c r="I64" s="52">
        <f>SUM(MCEvents_Slices!I$63:I65)</f>
        <v>0</v>
      </c>
      <c r="J64" s="53">
        <f>SQRT(SUMSQ(MCEvents_Slices!J$63:J65))</f>
        <v>0</v>
      </c>
      <c r="K64" s="52">
        <f>SUM(MCEvents_Slices!K$63:K65)</f>
        <v>0</v>
      </c>
      <c r="L64" s="53">
        <f>SQRT(SUMSQ(MCEvents_Slices!L$63:L65))</f>
        <v>0</v>
      </c>
      <c r="M64" s="52">
        <f>SUM(MCEvents_Slices!M$63:M65)</f>
        <v>0</v>
      </c>
      <c r="N64" s="54">
        <f>SQRT(SUMSQ(MCEvents_Slices!N$63:N65))</f>
        <v>0</v>
      </c>
    </row>
    <row r="65" spans="1:14">
      <c r="A65" s="8" t="s">
        <v>15</v>
      </c>
      <c r="B65" s="8">
        <v>2428</v>
      </c>
      <c r="C65" s="10">
        <v>2488</v>
      </c>
      <c r="D65" s="9">
        <v>159</v>
      </c>
      <c r="E65" s="25">
        <v>631</v>
      </c>
      <c r="F65" s="9">
        <f>SUM(MCEvents_Slices!F$63:'MCEvents_Slices'!F66)</f>
        <v>2000</v>
      </c>
      <c r="G65" s="52">
        <f>SUM(MCEvents_Slices!G$63:G66)</f>
        <v>0</v>
      </c>
      <c r="H65" s="53">
        <f>SQRT(SUMSQ(MCEvents_Slices!H$63:H66))</f>
        <v>0</v>
      </c>
      <c r="I65" s="52">
        <f>SUM(MCEvents_Slices!I$63:I66)</f>
        <v>0</v>
      </c>
      <c r="J65" s="53">
        <f>SQRT(SUMSQ(MCEvents_Slices!J$63:J66))</f>
        <v>0</v>
      </c>
      <c r="K65" s="52">
        <f>SUM(MCEvents_Slices!K$63:K66)</f>
        <v>0</v>
      </c>
      <c r="L65" s="53">
        <f>SQRT(SUMSQ(MCEvents_Slices!L$63:L66))</f>
        <v>0</v>
      </c>
      <c r="M65" s="52">
        <f>SUM(MCEvents_Slices!M$63:M66)</f>
        <v>0</v>
      </c>
      <c r="N65" s="54">
        <f>SQRT(SUMSQ(MCEvents_Slices!N$63:N66))</f>
        <v>0</v>
      </c>
    </row>
    <row r="66" spans="1:14">
      <c r="A66" s="8" t="s">
        <v>15</v>
      </c>
      <c r="B66" s="8">
        <v>2428</v>
      </c>
      <c r="C66" s="10">
        <v>2488</v>
      </c>
      <c r="D66" s="9">
        <v>122</v>
      </c>
      <c r="E66" s="25">
        <v>631</v>
      </c>
      <c r="F66" s="9">
        <f>SUM(MCEvents_Slices!F$63:'MCEvents_Slices'!F67)</f>
        <v>2500</v>
      </c>
      <c r="G66" s="52">
        <f>SUM(MCEvents_Slices!G$63:G67)</f>
        <v>0</v>
      </c>
      <c r="H66" s="53">
        <f>SQRT(SUMSQ(MCEvents_Slices!H$63:H67))</f>
        <v>0</v>
      </c>
      <c r="I66" s="52">
        <f>SUM(MCEvents_Slices!I$63:I67)</f>
        <v>0</v>
      </c>
      <c r="J66" s="53">
        <f>SQRT(SUMSQ(MCEvents_Slices!J$63:J67))</f>
        <v>0</v>
      </c>
      <c r="K66" s="52">
        <f>SUM(MCEvents_Slices!K$63:K67)</f>
        <v>0</v>
      </c>
      <c r="L66" s="53">
        <f>SQRT(SUMSQ(MCEvents_Slices!L$63:L67))</f>
        <v>0</v>
      </c>
      <c r="M66" s="52">
        <f>SUM(MCEvents_Slices!M$63:M67)</f>
        <v>0</v>
      </c>
      <c r="N66" s="54">
        <f>SQRT(SUMSQ(MCEvents_Slices!N$63:N67))</f>
        <v>0</v>
      </c>
    </row>
    <row r="67" spans="1:14">
      <c r="A67" s="8" t="s">
        <v>15</v>
      </c>
      <c r="B67" s="8">
        <v>2428</v>
      </c>
      <c r="C67" s="10">
        <v>2488</v>
      </c>
      <c r="D67" s="9">
        <v>90</v>
      </c>
      <c r="E67" s="25">
        <v>631</v>
      </c>
      <c r="F67" s="9">
        <f>SUM(MCEvents_Slices!F$63:'MCEvents_Slices'!F68)</f>
        <v>3000</v>
      </c>
      <c r="G67" s="52">
        <f>SUM(MCEvents_Slices!G$63:G68)</f>
        <v>0</v>
      </c>
      <c r="H67" s="53">
        <f>SQRT(SUMSQ(MCEvents_Slices!H$63:H68))</f>
        <v>0</v>
      </c>
      <c r="I67" s="52">
        <f>SUM(MCEvents_Slices!I$63:I68)</f>
        <v>0</v>
      </c>
      <c r="J67" s="53">
        <f>SQRT(SUMSQ(MCEvents_Slices!J$63:J68))</f>
        <v>0</v>
      </c>
      <c r="K67" s="52">
        <f>SUM(MCEvents_Slices!K$63:K68)</f>
        <v>0</v>
      </c>
      <c r="L67" s="53">
        <f>SQRT(SUMSQ(MCEvents_Slices!L$63:L68))</f>
        <v>0</v>
      </c>
      <c r="M67" s="52">
        <f>SUM(MCEvents_Slices!M$63:M68)</f>
        <v>0</v>
      </c>
      <c r="N67" s="54">
        <f>SQRT(SUMSQ(MCEvents_Slices!N$63:N68))</f>
        <v>0</v>
      </c>
    </row>
    <row r="68" spans="1:14">
      <c r="A68" s="8" t="s">
        <v>15</v>
      </c>
      <c r="B68" s="8">
        <v>2428</v>
      </c>
      <c r="C68" s="10">
        <v>2488</v>
      </c>
      <c r="D68" s="9">
        <v>36</v>
      </c>
      <c r="E68" s="25">
        <v>631</v>
      </c>
      <c r="F68" s="9">
        <f>SUM(MCEvents_Slices!F$63:'MCEvents_Slices'!F69)</f>
        <v>3637</v>
      </c>
      <c r="G68" s="52">
        <f>SUM(MCEvents_Slices!G$63:G69)</f>
        <v>0</v>
      </c>
      <c r="H68" s="53">
        <f>SQRT(SUMSQ(MCEvents_Slices!H$63:H69))</f>
        <v>0</v>
      </c>
      <c r="I68" s="52">
        <f>SUM(MCEvents_Slices!I$63:I69)</f>
        <v>0</v>
      </c>
      <c r="J68" s="53">
        <f>SQRT(SUMSQ(MCEvents_Slices!J$63:J69))</f>
        <v>0</v>
      </c>
      <c r="K68" s="52">
        <f>SUM(MCEvents_Slices!K$63:K69)</f>
        <v>0</v>
      </c>
      <c r="L68" s="53">
        <f>SQRT(SUMSQ(MCEvents_Slices!L$63:L69))</f>
        <v>0</v>
      </c>
      <c r="M68" s="52">
        <f>SUM(MCEvents_Slices!M$63:M69)</f>
        <v>0</v>
      </c>
      <c r="N68" s="54">
        <f>SQRT(SUMSQ(MCEvents_Slices!N$63:N69))</f>
        <v>0</v>
      </c>
    </row>
    <row r="69" spans="1:14">
      <c r="A69" s="8" t="s">
        <v>15</v>
      </c>
      <c r="B69" s="5">
        <v>2428</v>
      </c>
      <c r="C69" s="7">
        <v>2488</v>
      </c>
      <c r="D69" s="9">
        <v>0</v>
      </c>
      <c r="E69" s="25">
        <v>631</v>
      </c>
      <c r="F69" s="9">
        <f>SUM(MCEvents_Slices!F$63:'MCEvents_Slices'!F70)</f>
        <v>3737.13</v>
      </c>
      <c r="G69" s="52">
        <f>SUM(MCEvents_Slices!G$63:G70)</f>
        <v>0</v>
      </c>
      <c r="H69" s="53">
        <f>SQRT(SUMSQ(MCEvents_Slices!H$63:H70))</f>
        <v>0</v>
      </c>
      <c r="I69" s="52">
        <f>SUM(MCEvents_Slices!I$63:I70)</f>
        <v>0</v>
      </c>
      <c r="J69" s="53">
        <f>SQRT(SUMSQ(MCEvents_Slices!J$63:J70))</f>
        <v>0</v>
      </c>
      <c r="K69" s="52">
        <f>SUM(MCEvents_Slices!K$63:K70)</f>
        <v>0</v>
      </c>
      <c r="L69" s="53">
        <f>SQRT(SUMSQ(MCEvents_Slices!L$63:L70))</f>
        <v>0</v>
      </c>
      <c r="M69" s="52">
        <f>SUM(MCEvents_Slices!M$63:M70)</f>
        <v>0</v>
      </c>
      <c r="N69" s="54">
        <f>SQRT(SUMSQ(MCEvents_Slices!N$63:N70))</f>
        <v>0</v>
      </c>
    </row>
    <row r="70" spans="1:14">
      <c r="A70" s="11" t="s">
        <v>15</v>
      </c>
      <c r="B70" s="211" t="s">
        <v>18</v>
      </c>
      <c r="C70" s="212"/>
      <c r="D70" s="205" t="s">
        <v>11</v>
      </c>
      <c r="E70" s="206"/>
      <c r="F70" s="30">
        <f>SUM(MCEvents_Slices!F72:'MCEvents_Slices'!F79)</f>
        <v>3737.13</v>
      </c>
      <c r="G70" s="55">
        <f>SUM(MCEvents_Slices!G72:G79)</f>
        <v>0</v>
      </c>
      <c r="H70" s="56">
        <f>SQRT(SUMSQ(MCEvents_Slices!H72:H79))</f>
        <v>0</v>
      </c>
      <c r="I70" s="55">
        <f>SUM(MCEvents_Slices!I72:I79)</f>
        <v>0</v>
      </c>
      <c r="J70" s="56">
        <f>SQRT(SUMSQ(MCEvents_Slices!J72:J79))</f>
        <v>0</v>
      </c>
      <c r="K70" s="55">
        <f>SUM(MCEvents_Slices!K72:K79)</f>
        <v>0</v>
      </c>
      <c r="L70" s="56">
        <f>SQRT(SUMSQ(MCEvents_Slices!L72:L79))</f>
        <v>0</v>
      </c>
      <c r="M70" s="55">
        <f>SUM(MCEvents_Slices!M72:M79)</f>
        <v>0</v>
      </c>
      <c r="N70" s="57">
        <f>SQRT(SUMSQ(MCEvents_Slices!N72:N79))</f>
        <v>0</v>
      </c>
    </row>
    <row r="71" spans="1:14">
      <c r="A71" s="8" t="s">
        <v>15</v>
      </c>
      <c r="B71" s="21">
        <v>700</v>
      </c>
      <c r="C71" s="22">
        <v>3500</v>
      </c>
      <c r="D71" s="9">
        <v>333</v>
      </c>
      <c r="E71" s="10">
        <v>631</v>
      </c>
      <c r="F71" s="9">
        <f>SUM(MCEvents_Slices!F$72:'MCEvents_Slices'!F72)</f>
        <v>500</v>
      </c>
      <c r="G71" s="52">
        <f>SUM(MCEvents_Slices!G$72:G72)</f>
        <v>0</v>
      </c>
      <c r="H71" s="53">
        <f>SQRT(SUMSQ(MCEvents_Slices!H$72:H72))</f>
        <v>0</v>
      </c>
      <c r="I71" s="52">
        <f>SUM(MCEvents_Slices!I$72:I72)</f>
        <v>0</v>
      </c>
      <c r="J71" s="53">
        <f>SQRT(SUMSQ(MCEvents_Slices!J$72:J72))</f>
        <v>0</v>
      </c>
      <c r="K71" s="52">
        <f>SUM(MCEvents_Slices!K$72:K72)</f>
        <v>0</v>
      </c>
      <c r="L71" s="53">
        <f>SQRT(SUMSQ(MCEvents_Slices!L$72:L72))</f>
        <v>0</v>
      </c>
      <c r="M71" s="52">
        <f>SUM(MCEvents_Slices!M$72:M72)</f>
        <v>0</v>
      </c>
      <c r="N71" s="54">
        <f>SQRT(SUMSQ(MCEvents_Slices!N$72:N72))</f>
        <v>0</v>
      </c>
    </row>
    <row r="72" spans="1:14">
      <c r="A72" s="8" t="s">
        <v>15</v>
      </c>
      <c r="B72" s="8">
        <v>700</v>
      </c>
      <c r="C72" s="10">
        <v>3500</v>
      </c>
      <c r="D72" s="9">
        <v>256</v>
      </c>
      <c r="E72" s="25">
        <v>631</v>
      </c>
      <c r="F72" s="9">
        <f>SUM(MCEvents_Slices!F$72:'MCEvents_Slices'!F73)</f>
        <v>1000</v>
      </c>
      <c r="G72" s="52">
        <f>SUM(MCEvents_Slices!G$72:G73)</f>
        <v>0</v>
      </c>
      <c r="H72" s="53">
        <f>SQRT(SUMSQ(MCEvents_Slices!H$72:H73))</f>
        <v>0</v>
      </c>
      <c r="I72" s="52">
        <f>SUM(MCEvents_Slices!I$72:I73)</f>
        <v>0</v>
      </c>
      <c r="J72" s="53">
        <f>SQRT(SUMSQ(MCEvents_Slices!J$72:J73))</f>
        <v>0</v>
      </c>
      <c r="K72" s="52">
        <f>SUM(MCEvents_Slices!K$72:K73)</f>
        <v>0</v>
      </c>
      <c r="L72" s="53">
        <f>SQRT(SUMSQ(MCEvents_Slices!L$72:L73))</f>
        <v>0</v>
      </c>
      <c r="M72" s="52">
        <f>SUM(MCEvents_Slices!M$72:M73)</f>
        <v>0</v>
      </c>
      <c r="N72" s="54">
        <f>SQRT(SUMSQ(MCEvents_Slices!N$72:N73))</f>
        <v>0</v>
      </c>
    </row>
    <row r="73" spans="1:14">
      <c r="A73" s="8" t="s">
        <v>15</v>
      </c>
      <c r="B73" s="8">
        <v>700</v>
      </c>
      <c r="C73" s="10">
        <v>3500</v>
      </c>
      <c r="D73" s="9">
        <v>202</v>
      </c>
      <c r="E73" s="25">
        <v>631</v>
      </c>
      <c r="F73" s="9">
        <f>SUM(MCEvents_Slices!F$72:'MCEvents_Slices'!F74)</f>
        <v>1500</v>
      </c>
      <c r="G73" s="52">
        <f>SUM(MCEvents_Slices!G$72:G74)</f>
        <v>0</v>
      </c>
      <c r="H73" s="53">
        <f>SQRT(SUMSQ(MCEvents_Slices!H$72:H74))</f>
        <v>0</v>
      </c>
      <c r="I73" s="52">
        <f>SUM(MCEvents_Slices!I$72:I74)</f>
        <v>0</v>
      </c>
      <c r="J73" s="53">
        <f>SQRT(SUMSQ(MCEvents_Slices!J$72:J74))</f>
        <v>0</v>
      </c>
      <c r="K73" s="52">
        <f>SUM(MCEvents_Slices!K$72:K74)</f>
        <v>0</v>
      </c>
      <c r="L73" s="53">
        <f>SQRT(SUMSQ(MCEvents_Slices!L$72:L74))</f>
        <v>0</v>
      </c>
      <c r="M73" s="52">
        <f>SUM(MCEvents_Slices!M$72:M74)</f>
        <v>0</v>
      </c>
      <c r="N73" s="54">
        <f>SQRT(SUMSQ(MCEvents_Slices!N$72:N74))</f>
        <v>0</v>
      </c>
    </row>
    <row r="74" spans="1:14">
      <c r="A74" s="8" t="s">
        <v>15</v>
      </c>
      <c r="B74" s="8">
        <v>700</v>
      </c>
      <c r="C74" s="10">
        <v>3500</v>
      </c>
      <c r="D74" s="9">
        <v>159</v>
      </c>
      <c r="E74" s="25">
        <v>631</v>
      </c>
      <c r="F74" s="9">
        <f>SUM(MCEvents_Slices!F$72:'MCEvents_Slices'!F75)</f>
        <v>2000</v>
      </c>
      <c r="G74" s="52">
        <f>SUM(MCEvents_Slices!G$72:G75)</f>
        <v>0</v>
      </c>
      <c r="H74" s="53">
        <f>SQRT(SUMSQ(MCEvents_Slices!H$72:H75))</f>
        <v>0</v>
      </c>
      <c r="I74" s="52">
        <f>SUM(MCEvents_Slices!I$72:I75)</f>
        <v>0</v>
      </c>
      <c r="J74" s="53">
        <f>SQRT(SUMSQ(MCEvents_Slices!J$72:J75))</f>
        <v>0</v>
      </c>
      <c r="K74" s="52">
        <f>SUM(MCEvents_Slices!K$72:K75)</f>
        <v>0</v>
      </c>
      <c r="L74" s="53">
        <f>SQRT(SUMSQ(MCEvents_Slices!L$72:L75))</f>
        <v>0</v>
      </c>
      <c r="M74" s="52">
        <f>SUM(MCEvents_Slices!M$72:M75)</f>
        <v>0</v>
      </c>
      <c r="N74" s="54">
        <f>SQRT(SUMSQ(MCEvents_Slices!N$72:N75))</f>
        <v>0</v>
      </c>
    </row>
    <row r="75" spans="1:14">
      <c r="A75" s="8" t="s">
        <v>15</v>
      </c>
      <c r="B75" s="8">
        <v>700</v>
      </c>
      <c r="C75" s="10">
        <v>3500</v>
      </c>
      <c r="D75" s="9">
        <v>122</v>
      </c>
      <c r="E75" s="25">
        <v>631</v>
      </c>
      <c r="F75" s="9">
        <f>SUM(MCEvents_Slices!F$72:'MCEvents_Slices'!F76)</f>
        <v>2500</v>
      </c>
      <c r="G75" s="52">
        <f>SUM(MCEvents_Slices!G$72:G76)</f>
        <v>0</v>
      </c>
      <c r="H75" s="53">
        <f>SQRT(SUMSQ(MCEvents_Slices!H$72:H76))</f>
        <v>0</v>
      </c>
      <c r="I75" s="52">
        <f>SUM(MCEvents_Slices!I$72:I76)</f>
        <v>0</v>
      </c>
      <c r="J75" s="53">
        <f>SQRT(SUMSQ(MCEvents_Slices!J$72:J76))</f>
        <v>0</v>
      </c>
      <c r="K75" s="52">
        <f>SUM(MCEvents_Slices!K$72:K76)</f>
        <v>0</v>
      </c>
      <c r="L75" s="53">
        <f>SQRT(SUMSQ(MCEvents_Slices!L$72:L76))</f>
        <v>0</v>
      </c>
      <c r="M75" s="52">
        <f>SUM(MCEvents_Slices!M$72:M76)</f>
        <v>0</v>
      </c>
      <c r="N75" s="54">
        <f>SQRT(SUMSQ(MCEvents_Slices!N$72:N76))</f>
        <v>0</v>
      </c>
    </row>
    <row r="76" spans="1:14">
      <c r="A76" s="8" t="s">
        <v>15</v>
      </c>
      <c r="B76" s="8">
        <v>700</v>
      </c>
      <c r="C76" s="10">
        <v>3500</v>
      </c>
      <c r="D76" s="9">
        <v>90</v>
      </c>
      <c r="E76" s="25">
        <v>631</v>
      </c>
      <c r="F76" s="9">
        <f>SUM(MCEvents_Slices!F$72:'MCEvents_Slices'!F77)</f>
        <v>3000</v>
      </c>
      <c r="G76" s="52">
        <f>SUM(MCEvents_Slices!G$72:G77)</f>
        <v>0</v>
      </c>
      <c r="H76" s="53">
        <f>SQRT(SUMSQ(MCEvents_Slices!H$72:H77))</f>
        <v>0</v>
      </c>
      <c r="I76" s="52">
        <f>SUM(MCEvents_Slices!I$72:I77)</f>
        <v>0</v>
      </c>
      <c r="J76" s="53">
        <f>SQRT(SUMSQ(MCEvents_Slices!J$72:J77))</f>
        <v>0</v>
      </c>
      <c r="K76" s="52">
        <f>SUM(MCEvents_Slices!K$72:K77)</f>
        <v>0</v>
      </c>
      <c r="L76" s="53">
        <f>SQRT(SUMSQ(MCEvents_Slices!L$72:L77))</f>
        <v>0</v>
      </c>
      <c r="M76" s="52">
        <f>SUM(MCEvents_Slices!M$72:M77)</f>
        <v>0</v>
      </c>
      <c r="N76" s="54">
        <f>SQRT(SUMSQ(MCEvents_Slices!N$72:N77))</f>
        <v>0</v>
      </c>
    </row>
    <row r="77" spans="1:14">
      <c r="A77" s="8" t="s">
        <v>15</v>
      </c>
      <c r="B77" s="8">
        <v>700</v>
      </c>
      <c r="C77" s="10">
        <v>3500</v>
      </c>
      <c r="D77" s="9">
        <v>36</v>
      </c>
      <c r="E77" s="25">
        <v>631</v>
      </c>
      <c r="F77" s="9">
        <f>SUM(MCEvents_Slices!F$72:'MCEvents_Slices'!F78)</f>
        <v>3637</v>
      </c>
      <c r="G77" s="52">
        <f>SUM(MCEvents_Slices!G$72:G78)</f>
        <v>0</v>
      </c>
      <c r="H77" s="53">
        <f>SQRT(SUMSQ(MCEvents_Slices!H$72:H78))</f>
        <v>0</v>
      </c>
      <c r="I77" s="52">
        <f>SUM(MCEvents_Slices!I$72:I78)</f>
        <v>0</v>
      </c>
      <c r="J77" s="53">
        <f>SQRT(SUMSQ(MCEvents_Slices!J$72:J78))</f>
        <v>0</v>
      </c>
      <c r="K77" s="52">
        <f>SUM(MCEvents_Slices!K$72:K78)</f>
        <v>0</v>
      </c>
      <c r="L77" s="53">
        <f>SQRT(SUMSQ(MCEvents_Slices!L$72:L78))</f>
        <v>0</v>
      </c>
      <c r="M77" s="52">
        <f>SUM(MCEvents_Slices!M$72:M78)</f>
        <v>0</v>
      </c>
      <c r="N77" s="54">
        <f>SQRT(SUMSQ(MCEvents_Slices!N$72:N78))</f>
        <v>0</v>
      </c>
    </row>
    <row r="78" spans="1:14">
      <c r="A78" s="8" t="s">
        <v>15</v>
      </c>
      <c r="B78" s="5">
        <v>700</v>
      </c>
      <c r="C78" s="7">
        <v>3500</v>
      </c>
      <c r="D78" s="9">
        <v>0</v>
      </c>
      <c r="E78" s="25">
        <v>631</v>
      </c>
      <c r="F78" s="9">
        <f>SUM(MCEvents_Slices!F$72:'MCEvents_Slices'!F79)</f>
        <v>3737.13</v>
      </c>
      <c r="G78" s="52">
        <f>SUM(MCEvents_Slices!G$72:G79)</f>
        <v>0</v>
      </c>
      <c r="H78" s="53">
        <f>SQRT(SUMSQ(MCEvents_Slices!H$72:H79))</f>
        <v>0</v>
      </c>
      <c r="I78" s="52">
        <f>SUM(MCEvents_Slices!I$72:I79)</f>
        <v>0</v>
      </c>
      <c r="J78" s="53">
        <f>SQRT(SUMSQ(MCEvents_Slices!J$72:J79))</f>
        <v>0</v>
      </c>
      <c r="K78" s="52">
        <f>SUM(MCEvents_Slices!K$72:K79)</f>
        <v>0</v>
      </c>
      <c r="L78" s="53">
        <f>SQRT(SUMSQ(MCEvents_Slices!L$72:L79))</f>
        <v>0</v>
      </c>
      <c r="M78" s="52">
        <f>SUM(MCEvents_Slices!M$72:M79)</f>
        <v>0</v>
      </c>
      <c r="N78" s="54">
        <f>SQRT(SUMSQ(MCEvents_Slices!N$72:N79))</f>
        <v>0</v>
      </c>
    </row>
    <row r="79" spans="1:14">
      <c r="A79" s="11" t="s">
        <v>15</v>
      </c>
      <c r="B79" s="213" t="s">
        <v>19</v>
      </c>
      <c r="C79" s="214"/>
      <c r="D79" s="205" t="s">
        <v>11</v>
      </c>
      <c r="E79" s="206"/>
      <c r="F79" s="30">
        <f>SUM(MCEvents_Slices!F81:'MCEvents_Slices'!F88)</f>
        <v>3737.13</v>
      </c>
      <c r="G79" s="55">
        <f>SUM(MCEvents_Slices!G81:G88)</f>
        <v>0</v>
      </c>
      <c r="H79" s="56">
        <f>SQRT(SUMSQ(MCEvents_Slices!H81:H88))</f>
        <v>0</v>
      </c>
      <c r="I79" s="55">
        <f>SUM(MCEvents_Slices!I81:I88)</f>
        <v>0</v>
      </c>
      <c r="J79" s="56">
        <f>SQRT(SUMSQ(MCEvents_Slices!J81:J88))</f>
        <v>0</v>
      </c>
      <c r="K79" s="55">
        <f>SUM(MCEvents_Slices!K81:K88)</f>
        <v>0</v>
      </c>
      <c r="L79" s="56">
        <f>SQRT(SUMSQ(MCEvents_Slices!L81:L88))</f>
        <v>0</v>
      </c>
      <c r="M79" s="55">
        <f>SUM(MCEvents_Slices!M81:M88)</f>
        <v>0</v>
      </c>
      <c r="N79" s="57">
        <f>SQRT(SUMSQ(MCEvents_Slices!N81:N88))</f>
        <v>0</v>
      </c>
    </row>
    <row r="80" spans="1:14">
      <c r="A80" s="8" t="s">
        <v>15</v>
      </c>
      <c r="B80" s="21">
        <v>0</v>
      </c>
      <c r="C80" s="22">
        <v>3500</v>
      </c>
      <c r="D80" s="9">
        <v>333</v>
      </c>
      <c r="E80" s="10">
        <v>631</v>
      </c>
      <c r="F80" s="9">
        <f>SUM(MCEvents_Slices!F$81:'MCEvents_Slices'!F81)</f>
        <v>500</v>
      </c>
      <c r="G80" s="52">
        <f>SUM(MCEvents_Slices!G$81:G81)</f>
        <v>0</v>
      </c>
      <c r="H80" s="53">
        <f>SQRT(SUMSQ(MCEvents_Slices!H$81:H81))</f>
        <v>0</v>
      </c>
      <c r="I80" s="52">
        <f>SUM(MCEvents_Slices!I$81:I81)</f>
        <v>0</v>
      </c>
      <c r="J80" s="53">
        <f>SQRT(SUMSQ(MCEvents_Slices!J$81:J81))</f>
        <v>0</v>
      </c>
      <c r="K80" s="52">
        <f>SUM(MCEvents_Slices!K$81:K81)</f>
        <v>0</v>
      </c>
      <c r="L80" s="53">
        <f>SQRT(SUMSQ(MCEvents_Slices!L$81:L81))</f>
        <v>0</v>
      </c>
      <c r="M80" s="52">
        <f>SUM(MCEvents_Slices!M$81:M81)</f>
        <v>0</v>
      </c>
      <c r="N80" s="54">
        <f>SQRT(SUMSQ(MCEvents_Slices!N$81:N81))</f>
        <v>0</v>
      </c>
    </row>
    <row r="81" spans="1:14">
      <c r="A81" s="8" t="s">
        <v>15</v>
      </c>
      <c r="B81" s="8">
        <v>0</v>
      </c>
      <c r="C81" s="10">
        <v>3500</v>
      </c>
      <c r="D81" s="9">
        <v>256</v>
      </c>
      <c r="E81" s="25">
        <v>631</v>
      </c>
      <c r="F81" s="9">
        <f>SUM(MCEvents_Slices!F$81:'MCEvents_Slices'!F82)</f>
        <v>1000</v>
      </c>
      <c r="G81" s="52">
        <f>SUM(MCEvents_Slices!G$81:G82)</f>
        <v>0</v>
      </c>
      <c r="H81" s="53">
        <f>SQRT(SUMSQ(MCEvents_Slices!H$81:H82))</f>
        <v>0</v>
      </c>
      <c r="I81" s="52">
        <f>SUM(MCEvents_Slices!I$81:I82)</f>
        <v>0</v>
      </c>
      <c r="J81" s="53">
        <f>SQRT(SUMSQ(MCEvents_Slices!J$81:J82))</f>
        <v>0</v>
      </c>
      <c r="K81" s="52">
        <f>SUM(MCEvents_Slices!K$81:K82)</f>
        <v>0</v>
      </c>
      <c r="L81" s="53">
        <f>SQRT(SUMSQ(MCEvents_Slices!L$81:L82))</f>
        <v>0</v>
      </c>
      <c r="M81" s="52">
        <f>SUM(MCEvents_Slices!M$81:M82)</f>
        <v>0</v>
      </c>
      <c r="N81" s="54">
        <f>SQRT(SUMSQ(MCEvents_Slices!N$81:N82))</f>
        <v>0</v>
      </c>
    </row>
    <row r="82" spans="1:14">
      <c r="A82" s="8" t="s">
        <v>15</v>
      </c>
      <c r="B82" s="8">
        <v>0</v>
      </c>
      <c r="C82" s="10">
        <v>3500</v>
      </c>
      <c r="D82" s="9">
        <v>202</v>
      </c>
      <c r="E82" s="25">
        <v>631</v>
      </c>
      <c r="F82" s="9">
        <f>SUM(MCEvents_Slices!F$81:'MCEvents_Slices'!F83)</f>
        <v>1500</v>
      </c>
      <c r="G82" s="52">
        <f>SUM(MCEvents_Slices!G$81:G83)</f>
        <v>0</v>
      </c>
      <c r="H82" s="53">
        <f>SQRT(SUMSQ(MCEvents_Slices!H$81:H83))</f>
        <v>0</v>
      </c>
      <c r="I82" s="52">
        <f>SUM(MCEvents_Slices!I$81:I83)</f>
        <v>0</v>
      </c>
      <c r="J82" s="53">
        <f>SQRT(SUMSQ(MCEvents_Slices!J$81:J83))</f>
        <v>0</v>
      </c>
      <c r="K82" s="52">
        <f>SUM(MCEvents_Slices!K$81:K83)</f>
        <v>0</v>
      </c>
      <c r="L82" s="53">
        <f>SQRT(SUMSQ(MCEvents_Slices!L$81:L83))</f>
        <v>0</v>
      </c>
      <c r="M82" s="52">
        <f>SUM(MCEvents_Slices!M$81:M83)</f>
        <v>0</v>
      </c>
      <c r="N82" s="54">
        <f>SQRT(SUMSQ(MCEvents_Slices!N$81:N83))</f>
        <v>0</v>
      </c>
    </row>
    <row r="83" spans="1:14">
      <c r="A83" s="8" t="s">
        <v>15</v>
      </c>
      <c r="B83" s="8">
        <v>0</v>
      </c>
      <c r="C83" s="10">
        <v>3500</v>
      </c>
      <c r="D83" s="9">
        <v>159</v>
      </c>
      <c r="E83" s="25">
        <v>631</v>
      </c>
      <c r="F83" s="9">
        <f>SUM(MCEvents_Slices!F$81:'MCEvents_Slices'!F84)</f>
        <v>2000</v>
      </c>
      <c r="G83" s="52">
        <f>SUM(MCEvents_Slices!G$81:G84)</f>
        <v>0</v>
      </c>
      <c r="H83" s="53">
        <f>SQRT(SUMSQ(MCEvents_Slices!H$81:H84))</f>
        <v>0</v>
      </c>
      <c r="I83" s="52">
        <f>SUM(MCEvents_Slices!I$81:I84)</f>
        <v>0</v>
      </c>
      <c r="J83" s="53">
        <f>SQRT(SUMSQ(MCEvents_Slices!J$81:J84))</f>
        <v>0</v>
      </c>
      <c r="K83" s="52">
        <f>SUM(MCEvents_Slices!K$81:K84)</f>
        <v>0</v>
      </c>
      <c r="L83" s="53">
        <f>SQRT(SUMSQ(MCEvents_Slices!L$81:L84))</f>
        <v>0</v>
      </c>
      <c r="M83" s="52">
        <f>SUM(MCEvents_Slices!M$81:M84)</f>
        <v>0</v>
      </c>
      <c r="N83" s="54">
        <f>SQRT(SUMSQ(MCEvents_Slices!N$81:N84))</f>
        <v>0</v>
      </c>
    </row>
    <row r="84" spans="1:14">
      <c r="A84" s="8" t="s">
        <v>15</v>
      </c>
      <c r="B84" s="8">
        <v>0</v>
      </c>
      <c r="C84" s="10">
        <v>3500</v>
      </c>
      <c r="D84" s="9">
        <v>122</v>
      </c>
      <c r="E84" s="25">
        <v>631</v>
      </c>
      <c r="F84" s="9">
        <f>SUM(MCEvents_Slices!F$81:'MCEvents_Slices'!F85)</f>
        <v>2500</v>
      </c>
      <c r="G84" s="52">
        <f>SUM(MCEvents_Slices!G$81:G85)</f>
        <v>0</v>
      </c>
      <c r="H84" s="53">
        <f>SQRT(SUMSQ(MCEvents_Slices!H$81:H85))</f>
        <v>0</v>
      </c>
      <c r="I84" s="52">
        <f>SUM(MCEvents_Slices!I$81:I85)</f>
        <v>0</v>
      </c>
      <c r="J84" s="53">
        <f>SQRT(SUMSQ(MCEvents_Slices!J$81:J85))</f>
        <v>0</v>
      </c>
      <c r="K84" s="52">
        <f>SUM(MCEvents_Slices!K$81:K85)</f>
        <v>0</v>
      </c>
      <c r="L84" s="53">
        <f>SQRT(SUMSQ(MCEvents_Slices!L$81:L85))</f>
        <v>0</v>
      </c>
      <c r="M84" s="52">
        <f>SUM(MCEvents_Slices!M$81:M85)</f>
        <v>0</v>
      </c>
      <c r="N84" s="54">
        <f>SQRT(SUMSQ(MCEvents_Slices!N$81:N85))</f>
        <v>0</v>
      </c>
    </row>
    <row r="85" spans="1:14">
      <c r="A85" s="8" t="s">
        <v>15</v>
      </c>
      <c r="B85" s="8">
        <v>0</v>
      </c>
      <c r="C85" s="10">
        <v>3500</v>
      </c>
      <c r="D85" s="9">
        <v>90</v>
      </c>
      <c r="E85" s="25">
        <v>631</v>
      </c>
      <c r="F85" s="9">
        <f>SUM(MCEvents_Slices!F$81:'MCEvents_Slices'!F86)</f>
        <v>3000</v>
      </c>
      <c r="G85" s="52">
        <f>SUM(MCEvents_Slices!G$81:G86)</f>
        <v>0</v>
      </c>
      <c r="H85" s="53">
        <f>SQRT(SUMSQ(MCEvents_Slices!H$81:H86))</f>
        <v>0</v>
      </c>
      <c r="I85" s="52">
        <f>SUM(MCEvents_Slices!I$81:I86)</f>
        <v>0</v>
      </c>
      <c r="J85" s="53">
        <f>SQRT(SUMSQ(MCEvents_Slices!J$81:J86))</f>
        <v>0</v>
      </c>
      <c r="K85" s="52">
        <f>SUM(MCEvents_Slices!K$81:K86)</f>
        <v>0</v>
      </c>
      <c r="L85" s="53">
        <f>SQRT(SUMSQ(MCEvents_Slices!L$81:L86))</f>
        <v>0</v>
      </c>
      <c r="M85" s="52">
        <f>SUM(MCEvents_Slices!M$81:M86)</f>
        <v>0</v>
      </c>
      <c r="N85" s="54">
        <f>SQRT(SUMSQ(MCEvents_Slices!N$81:N86))</f>
        <v>0</v>
      </c>
    </row>
    <row r="86" spans="1:14">
      <c r="A86" s="8" t="s">
        <v>15</v>
      </c>
      <c r="B86" s="8">
        <v>0</v>
      </c>
      <c r="C86" s="10">
        <v>3500</v>
      </c>
      <c r="D86" s="9">
        <v>36</v>
      </c>
      <c r="E86" s="25">
        <v>631</v>
      </c>
      <c r="F86" s="9">
        <f>SUM(MCEvents_Slices!F$81:'MCEvents_Slices'!F87)</f>
        <v>3637</v>
      </c>
      <c r="G86" s="52">
        <f>SUM(MCEvents_Slices!G$81:G87)</f>
        <v>0</v>
      </c>
      <c r="H86" s="53">
        <f>SQRT(SUMSQ(MCEvents_Slices!H$81:H87))</f>
        <v>0</v>
      </c>
      <c r="I86" s="52">
        <f>SUM(MCEvents_Slices!I$81:I87)</f>
        <v>0</v>
      </c>
      <c r="J86" s="53">
        <f>SQRT(SUMSQ(MCEvents_Slices!J$81:J87))</f>
        <v>0</v>
      </c>
      <c r="K86" s="52">
        <f>SUM(MCEvents_Slices!K$81:K87)</f>
        <v>0</v>
      </c>
      <c r="L86" s="53">
        <f>SQRT(SUMSQ(MCEvents_Slices!L$81:L87))</f>
        <v>0</v>
      </c>
      <c r="M86" s="52">
        <f>SUM(MCEvents_Slices!M$81:M87)</f>
        <v>0</v>
      </c>
      <c r="N86" s="54">
        <f>SQRT(SUMSQ(MCEvents_Slices!N$81:N87))</f>
        <v>0</v>
      </c>
    </row>
    <row r="87" spans="1:14">
      <c r="A87" s="8" t="s">
        <v>15</v>
      </c>
      <c r="B87" s="5">
        <v>0</v>
      </c>
      <c r="C87" s="7">
        <v>3500</v>
      </c>
      <c r="D87" s="9">
        <v>0</v>
      </c>
      <c r="E87" s="25">
        <v>631</v>
      </c>
      <c r="F87" s="9">
        <f>SUM(MCEvents_Slices!F$81:'MCEvents_Slices'!F88)</f>
        <v>3737.13</v>
      </c>
      <c r="G87" s="52">
        <f>SUM(MCEvents_Slices!G$81:G88)</f>
        <v>0</v>
      </c>
      <c r="H87" s="53">
        <f>SQRT(SUMSQ(MCEvents_Slices!H$81:H88))</f>
        <v>0</v>
      </c>
      <c r="I87" s="52">
        <f>SUM(MCEvents_Slices!I$81:I88)</f>
        <v>0</v>
      </c>
      <c r="J87" s="53">
        <f>SQRT(SUMSQ(MCEvents_Slices!J$81:J88))</f>
        <v>0</v>
      </c>
      <c r="K87" s="52">
        <f>SUM(MCEvents_Slices!K$81:K88)</f>
        <v>0</v>
      </c>
      <c r="L87" s="53">
        <f>SQRT(SUMSQ(MCEvents_Slices!L$81:L88))</f>
        <v>0</v>
      </c>
      <c r="M87" s="52">
        <f>SUM(MCEvents_Slices!M$81:M88)</f>
        <v>0</v>
      </c>
      <c r="N87" s="54">
        <f>SQRT(SUMSQ(MCEvents_Slices!N$81:N88))</f>
        <v>0</v>
      </c>
    </row>
    <row r="88" spans="1:14">
      <c r="A88" s="11" t="s">
        <v>15</v>
      </c>
      <c r="B88" s="213" t="s">
        <v>12</v>
      </c>
      <c r="C88" s="214"/>
      <c r="D88" s="205" t="s">
        <v>11</v>
      </c>
      <c r="E88" s="206"/>
      <c r="F88" s="30">
        <f>SUM(MCEvents_Slices!F90:'MCEvents_Slices'!F97)</f>
        <v>3737.13</v>
      </c>
      <c r="G88" s="55">
        <f>SUM(MCEvents_Slices!G90:G97)</f>
        <v>0</v>
      </c>
      <c r="H88" s="56">
        <f>SQRT(SUMSQ(MCEvents_Slices!H90:H97))</f>
        <v>0</v>
      </c>
      <c r="I88" s="55">
        <f>SUM(MCEvents_Slices!I90:I97)</f>
        <v>0</v>
      </c>
      <c r="J88" s="56">
        <f>SQRT(SUMSQ(MCEvents_Slices!J90:J97))</f>
        <v>0</v>
      </c>
      <c r="K88" s="55">
        <f>SUM(MCEvents_Slices!K90:K97)</f>
        <v>0</v>
      </c>
      <c r="L88" s="56">
        <f>SQRT(SUMSQ(MCEvents_Slices!L90:L97))</f>
        <v>0</v>
      </c>
      <c r="M88" s="55">
        <f>SUM(MCEvents_Slices!M90:M97)</f>
        <v>0</v>
      </c>
      <c r="N88" s="57">
        <f>SQRT(SUMSQ(MCEvents_Slices!N90:N97))</f>
        <v>0</v>
      </c>
    </row>
    <row r="89" spans="1:14">
      <c r="A89" s="8" t="s">
        <v>15</v>
      </c>
      <c r="B89" s="21">
        <v>2384</v>
      </c>
      <c r="C89" s="22">
        <v>2532</v>
      </c>
      <c r="D89" s="9">
        <v>333</v>
      </c>
      <c r="E89" s="10">
        <v>631</v>
      </c>
      <c r="F89" s="9">
        <f>SUM(MCEvents_Slices!F$90:'MCEvents_Slices'!F90)</f>
        <v>500</v>
      </c>
      <c r="G89" s="52">
        <f>SUM(MCEvents_Slices!G$90:G90)</f>
        <v>0</v>
      </c>
      <c r="H89" s="53">
        <f>SQRT(SUMSQ(MCEvents_Slices!H$90:H90))</f>
        <v>0</v>
      </c>
      <c r="I89" s="52">
        <f>SUM(MCEvents_Slices!I$90:I90)</f>
        <v>0</v>
      </c>
      <c r="J89" s="53">
        <f>SQRT(SUMSQ(MCEvents_Slices!J$90:J90))</f>
        <v>0</v>
      </c>
      <c r="K89" s="52">
        <f>SUM(MCEvents_Slices!K$90:K90)</f>
        <v>0</v>
      </c>
      <c r="L89" s="53">
        <f>SQRT(SUMSQ(MCEvents_Slices!L$90:L90))</f>
        <v>0</v>
      </c>
      <c r="M89" s="52">
        <f>SUM(MCEvents_Slices!M$90:M90)</f>
        <v>0</v>
      </c>
      <c r="N89" s="54">
        <f>SQRT(SUMSQ(MCEvents_Slices!N$90:N90))</f>
        <v>0</v>
      </c>
    </row>
    <row r="90" spans="1:14">
      <c r="A90" s="8" t="s">
        <v>15</v>
      </c>
      <c r="B90" s="8">
        <v>2384</v>
      </c>
      <c r="C90" s="10">
        <v>2532</v>
      </c>
      <c r="D90" s="9">
        <v>256</v>
      </c>
      <c r="E90" s="25">
        <v>631</v>
      </c>
      <c r="F90" s="9">
        <f>SUM(MCEvents_Slices!F$90:'MCEvents_Slices'!F91)</f>
        <v>1000</v>
      </c>
      <c r="G90" s="52">
        <f>SUM(MCEvents_Slices!G$90:G91)</f>
        <v>0</v>
      </c>
      <c r="H90" s="53">
        <f>SQRT(SUMSQ(MCEvents_Slices!H$90:H91))</f>
        <v>0</v>
      </c>
      <c r="I90" s="52">
        <f>SUM(MCEvents_Slices!I$90:I91)</f>
        <v>0</v>
      </c>
      <c r="J90" s="53">
        <f>SQRT(SUMSQ(MCEvents_Slices!J$90:J91))</f>
        <v>0</v>
      </c>
      <c r="K90" s="52">
        <f>SUM(MCEvents_Slices!K$90:K91)</f>
        <v>0</v>
      </c>
      <c r="L90" s="53">
        <f>SQRT(SUMSQ(MCEvents_Slices!L$90:L91))</f>
        <v>0</v>
      </c>
      <c r="M90" s="52">
        <f>SUM(MCEvents_Slices!M$90:M91)</f>
        <v>0</v>
      </c>
      <c r="N90" s="54">
        <f>SQRT(SUMSQ(MCEvents_Slices!N$90:N91))</f>
        <v>0</v>
      </c>
    </row>
    <row r="91" spans="1:14">
      <c r="A91" s="8" t="s">
        <v>15</v>
      </c>
      <c r="B91" s="8">
        <v>2384</v>
      </c>
      <c r="C91" s="10">
        <v>2532</v>
      </c>
      <c r="D91" s="9">
        <v>202</v>
      </c>
      <c r="E91" s="25">
        <v>631</v>
      </c>
      <c r="F91" s="9">
        <f>SUM(MCEvents_Slices!F$90:'MCEvents_Slices'!F92)</f>
        <v>1500</v>
      </c>
      <c r="G91" s="52">
        <f>SUM(MCEvents_Slices!G$90:G92)</f>
        <v>0</v>
      </c>
      <c r="H91" s="53">
        <f>SQRT(SUMSQ(MCEvents_Slices!H$90:H92))</f>
        <v>0</v>
      </c>
      <c r="I91" s="52">
        <f>SUM(MCEvents_Slices!I$90:I92)</f>
        <v>0</v>
      </c>
      <c r="J91" s="53">
        <f>SQRT(SUMSQ(MCEvents_Slices!J$90:J92))</f>
        <v>0</v>
      </c>
      <c r="K91" s="52">
        <f>SUM(MCEvents_Slices!K$90:K92)</f>
        <v>0</v>
      </c>
      <c r="L91" s="53">
        <f>SQRT(SUMSQ(MCEvents_Slices!L$90:L92))</f>
        <v>0</v>
      </c>
      <c r="M91" s="52">
        <f>SUM(MCEvents_Slices!M$90:M92)</f>
        <v>0</v>
      </c>
      <c r="N91" s="54">
        <f>SQRT(SUMSQ(MCEvents_Slices!N$90:N92))</f>
        <v>0</v>
      </c>
    </row>
    <row r="92" spans="1:14">
      <c r="A92" s="8" t="s">
        <v>15</v>
      </c>
      <c r="B92" s="8">
        <v>2384</v>
      </c>
      <c r="C92" s="10">
        <v>2532</v>
      </c>
      <c r="D92" s="9">
        <v>159</v>
      </c>
      <c r="E92" s="25">
        <v>631</v>
      </c>
      <c r="F92" s="9">
        <f>SUM(MCEvents_Slices!F$90:'MCEvents_Slices'!F93)</f>
        <v>2000</v>
      </c>
      <c r="G92" s="52">
        <f>SUM(MCEvents_Slices!G$90:G93)</f>
        <v>0</v>
      </c>
      <c r="H92" s="53">
        <f>SQRT(SUMSQ(MCEvents_Slices!H$90:H93))</f>
        <v>0</v>
      </c>
      <c r="I92" s="52">
        <f>SUM(MCEvents_Slices!I$90:I93)</f>
        <v>0</v>
      </c>
      <c r="J92" s="53">
        <f>SQRT(SUMSQ(MCEvents_Slices!J$90:J93))</f>
        <v>0</v>
      </c>
      <c r="K92" s="52">
        <f>SUM(MCEvents_Slices!K$90:K93)</f>
        <v>0</v>
      </c>
      <c r="L92" s="53">
        <f>SQRT(SUMSQ(MCEvents_Slices!L$90:L93))</f>
        <v>0</v>
      </c>
      <c r="M92" s="52">
        <f>SUM(MCEvents_Slices!M$90:M93)</f>
        <v>0</v>
      </c>
      <c r="N92" s="54">
        <f>SQRT(SUMSQ(MCEvents_Slices!N$90:N93))</f>
        <v>0</v>
      </c>
    </row>
    <row r="93" spans="1:14">
      <c r="A93" s="8" t="s">
        <v>15</v>
      </c>
      <c r="B93" s="8">
        <v>2384</v>
      </c>
      <c r="C93" s="10">
        <v>2532</v>
      </c>
      <c r="D93" s="9">
        <v>122</v>
      </c>
      <c r="E93" s="25">
        <v>631</v>
      </c>
      <c r="F93" s="9">
        <f>SUM(MCEvents_Slices!F$90:'MCEvents_Slices'!F94)</f>
        <v>2500</v>
      </c>
      <c r="G93" s="52">
        <f>SUM(MCEvents_Slices!G$90:G94)</f>
        <v>0</v>
      </c>
      <c r="H93" s="53">
        <f>SQRT(SUMSQ(MCEvents_Slices!H$90:H94))</f>
        <v>0</v>
      </c>
      <c r="I93" s="52">
        <f>SUM(MCEvents_Slices!I$90:I94)</f>
        <v>0</v>
      </c>
      <c r="J93" s="53">
        <f>SQRT(SUMSQ(MCEvents_Slices!J$90:J94))</f>
        <v>0</v>
      </c>
      <c r="K93" s="52">
        <f>SUM(MCEvents_Slices!K$90:K94)</f>
        <v>0</v>
      </c>
      <c r="L93" s="53">
        <f>SQRT(SUMSQ(MCEvents_Slices!L$90:L94))</f>
        <v>0</v>
      </c>
      <c r="M93" s="52">
        <f>SUM(MCEvents_Slices!M$90:M94)</f>
        <v>0</v>
      </c>
      <c r="N93" s="54">
        <f>SQRT(SUMSQ(MCEvents_Slices!N$90:N94))</f>
        <v>0</v>
      </c>
    </row>
    <row r="94" spans="1:14">
      <c r="A94" s="8" t="s">
        <v>15</v>
      </c>
      <c r="B94" s="8">
        <v>2384</v>
      </c>
      <c r="C94" s="10">
        <v>2532</v>
      </c>
      <c r="D94" s="9">
        <v>90</v>
      </c>
      <c r="E94" s="25">
        <v>631</v>
      </c>
      <c r="F94" s="9">
        <f>SUM(MCEvents_Slices!F$90:'MCEvents_Slices'!F95)</f>
        <v>3000</v>
      </c>
      <c r="G94" s="52">
        <f>SUM(MCEvents_Slices!G$90:G95)</f>
        <v>0</v>
      </c>
      <c r="H94" s="53">
        <f>SQRT(SUMSQ(MCEvents_Slices!H$90:H95))</f>
        <v>0</v>
      </c>
      <c r="I94" s="52">
        <f>SUM(MCEvents_Slices!I$90:I95)</f>
        <v>0</v>
      </c>
      <c r="J94" s="53">
        <f>SQRT(SUMSQ(MCEvents_Slices!J$90:J95))</f>
        <v>0</v>
      </c>
      <c r="K94" s="52">
        <f>SUM(MCEvents_Slices!K$90:K95)</f>
        <v>0</v>
      </c>
      <c r="L94" s="53">
        <f>SQRT(SUMSQ(MCEvents_Slices!L$90:L95))</f>
        <v>0</v>
      </c>
      <c r="M94" s="52">
        <f>SUM(MCEvents_Slices!M$90:M95)</f>
        <v>0</v>
      </c>
      <c r="N94" s="54">
        <f>SQRT(SUMSQ(MCEvents_Slices!N$90:N95))</f>
        <v>0</v>
      </c>
    </row>
    <row r="95" spans="1:14">
      <c r="A95" s="8" t="s">
        <v>15</v>
      </c>
      <c r="B95" s="8">
        <v>2384</v>
      </c>
      <c r="C95" s="10">
        <v>2532</v>
      </c>
      <c r="D95" s="9">
        <v>36</v>
      </c>
      <c r="E95" s="25">
        <v>631</v>
      </c>
      <c r="F95" s="9">
        <f>SUM(MCEvents_Slices!F$90:'MCEvents_Slices'!F96)</f>
        <v>3637</v>
      </c>
      <c r="G95" s="52">
        <f>SUM(MCEvents_Slices!G$90:G96)</f>
        <v>0</v>
      </c>
      <c r="H95" s="53">
        <f>SQRT(SUMSQ(MCEvents_Slices!H$90:H96))</f>
        <v>0</v>
      </c>
      <c r="I95" s="52">
        <f>SUM(MCEvents_Slices!I$90:I96)</f>
        <v>0</v>
      </c>
      <c r="J95" s="53">
        <f>SQRT(SUMSQ(MCEvents_Slices!J$90:J96))</f>
        <v>0</v>
      </c>
      <c r="K95" s="52">
        <f>SUM(MCEvents_Slices!K$90:K96)</f>
        <v>0</v>
      </c>
      <c r="L95" s="53">
        <f>SQRT(SUMSQ(MCEvents_Slices!L$90:L96))</f>
        <v>0</v>
      </c>
      <c r="M95" s="52">
        <f>SUM(MCEvents_Slices!M$90:M96)</f>
        <v>0</v>
      </c>
      <c r="N95" s="54">
        <f>SQRT(SUMSQ(MCEvents_Slices!N$90:N96))</f>
        <v>0</v>
      </c>
    </row>
    <row r="96" spans="1:14">
      <c r="A96" s="8" t="s">
        <v>15</v>
      </c>
      <c r="B96" s="5">
        <v>2384</v>
      </c>
      <c r="C96" s="7">
        <v>2532</v>
      </c>
      <c r="D96" s="9">
        <v>0</v>
      </c>
      <c r="E96" s="25">
        <v>631</v>
      </c>
      <c r="F96" s="9">
        <f>SUM(MCEvents_Slices!F$90:'MCEvents_Slices'!F97)</f>
        <v>3737.13</v>
      </c>
      <c r="G96" s="52">
        <f>SUM(MCEvents_Slices!G$90:G97)</f>
        <v>0</v>
      </c>
      <c r="H96" s="53">
        <f>SQRT(SUMSQ(MCEvents_Slices!H$90:H97))</f>
        <v>0</v>
      </c>
      <c r="I96" s="52">
        <f>SUM(MCEvents_Slices!I$90:I97)</f>
        <v>0</v>
      </c>
      <c r="J96" s="53">
        <f>SQRT(SUMSQ(MCEvents_Slices!J$90:J97))</f>
        <v>0</v>
      </c>
      <c r="K96" s="52">
        <f>SUM(MCEvents_Slices!K$90:K97)</f>
        <v>0</v>
      </c>
      <c r="L96" s="53">
        <f>SQRT(SUMSQ(MCEvents_Slices!L$90:L97))</f>
        <v>0</v>
      </c>
      <c r="M96" s="52">
        <f>SUM(MCEvents_Slices!M$90:M97)</f>
        <v>0</v>
      </c>
      <c r="N96" s="54">
        <f>SQRT(SUMSQ(MCEvents_Slices!N$90:N97))</f>
        <v>0</v>
      </c>
    </row>
    <row r="97" spans="1:14">
      <c r="A97" s="11" t="s">
        <v>15</v>
      </c>
      <c r="B97" s="213" t="s">
        <v>13</v>
      </c>
      <c r="C97" s="214"/>
      <c r="D97" s="205" t="s">
        <v>11</v>
      </c>
      <c r="E97" s="206"/>
      <c r="F97" s="30">
        <f>SUM(MCEvents_Slices!F99:'MCEvents_Slices'!F106)</f>
        <v>3737.13</v>
      </c>
      <c r="G97" s="55">
        <f>SUM(MCEvents_Slices!G99:G106)</f>
        <v>0</v>
      </c>
      <c r="H97" s="56">
        <f>SQRT(SUMSQ(MCEvents_Slices!H99:H106))</f>
        <v>0</v>
      </c>
      <c r="I97" s="55">
        <f>SUM(MCEvents_Slices!I99:I106)</f>
        <v>0</v>
      </c>
      <c r="J97" s="56">
        <f>SQRT(SUMSQ(MCEvents_Slices!J99:J106))</f>
        <v>0</v>
      </c>
      <c r="K97" s="55">
        <f>SUM(MCEvents_Slices!K99:K106)</f>
        <v>0</v>
      </c>
      <c r="L97" s="56">
        <f>SQRT(SUMSQ(MCEvents_Slices!L99:L106))</f>
        <v>0</v>
      </c>
      <c r="M97" s="55">
        <f>SUM(MCEvents_Slices!M99:M106)</f>
        <v>0</v>
      </c>
      <c r="N97" s="57">
        <f>SQRT(SUMSQ(MCEvents_Slices!N99:N106))</f>
        <v>0</v>
      </c>
    </row>
    <row r="98" spans="1:14">
      <c r="A98" s="8" t="s">
        <v>15</v>
      </c>
      <c r="B98" s="21">
        <v>2408</v>
      </c>
      <c r="C98" s="22">
        <v>2507</v>
      </c>
      <c r="D98" s="9">
        <v>333</v>
      </c>
      <c r="E98" s="10">
        <v>631</v>
      </c>
      <c r="F98" s="9">
        <f>SUM(MCEvents_Slices!F$99:'MCEvents_Slices'!F99)</f>
        <v>500</v>
      </c>
      <c r="G98" s="52">
        <f>SUM(MCEvents_Slices!G$99:G99)</f>
        <v>0</v>
      </c>
      <c r="H98" s="53">
        <f>SQRT(SUMSQ(MCEvents_Slices!H$99:H99))</f>
        <v>0</v>
      </c>
      <c r="I98" s="52">
        <f>SUM(MCEvents_Slices!I$99:I99)</f>
        <v>0</v>
      </c>
      <c r="J98" s="53">
        <f>SQRT(SUMSQ(MCEvents_Slices!J$99:J99))</f>
        <v>0</v>
      </c>
      <c r="K98" s="52">
        <f>SUM(MCEvents_Slices!K$99:K99)</f>
        <v>0</v>
      </c>
      <c r="L98" s="53">
        <f>SQRT(SUMSQ(MCEvents_Slices!L$99:L99))</f>
        <v>0</v>
      </c>
      <c r="M98" s="52">
        <f>SUM(MCEvents_Slices!M$99:M99)</f>
        <v>0</v>
      </c>
      <c r="N98" s="54">
        <f>SQRT(SUMSQ(MCEvents_Slices!N$99:N99))</f>
        <v>0</v>
      </c>
    </row>
    <row r="99" spans="1:14">
      <c r="A99" s="8" t="s">
        <v>15</v>
      </c>
      <c r="B99" s="8">
        <v>2408</v>
      </c>
      <c r="C99" s="10">
        <v>2507</v>
      </c>
      <c r="D99" s="9">
        <v>256</v>
      </c>
      <c r="E99" s="25">
        <v>631</v>
      </c>
      <c r="F99" s="9">
        <f>SUM(MCEvents_Slices!F$99:'MCEvents_Slices'!F100)</f>
        <v>1000</v>
      </c>
      <c r="G99" s="52">
        <f>SUM(MCEvents_Slices!G$99:G100)</f>
        <v>0</v>
      </c>
      <c r="H99" s="53">
        <f>SQRT(SUMSQ(MCEvents_Slices!H$99:H100))</f>
        <v>0</v>
      </c>
      <c r="I99" s="52">
        <f>SUM(MCEvents_Slices!I$99:I100)</f>
        <v>0</v>
      </c>
      <c r="J99" s="53">
        <f>SQRT(SUMSQ(MCEvents_Slices!J$99:J100))</f>
        <v>0</v>
      </c>
      <c r="K99" s="52">
        <f>SUM(MCEvents_Slices!K$99:K100)</f>
        <v>0</v>
      </c>
      <c r="L99" s="53">
        <f>SQRT(SUMSQ(MCEvents_Slices!L$99:L100))</f>
        <v>0</v>
      </c>
      <c r="M99" s="52">
        <f>SUM(MCEvents_Slices!M$99:M100)</f>
        <v>0</v>
      </c>
      <c r="N99" s="54">
        <f>SQRT(SUMSQ(MCEvents_Slices!N$99:N100))</f>
        <v>0</v>
      </c>
    </row>
    <row r="100" spans="1:14">
      <c r="A100" s="8" t="s">
        <v>15</v>
      </c>
      <c r="B100" s="8">
        <v>2408</v>
      </c>
      <c r="C100" s="10">
        <v>2507</v>
      </c>
      <c r="D100" s="9">
        <v>202</v>
      </c>
      <c r="E100" s="25">
        <v>631</v>
      </c>
      <c r="F100" s="9">
        <f>SUM(MCEvents_Slices!F$99:'MCEvents_Slices'!F101)</f>
        <v>1500</v>
      </c>
      <c r="G100" s="52">
        <f>SUM(MCEvents_Slices!G$99:G101)</f>
        <v>0</v>
      </c>
      <c r="H100" s="53">
        <f>SQRT(SUMSQ(MCEvents_Slices!H$99:H101))</f>
        <v>0</v>
      </c>
      <c r="I100" s="52">
        <f>SUM(MCEvents_Slices!I$99:I101)</f>
        <v>0</v>
      </c>
      <c r="J100" s="53">
        <f>SQRT(SUMSQ(MCEvents_Slices!J$99:J101))</f>
        <v>0</v>
      </c>
      <c r="K100" s="52">
        <f>SUM(MCEvents_Slices!K$99:K101)</f>
        <v>0</v>
      </c>
      <c r="L100" s="53">
        <f>SQRT(SUMSQ(MCEvents_Slices!L$99:L101))</f>
        <v>0</v>
      </c>
      <c r="M100" s="52">
        <f>SUM(MCEvents_Slices!M$99:M101)</f>
        <v>0</v>
      </c>
      <c r="N100" s="54">
        <f>SQRT(SUMSQ(MCEvents_Slices!N$99:N101))</f>
        <v>0</v>
      </c>
    </row>
    <row r="101" spans="1:14">
      <c r="A101" s="8" t="s">
        <v>15</v>
      </c>
      <c r="B101" s="8">
        <v>2408</v>
      </c>
      <c r="C101" s="10">
        <v>2507</v>
      </c>
      <c r="D101" s="9">
        <v>159</v>
      </c>
      <c r="E101" s="25">
        <v>631</v>
      </c>
      <c r="F101" s="9">
        <f>SUM(MCEvents_Slices!F$99:'MCEvents_Slices'!F102)</f>
        <v>2000</v>
      </c>
      <c r="G101" s="52">
        <f>SUM(MCEvents_Slices!G$99:G102)</f>
        <v>0</v>
      </c>
      <c r="H101" s="53">
        <f>SQRT(SUMSQ(MCEvents_Slices!H$99:H102))</f>
        <v>0</v>
      </c>
      <c r="I101" s="52">
        <f>SUM(MCEvents_Slices!I$99:I102)</f>
        <v>0</v>
      </c>
      <c r="J101" s="53">
        <f>SQRT(SUMSQ(MCEvents_Slices!J$99:J102))</f>
        <v>0</v>
      </c>
      <c r="K101" s="52">
        <f>SUM(MCEvents_Slices!K$99:K102)</f>
        <v>0</v>
      </c>
      <c r="L101" s="53">
        <f>SQRT(SUMSQ(MCEvents_Slices!L$99:L102))</f>
        <v>0</v>
      </c>
      <c r="M101" s="52">
        <f>SUM(MCEvents_Slices!M$99:M102)</f>
        <v>0</v>
      </c>
      <c r="N101" s="54">
        <f>SQRT(SUMSQ(MCEvents_Slices!N$99:N102))</f>
        <v>0</v>
      </c>
    </row>
    <row r="102" spans="1:14">
      <c r="A102" s="8" t="s">
        <v>15</v>
      </c>
      <c r="B102" s="8">
        <v>2408</v>
      </c>
      <c r="C102" s="10">
        <v>2507</v>
      </c>
      <c r="D102" s="9">
        <v>122</v>
      </c>
      <c r="E102" s="25">
        <v>631</v>
      </c>
      <c r="F102" s="9">
        <f>SUM(MCEvents_Slices!F$99:'MCEvents_Slices'!F103)</f>
        <v>2500</v>
      </c>
      <c r="G102" s="52">
        <f>SUM(MCEvents_Slices!G$99:G103)</f>
        <v>0</v>
      </c>
      <c r="H102" s="53">
        <f>SQRT(SUMSQ(MCEvents_Slices!H$99:H103))</f>
        <v>0</v>
      </c>
      <c r="I102" s="52">
        <f>SUM(MCEvents_Slices!I$99:I103)</f>
        <v>0</v>
      </c>
      <c r="J102" s="53">
        <f>SQRT(SUMSQ(MCEvents_Slices!J$99:J103))</f>
        <v>0</v>
      </c>
      <c r="K102" s="52">
        <f>SUM(MCEvents_Slices!K$99:K103)</f>
        <v>0</v>
      </c>
      <c r="L102" s="53">
        <f>SQRT(SUMSQ(MCEvents_Slices!L$99:L103))</f>
        <v>0</v>
      </c>
      <c r="M102" s="52">
        <f>SUM(MCEvents_Slices!M$99:M103)</f>
        <v>0</v>
      </c>
      <c r="N102" s="54">
        <f>SQRT(SUMSQ(MCEvents_Slices!N$99:N103))</f>
        <v>0</v>
      </c>
    </row>
    <row r="103" spans="1:14">
      <c r="A103" s="8" t="s">
        <v>15</v>
      </c>
      <c r="B103" s="8">
        <v>2408</v>
      </c>
      <c r="C103" s="10">
        <v>2507</v>
      </c>
      <c r="D103" s="9">
        <v>90</v>
      </c>
      <c r="E103" s="25">
        <v>631</v>
      </c>
      <c r="F103" s="9">
        <f>SUM(MCEvents_Slices!F$99:'MCEvents_Slices'!F104)</f>
        <v>3000</v>
      </c>
      <c r="G103" s="52">
        <f>SUM(MCEvents_Slices!G$99:G104)</f>
        <v>0</v>
      </c>
      <c r="H103" s="53">
        <f>SQRT(SUMSQ(MCEvents_Slices!H$99:H104))</f>
        <v>0</v>
      </c>
      <c r="I103" s="52">
        <f>SUM(MCEvents_Slices!I$99:I104)</f>
        <v>0</v>
      </c>
      <c r="J103" s="53">
        <f>SQRT(SUMSQ(MCEvents_Slices!J$99:J104))</f>
        <v>0</v>
      </c>
      <c r="K103" s="52">
        <f>SUM(MCEvents_Slices!K$99:K104)</f>
        <v>0</v>
      </c>
      <c r="L103" s="53">
        <f>SQRT(SUMSQ(MCEvents_Slices!L$99:L104))</f>
        <v>0</v>
      </c>
      <c r="M103" s="52">
        <f>SUM(MCEvents_Slices!M$99:M104)</f>
        <v>0</v>
      </c>
      <c r="N103" s="54">
        <f>SQRT(SUMSQ(MCEvents_Slices!N$99:N104))</f>
        <v>0</v>
      </c>
    </row>
    <row r="104" spans="1:14">
      <c r="A104" s="8" t="s">
        <v>15</v>
      </c>
      <c r="B104" s="8">
        <v>2408</v>
      </c>
      <c r="C104" s="10">
        <v>2507</v>
      </c>
      <c r="D104" s="9">
        <v>36</v>
      </c>
      <c r="E104" s="25">
        <v>631</v>
      </c>
      <c r="F104" s="9">
        <f>SUM(MCEvents_Slices!F$99:'MCEvents_Slices'!F105)</f>
        <v>3637</v>
      </c>
      <c r="G104" s="52">
        <f>SUM(MCEvents_Slices!G$99:G105)</f>
        <v>0</v>
      </c>
      <c r="H104" s="53">
        <f>SQRT(SUMSQ(MCEvents_Slices!H$99:H105))</f>
        <v>0</v>
      </c>
      <c r="I104" s="52">
        <f>SUM(MCEvents_Slices!I$99:I105)</f>
        <v>0</v>
      </c>
      <c r="J104" s="53">
        <f>SQRT(SUMSQ(MCEvents_Slices!J$99:J105))</f>
        <v>0</v>
      </c>
      <c r="K104" s="52">
        <f>SUM(MCEvents_Slices!K$99:K105)</f>
        <v>0</v>
      </c>
      <c r="L104" s="53">
        <f>SQRT(SUMSQ(MCEvents_Slices!L$99:L105))</f>
        <v>0</v>
      </c>
      <c r="M104" s="52">
        <f>SUM(MCEvents_Slices!M$99:M105)</f>
        <v>0</v>
      </c>
      <c r="N104" s="54">
        <f>SQRT(SUMSQ(MCEvents_Slices!N$99:N105))</f>
        <v>0</v>
      </c>
    </row>
    <row r="105" spans="1:14">
      <c r="A105" s="8" t="s">
        <v>15</v>
      </c>
      <c r="B105" s="5">
        <v>2408</v>
      </c>
      <c r="C105" s="7">
        <v>2507</v>
      </c>
      <c r="D105" s="9">
        <v>0</v>
      </c>
      <c r="E105" s="25">
        <v>631</v>
      </c>
      <c r="F105" s="9">
        <f>SUM(MCEvents_Slices!F$99:'MCEvents_Slices'!F106)</f>
        <v>3737.13</v>
      </c>
      <c r="G105" s="52">
        <f>SUM(MCEvents_Slices!G$99:G106)</f>
        <v>0</v>
      </c>
      <c r="H105" s="53">
        <f>SQRT(SUMSQ(MCEvents_Slices!H$99:H106))</f>
        <v>0</v>
      </c>
      <c r="I105" s="52">
        <f>SUM(MCEvents_Slices!I$99:I106)</f>
        <v>0</v>
      </c>
      <c r="J105" s="53">
        <f>SQRT(SUMSQ(MCEvents_Slices!J$99:J106))</f>
        <v>0</v>
      </c>
      <c r="K105" s="52">
        <f>SUM(MCEvents_Slices!K$99:K106)</f>
        <v>0</v>
      </c>
      <c r="L105" s="53">
        <f>SQRT(SUMSQ(MCEvents_Slices!L$99:L106))</f>
        <v>0</v>
      </c>
      <c r="M105" s="52">
        <f>SUM(MCEvents_Slices!M$99:M106)</f>
        <v>0</v>
      </c>
      <c r="N105" s="54">
        <f>SQRT(SUMSQ(MCEvents_Slices!N$99:N106))</f>
        <v>0</v>
      </c>
    </row>
    <row r="106" spans="1:14">
      <c r="A106" s="11" t="s">
        <v>15</v>
      </c>
      <c r="B106" s="213" t="s">
        <v>14</v>
      </c>
      <c r="C106" s="214"/>
      <c r="D106" s="205" t="s">
        <v>11</v>
      </c>
      <c r="E106" s="206"/>
      <c r="F106" s="30">
        <f>SUM(MCEvents_Slices!F108:'MCEvents_Slices'!F115)</f>
        <v>3737.13</v>
      </c>
      <c r="G106" s="55">
        <f>SUM(MCEvents_Slices!G108:G115)</f>
        <v>0</v>
      </c>
      <c r="H106" s="56">
        <f>SQRT(SUMSQ(MCEvents_Slices!H108:H115))</f>
        <v>0</v>
      </c>
      <c r="I106" s="55">
        <f>SUM(MCEvents_Slices!I108:I115)</f>
        <v>0</v>
      </c>
      <c r="J106" s="56">
        <f>SQRT(SUMSQ(MCEvents_Slices!J108:J115))</f>
        <v>0</v>
      </c>
      <c r="K106" s="55">
        <f>SUM(MCEvents_Slices!K108:K115)</f>
        <v>0</v>
      </c>
      <c r="L106" s="56">
        <f>SQRT(SUMSQ(MCEvents_Slices!L108:L115))</f>
        <v>0</v>
      </c>
      <c r="M106" s="55">
        <f>SUM(MCEvents_Slices!M108:M115)</f>
        <v>0</v>
      </c>
      <c r="N106" s="57">
        <f>SQRT(SUMSQ(MCEvents_Slices!N108:N115))</f>
        <v>0</v>
      </c>
    </row>
    <row r="107" spans="1:14">
      <c r="A107" s="8" t="s">
        <v>15</v>
      </c>
      <c r="B107" s="21">
        <v>2433</v>
      </c>
      <c r="C107" s="22">
        <v>2483</v>
      </c>
      <c r="D107" s="9">
        <v>333</v>
      </c>
      <c r="E107" s="10">
        <v>631</v>
      </c>
      <c r="F107" s="9">
        <f>SUM(MCEvents_Slices!F$108:'MCEvents_Slices'!F108)</f>
        <v>500</v>
      </c>
      <c r="G107" s="52">
        <f>SUM(MCEvents_Slices!G$108:G108)</f>
        <v>0</v>
      </c>
      <c r="H107" s="53">
        <f>SQRT(SUMSQ(MCEvents_Slices!H$108:H108))</f>
        <v>0</v>
      </c>
      <c r="I107" s="52">
        <f>SUM(MCEvents_Slices!I$108:I108)</f>
        <v>0</v>
      </c>
      <c r="J107" s="53">
        <f>SQRT(SUMSQ(MCEvents_Slices!J$108:J108))</f>
        <v>0</v>
      </c>
      <c r="K107" s="52">
        <f>SUM(MCEvents_Slices!K$108:K108)</f>
        <v>0</v>
      </c>
      <c r="L107" s="53">
        <f>SQRT(SUMSQ(MCEvents_Slices!L$108:L108))</f>
        <v>0</v>
      </c>
      <c r="M107" s="52">
        <f>SUM(MCEvents_Slices!M$108:M108)</f>
        <v>0</v>
      </c>
      <c r="N107" s="54">
        <f>SQRT(SUMSQ(MCEvents_Slices!N$108:N108))</f>
        <v>0</v>
      </c>
    </row>
    <row r="108" spans="1:14">
      <c r="A108" s="8" t="s">
        <v>15</v>
      </c>
      <c r="B108" s="8">
        <v>2433</v>
      </c>
      <c r="C108" s="10">
        <v>2483</v>
      </c>
      <c r="D108" s="9">
        <v>256</v>
      </c>
      <c r="E108" s="25">
        <v>631</v>
      </c>
      <c r="F108" s="9">
        <f>SUM(MCEvents_Slices!F$108:'MCEvents_Slices'!F109)</f>
        <v>1000</v>
      </c>
      <c r="G108" s="52">
        <f>SUM(MCEvents_Slices!G$108:G109)</f>
        <v>0</v>
      </c>
      <c r="H108" s="53">
        <f>SQRT(SUMSQ(MCEvents_Slices!H$108:H109))</f>
        <v>0</v>
      </c>
      <c r="I108" s="52">
        <f>SUM(MCEvents_Slices!I$108:I109)</f>
        <v>0</v>
      </c>
      <c r="J108" s="53">
        <f>SQRT(SUMSQ(MCEvents_Slices!J$108:J109))</f>
        <v>0</v>
      </c>
      <c r="K108" s="52">
        <f>SUM(MCEvents_Slices!K$108:K109)</f>
        <v>0</v>
      </c>
      <c r="L108" s="53">
        <f>SQRT(SUMSQ(MCEvents_Slices!L$108:L109))</f>
        <v>0</v>
      </c>
      <c r="M108" s="52">
        <f>SUM(MCEvents_Slices!M$108:M109)</f>
        <v>0</v>
      </c>
      <c r="N108" s="54">
        <f>SQRT(SUMSQ(MCEvents_Slices!N$108:N109))</f>
        <v>0</v>
      </c>
    </row>
    <row r="109" spans="1:14">
      <c r="A109" s="8" t="s">
        <v>15</v>
      </c>
      <c r="B109" s="8">
        <v>2433</v>
      </c>
      <c r="C109" s="10">
        <v>2483</v>
      </c>
      <c r="D109" s="9">
        <v>202</v>
      </c>
      <c r="E109" s="25">
        <v>631</v>
      </c>
      <c r="F109" s="9">
        <f>SUM(MCEvents_Slices!F$108:'MCEvents_Slices'!F110)</f>
        <v>1500</v>
      </c>
      <c r="G109" s="52">
        <f>SUM(MCEvents_Slices!G$108:G110)</f>
        <v>0</v>
      </c>
      <c r="H109" s="53">
        <f>SQRT(SUMSQ(MCEvents_Slices!H$108:H110))</f>
        <v>0</v>
      </c>
      <c r="I109" s="52">
        <f>SUM(MCEvents_Slices!I$108:I110)</f>
        <v>0</v>
      </c>
      <c r="J109" s="53">
        <f>SQRT(SUMSQ(MCEvents_Slices!J$108:J110))</f>
        <v>0</v>
      </c>
      <c r="K109" s="52">
        <f>SUM(MCEvents_Slices!K$108:K110)</f>
        <v>0</v>
      </c>
      <c r="L109" s="53">
        <f>SQRT(SUMSQ(MCEvents_Slices!L$108:L110))</f>
        <v>0</v>
      </c>
      <c r="M109" s="52">
        <f>SUM(MCEvents_Slices!M$108:M110)</f>
        <v>0</v>
      </c>
      <c r="N109" s="54">
        <f>SQRT(SUMSQ(MCEvents_Slices!N$108:N110))</f>
        <v>0</v>
      </c>
    </row>
    <row r="110" spans="1:14">
      <c r="A110" s="8" t="s">
        <v>15</v>
      </c>
      <c r="B110" s="8">
        <v>2433</v>
      </c>
      <c r="C110" s="10">
        <v>2483</v>
      </c>
      <c r="D110" s="9">
        <v>159</v>
      </c>
      <c r="E110" s="25">
        <v>631</v>
      </c>
      <c r="F110" s="9">
        <f>SUM(MCEvents_Slices!F$108:'MCEvents_Slices'!F111)</f>
        <v>2000</v>
      </c>
      <c r="G110" s="52">
        <f>SUM(MCEvents_Slices!G$108:G111)</f>
        <v>0</v>
      </c>
      <c r="H110" s="53">
        <f>SQRT(SUMSQ(MCEvents_Slices!H$108:H111))</f>
        <v>0</v>
      </c>
      <c r="I110" s="52">
        <f>SUM(MCEvents_Slices!I$108:I111)</f>
        <v>0</v>
      </c>
      <c r="J110" s="53">
        <f>SQRT(SUMSQ(MCEvents_Slices!J$108:J111))</f>
        <v>0</v>
      </c>
      <c r="K110" s="52">
        <f>SUM(MCEvents_Slices!K$108:K111)</f>
        <v>0</v>
      </c>
      <c r="L110" s="53">
        <f>SQRT(SUMSQ(MCEvents_Slices!L$108:L111))</f>
        <v>0</v>
      </c>
      <c r="M110" s="52">
        <f>SUM(MCEvents_Slices!M$108:M111)</f>
        <v>0</v>
      </c>
      <c r="N110" s="54">
        <f>SQRT(SUMSQ(MCEvents_Slices!N$108:N111))</f>
        <v>0</v>
      </c>
    </row>
    <row r="111" spans="1:14">
      <c r="A111" s="8" t="s">
        <v>15</v>
      </c>
      <c r="B111" s="8">
        <v>2433</v>
      </c>
      <c r="C111" s="10">
        <v>2483</v>
      </c>
      <c r="D111" s="9">
        <v>122</v>
      </c>
      <c r="E111" s="25">
        <v>631</v>
      </c>
      <c r="F111" s="9">
        <f>SUM(MCEvents_Slices!F$108:'MCEvents_Slices'!F112)</f>
        <v>2500</v>
      </c>
      <c r="G111" s="52">
        <f>SUM(MCEvents_Slices!G$108:G112)</f>
        <v>0</v>
      </c>
      <c r="H111" s="53">
        <f>SQRT(SUMSQ(MCEvents_Slices!H$108:H112))</f>
        <v>0</v>
      </c>
      <c r="I111" s="52">
        <f>SUM(MCEvents_Slices!I$108:I112)</f>
        <v>0</v>
      </c>
      <c r="J111" s="53">
        <f>SQRT(SUMSQ(MCEvents_Slices!J$108:J112))</f>
        <v>0</v>
      </c>
      <c r="K111" s="52">
        <f>SUM(MCEvents_Slices!K$108:K112)</f>
        <v>0</v>
      </c>
      <c r="L111" s="53">
        <f>SQRT(SUMSQ(MCEvents_Slices!L$108:L112))</f>
        <v>0</v>
      </c>
      <c r="M111" s="52">
        <f>SUM(MCEvents_Slices!M$108:M112)</f>
        <v>0</v>
      </c>
      <c r="N111" s="54">
        <f>SQRT(SUMSQ(MCEvents_Slices!N$108:N112))</f>
        <v>0</v>
      </c>
    </row>
    <row r="112" spans="1:14">
      <c r="A112" s="8" t="s">
        <v>15</v>
      </c>
      <c r="B112" s="8">
        <v>2433</v>
      </c>
      <c r="C112" s="10">
        <v>2483</v>
      </c>
      <c r="D112" s="9">
        <v>90</v>
      </c>
      <c r="E112" s="25">
        <v>631</v>
      </c>
      <c r="F112" s="9">
        <f>SUM(MCEvents_Slices!F$108:'MCEvents_Slices'!F113)</f>
        <v>3000</v>
      </c>
      <c r="G112" s="52">
        <f>SUM(MCEvents_Slices!G$108:G113)</f>
        <v>0</v>
      </c>
      <c r="H112" s="53">
        <f>SQRT(SUMSQ(MCEvents_Slices!H$108:H113))</f>
        <v>0</v>
      </c>
      <c r="I112" s="52">
        <f>SUM(MCEvents_Slices!I$108:I113)</f>
        <v>0</v>
      </c>
      <c r="J112" s="53">
        <f>SQRT(SUMSQ(MCEvents_Slices!J$108:J113))</f>
        <v>0</v>
      </c>
      <c r="K112" s="52">
        <f>SUM(MCEvents_Slices!K$108:K113)</f>
        <v>0</v>
      </c>
      <c r="L112" s="53">
        <f>SQRT(SUMSQ(MCEvents_Slices!L$108:L113))</f>
        <v>0</v>
      </c>
      <c r="M112" s="52">
        <f>SUM(MCEvents_Slices!M$108:M113)</f>
        <v>0</v>
      </c>
      <c r="N112" s="54">
        <f>SQRT(SUMSQ(MCEvents_Slices!N$108:N113))</f>
        <v>0</v>
      </c>
    </row>
    <row r="113" spans="1:14">
      <c r="A113" s="8" t="s">
        <v>15</v>
      </c>
      <c r="B113" s="8">
        <v>2433</v>
      </c>
      <c r="C113" s="10">
        <v>2483</v>
      </c>
      <c r="D113" s="9">
        <v>36</v>
      </c>
      <c r="E113" s="25">
        <v>631</v>
      </c>
      <c r="F113" s="9">
        <f>SUM(MCEvents_Slices!F$108:'MCEvents_Slices'!F114)</f>
        <v>3637</v>
      </c>
      <c r="G113" s="52">
        <f>SUM(MCEvents_Slices!G$108:G114)</f>
        <v>0</v>
      </c>
      <c r="H113" s="53">
        <f>SQRT(SUMSQ(MCEvents_Slices!H$108:H114))</f>
        <v>0</v>
      </c>
      <c r="I113" s="52">
        <f>SUM(MCEvents_Slices!I$108:I114)</f>
        <v>0</v>
      </c>
      <c r="J113" s="53">
        <f>SQRT(SUMSQ(MCEvents_Slices!J$108:J114))</f>
        <v>0</v>
      </c>
      <c r="K113" s="52">
        <f>SUM(MCEvents_Slices!K$108:K114)</f>
        <v>0</v>
      </c>
      <c r="L113" s="53">
        <f>SQRT(SUMSQ(MCEvents_Slices!L$108:L114))</f>
        <v>0</v>
      </c>
      <c r="M113" s="52">
        <f>SUM(MCEvents_Slices!M$108:M114)</f>
        <v>0</v>
      </c>
      <c r="N113" s="54">
        <f>SQRT(SUMSQ(MCEvents_Slices!N$108:N114))</f>
        <v>0</v>
      </c>
    </row>
    <row r="114" spans="1:14">
      <c r="A114" s="5" t="s">
        <v>15</v>
      </c>
      <c r="B114" s="5">
        <v>2433</v>
      </c>
      <c r="C114" s="7">
        <v>2483</v>
      </c>
      <c r="D114" s="6">
        <v>0</v>
      </c>
      <c r="E114" s="20">
        <v>631</v>
      </c>
      <c r="F114" s="78">
        <f>SUM(MCEvents_Slices!F$108:'MCEvents_Slices'!F115)</f>
        <v>3737.13</v>
      </c>
      <c r="G114" s="49">
        <f>SUM(MCEvents_Slices!G$108:G115)</f>
        <v>0</v>
      </c>
      <c r="H114" s="51">
        <f>SQRT(SUMSQ(MCEvents_Slices!H$108:H115))</f>
        <v>0</v>
      </c>
      <c r="I114" s="49">
        <f>SUM(MCEvents_Slices!I$108:I115)</f>
        <v>0</v>
      </c>
      <c r="J114" s="50">
        <f>SQRT(SUMSQ(MCEvents_Slices!J$108:J115))</f>
        <v>0</v>
      </c>
      <c r="K114" s="49">
        <f>SUM(MCEvents_Slices!K$108:K115)</f>
        <v>0</v>
      </c>
      <c r="L114" s="50">
        <f>SQRT(SUMSQ(MCEvents_Slices!L$108:L115))</f>
        <v>0</v>
      </c>
      <c r="M114" s="49">
        <f>SUM(MCEvents_Slices!M$108:M115)</f>
        <v>0</v>
      </c>
      <c r="N114" s="51">
        <f>SQRT(SUMSQ(MCEvents_Slices!N$108:N115))</f>
        <v>0</v>
      </c>
    </row>
  </sheetData>
  <mergeCells count="35">
    <mergeCell ref="B88:C88"/>
    <mergeCell ref="D88:E88"/>
    <mergeCell ref="B97:C97"/>
    <mergeCell ref="D97:E97"/>
    <mergeCell ref="B106:C106"/>
    <mergeCell ref="D106:E106"/>
    <mergeCell ref="B61:C61"/>
    <mergeCell ref="D61:E61"/>
    <mergeCell ref="B70:C70"/>
    <mergeCell ref="D70:E70"/>
    <mergeCell ref="B79:C79"/>
    <mergeCell ref="D79:E79"/>
    <mergeCell ref="B34:C34"/>
    <mergeCell ref="D34:E34"/>
    <mergeCell ref="B43:C43"/>
    <mergeCell ref="D43:E43"/>
    <mergeCell ref="B52:C52"/>
    <mergeCell ref="D52:E52"/>
    <mergeCell ref="B25:C25"/>
    <mergeCell ref="D25:E25"/>
    <mergeCell ref="G4:H4"/>
    <mergeCell ref="I4:J4"/>
    <mergeCell ref="K4:L4"/>
    <mergeCell ref="B7:C7"/>
    <mergeCell ref="D7:E7"/>
    <mergeCell ref="B16:C16"/>
    <mergeCell ref="D16:E16"/>
    <mergeCell ref="B6:C6"/>
    <mergeCell ref="D6:E6"/>
    <mergeCell ref="M4:N4"/>
    <mergeCell ref="A5:F5"/>
    <mergeCell ref="G5:H5"/>
    <mergeCell ref="I5:J5"/>
    <mergeCell ref="K5:L5"/>
    <mergeCell ref="M5:N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3"/>
  <sheetViews>
    <sheetView tabSelected="1" workbookViewId="0">
      <pane ySplit="5" topLeftCell="A6" activePane="bottomLeft" state="frozen"/>
      <selection pane="bottomLeft" activeCell="G6" sqref="G6:G113"/>
    </sheetView>
  </sheetViews>
  <sheetFormatPr baseColWidth="10" defaultColWidth="11" defaultRowHeight="15" x14ac:dyDescent="0"/>
  <cols>
    <col min="1" max="1" width="5.1640625" bestFit="1" customWidth="1"/>
    <col min="2" max="2" width="7.1640625" customWidth="1"/>
    <col min="3" max="3" width="7.5" customWidth="1"/>
    <col min="4" max="4" width="8.6640625" customWidth="1"/>
    <col min="5" max="5" width="8" customWidth="1"/>
    <col min="6" max="6" width="9" bestFit="1" customWidth="1"/>
    <col min="7" max="7" width="8.83203125" bestFit="1" customWidth="1"/>
    <col min="8" max="8" width="8.33203125" bestFit="1" customWidth="1"/>
    <col min="9" max="9" width="8.5" bestFit="1" customWidth="1"/>
    <col min="10" max="10" width="8.83203125" bestFit="1" customWidth="1"/>
    <col min="11" max="11" width="8.33203125" bestFit="1" customWidth="1"/>
    <col min="12" max="12" width="8.5" bestFit="1" customWidth="1"/>
    <col min="13" max="13" width="8.83203125" bestFit="1" customWidth="1"/>
    <col min="14" max="14" width="8.33203125" bestFit="1" customWidth="1"/>
    <col min="15" max="15" width="8.5" bestFit="1" customWidth="1"/>
    <col min="16" max="16" width="8.83203125" bestFit="1" customWidth="1"/>
    <col min="17" max="17" width="8.33203125" bestFit="1" customWidth="1"/>
    <col min="18" max="18" width="8.5" bestFit="1" customWidth="1"/>
  </cols>
  <sheetData>
    <row r="1" spans="1:18">
      <c r="A1" s="1" t="s">
        <v>25</v>
      </c>
      <c r="B1" s="61">
        <v>0.9</v>
      </c>
      <c r="C1" s="9"/>
    </row>
    <row r="3" spans="1:18">
      <c r="D3" s="16"/>
      <c r="E3" s="17"/>
      <c r="F3" s="18" t="s">
        <v>16</v>
      </c>
      <c r="G3" s="199">
        <f>MCEvents_Slices!G5</f>
        <v>100000000</v>
      </c>
      <c r="H3" s="199"/>
      <c r="I3" s="199"/>
      <c r="J3" s="199">
        <f>MCEvents_Slices!I5</f>
        <v>100000000</v>
      </c>
      <c r="K3" s="199"/>
      <c r="L3" s="199"/>
      <c r="M3" s="199">
        <f>MCEvents_Slices!K5</f>
        <v>100000000</v>
      </c>
      <c r="N3" s="199"/>
      <c r="O3" s="199"/>
      <c r="P3" s="199">
        <f>MCEvents_Slices!M5</f>
        <v>100000000</v>
      </c>
      <c r="Q3" s="199"/>
      <c r="R3" s="199"/>
    </row>
    <row r="4" spans="1:18">
      <c r="A4" s="204" t="s">
        <v>2</v>
      </c>
      <c r="B4" s="205"/>
      <c r="C4" s="205"/>
      <c r="D4" s="200"/>
      <c r="E4" s="200"/>
      <c r="F4" s="206"/>
      <c r="G4" s="207" t="s">
        <v>3</v>
      </c>
      <c r="H4" s="217"/>
      <c r="I4" s="208"/>
      <c r="J4" s="207" t="s">
        <v>4</v>
      </c>
      <c r="K4" s="217"/>
      <c r="L4" s="208"/>
      <c r="M4" s="207" t="s">
        <v>5</v>
      </c>
      <c r="N4" s="217"/>
      <c r="O4" s="208"/>
      <c r="P4" s="209" t="s">
        <v>6</v>
      </c>
      <c r="Q4" s="218"/>
      <c r="R4" s="210"/>
    </row>
    <row r="5" spans="1:18" ht="16" thickBot="1">
      <c r="A5" s="2" t="s">
        <v>27</v>
      </c>
      <c r="B5" s="215" t="s">
        <v>28</v>
      </c>
      <c r="C5" s="216"/>
      <c r="D5" s="215" t="s">
        <v>29</v>
      </c>
      <c r="E5" s="216"/>
      <c r="F5" s="3" t="s">
        <v>0</v>
      </c>
      <c r="G5" s="2" t="s">
        <v>30</v>
      </c>
      <c r="H5" s="3" t="s">
        <v>8</v>
      </c>
      <c r="I5" s="3" t="s">
        <v>31</v>
      </c>
      <c r="J5" s="165" t="s">
        <v>30</v>
      </c>
      <c r="K5" s="3" t="s">
        <v>8</v>
      </c>
      <c r="L5" s="166" t="s">
        <v>31</v>
      </c>
      <c r="M5" s="2" t="s">
        <v>30</v>
      </c>
      <c r="N5" s="3" t="s">
        <v>8</v>
      </c>
      <c r="O5" s="3" t="s">
        <v>31</v>
      </c>
      <c r="P5" s="2" t="s">
        <v>30</v>
      </c>
      <c r="Q5" s="3" t="s">
        <v>8</v>
      </c>
      <c r="R5" s="23" t="s">
        <v>31</v>
      </c>
    </row>
    <row r="6" spans="1:18" ht="16" thickTop="1">
      <c r="A6" s="5" t="s">
        <v>9</v>
      </c>
      <c r="B6" s="194" t="s">
        <v>10</v>
      </c>
      <c r="C6" s="195"/>
      <c r="D6" s="200" t="s">
        <v>11</v>
      </c>
      <c r="E6" s="201"/>
      <c r="F6" s="5">
        <f>MCEvents_Integrals!F7</f>
        <v>3737.13</v>
      </c>
      <c r="G6" s="135">
        <f>MCEvents_Integrals!G7/G$3</f>
        <v>0</v>
      </c>
      <c r="H6" s="136">
        <f>SQRT((MCEvents_Integrals!G7+1)/(G$3+2))*SQRT((MCEvents_Integrals!G7+2)/(HitEfficiency!G$3+3)-(MCEvents_Integrals!G7+1)/(G$3+2))</f>
        <v>9.9999997000000067E-9</v>
      </c>
      <c r="I6" s="136">
        <f>_xlfn.BETA.INV($B$1,MCEvents_Integrals!G7+1,G$3-MCEvents_Integrals!G7+1)</f>
        <v>2.3025850448554763E-8</v>
      </c>
      <c r="J6" s="135">
        <f>MCEvents_Integrals!I7/J$3</f>
        <v>0</v>
      </c>
      <c r="K6" s="136">
        <f>SQRT((MCEvents_Integrals!I7+1)/(J$3+2))*SQRT((MCEvents_Integrals!I7+2)/(J$3+3)-(MCEvents_Integrals!I7+1)/(J$3+2))</f>
        <v>9.9999997000000067E-9</v>
      </c>
      <c r="L6" s="137">
        <f>_xlfn.BETA.INV($B$1,MCEvents_Integrals!I7+1,J$3-MCEvents_Integrals!I7+1)</f>
        <v>2.3025850448554763E-8</v>
      </c>
      <c r="M6" s="135">
        <f>MCEvents_Integrals!K7/M$3</f>
        <v>0</v>
      </c>
      <c r="N6" s="136">
        <f>SQRT((MCEvents_Integrals!K7+1)/(M$3+2))*SQRT((MCEvents_Integrals!K7+2)/(M$3+3)-(MCEvents_Integrals!K7+1)/(M$3+2))</f>
        <v>9.9999997000000067E-9</v>
      </c>
      <c r="O6" s="136">
        <f>_xlfn.BETA.INV($B$1,MCEvents_Integrals!K7+1,M$3-MCEvents_Integrals!K7+1)</f>
        <v>2.3025850448554763E-8</v>
      </c>
      <c r="P6" s="135">
        <f>MCEvents_Integrals!M7/P$3</f>
        <v>0</v>
      </c>
      <c r="Q6" s="136">
        <f>SQRT((MCEvents_Integrals!M7+1)/(P$3+2))*SQRT((MCEvents_Integrals!M7+2)/(P$3+3)-(MCEvents_Integrals!M7+1)/(P$3+2))</f>
        <v>9.9999997000000067E-9</v>
      </c>
      <c r="R6" s="137">
        <f>_xlfn.BETA.INV($B$1,MCEvents_Integrals!M7+1,P$3-MCEvents_Integrals!M7+1)</f>
        <v>2.3025850448554763E-8</v>
      </c>
    </row>
    <row r="7" spans="1:18">
      <c r="A7" s="28" t="s">
        <v>9</v>
      </c>
      <c r="B7" s="26">
        <v>2428</v>
      </c>
      <c r="C7" s="27">
        <v>2488</v>
      </c>
      <c r="D7" s="9">
        <v>333</v>
      </c>
      <c r="E7" s="29">
        <v>631</v>
      </c>
      <c r="F7" s="28">
        <f>MCEvents_Integrals!F8</f>
        <v>500</v>
      </c>
      <c r="G7" s="138">
        <f>MCEvents_Integrals!G8/G$3</f>
        <v>0</v>
      </c>
      <c r="H7" s="139">
        <f>SQRT((MCEvents_Integrals!G8+1)/(G$3+2))*SQRT((MCEvents_Integrals!G8+2)/(HitEfficiency!G$3+3)-(MCEvents_Integrals!G8+1)/(G$3+2))</f>
        <v>9.9999997000000067E-9</v>
      </c>
      <c r="I7" s="139">
        <f>_xlfn.BETA.INV($B$1,MCEvents_Integrals!G8+1,G$3-MCEvents_Integrals!G8+1)</f>
        <v>2.3025850448554763E-8</v>
      </c>
      <c r="J7" s="138">
        <f>MCEvents_Integrals!I8/J$3</f>
        <v>0</v>
      </c>
      <c r="K7" s="139">
        <f>SQRT((MCEvents_Integrals!I8+1)/(J$3+2))*SQRT((MCEvents_Integrals!I8+2)/(J$3+3)-(MCEvents_Integrals!I8+1)/(J$3+2))</f>
        <v>9.9999997000000067E-9</v>
      </c>
      <c r="L7" s="139">
        <f>_xlfn.BETA.INV($B$1,MCEvents_Integrals!I8+1,J$3-MCEvents_Integrals!I8+1)</f>
        <v>2.3025850448554763E-8</v>
      </c>
      <c r="M7" s="138">
        <f>MCEvents_Integrals!K8/M$3</f>
        <v>0</v>
      </c>
      <c r="N7" s="139">
        <f>SQRT((MCEvents_Integrals!K8+1)/(M$3+2))*SQRT((MCEvents_Integrals!K8+2)/(M$3+3)-(MCEvents_Integrals!K8+1)/(M$3+2))</f>
        <v>9.9999997000000067E-9</v>
      </c>
      <c r="O7" s="139">
        <f>_xlfn.BETA.INV($B$1,MCEvents_Integrals!K8+1,M$3-MCEvents_Integrals!K8+1)</f>
        <v>2.3025850448554763E-8</v>
      </c>
      <c r="P7" s="138">
        <f>MCEvents_Integrals!M8/P$3</f>
        <v>0</v>
      </c>
      <c r="Q7" s="139">
        <f>SQRT((MCEvents_Integrals!M8+1)/(P$3+2))*SQRT((MCEvents_Integrals!M8+2)/(P$3+3)-(MCEvents_Integrals!M8+1)/(P$3+2))</f>
        <v>9.9999997000000067E-9</v>
      </c>
      <c r="R7" s="140">
        <f>_xlfn.BETA.INV($B$1,MCEvents_Integrals!M8+1,P$3-MCEvents_Integrals!M8+1)</f>
        <v>2.3025850448554763E-8</v>
      </c>
    </row>
    <row r="8" spans="1:18">
      <c r="A8" s="28" t="s">
        <v>9</v>
      </c>
      <c r="B8" s="28">
        <v>2428</v>
      </c>
      <c r="C8" s="29">
        <v>2488</v>
      </c>
      <c r="D8" s="9">
        <v>256</v>
      </c>
      <c r="E8" s="29">
        <v>631</v>
      </c>
      <c r="F8" s="28">
        <f>MCEvents_Integrals!F9</f>
        <v>1000</v>
      </c>
      <c r="G8" s="138">
        <f>MCEvents_Integrals!G9/G$3</f>
        <v>0</v>
      </c>
      <c r="H8" s="139">
        <f>SQRT((MCEvents_Integrals!G9+1)/(G$3+2))*SQRT((MCEvents_Integrals!G9+2)/(HitEfficiency!G$3+3)-(MCEvents_Integrals!G9+1)/(G$3+2))</f>
        <v>9.9999997000000067E-9</v>
      </c>
      <c r="I8" s="139">
        <f>_xlfn.BETA.INV($B$1,MCEvents_Integrals!G9+1,G$3-MCEvents_Integrals!G9+1)</f>
        <v>2.3025850448554763E-8</v>
      </c>
      <c r="J8" s="138">
        <f>MCEvents_Integrals!I9/J$3</f>
        <v>0</v>
      </c>
      <c r="K8" s="139">
        <f>SQRT((MCEvents_Integrals!I9+1)/(J$3+2))*SQRT((MCEvents_Integrals!I9+2)/(J$3+3)-(MCEvents_Integrals!I9+1)/(J$3+2))</f>
        <v>9.9999997000000067E-9</v>
      </c>
      <c r="L8" s="139">
        <f>_xlfn.BETA.INV($B$1,MCEvents_Integrals!I9+1,J$3-MCEvents_Integrals!I9+1)</f>
        <v>2.3025850448554763E-8</v>
      </c>
      <c r="M8" s="138">
        <f>MCEvents_Integrals!K9/M$3</f>
        <v>0</v>
      </c>
      <c r="N8" s="139">
        <f>SQRT((MCEvents_Integrals!K9+1)/(M$3+2))*SQRT((MCEvents_Integrals!K9+2)/(M$3+3)-(MCEvents_Integrals!K9+1)/(M$3+2))</f>
        <v>9.9999997000000067E-9</v>
      </c>
      <c r="O8" s="139">
        <f>_xlfn.BETA.INV($B$1,MCEvents_Integrals!K9+1,M$3-MCEvents_Integrals!K9+1)</f>
        <v>2.3025850448554763E-8</v>
      </c>
      <c r="P8" s="138">
        <f>MCEvents_Integrals!M9/P$3</f>
        <v>0</v>
      </c>
      <c r="Q8" s="139">
        <f>SQRT((MCEvents_Integrals!M9+1)/(P$3+2))*SQRT((MCEvents_Integrals!M9+2)/(P$3+3)-(MCEvents_Integrals!M9+1)/(P$3+2))</f>
        <v>9.9999997000000067E-9</v>
      </c>
      <c r="R8" s="140">
        <f>_xlfn.BETA.INV($B$1,MCEvents_Integrals!M9+1,P$3-MCEvents_Integrals!M9+1)</f>
        <v>2.3025850448554763E-8</v>
      </c>
    </row>
    <row r="9" spans="1:18">
      <c r="A9" s="28" t="s">
        <v>9</v>
      </c>
      <c r="B9" s="28">
        <v>2428</v>
      </c>
      <c r="C9" s="29">
        <v>2488</v>
      </c>
      <c r="D9" s="9">
        <v>202</v>
      </c>
      <c r="E9" s="29">
        <v>631</v>
      </c>
      <c r="F9" s="28">
        <f>MCEvents_Integrals!F10</f>
        <v>1500</v>
      </c>
      <c r="G9" s="138">
        <f>MCEvents_Integrals!G10/G$3</f>
        <v>0</v>
      </c>
      <c r="H9" s="139">
        <f>SQRT((MCEvents_Integrals!G10+1)/(G$3+2))*SQRT((MCEvents_Integrals!G10+2)/(HitEfficiency!G$3+3)-(MCEvents_Integrals!G10+1)/(G$3+2))</f>
        <v>9.9999997000000067E-9</v>
      </c>
      <c r="I9" s="139">
        <f>_xlfn.BETA.INV($B$1,MCEvents_Integrals!G10+1,G$3-MCEvents_Integrals!G10+1)</f>
        <v>2.3025850448554763E-8</v>
      </c>
      <c r="J9" s="138">
        <f>MCEvents_Integrals!I10/J$3</f>
        <v>0</v>
      </c>
      <c r="K9" s="139">
        <f>SQRT((MCEvents_Integrals!I10+1)/(J$3+2))*SQRT((MCEvents_Integrals!I10+2)/(J$3+3)-(MCEvents_Integrals!I10+1)/(J$3+2))</f>
        <v>9.9999997000000067E-9</v>
      </c>
      <c r="L9" s="139">
        <f>_xlfn.BETA.INV($B$1,MCEvents_Integrals!I10+1,J$3-MCEvents_Integrals!I10+1)</f>
        <v>2.3025850448554763E-8</v>
      </c>
      <c r="M9" s="138">
        <f>MCEvents_Integrals!K10/M$3</f>
        <v>0</v>
      </c>
      <c r="N9" s="139">
        <f>SQRT((MCEvents_Integrals!K10+1)/(M$3+2))*SQRT((MCEvents_Integrals!K10+2)/(M$3+3)-(MCEvents_Integrals!K10+1)/(M$3+2))</f>
        <v>9.9999997000000067E-9</v>
      </c>
      <c r="O9" s="139">
        <f>_xlfn.BETA.INV($B$1,MCEvents_Integrals!K10+1,M$3-MCEvents_Integrals!K10+1)</f>
        <v>2.3025850448554763E-8</v>
      </c>
      <c r="P9" s="138">
        <f>MCEvents_Integrals!M10/P$3</f>
        <v>0</v>
      </c>
      <c r="Q9" s="139">
        <f>SQRT((MCEvents_Integrals!M10+1)/(P$3+2))*SQRT((MCEvents_Integrals!M10+2)/(P$3+3)-(MCEvents_Integrals!M10+1)/(P$3+2))</f>
        <v>9.9999997000000067E-9</v>
      </c>
      <c r="R9" s="140">
        <f>_xlfn.BETA.INV($B$1,MCEvents_Integrals!M10+1,P$3-MCEvents_Integrals!M10+1)</f>
        <v>2.3025850448554763E-8</v>
      </c>
    </row>
    <row r="10" spans="1:18">
      <c r="A10" s="28" t="s">
        <v>9</v>
      </c>
      <c r="B10" s="28">
        <v>2428</v>
      </c>
      <c r="C10" s="29">
        <v>2488</v>
      </c>
      <c r="D10" s="9">
        <v>159</v>
      </c>
      <c r="E10" s="29">
        <v>631</v>
      </c>
      <c r="F10" s="28">
        <f>MCEvents_Integrals!F11</f>
        <v>2000</v>
      </c>
      <c r="G10" s="138">
        <f>MCEvents_Integrals!G11/G$3</f>
        <v>0</v>
      </c>
      <c r="H10" s="139">
        <f>SQRT((MCEvents_Integrals!G11+1)/(G$3+2))*SQRT((MCEvents_Integrals!G11+2)/(HitEfficiency!G$3+3)-(MCEvents_Integrals!G11+1)/(G$3+2))</f>
        <v>9.9999997000000067E-9</v>
      </c>
      <c r="I10" s="139">
        <f>_xlfn.BETA.INV($B$1,MCEvents_Integrals!G11+1,G$3-MCEvents_Integrals!G11+1)</f>
        <v>2.3025850448554763E-8</v>
      </c>
      <c r="J10" s="138">
        <f>MCEvents_Integrals!I11/J$3</f>
        <v>0</v>
      </c>
      <c r="K10" s="139">
        <f>SQRT((MCEvents_Integrals!I11+1)/(J$3+2))*SQRT((MCEvents_Integrals!I11+2)/(J$3+3)-(MCEvents_Integrals!I11+1)/(J$3+2))</f>
        <v>9.9999997000000067E-9</v>
      </c>
      <c r="L10" s="139">
        <f>_xlfn.BETA.INV($B$1,MCEvents_Integrals!I11+1,J$3-MCEvents_Integrals!I11+1)</f>
        <v>2.3025850448554763E-8</v>
      </c>
      <c r="M10" s="138">
        <f>MCEvents_Integrals!K11/M$3</f>
        <v>0</v>
      </c>
      <c r="N10" s="139">
        <f>SQRT((MCEvents_Integrals!K11+1)/(M$3+2))*SQRT((MCEvents_Integrals!K11+2)/(M$3+3)-(MCEvents_Integrals!K11+1)/(M$3+2))</f>
        <v>9.9999997000000067E-9</v>
      </c>
      <c r="O10" s="139">
        <f>_xlfn.BETA.INV($B$1,MCEvents_Integrals!K11+1,M$3-MCEvents_Integrals!K11+1)</f>
        <v>2.3025850448554763E-8</v>
      </c>
      <c r="P10" s="138">
        <f>MCEvents_Integrals!M11/P$3</f>
        <v>0</v>
      </c>
      <c r="Q10" s="139">
        <f>SQRT((MCEvents_Integrals!M11+1)/(P$3+2))*SQRT((MCEvents_Integrals!M11+2)/(P$3+3)-(MCEvents_Integrals!M11+1)/(P$3+2))</f>
        <v>9.9999997000000067E-9</v>
      </c>
      <c r="R10" s="140">
        <f>_xlfn.BETA.INV($B$1,MCEvents_Integrals!M11+1,P$3-MCEvents_Integrals!M11+1)</f>
        <v>2.3025850448554763E-8</v>
      </c>
    </row>
    <row r="11" spans="1:18">
      <c r="A11" s="28" t="s">
        <v>9</v>
      </c>
      <c r="B11" s="28">
        <v>2428</v>
      </c>
      <c r="C11" s="29">
        <v>2488</v>
      </c>
      <c r="D11" s="9">
        <v>122</v>
      </c>
      <c r="E11" s="29">
        <v>631</v>
      </c>
      <c r="F11" s="28">
        <f>MCEvents_Integrals!F12</f>
        <v>2500</v>
      </c>
      <c r="G11" s="138">
        <f>MCEvents_Integrals!G12/G$3</f>
        <v>0</v>
      </c>
      <c r="H11" s="139">
        <f>SQRT((MCEvents_Integrals!G12+1)/(G$3+2))*SQRT((MCEvents_Integrals!G12+2)/(HitEfficiency!G$3+3)-(MCEvents_Integrals!G12+1)/(G$3+2))</f>
        <v>9.9999997000000067E-9</v>
      </c>
      <c r="I11" s="139">
        <f>_xlfn.BETA.INV($B$1,MCEvents_Integrals!G12+1,G$3-MCEvents_Integrals!G12+1)</f>
        <v>2.3025850448554763E-8</v>
      </c>
      <c r="J11" s="138">
        <f>MCEvents_Integrals!I12/J$3</f>
        <v>0</v>
      </c>
      <c r="K11" s="139">
        <f>SQRT((MCEvents_Integrals!I12+1)/(J$3+2))*SQRT((MCEvents_Integrals!I12+2)/(J$3+3)-(MCEvents_Integrals!I12+1)/(J$3+2))</f>
        <v>9.9999997000000067E-9</v>
      </c>
      <c r="L11" s="139">
        <f>_xlfn.BETA.INV($B$1,MCEvents_Integrals!I12+1,J$3-MCEvents_Integrals!I12+1)</f>
        <v>2.3025850448554763E-8</v>
      </c>
      <c r="M11" s="138">
        <f>MCEvents_Integrals!K12/M$3</f>
        <v>0</v>
      </c>
      <c r="N11" s="139">
        <f>SQRT((MCEvents_Integrals!K12+1)/(M$3+2))*SQRT((MCEvents_Integrals!K12+2)/(M$3+3)-(MCEvents_Integrals!K12+1)/(M$3+2))</f>
        <v>9.9999997000000067E-9</v>
      </c>
      <c r="O11" s="139">
        <f>_xlfn.BETA.INV($B$1,MCEvents_Integrals!K12+1,M$3-MCEvents_Integrals!K12+1)</f>
        <v>2.3025850448554763E-8</v>
      </c>
      <c r="P11" s="138">
        <f>MCEvents_Integrals!M12/P$3</f>
        <v>0</v>
      </c>
      <c r="Q11" s="139">
        <f>SQRT((MCEvents_Integrals!M12+1)/(P$3+2))*SQRT((MCEvents_Integrals!M12+2)/(P$3+3)-(MCEvents_Integrals!M12+1)/(P$3+2))</f>
        <v>9.9999997000000067E-9</v>
      </c>
      <c r="R11" s="140">
        <f>_xlfn.BETA.INV($B$1,MCEvents_Integrals!M12+1,P$3-MCEvents_Integrals!M12+1)</f>
        <v>2.3025850448554763E-8</v>
      </c>
    </row>
    <row r="12" spans="1:18">
      <c r="A12" s="28" t="s">
        <v>9</v>
      </c>
      <c r="B12" s="28">
        <v>2428</v>
      </c>
      <c r="C12" s="29">
        <v>2488</v>
      </c>
      <c r="D12" s="9">
        <v>90</v>
      </c>
      <c r="E12" s="29">
        <v>631</v>
      </c>
      <c r="F12" s="28">
        <f>MCEvents_Integrals!F13</f>
        <v>3000</v>
      </c>
      <c r="G12" s="138">
        <f>MCEvents_Integrals!G13/G$3</f>
        <v>0</v>
      </c>
      <c r="H12" s="139">
        <f>SQRT((MCEvents_Integrals!G13+1)/(G$3+2))*SQRT((MCEvents_Integrals!G13+2)/(HitEfficiency!G$3+3)-(MCEvents_Integrals!G13+1)/(G$3+2))</f>
        <v>9.9999997000000067E-9</v>
      </c>
      <c r="I12" s="139">
        <f>_xlfn.BETA.INV($B$1,MCEvents_Integrals!G13+1,G$3-MCEvents_Integrals!G13+1)</f>
        <v>2.3025850448554763E-8</v>
      </c>
      <c r="J12" s="138">
        <f>MCEvents_Integrals!I13/J$3</f>
        <v>0</v>
      </c>
      <c r="K12" s="139">
        <f>SQRT((MCEvents_Integrals!I13+1)/(J$3+2))*SQRT((MCEvents_Integrals!I13+2)/(J$3+3)-(MCEvents_Integrals!I13+1)/(J$3+2))</f>
        <v>9.9999997000000067E-9</v>
      </c>
      <c r="L12" s="139">
        <f>_xlfn.BETA.INV($B$1,MCEvents_Integrals!I13+1,J$3-MCEvents_Integrals!I13+1)</f>
        <v>2.3025850448554763E-8</v>
      </c>
      <c r="M12" s="138">
        <f>MCEvents_Integrals!K13/M$3</f>
        <v>0</v>
      </c>
      <c r="N12" s="139">
        <f>SQRT((MCEvents_Integrals!K13+1)/(M$3+2))*SQRT((MCEvents_Integrals!K13+2)/(M$3+3)-(MCEvents_Integrals!K13+1)/(M$3+2))</f>
        <v>9.9999997000000067E-9</v>
      </c>
      <c r="O12" s="139">
        <f>_xlfn.BETA.INV($B$1,MCEvents_Integrals!K13+1,M$3-MCEvents_Integrals!K13+1)</f>
        <v>2.3025850448554763E-8</v>
      </c>
      <c r="P12" s="138">
        <f>MCEvents_Integrals!M13/P$3</f>
        <v>0</v>
      </c>
      <c r="Q12" s="139">
        <f>SQRT((MCEvents_Integrals!M13+1)/(P$3+2))*SQRT((MCEvents_Integrals!M13+2)/(P$3+3)-(MCEvents_Integrals!M13+1)/(P$3+2))</f>
        <v>9.9999997000000067E-9</v>
      </c>
      <c r="R12" s="140">
        <f>_xlfn.BETA.INV($B$1,MCEvents_Integrals!M13+1,P$3-MCEvents_Integrals!M13+1)</f>
        <v>2.3025850448554763E-8</v>
      </c>
    </row>
    <row r="13" spans="1:18">
      <c r="A13" s="28" t="s">
        <v>9</v>
      </c>
      <c r="B13" s="28">
        <v>2428</v>
      </c>
      <c r="C13" s="29">
        <v>2488</v>
      </c>
      <c r="D13" s="9">
        <v>36</v>
      </c>
      <c r="E13" s="29">
        <v>631</v>
      </c>
      <c r="F13" s="28">
        <f>MCEvents_Integrals!F14</f>
        <v>3637</v>
      </c>
      <c r="G13" s="138">
        <f>MCEvents_Integrals!G14/G$3</f>
        <v>0</v>
      </c>
      <c r="H13" s="139">
        <f>SQRT((MCEvents_Integrals!G14+1)/(G$3+2))*SQRT((MCEvents_Integrals!G14+2)/(HitEfficiency!G$3+3)-(MCEvents_Integrals!G14+1)/(G$3+2))</f>
        <v>9.9999997000000067E-9</v>
      </c>
      <c r="I13" s="139">
        <f>_xlfn.BETA.INV($B$1,MCEvents_Integrals!G14+1,G$3-MCEvents_Integrals!G14+1)</f>
        <v>2.3025850448554763E-8</v>
      </c>
      <c r="J13" s="138">
        <f>MCEvents_Integrals!I14/J$3</f>
        <v>0</v>
      </c>
      <c r="K13" s="139">
        <f>SQRT((MCEvents_Integrals!I14+1)/(J$3+2))*SQRT((MCEvents_Integrals!I14+2)/(J$3+3)-(MCEvents_Integrals!I14+1)/(J$3+2))</f>
        <v>9.9999997000000067E-9</v>
      </c>
      <c r="L13" s="139">
        <f>_xlfn.BETA.INV($B$1,MCEvents_Integrals!I14+1,J$3-MCEvents_Integrals!I14+1)</f>
        <v>2.3025850448554763E-8</v>
      </c>
      <c r="M13" s="138">
        <f>MCEvents_Integrals!K14/M$3</f>
        <v>0</v>
      </c>
      <c r="N13" s="139">
        <f>SQRT((MCEvents_Integrals!K14+1)/(M$3+2))*SQRT((MCEvents_Integrals!K14+2)/(M$3+3)-(MCEvents_Integrals!K14+1)/(M$3+2))</f>
        <v>9.9999997000000067E-9</v>
      </c>
      <c r="O13" s="139">
        <f>_xlfn.BETA.INV($B$1,MCEvents_Integrals!K14+1,M$3-MCEvents_Integrals!K14+1)</f>
        <v>2.3025850448554763E-8</v>
      </c>
      <c r="P13" s="138">
        <f>MCEvents_Integrals!M14/P$3</f>
        <v>0</v>
      </c>
      <c r="Q13" s="139">
        <f>SQRT((MCEvents_Integrals!M14+1)/(P$3+2))*SQRT((MCEvents_Integrals!M14+2)/(P$3+3)-(MCEvents_Integrals!M14+1)/(P$3+2))</f>
        <v>9.9999997000000067E-9</v>
      </c>
      <c r="R13" s="140">
        <f>_xlfn.BETA.INV($B$1,MCEvents_Integrals!M14+1,P$3-MCEvents_Integrals!M14+1)</f>
        <v>2.3025850448554763E-8</v>
      </c>
    </row>
    <row r="14" spans="1:18">
      <c r="A14" s="5" t="s">
        <v>9</v>
      </c>
      <c r="B14" s="5">
        <v>2428</v>
      </c>
      <c r="C14" s="32">
        <v>2488</v>
      </c>
      <c r="D14" s="31">
        <v>0</v>
      </c>
      <c r="E14" s="29">
        <v>631</v>
      </c>
      <c r="F14" s="28">
        <f>MCEvents_Integrals!F15</f>
        <v>3737.13</v>
      </c>
      <c r="G14" s="138">
        <f>MCEvents_Integrals!G15/G$3</f>
        <v>0</v>
      </c>
      <c r="H14" s="139">
        <f>SQRT((MCEvents_Integrals!G15+1)/(G$3+2))*SQRT((MCEvents_Integrals!G15+2)/(HitEfficiency!G$3+3)-(MCEvents_Integrals!G15+1)/(G$3+2))</f>
        <v>9.9999997000000067E-9</v>
      </c>
      <c r="I14" s="139">
        <f>_xlfn.BETA.INV($B$1,MCEvents_Integrals!G15+1,G$3-MCEvents_Integrals!G15+1)</f>
        <v>2.3025850448554763E-8</v>
      </c>
      <c r="J14" s="138">
        <f>MCEvents_Integrals!I15/J$3</f>
        <v>0</v>
      </c>
      <c r="K14" s="139">
        <f>SQRT((MCEvents_Integrals!I15+1)/(J$3+2))*SQRT((MCEvents_Integrals!I15+2)/(J$3+3)-(MCEvents_Integrals!I15+1)/(J$3+2))</f>
        <v>9.9999997000000067E-9</v>
      </c>
      <c r="L14" s="139">
        <f>_xlfn.BETA.INV($B$1,MCEvents_Integrals!I15+1,J$3-MCEvents_Integrals!I15+1)</f>
        <v>2.3025850448554763E-8</v>
      </c>
      <c r="M14" s="138">
        <f>MCEvents_Integrals!K15/M$3</f>
        <v>0</v>
      </c>
      <c r="N14" s="139">
        <f>SQRT((MCEvents_Integrals!K15+1)/(M$3+2))*SQRT((MCEvents_Integrals!K15+2)/(M$3+3)-(MCEvents_Integrals!K15+1)/(M$3+2))</f>
        <v>9.9999997000000067E-9</v>
      </c>
      <c r="O14" s="139">
        <f>_xlfn.BETA.INV($B$1,MCEvents_Integrals!K15+1,M$3-MCEvents_Integrals!K15+1)</f>
        <v>2.3025850448554763E-8</v>
      </c>
      <c r="P14" s="138">
        <f>MCEvents_Integrals!M15/P$3</f>
        <v>0</v>
      </c>
      <c r="Q14" s="139">
        <f>SQRT((MCEvents_Integrals!M15+1)/(P$3+2))*SQRT((MCEvents_Integrals!M15+2)/(P$3+3)-(MCEvents_Integrals!M15+1)/(P$3+2))</f>
        <v>9.9999997000000067E-9</v>
      </c>
      <c r="R14" s="140">
        <f>_xlfn.BETA.INV($B$1,MCEvents_Integrals!M15+1,P$3-MCEvents_Integrals!M15+1)</f>
        <v>2.3025850448554763E-8</v>
      </c>
    </row>
    <row r="15" spans="1:18">
      <c r="A15" s="34" t="s">
        <v>9</v>
      </c>
      <c r="B15" s="211" t="s">
        <v>18</v>
      </c>
      <c r="C15" s="212"/>
      <c r="D15" s="205" t="s">
        <v>11</v>
      </c>
      <c r="E15" s="206"/>
      <c r="F15" s="30">
        <f>MCEvents_Integrals!F16</f>
        <v>3737.13</v>
      </c>
      <c r="G15" s="193">
        <f>MCEvents_Integrals!G16/G$3</f>
        <v>0</v>
      </c>
      <c r="H15" s="142">
        <f>SQRT((MCEvents_Integrals!G16+1)/(G$3+2))*SQRT((MCEvents_Integrals!G16+2)/(HitEfficiency!G$3+3)-(MCEvents_Integrals!G16+1)/(G$3+2))</f>
        <v>9.9999997000000067E-9</v>
      </c>
      <c r="I15" s="142">
        <f>_xlfn.BETA.INV($B$1,MCEvents_Integrals!G16+1,G$3-MCEvents_Integrals!G16+1)</f>
        <v>2.3025850448554763E-8</v>
      </c>
      <c r="J15" s="141">
        <f>MCEvents_Integrals!I16/J$3</f>
        <v>0</v>
      </c>
      <c r="K15" s="142">
        <f>SQRT((MCEvents_Integrals!I16+1)/(J$3+2))*SQRT((MCEvents_Integrals!I16+2)/(J$3+3)-(MCEvents_Integrals!I16+1)/(J$3+2))</f>
        <v>9.9999997000000067E-9</v>
      </c>
      <c r="L15" s="143">
        <f>_xlfn.BETA.INV($B$1,MCEvents_Integrals!I16+1,J$3-MCEvents_Integrals!I16+1)</f>
        <v>2.3025850448554763E-8</v>
      </c>
      <c r="M15" s="141">
        <f>MCEvents_Integrals!K16/M$3</f>
        <v>0</v>
      </c>
      <c r="N15" s="142">
        <f>SQRT((MCEvents_Integrals!K16+1)/(M$3+2))*SQRT((MCEvents_Integrals!K16+2)/(M$3+3)-(MCEvents_Integrals!K16+1)/(M$3+2))</f>
        <v>9.9999997000000067E-9</v>
      </c>
      <c r="O15" s="142">
        <f>_xlfn.BETA.INV($B$1,MCEvents_Integrals!K16+1,M$3-MCEvents_Integrals!K16+1)</f>
        <v>2.3025850448554763E-8</v>
      </c>
      <c r="P15" s="141">
        <f>MCEvents_Integrals!M16/P$3</f>
        <v>0</v>
      </c>
      <c r="Q15" s="142">
        <f>SQRT((MCEvents_Integrals!M16+1)/(P$3+2))*SQRT((MCEvents_Integrals!M16+2)/(P$3+3)-(MCEvents_Integrals!M16+1)/(P$3+2))</f>
        <v>9.9999997000000067E-9</v>
      </c>
      <c r="R15" s="143">
        <f>_xlfn.BETA.INV($B$1,MCEvents_Integrals!M16+1,P$3-MCEvents_Integrals!M16+1)</f>
        <v>2.3025850448554763E-8</v>
      </c>
    </row>
    <row r="16" spans="1:18">
      <c r="A16" s="28" t="s">
        <v>9</v>
      </c>
      <c r="B16" s="26">
        <v>700</v>
      </c>
      <c r="C16" s="27">
        <v>3500</v>
      </c>
      <c r="D16" s="9">
        <v>333</v>
      </c>
      <c r="E16" s="29">
        <v>631</v>
      </c>
      <c r="F16" s="9">
        <f>MCEvents_Integrals!F17</f>
        <v>500</v>
      </c>
      <c r="G16" s="138">
        <f>MCEvents_Integrals!G17/G$3</f>
        <v>0</v>
      </c>
      <c r="H16" s="139">
        <f>SQRT((MCEvents_Integrals!G17+1)/(G$3+2))*SQRT((MCEvents_Integrals!G17+2)/(HitEfficiency!G$3+3)-(MCEvents_Integrals!G17+1)/(G$3+2))</f>
        <v>9.9999997000000067E-9</v>
      </c>
      <c r="I16" s="139">
        <f>_xlfn.BETA.INV($B$1,MCEvents_Integrals!G17+1,G$3-MCEvents_Integrals!G17+1)</f>
        <v>2.3025850448554763E-8</v>
      </c>
      <c r="J16" s="138">
        <f>MCEvents_Integrals!I17/J$3</f>
        <v>0</v>
      </c>
      <c r="K16" s="139">
        <f>SQRT((MCEvents_Integrals!I17+1)/(J$3+2))*SQRT((MCEvents_Integrals!I17+2)/(J$3+3)-(MCEvents_Integrals!I17+1)/(J$3+2))</f>
        <v>9.9999997000000067E-9</v>
      </c>
      <c r="L16" s="139">
        <f>_xlfn.BETA.INV($B$1,MCEvents_Integrals!I17+1,J$3-MCEvents_Integrals!I17+1)</f>
        <v>2.3025850448554763E-8</v>
      </c>
      <c r="M16" s="138">
        <f>MCEvents_Integrals!K17/M$3</f>
        <v>0</v>
      </c>
      <c r="N16" s="139">
        <f>SQRT((MCEvents_Integrals!K17+1)/(M$3+2))*SQRT((MCEvents_Integrals!K17+2)/(M$3+3)-(MCEvents_Integrals!K17+1)/(M$3+2))</f>
        <v>9.9999997000000067E-9</v>
      </c>
      <c r="O16" s="139">
        <f>_xlfn.BETA.INV($B$1,MCEvents_Integrals!K17+1,M$3-MCEvents_Integrals!K17+1)</f>
        <v>2.3025850448554763E-8</v>
      </c>
      <c r="P16" s="138">
        <f>MCEvents_Integrals!M17/P$3</f>
        <v>0</v>
      </c>
      <c r="Q16" s="139">
        <f>SQRT((MCEvents_Integrals!M17+1)/(P$3+2))*SQRT((MCEvents_Integrals!M17+2)/(P$3+3)-(MCEvents_Integrals!M17+1)/(P$3+2))</f>
        <v>9.9999997000000067E-9</v>
      </c>
      <c r="R16" s="140">
        <f>_xlfn.BETA.INV($B$1,MCEvents_Integrals!M17+1,P$3-MCEvents_Integrals!M17+1)</f>
        <v>2.3025850448554763E-8</v>
      </c>
    </row>
    <row r="17" spans="1:18">
      <c r="A17" s="28" t="s">
        <v>9</v>
      </c>
      <c r="B17" s="28">
        <v>700</v>
      </c>
      <c r="C17" s="29">
        <v>3500</v>
      </c>
      <c r="D17" s="9">
        <v>256</v>
      </c>
      <c r="E17" s="29">
        <v>631</v>
      </c>
      <c r="F17" s="9">
        <f>MCEvents_Integrals!F18</f>
        <v>1000</v>
      </c>
      <c r="G17" s="138">
        <f>MCEvents_Integrals!G18/G$3</f>
        <v>0</v>
      </c>
      <c r="H17" s="139">
        <f>SQRT((MCEvents_Integrals!G18+1)/(G$3+2))*SQRT((MCEvents_Integrals!G18+2)/(HitEfficiency!G$3+3)-(MCEvents_Integrals!G18+1)/(G$3+2))</f>
        <v>9.9999997000000067E-9</v>
      </c>
      <c r="I17" s="139">
        <f>_xlfn.BETA.INV($B$1,MCEvents_Integrals!G18+1,G$3-MCEvents_Integrals!G18+1)</f>
        <v>2.3025850448554763E-8</v>
      </c>
      <c r="J17" s="138">
        <f>MCEvents_Integrals!I18/J$3</f>
        <v>0</v>
      </c>
      <c r="K17" s="139">
        <f>SQRT((MCEvents_Integrals!I18+1)/(J$3+2))*SQRT((MCEvents_Integrals!I18+2)/(J$3+3)-(MCEvents_Integrals!I18+1)/(J$3+2))</f>
        <v>9.9999997000000067E-9</v>
      </c>
      <c r="L17" s="139">
        <f>_xlfn.BETA.INV($B$1,MCEvents_Integrals!I18+1,J$3-MCEvents_Integrals!I18+1)</f>
        <v>2.3025850448554763E-8</v>
      </c>
      <c r="M17" s="138">
        <f>MCEvents_Integrals!K18/M$3</f>
        <v>0</v>
      </c>
      <c r="N17" s="139">
        <f>SQRT((MCEvents_Integrals!K18+1)/(M$3+2))*SQRT((MCEvents_Integrals!K18+2)/(M$3+3)-(MCEvents_Integrals!K18+1)/(M$3+2))</f>
        <v>9.9999997000000067E-9</v>
      </c>
      <c r="O17" s="139">
        <f>_xlfn.BETA.INV($B$1,MCEvents_Integrals!K18+1,M$3-MCEvents_Integrals!K18+1)</f>
        <v>2.3025850448554763E-8</v>
      </c>
      <c r="P17" s="138">
        <f>MCEvents_Integrals!M18/P$3</f>
        <v>0</v>
      </c>
      <c r="Q17" s="139">
        <f>SQRT((MCEvents_Integrals!M18+1)/(P$3+2))*SQRT((MCEvents_Integrals!M18+2)/(P$3+3)-(MCEvents_Integrals!M18+1)/(P$3+2))</f>
        <v>9.9999997000000067E-9</v>
      </c>
      <c r="R17" s="140">
        <f>_xlfn.BETA.INV($B$1,MCEvents_Integrals!M18+1,P$3-MCEvents_Integrals!M18+1)</f>
        <v>2.3025850448554763E-8</v>
      </c>
    </row>
    <row r="18" spans="1:18">
      <c r="A18" s="28" t="s">
        <v>9</v>
      </c>
      <c r="B18" s="28">
        <v>700</v>
      </c>
      <c r="C18" s="29">
        <v>3500</v>
      </c>
      <c r="D18" s="9">
        <v>202</v>
      </c>
      <c r="E18" s="29">
        <v>631</v>
      </c>
      <c r="F18" s="9">
        <f>MCEvents_Integrals!F19</f>
        <v>1500</v>
      </c>
      <c r="G18" s="138">
        <f>MCEvents_Integrals!G19/G$3</f>
        <v>0</v>
      </c>
      <c r="H18" s="139">
        <f>SQRT((MCEvents_Integrals!G19+1)/(G$3+2))*SQRT((MCEvents_Integrals!G19+2)/(HitEfficiency!G$3+3)-(MCEvents_Integrals!G19+1)/(G$3+2))</f>
        <v>9.9999997000000067E-9</v>
      </c>
      <c r="I18" s="139">
        <f>_xlfn.BETA.INV($B$1,MCEvents_Integrals!G19+1,G$3-MCEvents_Integrals!G19+1)</f>
        <v>2.3025850448554763E-8</v>
      </c>
      <c r="J18" s="138">
        <f>MCEvents_Integrals!I19/J$3</f>
        <v>0</v>
      </c>
      <c r="K18" s="139">
        <f>SQRT((MCEvents_Integrals!I19+1)/(J$3+2))*SQRT((MCEvents_Integrals!I19+2)/(J$3+3)-(MCEvents_Integrals!I19+1)/(J$3+2))</f>
        <v>9.9999997000000067E-9</v>
      </c>
      <c r="L18" s="139">
        <f>_xlfn.BETA.INV($B$1,MCEvents_Integrals!I19+1,J$3-MCEvents_Integrals!I19+1)</f>
        <v>2.3025850448554763E-8</v>
      </c>
      <c r="M18" s="138">
        <f>MCEvents_Integrals!K19/M$3</f>
        <v>0</v>
      </c>
      <c r="N18" s="139">
        <f>SQRT((MCEvents_Integrals!K19+1)/(M$3+2))*SQRT((MCEvents_Integrals!K19+2)/(M$3+3)-(MCEvents_Integrals!K19+1)/(M$3+2))</f>
        <v>9.9999997000000067E-9</v>
      </c>
      <c r="O18" s="139">
        <f>_xlfn.BETA.INV($B$1,MCEvents_Integrals!K19+1,M$3-MCEvents_Integrals!K19+1)</f>
        <v>2.3025850448554763E-8</v>
      </c>
      <c r="P18" s="138">
        <f>MCEvents_Integrals!M19/P$3</f>
        <v>0</v>
      </c>
      <c r="Q18" s="139">
        <f>SQRT((MCEvents_Integrals!M19+1)/(P$3+2))*SQRT((MCEvents_Integrals!M19+2)/(P$3+3)-(MCEvents_Integrals!M19+1)/(P$3+2))</f>
        <v>9.9999997000000067E-9</v>
      </c>
      <c r="R18" s="140">
        <f>_xlfn.BETA.INV($B$1,MCEvents_Integrals!M19+1,P$3-MCEvents_Integrals!M19+1)</f>
        <v>2.3025850448554763E-8</v>
      </c>
    </row>
    <row r="19" spans="1:18">
      <c r="A19" s="28" t="s">
        <v>9</v>
      </c>
      <c r="B19" s="28">
        <v>700</v>
      </c>
      <c r="C19" s="29">
        <v>3500</v>
      </c>
      <c r="D19" s="9">
        <v>159</v>
      </c>
      <c r="E19" s="29">
        <v>631</v>
      </c>
      <c r="F19" s="9">
        <f>MCEvents_Integrals!F20</f>
        <v>2000</v>
      </c>
      <c r="G19" s="138">
        <f>MCEvents_Integrals!G20/G$3</f>
        <v>0</v>
      </c>
      <c r="H19" s="139">
        <f>SQRT((MCEvents_Integrals!G20+1)/(G$3+2))*SQRT((MCEvents_Integrals!G20+2)/(HitEfficiency!G$3+3)-(MCEvents_Integrals!G20+1)/(G$3+2))</f>
        <v>9.9999997000000067E-9</v>
      </c>
      <c r="I19" s="139">
        <f>_xlfn.BETA.INV($B$1,MCEvents_Integrals!G20+1,G$3-MCEvents_Integrals!G20+1)</f>
        <v>2.3025850448554763E-8</v>
      </c>
      <c r="J19" s="138">
        <f>MCEvents_Integrals!I20/J$3</f>
        <v>0</v>
      </c>
      <c r="K19" s="139">
        <f>SQRT((MCEvents_Integrals!I20+1)/(J$3+2))*SQRT((MCEvents_Integrals!I20+2)/(J$3+3)-(MCEvents_Integrals!I20+1)/(J$3+2))</f>
        <v>9.9999997000000067E-9</v>
      </c>
      <c r="L19" s="139">
        <f>_xlfn.BETA.INV($B$1,MCEvents_Integrals!I20+1,J$3-MCEvents_Integrals!I20+1)</f>
        <v>2.3025850448554763E-8</v>
      </c>
      <c r="M19" s="138">
        <f>MCEvents_Integrals!K20/M$3</f>
        <v>0</v>
      </c>
      <c r="N19" s="139">
        <f>SQRT((MCEvents_Integrals!K20+1)/(M$3+2))*SQRT((MCEvents_Integrals!K20+2)/(M$3+3)-(MCEvents_Integrals!K20+1)/(M$3+2))</f>
        <v>9.9999997000000067E-9</v>
      </c>
      <c r="O19" s="139">
        <f>_xlfn.BETA.INV($B$1,MCEvents_Integrals!K20+1,M$3-MCEvents_Integrals!K20+1)</f>
        <v>2.3025850448554763E-8</v>
      </c>
      <c r="P19" s="138">
        <f>MCEvents_Integrals!M20/P$3</f>
        <v>0</v>
      </c>
      <c r="Q19" s="139">
        <f>SQRT((MCEvents_Integrals!M20+1)/(P$3+2))*SQRT((MCEvents_Integrals!M20+2)/(P$3+3)-(MCEvents_Integrals!M20+1)/(P$3+2))</f>
        <v>9.9999997000000067E-9</v>
      </c>
      <c r="R19" s="140">
        <f>_xlfn.BETA.INV($B$1,MCEvents_Integrals!M20+1,P$3-MCEvents_Integrals!M20+1)</f>
        <v>2.3025850448554763E-8</v>
      </c>
    </row>
    <row r="20" spans="1:18">
      <c r="A20" s="28" t="s">
        <v>9</v>
      </c>
      <c r="B20" s="28">
        <v>700</v>
      </c>
      <c r="C20" s="29">
        <v>3500</v>
      </c>
      <c r="D20" s="9">
        <v>122</v>
      </c>
      <c r="E20" s="29">
        <v>631</v>
      </c>
      <c r="F20" s="9">
        <f>MCEvents_Integrals!F21</f>
        <v>2500</v>
      </c>
      <c r="G20" s="138">
        <f>MCEvents_Integrals!G21/G$3</f>
        <v>0</v>
      </c>
      <c r="H20" s="139">
        <f>SQRT((MCEvents_Integrals!G21+1)/(G$3+2))*SQRT((MCEvents_Integrals!G21+2)/(HitEfficiency!G$3+3)-(MCEvents_Integrals!G21+1)/(G$3+2))</f>
        <v>9.9999997000000067E-9</v>
      </c>
      <c r="I20" s="139">
        <f>_xlfn.BETA.INV($B$1,MCEvents_Integrals!G21+1,G$3-MCEvents_Integrals!G21+1)</f>
        <v>2.3025850448554763E-8</v>
      </c>
      <c r="J20" s="138">
        <f>MCEvents_Integrals!I21/J$3</f>
        <v>0</v>
      </c>
      <c r="K20" s="139">
        <f>SQRT((MCEvents_Integrals!I21+1)/(J$3+2))*SQRT((MCEvents_Integrals!I21+2)/(J$3+3)-(MCEvents_Integrals!I21+1)/(J$3+2))</f>
        <v>9.9999997000000067E-9</v>
      </c>
      <c r="L20" s="139">
        <f>_xlfn.BETA.INV($B$1,MCEvents_Integrals!I21+1,J$3-MCEvents_Integrals!I21+1)</f>
        <v>2.3025850448554763E-8</v>
      </c>
      <c r="M20" s="138">
        <f>MCEvents_Integrals!K21/M$3</f>
        <v>0</v>
      </c>
      <c r="N20" s="139">
        <f>SQRT((MCEvents_Integrals!K21+1)/(M$3+2))*SQRT((MCEvents_Integrals!K21+2)/(M$3+3)-(MCEvents_Integrals!K21+1)/(M$3+2))</f>
        <v>9.9999997000000067E-9</v>
      </c>
      <c r="O20" s="139">
        <f>_xlfn.BETA.INV($B$1,MCEvents_Integrals!K21+1,M$3-MCEvents_Integrals!K21+1)</f>
        <v>2.3025850448554763E-8</v>
      </c>
      <c r="P20" s="138">
        <f>MCEvents_Integrals!M21/P$3</f>
        <v>0</v>
      </c>
      <c r="Q20" s="139">
        <f>SQRT((MCEvents_Integrals!M21+1)/(P$3+2))*SQRT((MCEvents_Integrals!M21+2)/(P$3+3)-(MCEvents_Integrals!M21+1)/(P$3+2))</f>
        <v>9.9999997000000067E-9</v>
      </c>
      <c r="R20" s="140">
        <f>_xlfn.BETA.INV($B$1,MCEvents_Integrals!M21+1,P$3-MCEvents_Integrals!M21+1)</f>
        <v>2.3025850448554763E-8</v>
      </c>
    </row>
    <row r="21" spans="1:18">
      <c r="A21" s="28" t="s">
        <v>9</v>
      </c>
      <c r="B21" s="28">
        <v>700</v>
      </c>
      <c r="C21" s="29">
        <v>3500</v>
      </c>
      <c r="D21" s="9">
        <v>90</v>
      </c>
      <c r="E21" s="29">
        <v>631</v>
      </c>
      <c r="F21" s="9">
        <f>MCEvents_Integrals!F22</f>
        <v>3000</v>
      </c>
      <c r="G21" s="138">
        <f>MCEvents_Integrals!G22/G$3</f>
        <v>0</v>
      </c>
      <c r="H21" s="139">
        <f>SQRT((MCEvents_Integrals!G22+1)/(G$3+2))*SQRT((MCEvents_Integrals!G22+2)/(HitEfficiency!G$3+3)-(MCEvents_Integrals!G22+1)/(G$3+2))</f>
        <v>9.9999997000000067E-9</v>
      </c>
      <c r="I21" s="139">
        <f>_xlfn.BETA.INV($B$1,MCEvents_Integrals!G22+1,G$3-MCEvents_Integrals!G22+1)</f>
        <v>2.3025850448554763E-8</v>
      </c>
      <c r="J21" s="138">
        <f>MCEvents_Integrals!I22/J$3</f>
        <v>0</v>
      </c>
      <c r="K21" s="139">
        <f>SQRT((MCEvents_Integrals!I22+1)/(J$3+2))*SQRT((MCEvents_Integrals!I22+2)/(J$3+3)-(MCEvents_Integrals!I22+1)/(J$3+2))</f>
        <v>9.9999997000000067E-9</v>
      </c>
      <c r="L21" s="139">
        <f>_xlfn.BETA.INV($B$1,MCEvents_Integrals!I22+1,J$3-MCEvents_Integrals!I22+1)</f>
        <v>2.3025850448554763E-8</v>
      </c>
      <c r="M21" s="138">
        <f>MCEvents_Integrals!K22/M$3</f>
        <v>0</v>
      </c>
      <c r="N21" s="139">
        <f>SQRT((MCEvents_Integrals!K22+1)/(M$3+2))*SQRT((MCEvents_Integrals!K22+2)/(M$3+3)-(MCEvents_Integrals!K22+1)/(M$3+2))</f>
        <v>9.9999997000000067E-9</v>
      </c>
      <c r="O21" s="139">
        <f>_xlfn.BETA.INV($B$1,MCEvents_Integrals!K22+1,M$3-MCEvents_Integrals!K22+1)</f>
        <v>2.3025850448554763E-8</v>
      </c>
      <c r="P21" s="138">
        <f>MCEvents_Integrals!M22/P$3</f>
        <v>0</v>
      </c>
      <c r="Q21" s="139">
        <f>SQRT((MCEvents_Integrals!M22+1)/(P$3+2))*SQRT((MCEvents_Integrals!M22+2)/(P$3+3)-(MCEvents_Integrals!M22+1)/(P$3+2))</f>
        <v>9.9999997000000067E-9</v>
      </c>
      <c r="R21" s="140">
        <f>_xlfn.BETA.INV($B$1,MCEvents_Integrals!M22+1,P$3-MCEvents_Integrals!M22+1)</f>
        <v>2.3025850448554763E-8</v>
      </c>
    </row>
    <row r="22" spans="1:18">
      <c r="A22" s="28" t="s">
        <v>9</v>
      </c>
      <c r="B22" s="28">
        <v>700</v>
      </c>
      <c r="C22" s="29">
        <v>3500</v>
      </c>
      <c r="D22" s="9">
        <v>36</v>
      </c>
      <c r="E22" s="29">
        <v>631</v>
      </c>
      <c r="F22" s="9">
        <f>MCEvents_Integrals!F23</f>
        <v>3637</v>
      </c>
      <c r="G22" s="138">
        <f>MCEvents_Integrals!G23/G$3</f>
        <v>0</v>
      </c>
      <c r="H22" s="139">
        <f>SQRT((MCEvents_Integrals!G23+1)/(G$3+2))*SQRT((MCEvents_Integrals!G23+2)/(HitEfficiency!G$3+3)-(MCEvents_Integrals!G23+1)/(G$3+2))</f>
        <v>9.9999997000000067E-9</v>
      </c>
      <c r="I22" s="139">
        <f>_xlfn.BETA.INV($B$1,MCEvents_Integrals!G23+1,G$3-MCEvents_Integrals!G23+1)</f>
        <v>2.3025850448554763E-8</v>
      </c>
      <c r="J22" s="138">
        <f>MCEvents_Integrals!I23/J$3</f>
        <v>0</v>
      </c>
      <c r="K22" s="139">
        <f>SQRT((MCEvents_Integrals!I23+1)/(J$3+2))*SQRT((MCEvents_Integrals!I23+2)/(J$3+3)-(MCEvents_Integrals!I23+1)/(J$3+2))</f>
        <v>9.9999997000000067E-9</v>
      </c>
      <c r="L22" s="139">
        <f>_xlfn.BETA.INV($B$1,MCEvents_Integrals!I23+1,J$3-MCEvents_Integrals!I23+1)</f>
        <v>2.3025850448554763E-8</v>
      </c>
      <c r="M22" s="138">
        <f>MCEvents_Integrals!K23/M$3</f>
        <v>0</v>
      </c>
      <c r="N22" s="139">
        <f>SQRT((MCEvents_Integrals!K23+1)/(M$3+2))*SQRT((MCEvents_Integrals!K23+2)/(M$3+3)-(MCEvents_Integrals!K23+1)/(M$3+2))</f>
        <v>9.9999997000000067E-9</v>
      </c>
      <c r="O22" s="139">
        <f>_xlfn.BETA.INV($B$1,MCEvents_Integrals!K23+1,M$3-MCEvents_Integrals!K23+1)</f>
        <v>2.3025850448554763E-8</v>
      </c>
      <c r="P22" s="138">
        <f>MCEvents_Integrals!M23/P$3</f>
        <v>0</v>
      </c>
      <c r="Q22" s="139">
        <f>SQRT((MCEvents_Integrals!M23+1)/(P$3+2))*SQRT((MCEvents_Integrals!M23+2)/(P$3+3)-(MCEvents_Integrals!M23+1)/(P$3+2))</f>
        <v>9.9999997000000067E-9</v>
      </c>
      <c r="R22" s="140">
        <f>_xlfn.BETA.INV($B$1,MCEvents_Integrals!M23+1,P$3-MCEvents_Integrals!M23+1)</f>
        <v>2.3025850448554763E-8</v>
      </c>
    </row>
    <row r="23" spans="1:18">
      <c r="A23" s="28" t="s">
        <v>9</v>
      </c>
      <c r="B23" s="5">
        <v>700</v>
      </c>
      <c r="C23" s="32">
        <v>3500</v>
      </c>
      <c r="D23" s="9">
        <v>0</v>
      </c>
      <c r="E23" s="29">
        <v>631</v>
      </c>
      <c r="F23" s="9">
        <f>MCEvents_Integrals!F24</f>
        <v>3737.13</v>
      </c>
      <c r="G23" s="138">
        <f>MCEvents_Integrals!G24/G$3</f>
        <v>0</v>
      </c>
      <c r="H23" s="139">
        <f>SQRT((MCEvents_Integrals!G24+1)/(G$3+2))*SQRT((MCEvents_Integrals!G24+2)/(HitEfficiency!G$3+3)-(MCEvents_Integrals!G24+1)/(G$3+2))</f>
        <v>9.9999997000000067E-9</v>
      </c>
      <c r="I23" s="139">
        <f>_xlfn.BETA.INV($B$1,MCEvents_Integrals!G24+1,G$3-MCEvents_Integrals!G24+1)</f>
        <v>2.3025850448554763E-8</v>
      </c>
      <c r="J23" s="138">
        <f>MCEvents_Integrals!I24/J$3</f>
        <v>0</v>
      </c>
      <c r="K23" s="139">
        <f>SQRT((MCEvents_Integrals!I24+1)/(J$3+2))*SQRT((MCEvents_Integrals!I24+2)/(J$3+3)-(MCEvents_Integrals!I24+1)/(J$3+2))</f>
        <v>9.9999997000000067E-9</v>
      </c>
      <c r="L23" s="139">
        <f>_xlfn.BETA.INV($B$1,MCEvents_Integrals!I24+1,J$3-MCEvents_Integrals!I24+1)</f>
        <v>2.3025850448554763E-8</v>
      </c>
      <c r="M23" s="138">
        <f>MCEvents_Integrals!K24/M$3</f>
        <v>0</v>
      </c>
      <c r="N23" s="139">
        <f>SQRT((MCEvents_Integrals!K24+1)/(M$3+2))*SQRT((MCEvents_Integrals!K24+2)/(M$3+3)-(MCEvents_Integrals!K24+1)/(M$3+2))</f>
        <v>9.9999997000000067E-9</v>
      </c>
      <c r="O23" s="139">
        <f>_xlfn.BETA.INV($B$1,MCEvents_Integrals!K24+1,M$3-MCEvents_Integrals!K24+1)</f>
        <v>2.3025850448554763E-8</v>
      </c>
      <c r="P23" s="138">
        <f>MCEvents_Integrals!M24/P$3</f>
        <v>0</v>
      </c>
      <c r="Q23" s="139">
        <f>SQRT((MCEvents_Integrals!M24+1)/(P$3+2))*SQRT((MCEvents_Integrals!M24+2)/(P$3+3)-(MCEvents_Integrals!M24+1)/(P$3+2))</f>
        <v>9.9999997000000067E-9</v>
      </c>
      <c r="R23" s="140">
        <f>_xlfn.BETA.INV($B$1,MCEvents_Integrals!M24+1,P$3-MCEvents_Integrals!M24+1)</f>
        <v>2.3025850448554763E-8</v>
      </c>
    </row>
    <row r="24" spans="1:18">
      <c r="A24" s="34" t="s">
        <v>9</v>
      </c>
      <c r="B24" s="213" t="s">
        <v>19</v>
      </c>
      <c r="C24" s="214"/>
      <c r="D24" s="205" t="s">
        <v>11</v>
      </c>
      <c r="E24" s="206"/>
      <c r="F24" s="30">
        <f>MCEvents_Integrals!F25</f>
        <v>3737.13</v>
      </c>
      <c r="G24" s="193">
        <f>MCEvents_Integrals!G25/G$3</f>
        <v>0</v>
      </c>
      <c r="H24" s="142">
        <f>SQRT((MCEvents_Integrals!G25+1)/(G$3+2))*SQRT((MCEvents_Integrals!G25+2)/(HitEfficiency!G$3+3)-(MCEvents_Integrals!G25+1)/(G$3+2))</f>
        <v>9.9999997000000067E-9</v>
      </c>
      <c r="I24" s="142">
        <f>_xlfn.BETA.INV($B$1,MCEvents_Integrals!G25+1,G$3-MCEvents_Integrals!G25+1)</f>
        <v>2.3025850448554763E-8</v>
      </c>
      <c r="J24" s="141">
        <f>MCEvents_Integrals!I25/J$3</f>
        <v>0</v>
      </c>
      <c r="K24" s="142">
        <f>SQRT((MCEvents_Integrals!I25+1)/(J$3+2))*SQRT((MCEvents_Integrals!I25+2)/(J$3+3)-(MCEvents_Integrals!I25+1)/(J$3+2))</f>
        <v>9.9999997000000067E-9</v>
      </c>
      <c r="L24" s="142">
        <f>_xlfn.BETA.INV($B$1,MCEvents_Integrals!I25+1,J$3-MCEvents_Integrals!I25+1)</f>
        <v>2.3025850448554763E-8</v>
      </c>
      <c r="M24" s="141">
        <f>MCEvents_Integrals!K25/M$3</f>
        <v>0</v>
      </c>
      <c r="N24" s="142">
        <f>SQRT((MCEvents_Integrals!K25+1)/(M$3+2))*SQRT((MCEvents_Integrals!K25+2)/(M$3+3)-(MCEvents_Integrals!K25+1)/(M$3+2))</f>
        <v>9.9999997000000067E-9</v>
      </c>
      <c r="O24" s="142">
        <f>_xlfn.BETA.INV($B$1,MCEvents_Integrals!K25+1,M$3-MCEvents_Integrals!K25+1)</f>
        <v>2.3025850448554763E-8</v>
      </c>
      <c r="P24" s="141">
        <f>MCEvents_Integrals!M25/P$3</f>
        <v>0</v>
      </c>
      <c r="Q24" s="142">
        <f>SQRT((MCEvents_Integrals!M25+1)/(P$3+2))*SQRT((MCEvents_Integrals!M25+2)/(P$3+3)-(MCEvents_Integrals!M25+1)/(P$3+2))</f>
        <v>9.9999997000000067E-9</v>
      </c>
      <c r="R24" s="143">
        <f>_xlfn.BETA.INV($B$1,MCEvents_Integrals!M25+1,P$3-MCEvents_Integrals!M25+1)</f>
        <v>2.3025850448554763E-8</v>
      </c>
    </row>
    <row r="25" spans="1:18">
      <c r="A25" s="28" t="s">
        <v>9</v>
      </c>
      <c r="B25" s="26">
        <v>0</v>
      </c>
      <c r="C25" s="27">
        <v>3500</v>
      </c>
      <c r="D25" s="9">
        <v>333</v>
      </c>
      <c r="E25" s="29">
        <v>631</v>
      </c>
      <c r="F25" s="9">
        <f>MCEvents_Integrals!F26</f>
        <v>500</v>
      </c>
      <c r="G25" s="138">
        <f>MCEvents_Integrals!G26/G$3</f>
        <v>0</v>
      </c>
      <c r="H25" s="139">
        <f>SQRT((MCEvents_Integrals!G26+1)/(G$3+2))*SQRT((MCEvents_Integrals!G26+2)/(HitEfficiency!G$3+3)-(MCEvents_Integrals!G26+1)/(G$3+2))</f>
        <v>9.9999997000000067E-9</v>
      </c>
      <c r="I25" s="139">
        <f>_xlfn.BETA.INV($B$1,MCEvents_Integrals!G26+1,G$3-MCEvents_Integrals!G26+1)</f>
        <v>2.3025850448554763E-8</v>
      </c>
      <c r="J25" s="138">
        <f>MCEvents_Integrals!I26/J$3</f>
        <v>0</v>
      </c>
      <c r="K25" s="139">
        <f>SQRT((MCEvents_Integrals!I26+1)/(J$3+2))*SQRT((MCEvents_Integrals!I26+2)/(J$3+3)-(MCEvents_Integrals!I26+1)/(J$3+2))</f>
        <v>9.9999997000000067E-9</v>
      </c>
      <c r="L25" s="139">
        <f>_xlfn.BETA.INV($B$1,MCEvents_Integrals!I26+1,J$3-MCEvents_Integrals!I26+1)</f>
        <v>2.3025850448554763E-8</v>
      </c>
      <c r="M25" s="138">
        <f>MCEvents_Integrals!K26/M$3</f>
        <v>0</v>
      </c>
      <c r="N25" s="139">
        <f>SQRT((MCEvents_Integrals!K26+1)/(M$3+2))*SQRT((MCEvents_Integrals!K26+2)/(M$3+3)-(MCEvents_Integrals!K26+1)/(M$3+2))</f>
        <v>9.9999997000000067E-9</v>
      </c>
      <c r="O25" s="139">
        <f>_xlfn.BETA.INV($B$1,MCEvents_Integrals!K26+1,M$3-MCEvents_Integrals!K26+1)</f>
        <v>2.3025850448554763E-8</v>
      </c>
      <c r="P25" s="138">
        <f>MCEvents_Integrals!M26/P$3</f>
        <v>0</v>
      </c>
      <c r="Q25" s="139">
        <f>SQRT((MCEvents_Integrals!M26+1)/(P$3+2))*SQRT((MCEvents_Integrals!M26+2)/(P$3+3)-(MCEvents_Integrals!M26+1)/(P$3+2))</f>
        <v>9.9999997000000067E-9</v>
      </c>
      <c r="R25" s="140">
        <f>_xlfn.BETA.INV($B$1,MCEvents_Integrals!M26+1,P$3-MCEvents_Integrals!M26+1)</f>
        <v>2.3025850448554763E-8</v>
      </c>
    </row>
    <row r="26" spans="1:18">
      <c r="A26" s="28" t="s">
        <v>9</v>
      </c>
      <c r="B26" s="28">
        <v>0</v>
      </c>
      <c r="C26" s="29">
        <v>3500</v>
      </c>
      <c r="D26" s="9">
        <v>256</v>
      </c>
      <c r="E26" s="29">
        <v>631</v>
      </c>
      <c r="F26" s="9">
        <f>MCEvents_Integrals!F27</f>
        <v>1000</v>
      </c>
      <c r="G26" s="138">
        <f>MCEvents_Integrals!G27/G$3</f>
        <v>0</v>
      </c>
      <c r="H26" s="139">
        <f>SQRT((MCEvents_Integrals!G27+1)/(G$3+2))*SQRT((MCEvents_Integrals!G27+2)/(HitEfficiency!G$3+3)-(MCEvents_Integrals!G27+1)/(G$3+2))</f>
        <v>9.9999997000000067E-9</v>
      </c>
      <c r="I26" s="139">
        <f>_xlfn.BETA.INV($B$1,MCEvents_Integrals!G27+1,G$3-MCEvents_Integrals!G27+1)</f>
        <v>2.3025850448554763E-8</v>
      </c>
      <c r="J26" s="138">
        <f>MCEvents_Integrals!I27/J$3</f>
        <v>0</v>
      </c>
      <c r="K26" s="139">
        <f>SQRT((MCEvents_Integrals!I27+1)/(J$3+2))*SQRT((MCEvents_Integrals!I27+2)/(J$3+3)-(MCEvents_Integrals!I27+1)/(J$3+2))</f>
        <v>9.9999997000000067E-9</v>
      </c>
      <c r="L26" s="139">
        <f>_xlfn.BETA.INV($B$1,MCEvents_Integrals!I27+1,J$3-MCEvents_Integrals!I27+1)</f>
        <v>2.3025850448554763E-8</v>
      </c>
      <c r="M26" s="138">
        <f>MCEvents_Integrals!K27/M$3</f>
        <v>0</v>
      </c>
      <c r="N26" s="139">
        <f>SQRT((MCEvents_Integrals!K27+1)/(M$3+2))*SQRT((MCEvents_Integrals!K27+2)/(M$3+3)-(MCEvents_Integrals!K27+1)/(M$3+2))</f>
        <v>9.9999997000000067E-9</v>
      </c>
      <c r="O26" s="139">
        <f>_xlfn.BETA.INV($B$1,MCEvents_Integrals!K27+1,M$3-MCEvents_Integrals!K27+1)</f>
        <v>2.3025850448554763E-8</v>
      </c>
      <c r="P26" s="138">
        <f>MCEvents_Integrals!M27/P$3</f>
        <v>0</v>
      </c>
      <c r="Q26" s="139">
        <f>SQRT((MCEvents_Integrals!M27+1)/(P$3+2))*SQRT((MCEvents_Integrals!M27+2)/(P$3+3)-(MCEvents_Integrals!M27+1)/(P$3+2))</f>
        <v>9.9999997000000067E-9</v>
      </c>
      <c r="R26" s="140">
        <f>_xlfn.BETA.INV($B$1,MCEvents_Integrals!M27+1,P$3-MCEvents_Integrals!M27+1)</f>
        <v>2.3025850448554763E-8</v>
      </c>
    </row>
    <row r="27" spans="1:18">
      <c r="A27" s="28" t="s">
        <v>9</v>
      </c>
      <c r="B27" s="28">
        <v>0</v>
      </c>
      <c r="C27" s="29">
        <v>3500</v>
      </c>
      <c r="D27" s="9">
        <v>202</v>
      </c>
      <c r="E27" s="29">
        <v>631</v>
      </c>
      <c r="F27" s="9">
        <f>MCEvents_Integrals!F28</f>
        <v>1500</v>
      </c>
      <c r="G27" s="138">
        <f>MCEvents_Integrals!G28/G$3</f>
        <v>0</v>
      </c>
      <c r="H27" s="139">
        <f>SQRT((MCEvents_Integrals!G28+1)/(G$3+2))*SQRT((MCEvents_Integrals!G28+2)/(HitEfficiency!G$3+3)-(MCEvents_Integrals!G28+1)/(G$3+2))</f>
        <v>9.9999997000000067E-9</v>
      </c>
      <c r="I27" s="139">
        <f>_xlfn.BETA.INV($B$1,MCEvents_Integrals!G28+1,G$3-MCEvents_Integrals!G28+1)</f>
        <v>2.3025850448554763E-8</v>
      </c>
      <c r="J27" s="138">
        <f>MCEvents_Integrals!I28/J$3</f>
        <v>0</v>
      </c>
      <c r="K27" s="139">
        <f>SQRT((MCEvents_Integrals!I28+1)/(J$3+2))*SQRT((MCEvents_Integrals!I28+2)/(J$3+3)-(MCEvents_Integrals!I28+1)/(J$3+2))</f>
        <v>9.9999997000000067E-9</v>
      </c>
      <c r="L27" s="139">
        <f>_xlfn.BETA.INV($B$1,MCEvents_Integrals!I28+1,J$3-MCEvents_Integrals!I28+1)</f>
        <v>2.3025850448554763E-8</v>
      </c>
      <c r="M27" s="138">
        <f>MCEvents_Integrals!K28/M$3</f>
        <v>0</v>
      </c>
      <c r="N27" s="139">
        <f>SQRT((MCEvents_Integrals!K28+1)/(M$3+2))*SQRT((MCEvents_Integrals!K28+2)/(M$3+3)-(MCEvents_Integrals!K28+1)/(M$3+2))</f>
        <v>9.9999997000000067E-9</v>
      </c>
      <c r="O27" s="139">
        <f>_xlfn.BETA.INV($B$1,MCEvents_Integrals!K28+1,M$3-MCEvents_Integrals!K28+1)</f>
        <v>2.3025850448554763E-8</v>
      </c>
      <c r="P27" s="138">
        <f>MCEvents_Integrals!M28/P$3</f>
        <v>0</v>
      </c>
      <c r="Q27" s="139">
        <f>SQRT((MCEvents_Integrals!M28+1)/(P$3+2))*SQRT((MCEvents_Integrals!M28+2)/(P$3+3)-(MCEvents_Integrals!M28+1)/(P$3+2))</f>
        <v>9.9999997000000067E-9</v>
      </c>
      <c r="R27" s="140">
        <f>_xlfn.BETA.INV($B$1,MCEvents_Integrals!M28+1,P$3-MCEvents_Integrals!M28+1)</f>
        <v>2.3025850448554763E-8</v>
      </c>
    </row>
    <row r="28" spans="1:18">
      <c r="A28" s="28" t="s">
        <v>9</v>
      </c>
      <c r="B28" s="28">
        <v>0</v>
      </c>
      <c r="C28" s="29">
        <v>3500</v>
      </c>
      <c r="D28" s="9">
        <v>159</v>
      </c>
      <c r="E28" s="29">
        <v>631</v>
      </c>
      <c r="F28" s="9">
        <f>MCEvents_Integrals!F29</f>
        <v>2000</v>
      </c>
      <c r="G28" s="138">
        <f>MCEvents_Integrals!G29/G$3</f>
        <v>0</v>
      </c>
      <c r="H28" s="139">
        <f>SQRT((MCEvents_Integrals!G29+1)/(G$3+2))*SQRT((MCEvents_Integrals!G29+2)/(HitEfficiency!G$3+3)-(MCEvents_Integrals!G29+1)/(G$3+2))</f>
        <v>9.9999997000000067E-9</v>
      </c>
      <c r="I28" s="139">
        <f>_xlfn.BETA.INV($B$1,MCEvents_Integrals!G29+1,G$3-MCEvents_Integrals!G29+1)</f>
        <v>2.3025850448554763E-8</v>
      </c>
      <c r="J28" s="138">
        <f>MCEvents_Integrals!I29/J$3</f>
        <v>0</v>
      </c>
      <c r="K28" s="139">
        <f>SQRT((MCEvents_Integrals!I29+1)/(J$3+2))*SQRT((MCEvents_Integrals!I29+2)/(J$3+3)-(MCEvents_Integrals!I29+1)/(J$3+2))</f>
        <v>9.9999997000000067E-9</v>
      </c>
      <c r="L28" s="139">
        <f>_xlfn.BETA.INV($B$1,MCEvents_Integrals!I29+1,J$3-MCEvents_Integrals!I29+1)</f>
        <v>2.3025850448554763E-8</v>
      </c>
      <c r="M28" s="138">
        <f>MCEvents_Integrals!K29/M$3</f>
        <v>0</v>
      </c>
      <c r="N28" s="139">
        <f>SQRT((MCEvents_Integrals!K29+1)/(M$3+2))*SQRT((MCEvents_Integrals!K29+2)/(M$3+3)-(MCEvents_Integrals!K29+1)/(M$3+2))</f>
        <v>9.9999997000000067E-9</v>
      </c>
      <c r="O28" s="139">
        <f>_xlfn.BETA.INV($B$1,MCEvents_Integrals!K29+1,M$3-MCEvents_Integrals!K29+1)</f>
        <v>2.3025850448554763E-8</v>
      </c>
      <c r="P28" s="138">
        <f>MCEvents_Integrals!M29/P$3</f>
        <v>0</v>
      </c>
      <c r="Q28" s="139">
        <f>SQRT((MCEvents_Integrals!M29+1)/(P$3+2))*SQRT((MCEvents_Integrals!M29+2)/(P$3+3)-(MCEvents_Integrals!M29+1)/(P$3+2))</f>
        <v>9.9999997000000067E-9</v>
      </c>
      <c r="R28" s="140">
        <f>_xlfn.BETA.INV($B$1,MCEvents_Integrals!M29+1,P$3-MCEvents_Integrals!M29+1)</f>
        <v>2.3025850448554763E-8</v>
      </c>
    </row>
    <row r="29" spans="1:18">
      <c r="A29" s="28" t="s">
        <v>9</v>
      </c>
      <c r="B29" s="28">
        <v>0</v>
      </c>
      <c r="C29" s="29">
        <v>3500</v>
      </c>
      <c r="D29" s="9">
        <v>122</v>
      </c>
      <c r="E29" s="29">
        <v>631</v>
      </c>
      <c r="F29" s="9">
        <f>MCEvents_Integrals!F30</f>
        <v>2500</v>
      </c>
      <c r="G29" s="138">
        <f>MCEvents_Integrals!G30/G$3</f>
        <v>0</v>
      </c>
      <c r="H29" s="139">
        <f>SQRT((MCEvents_Integrals!G30+1)/(G$3+2))*SQRT((MCEvents_Integrals!G30+2)/(HitEfficiency!G$3+3)-(MCEvents_Integrals!G30+1)/(G$3+2))</f>
        <v>9.9999997000000067E-9</v>
      </c>
      <c r="I29" s="139">
        <f>_xlfn.BETA.INV($B$1,MCEvents_Integrals!G30+1,G$3-MCEvents_Integrals!G30+1)</f>
        <v>2.3025850448554763E-8</v>
      </c>
      <c r="J29" s="138">
        <f>MCEvents_Integrals!I30/J$3</f>
        <v>0</v>
      </c>
      <c r="K29" s="139">
        <f>SQRT((MCEvents_Integrals!I30+1)/(J$3+2))*SQRT((MCEvents_Integrals!I30+2)/(J$3+3)-(MCEvents_Integrals!I30+1)/(J$3+2))</f>
        <v>9.9999997000000067E-9</v>
      </c>
      <c r="L29" s="139">
        <f>_xlfn.BETA.INV($B$1,MCEvents_Integrals!I30+1,J$3-MCEvents_Integrals!I30+1)</f>
        <v>2.3025850448554763E-8</v>
      </c>
      <c r="M29" s="138">
        <f>MCEvents_Integrals!K30/M$3</f>
        <v>0</v>
      </c>
      <c r="N29" s="139">
        <f>SQRT((MCEvents_Integrals!K30+1)/(M$3+2))*SQRT((MCEvents_Integrals!K30+2)/(M$3+3)-(MCEvents_Integrals!K30+1)/(M$3+2))</f>
        <v>9.9999997000000067E-9</v>
      </c>
      <c r="O29" s="139">
        <f>_xlfn.BETA.INV($B$1,MCEvents_Integrals!K30+1,M$3-MCEvents_Integrals!K30+1)</f>
        <v>2.3025850448554763E-8</v>
      </c>
      <c r="P29" s="138">
        <f>MCEvents_Integrals!M30/P$3</f>
        <v>0</v>
      </c>
      <c r="Q29" s="139">
        <f>SQRT((MCEvents_Integrals!M30+1)/(P$3+2))*SQRT((MCEvents_Integrals!M30+2)/(P$3+3)-(MCEvents_Integrals!M30+1)/(P$3+2))</f>
        <v>9.9999997000000067E-9</v>
      </c>
      <c r="R29" s="140">
        <f>_xlfn.BETA.INV($B$1,MCEvents_Integrals!M30+1,P$3-MCEvents_Integrals!M30+1)</f>
        <v>2.3025850448554763E-8</v>
      </c>
    </row>
    <row r="30" spans="1:18">
      <c r="A30" s="28" t="s">
        <v>9</v>
      </c>
      <c r="B30" s="28">
        <v>0</v>
      </c>
      <c r="C30" s="29">
        <v>3500</v>
      </c>
      <c r="D30" s="9">
        <v>90</v>
      </c>
      <c r="E30" s="29">
        <v>631</v>
      </c>
      <c r="F30" s="9">
        <f>MCEvents_Integrals!F31</f>
        <v>3000</v>
      </c>
      <c r="G30" s="138">
        <f>MCEvents_Integrals!G31/G$3</f>
        <v>0</v>
      </c>
      <c r="H30" s="139">
        <f>SQRT((MCEvents_Integrals!G31+1)/(G$3+2))*SQRT((MCEvents_Integrals!G31+2)/(HitEfficiency!G$3+3)-(MCEvents_Integrals!G31+1)/(G$3+2))</f>
        <v>9.9999997000000067E-9</v>
      </c>
      <c r="I30" s="139">
        <f>_xlfn.BETA.INV($B$1,MCEvents_Integrals!G31+1,G$3-MCEvents_Integrals!G31+1)</f>
        <v>2.3025850448554763E-8</v>
      </c>
      <c r="J30" s="138">
        <f>MCEvents_Integrals!I31/J$3</f>
        <v>0</v>
      </c>
      <c r="K30" s="139">
        <f>SQRT((MCEvents_Integrals!I31+1)/(J$3+2))*SQRT((MCEvents_Integrals!I31+2)/(J$3+3)-(MCEvents_Integrals!I31+1)/(J$3+2))</f>
        <v>9.9999997000000067E-9</v>
      </c>
      <c r="L30" s="139">
        <f>_xlfn.BETA.INV($B$1,MCEvents_Integrals!I31+1,J$3-MCEvents_Integrals!I31+1)</f>
        <v>2.3025850448554763E-8</v>
      </c>
      <c r="M30" s="138">
        <f>MCEvents_Integrals!K31/M$3</f>
        <v>0</v>
      </c>
      <c r="N30" s="139">
        <f>SQRT((MCEvents_Integrals!K31+1)/(M$3+2))*SQRT((MCEvents_Integrals!K31+2)/(M$3+3)-(MCEvents_Integrals!K31+1)/(M$3+2))</f>
        <v>9.9999997000000067E-9</v>
      </c>
      <c r="O30" s="139">
        <f>_xlfn.BETA.INV($B$1,MCEvents_Integrals!K31+1,M$3-MCEvents_Integrals!K31+1)</f>
        <v>2.3025850448554763E-8</v>
      </c>
      <c r="P30" s="138">
        <f>MCEvents_Integrals!M31/P$3</f>
        <v>0</v>
      </c>
      <c r="Q30" s="139">
        <f>SQRT((MCEvents_Integrals!M31+1)/(P$3+2))*SQRT((MCEvents_Integrals!M31+2)/(P$3+3)-(MCEvents_Integrals!M31+1)/(P$3+2))</f>
        <v>9.9999997000000067E-9</v>
      </c>
      <c r="R30" s="140">
        <f>_xlfn.BETA.INV($B$1,MCEvents_Integrals!M31+1,P$3-MCEvents_Integrals!M31+1)</f>
        <v>2.3025850448554763E-8</v>
      </c>
    </row>
    <row r="31" spans="1:18">
      <c r="A31" s="28" t="s">
        <v>9</v>
      </c>
      <c r="B31" s="28">
        <v>0</v>
      </c>
      <c r="C31" s="29">
        <v>3500</v>
      </c>
      <c r="D31" s="9">
        <v>36</v>
      </c>
      <c r="E31" s="29">
        <v>631</v>
      </c>
      <c r="F31" s="9">
        <f>MCEvents_Integrals!F32</f>
        <v>3637</v>
      </c>
      <c r="G31" s="138">
        <f>MCEvents_Integrals!G32/G$3</f>
        <v>0</v>
      </c>
      <c r="H31" s="139">
        <f>SQRT((MCEvents_Integrals!G32+1)/(G$3+2))*SQRT((MCEvents_Integrals!G32+2)/(HitEfficiency!G$3+3)-(MCEvents_Integrals!G32+1)/(G$3+2))</f>
        <v>9.9999997000000067E-9</v>
      </c>
      <c r="I31" s="139">
        <f>_xlfn.BETA.INV($B$1,MCEvents_Integrals!G32+1,G$3-MCEvents_Integrals!G32+1)</f>
        <v>2.3025850448554763E-8</v>
      </c>
      <c r="J31" s="138">
        <f>MCEvents_Integrals!I32/J$3</f>
        <v>0</v>
      </c>
      <c r="K31" s="139">
        <f>SQRT((MCEvents_Integrals!I32+1)/(J$3+2))*SQRT((MCEvents_Integrals!I32+2)/(J$3+3)-(MCEvents_Integrals!I32+1)/(J$3+2))</f>
        <v>9.9999997000000067E-9</v>
      </c>
      <c r="L31" s="139">
        <f>_xlfn.BETA.INV($B$1,MCEvents_Integrals!I32+1,J$3-MCEvents_Integrals!I32+1)</f>
        <v>2.3025850448554763E-8</v>
      </c>
      <c r="M31" s="138">
        <f>MCEvents_Integrals!K32/M$3</f>
        <v>0</v>
      </c>
      <c r="N31" s="139">
        <f>SQRT((MCEvents_Integrals!K32+1)/(M$3+2))*SQRT((MCEvents_Integrals!K32+2)/(M$3+3)-(MCEvents_Integrals!K32+1)/(M$3+2))</f>
        <v>9.9999997000000067E-9</v>
      </c>
      <c r="O31" s="139">
        <f>_xlfn.BETA.INV($B$1,MCEvents_Integrals!K32+1,M$3-MCEvents_Integrals!K32+1)</f>
        <v>2.3025850448554763E-8</v>
      </c>
      <c r="P31" s="138">
        <f>MCEvents_Integrals!M32/P$3</f>
        <v>0</v>
      </c>
      <c r="Q31" s="139">
        <f>SQRT((MCEvents_Integrals!M32+1)/(P$3+2))*SQRT((MCEvents_Integrals!M32+2)/(P$3+3)-(MCEvents_Integrals!M32+1)/(P$3+2))</f>
        <v>9.9999997000000067E-9</v>
      </c>
      <c r="R31" s="140">
        <f>_xlfn.BETA.INV($B$1,MCEvents_Integrals!M32+1,P$3-MCEvents_Integrals!M32+1)</f>
        <v>2.3025850448554763E-8</v>
      </c>
    </row>
    <row r="32" spans="1:18">
      <c r="A32" s="28" t="s">
        <v>9</v>
      </c>
      <c r="B32" s="5">
        <v>0</v>
      </c>
      <c r="C32" s="32">
        <v>3500</v>
      </c>
      <c r="D32" s="9">
        <v>0</v>
      </c>
      <c r="E32" s="29">
        <v>631</v>
      </c>
      <c r="F32" s="9">
        <f>MCEvents_Integrals!F33</f>
        <v>3737.13</v>
      </c>
      <c r="G32" s="138">
        <f>MCEvents_Integrals!G33/G$3</f>
        <v>0</v>
      </c>
      <c r="H32" s="139">
        <f>SQRT((MCEvents_Integrals!G33+1)/(G$3+2))*SQRT((MCEvents_Integrals!G33+2)/(HitEfficiency!G$3+3)-(MCEvents_Integrals!G33+1)/(G$3+2))</f>
        <v>9.9999997000000067E-9</v>
      </c>
      <c r="I32" s="139">
        <f>_xlfn.BETA.INV($B$1,MCEvents_Integrals!G33+1,G$3-MCEvents_Integrals!G33+1)</f>
        <v>2.3025850448554763E-8</v>
      </c>
      <c r="J32" s="138">
        <f>MCEvents_Integrals!I33/J$3</f>
        <v>0</v>
      </c>
      <c r="K32" s="139">
        <f>SQRT((MCEvents_Integrals!I33+1)/(J$3+2))*SQRT((MCEvents_Integrals!I33+2)/(J$3+3)-(MCEvents_Integrals!I33+1)/(J$3+2))</f>
        <v>9.9999997000000067E-9</v>
      </c>
      <c r="L32" s="139">
        <f>_xlfn.BETA.INV($B$1,MCEvents_Integrals!I33+1,J$3-MCEvents_Integrals!I33+1)</f>
        <v>2.3025850448554763E-8</v>
      </c>
      <c r="M32" s="138">
        <f>MCEvents_Integrals!K33/M$3</f>
        <v>0</v>
      </c>
      <c r="N32" s="139">
        <f>SQRT((MCEvents_Integrals!K33+1)/(M$3+2))*SQRT((MCEvents_Integrals!K33+2)/(M$3+3)-(MCEvents_Integrals!K33+1)/(M$3+2))</f>
        <v>9.9999997000000067E-9</v>
      </c>
      <c r="O32" s="139">
        <f>_xlfn.BETA.INV($B$1,MCEvents_Integrals!K33+1,M$3-MCEvents_Integrals!K33+1)</f>
        <v>2.3025850448554763E-8</v>
      </c>
      <c r="P32" s="138">
        <f>MCEvents_Integrals!M33/P$3</f>
        <v>0</v>
      </c>
      <c r="Q32" s="139">
        <f>SQRT((MCEvents_Integrals!M33+1)/(P$3+2))*SQRT((MCEvents_Integrals!M33+2)/(P$3+3)-(MCEvents_Integrals!M33+1)/(P$3+2))</f>
        <v>9.9999997000000067E-9</v>
      </c>
      <c r="R32" s="140">
        <f>_xlfn.BETA.INV($B$1,MCEvents_Integrals!M33+1,P$3-MCEvents_Integrals!M33+1)</f>
        <v>2.3025850448554763E-8</v>
      </c>
    </row>
    <row r="33" spans="1:18">
      <c r="A33" s="34" t="s">
        <v>9</v>
      </c>
      <c r="B33" s="213" t="s">
        <v>12</v>
      </c>
      <c r="C33" s="214"/>
      <c r="D33" s="205" t="s">
        <v>11</v>
      </c>
      <c r="E33" s="206"/>
      <c r="F33" s="30">
        <f>MCEvents_Integrals!F34</f>
        <v>3737.13</v>
      </c>
      <c r="G33" s="193">
        <f>MCEvents_Integrals!G34/G$3</f>
        <v>0</v>
      </c>
      <c r="H33" s="142">
        <f>SQRT((MCEvents_Integrals!G34+1)/(G$3+2))*SQRT((MCEvents_Integrals!G34+2)/(HitEfficiency!G$3+3)-(MCEvents_Integrals!G34+1)/(G$3+2))</f>
        <v>9.9999997000000067E-9</v>
      </c>
      <c r="I33" s="142">
        <f>_xlfn.BETA.INV($B$1,MCEvents_Integrals!G34+1,G$3-MCEvents_Integrals!G34+1)</f>
        <v>2.3025850448554763E-8</v>
      </c>
      <c r="J33" s="141">
        <f>MCEvents_Integrals!I34/J$3</f>
        <v>0</v>
      </c>
      <c r="K33" s="142">
        <f>SQRT((MCEvents_Integrals!I34+1)/(J$3+2))*SQRT((MCEvents_Integrals!I34+2)/(J$3+3)-(MCEvents_Integrals!I34+1)/(J$3+2))</f>
        <v>9.9999997000000067E-9</v>
      </c>
      <c r="L33" s="142">
        <f>_xlfn.BETA.INV($B$1,MCEvents_Integrals!I34+1,J$3-MCEvents_Integrals!I34+1)</f>
        <v>2.3025850448554763E-8</v>
      </c>
      <c r="M33" s="141">
        <f>MCEvents_Integrals!K34/M$3</f>
        <v>0</v>
      </c>
      <c r="N33" s="142">
        <f>SQRT((MCEvents_Integrals!K34+1)/(M$3+2))*SQRT((MCEvents_Integrals!K34+2)/(M$3+3)-(MCEvents_Integrals!K34+1)/(M$3+2))</f>
        <v>9.9999997000000067E-9</v>
      </c>
      <c r="O33" s="142">
        <f>_xlfn.BETA.INV($B$1,MCEvents_Integrals!K34+1,M$3-MCEvents_Integrals!K34+1)</f>
        <v>2.3025850448554763E-8</v>
      </c>
      <c r="P33" s="141">
        <f>MCEvents_Integrals!M34/P$3</f>
        <v>0</v>
      </c>
      <c r="Q33" s="142">
        <f>SQRT((MCEvents_Integrals!M34+1)/(P$3+2))*SQRT((MCEvents_Integrals!M34+2)/(P$3+3)-(MCEvents_Integrals!M34+1)/(P$3+2))</f>
        <v>9.9999997000000067E-9</v>
      </c>
      <c r="R33" s="143">
        <f>_xlfn.BETA.INV($B$1,MCEvents_Integrals!M34+1,P$3-MCEvents_Integrals!M34+1)</f>
        <v>2.3025850448554763E-8</v>
      </c>
    </row>
    <row r="34" spans="1:18">
      <c r="A34" s="28" t="s">
        <v>9</v>
      </c>
      <c r="B34" s="26">
        <v>2384</v>
      </c>
      <c r="C34" s="27">
        <v>2532</v>
      </c>
      <c r="D34" s="9">
        <v>333</v>
      </c>
      <c r="E34" s="29">
        <v>631</v>
      </c>
      <c r="F34" s="9">
        <f>MCEvents_Integrals!F35</f>
        <v>500</v>
      </c>
      <c r="G34" s="138">
        <f>MCEvents_Integrals!G35/G$3</f>
        <v>0</v>
      </c>
      <c r="H34" s="139">
        <f>SQRT((MCEvents_Integrals!G35+1)/(G$3+2))*SQRT((MCEvents_Integrals!G35+2)/(HitEfficiency!G$3+3)-(MCEvents_Integrals!G35+1)/(G$3+2))</f>
        <v>9.9999997000000067E-9</v>
      </c>
      <c r="I34" s="139">
        <f>_xlfn.BETA.INV($B$1,MCEvents_Integrals!G35+1,G$3-MCEvents_Integrals!G35+1)</f>
        <v>2.3025850448554763E-8</v>
      </c>
      <c r="J34" s="138">
        <f>MCEvents_Integrals!I35/J$3</f>
        <v>0</v>
      </c>
      <c r="K34" s="139">
        <f>SQRT((MCEvents_Integrals!I35+1)/(J$3+2))*SQRT((MCEvents_Integrals!I35+2)/(J$3+3)-(MCEvents_Integrals!I35+1)/(J$3+2))</f>
        <v>9.9999997000000067E-9</v>
      </c>
      <c r="L34" s="139">
        <f>_xlfn.BETA.INV($B$1,MCEvents_Integrals!I35+1,J$3-MCEvents_Integrals!I35+1)</f>
        <v>2.3025850448554763E-8</v>
      </c>
      <c r="M34" s="138">
        <f>MCEvents_Integrals!K35/M$3</f>
        <v>0</v>
      </c>
      <c r="N34" s="139">
        <f>SQRT((MCEvents_Integrals!K35+1)/(M$3+2))*SQRT((MCEvents_Integrals!K35+2)/(M$3+3)-(MCEvents_Integrals!K35+1)/(M$3+2))</f>
        <v>9.9999997000000067E-9</v>
      </c>
      <c r="O34" s="139">
        <f>_xlfn.BETA.INV($B$1,MCEvents_Integrals!K35+1,M$3-MCEvents_Integrals!K35+1)</f>
        <v>2.3025850448554763E-8</v>
      </c>
      <c r="P34" s="138">
        <f>MCEvents_Integrals!M35/P$3</f>
        <v>0</v>
      </c>
      <c r="Q34" s="139">
        <f>SQRT((MCEvents_Integrals!M35+1)/(P$3+2))*SQRT((MCEvents_Integrals!M35+2)/(P$3+3)-(MCEvents_Integrals!M35+1)/(P$3+2))</f>
        <v>9.9999997000000067E-9</v>
      </c>
      <c r="R34" s="140">
        <f>_xlfn.BETA.INV($B$1,MCEvents_Integrals!M35+1,P$3-MCEvents_Integrals!M35+1)</f>
        <v>2.3025850448554763E-8</v>
      </c>
    </row>
    <row r="35" spans="1:18">
      <c r="A35" s="28" t="s">
        <v>9</v>
      </c>
      <c r="B35" s="28">
        <v>2384</v>
      </c>
      <c r="C35" s="29">
        <v>2532</v>
      </c>
      <c r="D35" s="9">
        <v>256</v>
      </c>
      <c r="E35" s="29">
        <v>631</v>
      </c>
      <c r="F35" s="9">
        <f>MCEvents_Integrals!F36</f>
        <v>1000</v>
      </c>
      <c r="G35" s="138">
        <f>MCEvents_Integrals!G36/G$3</f>
        <v>0</v>
      </c>
      <c r="H35" s="139">
        <f>SQRT((MCEvents_Integrals!G36+1)/(G$3+2))*SQRT((MCEvents_Integrals!G36+2)/(HitEfficiency!G$3+3)-(MCEvents_Integrals!G36+1)/(G$3+2))</f>
        <v>9.9999997000000067E-9</v>
      </c>
      <c r="I35" s="139">
        <f>_xlfn.BETA.INV($B$1,MCEvents_Integrals!G36+1,G$3-MCEvents_Integrals!G36+1)</f>
        <v>2.3025850448554763E-8</v>
      </c>
      <c r="J35" s="138">
        <f>MCEvents_Integrals!I36/J$3</f>
        <v>0</v>
      </c>
      <c r="K35" s="139">
        <f>SQRT((MCEvents_Integrals!I36+1)/(J$3+2))*SQRT((MCEvents_Integrals!I36+2)/(J$3+3)-(MCEvents_Integrals!I36+1)/(J$3+2))</f>
        <v>9.9999997000000067E-9</v>
      </c>
      <c r="L35" s="139">
        <f>_xlfn.BETA.INV($B$1,MCEvents_Integrals!I36+1,J$3-MCEvents_Integrals!I36+1)</f>
        <v>2.3025850448554763E-8</v>
      </c>
      <c r="M35" s="138">
        <f>MCEvents_Integrals!K36/M$3</f>
        <v>0</v>
      </c>
      <c r="N35" s="139">
        <f>SQRT((MCEvents_Integrals!K36+1)/(M$3+2))*SQRT((MCEvents_Integrals!K36+2)/(M$3+3)-(MCEvents_Integrals!K36+1)/(M$3+2))</f>
        <v>9.9999997000000067E-9</v>
      </c>
      <c r="O35" s="139">
        <f>_xlfn.BETA.INV($B$1,MCEvents_Integrals!K36+1,M$3-MCEvents_Integrals!K36+1)</f>
        <v>2.3025850448554763E-8</v>
      </c>
      <c r="P35" s="138">
        <f>MCEvents_Integrals!M36/P$3</f>
        <v>0</v>
      </c>
      <c r="Q35" s="139">
        <f>SQRT((MCEvents_Integrals!M36+1)/(P$3+2))*SQRT((MCEvents_Integrals!M36+2)/(P$3+3)-(MCEvents_Integrals!M36+1)/(P$3+2))</f>
        <v>9.9999997000000067E-9</v>
      </c>
      <c r="R35" s="140">
        <f>_xlfn.BETA.INV($B$1,MCEvents_Integrals!M36+1,P$3-MCEvents_Integrals!M36+1)</f>
        <v>2.3025850448554763E-8</v>
      </c>
    </row>
    <row r="36" spans="1:18">
      <c r="A36" s="28" t="s">
        <v>9</v>
      </c>
      <c r="B36" s="28">
        <v>2384</v>
      </c>
      <c r="C36" s="29">
        <v>2532</v>
      </c>
      <c r="D36" s="9">
        <v>202</v>
      </c>
      <c r="E36" s="29">
        <v>631</v>
      </c>
      <c r="F36" s="9">
        <f>MCEvents_Integrals!F37</f>
        <v>1500</v>
      </c>
      <c r="G36" s="138">
        <f>MCEvents_Integrals!G37/G$3</f>
        <v>0</v>
      </c>
      <c r="H36" s="139">
        <f>SQRT((MCEvents_Integrals!G37+1)/(G$3+2))*SQRT((MCEvents_Integrals!G37+2)/(HitEfficiency!G$3+3)-(MCEvents_Integrals!G37+1)/(G$3+2))</f>
        <v>9.9999997000000067E-9</v>
      </c>
      <c r="I36" s="139">
        <f>_xlfn.BETA.INV($B$1,MCEvents_Integrals!G37+1,G$3-MCEvents_Integrals!G37+1)</f>
        <v>2.3025850448554763E-8</v>
      </c>
      <c r="J36" s="138">
        <f>MCEvents_Integrals!I37/J$3</f>
        <v>0</v>
      </c>
      <c r="K36" s="139">
        <f>SQRT((MCEvents_Integrals!I37+1)/(J$3+2))*SQRT((MCEvents_Integrals!I37+2)/(J$3+3)-(MCEvents_Integrals!I37+1)/(J$3+2))</f>
        <v>9.9999997000000067E-9</v>
      </c>
      <c r="L36" s="139">
        <f>_xlfn.BETA.INV($B$1,MCEvents_Integrals!I37+1,J$3-MCEvents_Integrals!I37+1)</f>
        <v>2.3025850448554763E-8</v>
      </c>
      <c r="M36" s="138">
        <f>MCEvents_Integrals!K37/M$3</f>
        <v>0</v>
      </c>
      <c r="N36" s="139">
        <f>SQRT((MCEvents_Integrals!K37+1)/(M$3+2))*SQRT((MCEvents_Integrals!K37+2)/(M$3+3)-(MCEvents_Integrals!K37+1)/(M$3+2))</f>
        <v>9.9999997000000067E-9</v>
      </c>
      <c r="O36" s="139">
        <f>_xlfn.BETA.INV($B$1,MCEvents_Integrals!K37+1,M$3-MCEvents_Integrals!K37+1)</f>
        <v>2.3025850448554763E-8</v>
      </c>
      <c r="P36" s="138">
        <f>MCEvents_Integrals!M37/P$3</f>
        <v>0</v>
      </c>
      <c r="Q36" s="139">
        <f>SQRT((MCEvents_Integrals!M37+1)/(P$3+2))*SQRT((MCEvents_Integrals!M37+2)/(P$3+3)-(MCEvents_Integrals!M37+1)/(P$3+2))</f>
        <v>9.9999997000000067E-9</v>
      </c>
      <c r="R36" s="140">
        <f>_xlfn.BETA.INV($B$1,MCEvents_Integrals!M37+1,P$3-MCEvents_Integrals!M37+1)</f>
        <v>2.3025850448554763E-8</v>
      </c>
    </row>
    <row r="37" spans="1:18">
      <c r="A37" s="28" t="s">
        <v>9</v>
      </c>
      <c r="B37" s="28">
        <v>2384</v>
      </c>
      <c r="C37" s="29">
        <v>2532</v>
      </c>
      <c r="D37" s="9">
        <v>159</v>
      </c>
      <c r="E37" s="29">
        <v>631</v>
      </c>
      <c r="F37" s="9">
        <f>MCEvents_Integrals!F38</f>
        <v>2000</v>
      </c>
      <c r="G37" s="138">
        <f>MCEvents_Integrals!G38/G$3</f>
        <v>0</v>
      </c>
      <c r="H37" s="139">
        <f>SQRT((MCEvents_Integrals!G38+1)/(G$3+2))*SQRT((MCEvents_Integrals!G38+2)/(HitEfficiency!G$3+3)-(MCEvents_Integrals!G38+1)/(G$3+2))</f>
        <v>9.9999997000000067E-9</v>
      </c>
      <c r="I37" s="139">
        <f>_xlfn.BETA.INV($B$1,MCEvents_Integrals!G38+1,G$3-MCEvents_Integrals!G38+1)</f>
        <v>2.3025850448554763E-8</v>
      </c>
      <c r="J37" s="138">
        <f>MCEvents_Integrals!I38/J$3</f>
        <v>0</v>
      </c>
      <c r="K37" s="139">
        <f>SQRT((MCEvents_Integrals!I38+1)/(J$3+2))*SQRT((MCEvents_Integrals!I38+2)/(J$3+3)-(MCEvents_Integrals!I38+1)/(J$3+2))</f>
        <v>9.9999997000000067E-9</v>
      </c>
      <c r="L37" s="139">
        <f>_xlfn.BETA.INV($B$1,MCEvents_Integrals!I38+1,J$3-MCEvents_Integrals!I38+1)</f>
        <v>2.3025850448554763E-8</v>
      </c>
      <c r="M37" s="138">
        <f>MCEvents_Integrals!K38/M$3</f>
        <v>0</v>
      </c>
      <c r="N37" s="139">
        <f>SQRT((MCEvents_Integrals!K38+1)/(M$3+2))*SQRT((MCEvents_Integrals!K38+2)/(M$3+3)-(MCEvents_Integrals!K38+1)/(M$3+2))</f>
        <v>9.9999997000000067E-9</v>
      </c>
      <c r="O37" s="139">
        <f>_xlfn.BETA.INV($B$1,MCEvents_Integrals!K38+1,M$3-MCEvents_Integrals!K38+1)</f>
        <v>2.3025850448554763E-8</v>
      </c>
      <c r="P37" s="138">
        <f>MCEvents_Integrals!M38/P$3</f>
        <v>0</v>
      </c>
      <c r="Q37" s="139">
        <f>SQRT((MCEvents_Integrals!M38+1)/(P$3+2))*SQRT((MCEvents_Integrals!M38+2)/(P$3+3)-(MCEvents_Integrals!M38+1)/(P$3+2))</f>
        <v>9.9999997000000067E-9</v>
      </c>
      <c r="R37" s="140">
        <f>_xlfn.BETA.INV($B$1,MCEvents_Integrals!M38+1,P$3-MCEvents_Integrals!M38+1)</f>
        <v>2.3025850448554763E-8</v>
      </c>
    </row>
    <row r="38" spans="1:18">
      <c r="A38" s="28" t="s">
        <v>9</v>
      </c>
      <c r="B38" s="28">
        <v>2384</v>
      </c>
      <c r="C38" s="29">
        <v>2532</v>
      </c>
      <c r="D38" s="9">
        <v>122</v>
      </c>
      <c r="E38" s="29">
        <v>631</v>
      </c>
      <c r="F38" s="9">
        <f>MCEvents_Integrals!F39</f>
        <v>2500</v>
      </c>
      <c r="G38" s="138">
        <f>MCEvents_Integrals!G39/G$3</f>
        <v>0</v>
      </c>
      <c r="H38" s="139">
        <f>SQRT((MCEvents_Integrals!G39+1)/(G$3+2))*SQRT((MCEvents_Integrals!G39+2)/(HitEfficiency!G$3+3)-(MCEvents_Integrals!G39+1)/(G$3+2))</f>
        <v>9.9999997000000067E-9</v>
      </c>
      <c r="I38" s="139">
        <f>_xlfn.BETA.INV($B$1,MCEvents_Integrals!G39+1,G$3-MCEvents_Integrals!G39+1)</f>
        <v>2.3025850448554763E-8</v>
      </c>
      <c r="J38" s="138">
        <f>MCEvents_Integrals!I39/J$3</f>
        <v>0</v>
      </c>
      <c r="K38" s="139">
        <f>SQRT((MCEvents_Integrals!I39+1)/(J$3+2))*SQRT((MCEvents_Integrals!I39+2)/(J$3+3)-(MCEvents_Integrals!I39+1)/(J$3+2))</f>
        <v>9.9999997000000067E-9</v>
      </c>
      <c r="L38" s="139">
        <f>_xlfn.BETA.INV($B$1,MCEvents_Integrals!I39+1,J$3-MCEvents_Integrals!I39+1)</f>
        <v>2.3025850448554763E-8</v>
      </c>
      <c r="M38" s="138">
        <f>MCEvents_Integrals!K39/M$3</f>
        <v>0</v>
      </c>
      <c r="N38" s="139">
        <f>SQRT((MCEvents_Integrals!K39+1)/(M$3+2))*SQRT((MCEvents_Integrals!K39+2)/(M$3+3)-(MCEvents_Integrals!K39+1)/(M$3+2))</f>
        <v>9.9999997000000067E-9</v>
      </c>
      <c r="O38" s="139">
        <f>_xlfn.BETA.INV($B$1,MCEvents_Integrals!K39+1,M$3-MCEvents_Integrals!K39+1)</f>
        <v>2.3025850448554763E-8</v>
      </c>
      <c r="P38" s="138">
        <f>MCEvents_Integrals!M39/P$3</f>
        <v>0</v>
      </c>
      <c r="Q38" s="139">
        <f>SQRT((MCEvents_Integrals!M39+1)/(P$3+2))*SQRT((MCEvents_Integrals!M39+2)/(P$3+3)-(MCEvents_Integrals!M39+1)/(P$3+2))</f>
        <v>9.9999997000000067E-9</v>
      </c>
      <c r="R38" s="140">
        <f>_xlfn.BETA.INV($B$1,MCEvents_Integrals!M39+1,P$3-MCEvents_Integrals!M39+1)</f>
        <v>2.3025850448554763E-8</v>
      </c>
    </row>
    <row r="39" spans="1:18">
      <c r="A39" s="28" t="s">
        <v>9</v>
      </c>
      <c r="B39" s="28">
        <v>2384</v>
      </c>
      <c r="C39" s="29">
        <v>2532</v>
      </c>
      <c r="D39" s="9">
        <v>90</v>
      </c>
      <c r="E39" s="29">
        <v>631</v>
      </c>
      <c r="F39" s="9">
        <f>MCEvents_Integrals!F40</f>
        <v>3000</v>
      </c>
      <c r="G39" s="138">
        <f>MCEvents_Integrals!G40/G$3</f>
        <v>0</v>
      </c>
      <c r="H39" s="139">
        <f>SQRT((MCEvents_Integrals!G40+1)/(G$3+2))*SQRT((MCEvents_Integrals!G40+2)/(HitEfficiency!G$3+3)-(MCEvents_Integrals!G40+1)/(G$3+2))</f>
        <v>9.9999997000000067E-9</v>
      </c>
      <c r="I39" s="139">
        <f>_xlfn.BETA.INV($B$1,MCEvents_Integrals!G40+1,G$3-MCEvents_Integrals!G40+1)</f>
        <v>2.3025850448554763E-8</v>
      </c>
      <c r="J39" s="138">
        <f>MCEvents_Integrals!I40/J$3</f>
        <v>0</v>
      </c>
      <c r="K39" s="139">
        <f>SQRT((MCEvents_Integrals!I40+1)/(J$3+2))*SQRT((MCEvents_Integrals!I40+2)/(J$3+3)-(MCEvents_Integrals!I40+1)/(J$3+2))</f>
        <v>9.9999997000000067E-9</v>
      </c>
      <c r="L39" s="139">
        <f>_xlfn.BETA.INV($B$1,MCEvents_Integrals!I40+1,J$3-MCEvents_Integrals!I40+1)</f>
        <v>2.3025850448554763E-8</v>
      </c>
      <c r="M39" s="138">
        <f>MCEvents_Integrals!K40/M$3</f>
        <v>0</v>
      </c>
      <c r="N39" s="139">
        <f>SQRT((MCEvents_Integrals!K40+1)/(M$3+2))*SQRT((MCEvents_Integrals!K40+2)/(M$3+3)-(MCEvents_Integrals!K40+1)/(M$3+2))</f>
        <v>9.9999997000000067E-9</v>
      </c>
      <c r="O39" s="139">
        <f>_xlfn.BETA.INV($B$1,MCEvents_Integrals!K40+1,M$3-MCEvents_Integrals!K40+1)</f>
        <v>2.3025850448554763E-8</v>
      </c>
      <c r="P39" s="138">
        <f>MCEvents_Integrals!M40/P$3</f>
        <v>0</v>
      </c>
      <c r="Q39" s="139">
        <f>SQRT((MCEvents_Integrals!M40+1)/(P$3+2))*SQRT((MCEvents_Integrals!M40+2)/(P$3+3)-(MCEvents_Integrals!M40+1)/(P$3+2))</f>
        <v>9.9999997000000067E-9</v>
      </c>
      <c r="R39" s="140">
        <f>_xlfn.BETA.INV($B$1,MCEvents_Integrals!M40+1,P$3-MCEvents_Integrals!M40+1)</f>
        <v>2.3025850448554763E-8</v>
      </c>
    </row>
    <row r="40" spans="1:18">
      <c r="A40" s="28" t="s">
        <v>9</v>
      </c>
      <c r="B40" s="28">
        <v>2384</v>
      </c>
      <c r="C40" s="29">
        <v>2532</v>
      </c>
      <c r="D40" s="9">
        <v>36</v>
      </c>
      <c r="E40" s="29">
        <v>631</v>
      </c>
      <c r="F40" s="9">
        <f>MCEvents_Integrals!F41</f>
        <v>3637</v>
      </c>
      <c r="G40" s="138">
        <f>MCEvents_Integrals!G41/G$3</f>
        <v>0</v>
      </c>
      <c r="H40" s="139">
        <f>SQRT((MCEvents_Integrals!G41+1)/(G$3+2))*SQRT((MCEvents_Integrals!G41+2)/(HitEfficiency!G$3+3)-(MCEvents_Integrals!G41+1)/(G$3+2))</f>
        <v>9.9999997000000067E-9</v>
      </c>
      <c r="I40" s="139">
        <f>_xlfn.BETA.INV($B$1,MCEvents_Integrals!G41+1,G$3-MCEvents_Integrals!G41+1)</f>
        <v>2.3025850448554763E-8</v>
      </c>
      <c r="J40" s="138">
        <f>MCEvents_Integrals!I41/J$3</f>
        <v>0</v>
      </c>
      <c r="K40" s="139">
        <f>SQRT((MCEvents_Integrals!I41+1)/(J$3+2))*SQRT((MCEvents_Integrals!I41+2)/(J$3+3)-(MCEvents_Integrals!I41+1)/(J$3+2))</f>
        <v>9.9999997000000067E-9</v>
      </c>
      <c r="L40" s="139">
        <f>_xlfn.BETA.INV($B$1,MCEvents_Integrals!I41+1,J$3-MCEvents_Integrals!I41+1)</f>
        <v>2.3025850448554763E-8</v>
      </c>
      <c r="M40" s="138">
        <f>MCEvents_Integrals!K41/M$3</f>
        <v>0</v>
      </c>
      <c r="N40" s="139">
        <f>SQRT((MCEvents_Integrals!K41+1)/(M$3+2))*SQRT((MCEvents_Integrals!K41+2)/(M$3+3)-(MCEvents_Integrals!K41+1)/(M$3+2))</f>
        <v>9.9999997000000067E-9</v>
      </c>
      <c r="O40" s="139">
        <f>_xlfn.BETA.INV($B$1,MCEvents_Integrals!K41+1,M$3-MCEvents_Integrals!K41+1)</f>
        <v>2.3025850448554763E-8</v>
      </c>
      <c r="P40" s="138">
        <f>MCEvents_Integrals!M41/P$3</f>
        <v>0</v>
      </c>
      <c r="Q40" s="139">
        <f>SQRT((MCEvents_Integrals!M41+1)/(P$3+2))*SQRT((MCEvents_Integrals!M41+2)/(P$3+3)-(MCEvents_Integrals!M41+1)/(P$3+2))</f>
        <v>9.9999997000000067E-9</v>
      </c>
      <c r="R40" s="140">
        <f>_xlfn.BETA.INV($B$1,MCEvents_Integrals!M41+1,P$3-MCEvents_Integrals!M41+1)</f>
        <v>2.3025850448554763E-8</v>
      </c>
    </row>
    <row r="41" spans="1:18">
      <c r="A41" s="28" t="s">
        <v>9</v>
      </c>
      <c r="B41" s="5">
        <v>2384</v>
      </c>
      <c r="C41" s="32">
        <v>2532</v>
      </c>
      <c r="D41" s="9">
        <v>0</v>
      </c>
      <c r="E41" s="29">
        <v>631</v>
      </c>
      <c r="F41" s="9">
        <f>MCEvents_Integrals!F42</f>
        <v>3737.13</v>
      </c>
      <c r="G41" s="138">
        <f>MCEvents_Integrals!G42/G$3</f>
        <v>0</v>
      </c>
      <c r="H41" s="139">
        <f>SQRT((MCEvents_Integrals!G42+1)/(G$3+2))*SQRT((MCEvents_Integrals!G42+2)/(HitEfficiency!G$3+3)-(MCEvents_Integrals!G42+1)/(G$3+2))</f>
        <v>9.9999997000000067E-9</v>
      </c>
      <c r="I41" s="139">
        <f>_xlfn.BETA.INV($B$1,MCEvents_Integrals!G42+1,G$3-MCEvents_Integrals!G42+1)</f>
        <v>2.3025850448554763E-8</v>
      </c>
      <c r="J41" s="138">
        <f>MCEvents_Integrals!I42/J$3</f>
        <v>0</v>
      </c>
      <c r="K41" s="139">
        <f>SQRT((MCEvents_Integrals!I42+1)/(J$3+2))*SQRT((MCEvents_Integrals!I42+2)/(J$3+3)-(MCEvents_Integrals!I42+1)/(J$3+2))</f>
        <v>9.9999997000000067E-9</v>
      </c>
      <c r="L41" s="139">
        <f>_xlfn.BETA.INV($B$1,MCEvents_Integrals!I42+1,J$3-MCEvents_Integrals!I42+1)</f>
        <v>2.3025850448554763E-8</v>
      </c>
      <c r="M41" s="138">
        <f>MCEvents_Integrals!K42/M$3</f>
        <v>0</v>
      </c>
      <c r="N41" s="139">
        <f>SQRT((MCEvents_Integrals!K42+1)/(M$3+2))*SQRT((MCEvents_Integrals!K42+2)/(M$3+3)-(MCEvents_Integrals!K42+1)/(M$3+2))</f>
        <v>9.9999997000000067E-9</v>
      </c>
      <c r="O41" s="139">
        <f>_xlfn.BETA.INV($B$1,MCEvents_Integrals!K42+1,M$3-MCEvents_Integrals!K42+1)</f>
        <v>2.3025850448554763E-8</v>
      </c>
      <c r="P41" s="138">
        <f>MCEvents_Integrals!M42/P$3</f>
        <v>0</v>
      </c>
      <c r="Q41" s="139">
        <f>SQRT((MCEvents_Integrals!M42+1)/(P$3+2))*SQRT((MCEvents_Integrals!M42+2)/(P$3+3)-(MCEvents_Integrals!M42+1)/(P$3+2))</f>
        <v>9.9999997000000067E-9</v>
      </c>
      <c r="R41" s="140">
        <f>_xlfn.BETA.INV($B$1,MCEvents_Integrals!M42+1,P$3-MCEvents_Integrals!M42+1)</f>
        <v>2.3025850448554763E-8</v>
      </c>
    </row>
    <row r="42" spans="1:18">
      <c r="A42" s="34" t="s">
        <v>9</v>
      </c>
      <c r="B42" s="213" t="s">
        <v>13</v>
      </c>
      <c r="C42" s="214"/>
      <c r="D42" s="205" t="s">
        <v>11</v>
      </c>
      <c r="E42" s="206"/>
      <c r="F42" s="30">
        <f>MCEvents_Integrals!F43</f>
        <v>3737.13</v>
      </c>
      <c r="G42" s="193">
        <f>MCEvents_Integrals!G43/G$3</f>
        <v>0</v>
      </c>
      <c r="H42" s="142">
        <f>SQRT((MCEvents_Integrals!G43+1)/(G$3+2))*SQRT((MCEvents_Integrals!G43+2)/(HitEfficiency!G$3+3)-(MCEvents_Integrals!G43+1)/(G$3+2))</f>
        <v>9.9999997000000067E-9</v>
      </c>
      <c r="I42" s="142">
        <f>_xlfn.BETA.INV($B$1,MCEvents_Integrals!G43+1,G$3-MCEvents_Integrals!G43+1)</f>
        <v>2.3025850448554763E-8</v>
      </c>
      <c r="J42" s="141">
        <f>MCEvents_Integrals!I43/J$3</f>
        <v>0</v>
      </c>
      <c r="K42" s="142">
        <f>SQRT((MCEvents_Integrals!I43+1)/(J$3+2))*SQRT((MCEvents_Integrals!I43+2)/(J$3+3)-(MCEvents_Integrals!I43+1)/(J$3+2))</f>
        <v>9.9999997000000067E-9</v>
      </c>
      <c r="L42" s="142">
        <f>_xlfn.BETA.INV($B$1,MCEvents_Integrals!I43+1,J$3-MCEvents_Integrals!I43+1)</f>
        <v>2.3025850448554763E-8</v>
      </c>
      <c r="M42" s="141">
        <f>MCEvents_Integrals!K43/M$3</f>
        <v>0</v>
      </c>
      <c r="N42" s="142">
        <f>SQRT((MCEvents_Integrals!K43+1)/(M$3+2))*SQRT((MCEvents_Integrals!K43+2)/(M$3+3)-(MCEvents_Integrals!K43+1)/(M$3+2))</f>
        <v>9.9999997000000067E-9</v>
      </c>
      <c r="O42" s="142">
        <f>_xlfn.BETA.INV($B$1,MCEvents_Integrals!K43+1,M$3-MCEvents_Integrals!K43+1)</f>
        <v>2.3025850448554763E-8</v>
      </c>
      <c r="P42" s="141">
        <f>MCEvents_Integrals!M43/P$3</f>
        <v>0</v>
      </c>
      <c r="Q42" s="142">
        <f>SQRT((MCEvents_Integrals!M43+1)/(P$3+2))*SQRT((MCEvents_Integrals!M43+2)/(P$3+3)-(MCEvents_Integrals!M43+1)/(P$3+2))</f>
        <v>9.9999997000000067E-9</v>
      </c>
      <c r="R42" s="143">
        <f>_xlfn.BETA.INV($B$1,MCEvents_Integrals!M43+1,P$3-MCEvents_Integrals!M43+1)</f>
        <v>2.3025850448554763E-8</v>
      </c>
    </row>
    <row r="43" spans="1:18">
      <c r="A43" s="28" t="s">
        <v>9</v>
      </c>
      <c r="B43" s="26">
        <v>2408</v>
      </c>
      <c r="C43" s="27">
        <v>2507</v>
      </c>
      <c r="D43" s="9">
        <v>333</v>
      </c>
      <c r="E43" s="29">
        <v>631</v>
      </c>
      <c r="F43" s="9">
        <f>MCEvents_Integrals!F44</f>
        <v>500</v>
      </c>
      <c r="G43" s="138">
        <f>MCEvents_Integrals!G44/G$3</f>
        <v>0</v>
      </c>
      <c r="H43" s="139">
        <f>SQRT((MCEvents_Integrals!G44+1)/(G$3+2))*SQRT((MCEvents_Integrals!G44+2)/(HitEfficiency!G$3+3)-(MCEvents_Integrals!G44+1)/(G$3+2))</f>
        <v>9.9999997000000067E-9</v>
      </c>
      <c r="I43" s="139">
        <f>_xlfn.BETA.INV($B$1,MCEvents_Integrals!G44+1,G$3-MCEvents_Integrals!G44+1)</f>
        <v>2.3025850448554763E-8</v>
      </c>
      <c r="J43" s="138">
        <f>MCEvents_Integrals!I44/J$3</f>
        <v>0</v>
      </c>
      <c r="K43" s="139">
        <f>SQRT((MCEvents_Integrals!I44+1)/(J$3+2))*SQRT((MCEvents_Integrals!I44+2)/(J$3+3)-(MCEvents_Integrals!I44+1)/(J$3+2))</f>
        <v>9.9999997000000067E-9</v>
      </c>
      <c r="L43" s="139">
        <f>_xlfn.BETA.INV($B$1,MCEvents_Integrals!I44+1,J$3-MCEvents_Integrals!I44+1)</f>
        <v>2.3025850448554763E-8</v>
      </c>
      <c r="M43" s="138">
        <f>MCEvents_Integrals!K44/M$3</f>
        <v>0</v>
      </c>
      <c r="N43" s="139">
        <f>SQRT((MCEvents_Integrals!K44+1)/(M$3+2))*SQRT((MCEvents_Integrals!K44+2)/(M$3+3)-(MCEvents_Integrals!K44+1)/(M$3+2))</f>
        <v>9.9999997000000067E-9</v>
      </c>
      <c r="O43" s="139">
        <f>_xlfn.BETA.INV($B$1,MCEvents_Integrals!K44+1,M$3-MCEvents_Integrals!K44+1)</f>
        <v>2.3025850448554763E-8</v>
      </c>
      <c r="P43" s="138">
        <f>MCEvents_Integrals!M44/P$3</f>
        <v>0</v>
      </c>
      <c r="Q43" s="139">
        <f>SQRT((MCEvents_Integrals!M44+1)/(P$3+2))*SQRT((MCEvents_Integrals!M44+2)/(P$3+3)-(MCEvents_Integrals!M44+1)/(P$3+2))</f>
        <v>9.9999997000000067E-9</v>
      </c>
      <c r="R43" s="140">
        <f>_xlfn.BETA.INV($B$1,MCEvents_Integrals!M44+1,P$3-MCEvents_Integrals!M44+1)</f>
        <v>2.3025850448554763E-8</v>
      </c>
    </row>
    <row r="44" spans="1:18">
      <c r="A44" s="28" t="s">
        <v>9</v>
      </c>
      <c r="B44" s="28">
        <v>2408</v>
      </c>
      <c r="C44" s="29">
        <v>2507</v>
      </c>
      <c r="D44" s="9">
        <v>256</v>
      </c>
      <c r="E44" s="29">
        <v>631</v>
      </c>
      <c r="F44" s="9">
        <f>MCEvents_Integrals!F45</f>
        <v>1000</v>
      </c>
      <c r="G44" s="138">
        <f>MCEvents_Integrals!G45/G$3</f>
        <v>0</v>
      </c>
      <c r="H44" s="139">
        <f>SQRT((MCEvents_Integrals!G45+1)/(G$3+2))*SQRT((MCEvents_Integrals!G45+2)/(HitEfficiency!G$3+3)-(MCEvents_Integrals!G45+1)/(G$3+2))</f>
        <v>9.9999997000000067E-9</v>
      </c>
      <c r="I44" s="139">
        <f>_xlfn.BETA.INV($B$1,MCEvents_Integrals!G45+1,G$3-MCEvents_Integrals!G45+1)</f>
        <v>2.3025850448554763E-8</v>
      </c>
      <c r="J44" s="138">
        <f>MCEvents_Integrals!I45/J$3</f>
        <v>0</v>
      </c>
      <c r="K44" s="139">
        <f>SQRT((MCEvents_Integrals!I45+1)/(J$3+2))*SQRT((MCEvents_Integrals!I45+2)/(J$3+3)-(MCEvents_Integrals!I45+1)/(J$3+2))</f>
        <v>9.9999997000000067E-9</v>
      </c>
      <c r="L44" s="139">
        <f>_xlfn.BETA.INV($B$1,MCEvents_Integrals!I45+1,J$3-MCEvents_Integrals!I45+1)</f>
        <v>2.3025850448554763E-8</v>
      </c>
      <c r="M44" s="138">
        <f>MCEvents_Integrals!K45/M$3</f>
        <v>0</v>
      </c>
      <c r="N44" s="139">
        <f>SQRT((MCEvents_Integrals!K45+1)/(M$3+2))*SQRT((MCEvents_Integrals!K45+2)/(M$3+3)-(MCEvents_Integrals!K45+1)/(M$3+2))</f>
        <v>9.9999997000000067E-9</v>
      </c>
      <c r="O44" s="139">
        <f>_xlfn.BETA.INV($B$1,MCEvents_Integrals!K45+1,M$3-MCEvents_Integrals!K45+1)</f>
        <v>2.3025850448554763E-8</v>
      </c>
      <c r="P44" s="138">
        <f>MCEvents_Integrals!M45/P$3</f>
        <v>0</v>
      </c>
      <c r="Q44" s="139">
        <f>SQRT((MCEvents_Integrals!M45+1)/(P$3+2))*SQRT((MCEvents_Integrals!M45+2)/(P$3+3)-(MCEvents_Integrals!M45+1)/(P$3+2))</f>
        <v>9.9999997000000067E-9</v>
      </c>
      <c r="R44" s="140">
        <f>_xlfn.BETA.INV($B$1,MCEvents_Integrals!M45+1,P$3-MCEvents_Integrals!M45+1)</f>
        <v>2.3025850448554763E-8</v>
      </c>
    </row>
    <row r="45" spans="1:18">
      <c r="A45" s="28" t="s">
        <v>9</v>
      </c>
      <c r="B45" s="28">
        <v>2408</v>
      </c>
      <c r="C45" s="29">
        <v>2507</v>
      </c>
      <c r="D45" s="9">
        <v>202</v>
      </c>
      <c r="E45" s="29">
        <v>631</v>
      </c>
      <c r="F45" s="9">
        <f>MCEvents_Integrals!F46</f>
        <v>1500</v>
      </c>
      <c r="G45" s="138">
        <f>MCEvents_Integrals!G46/G$3</f>
        <v>0</v>
      </c>
      <c r="H45" s="139">
        <f>SQRT((MCEvents_Integrals!G46+1)/(G$3+2))*SQRT((MCEvents_Integrals!G46+2)/(HitEfficiency!G$3+3)-(MCEvents_Integrals!G46+1)/(G$3+2))</f>
        <v>9.9999997000000067E-9</v>
      </c>
      <c r="I45" s="139">
        <f>_xlfn.BETA.INV($B$1,MCEvents_Integrals!G46+1,G$3-MCEvents_Integrals!G46+1)</f>
        <v>2.3025850448554763E-8</v>
      </c>
      <c r="J45" s="138">
        <f>MCEvents_Integrals!I46/J$3</f>
        <v>0</v>
      </c>
      <c r="K45" s="139">
        <f>SQRT((MCEvents_Integrals!I46+1)/(J$3+2))*SQRT((MCEvents_Integrals!I46+2)/(J$3+3)-(MCEvents_Integrals!I46+1)/(J$3+2))</f>
        <v>9.9999997000000067E-9</v>
      </c>
      <c r="L45" s="139">
        <f>_xlfn.BETA.INV($B$1,MCEvents_Integrals!I46+1,J$3-MCEvents_Integrals!I46+1)</f>
        <v>2.3025850448554763E-8</v>
      </c>
      <c r="M45" s="138">
        <f>MCEvents_Integrals!K46/M$3</f>
        <v>0</v>
      </c>
      <c r="N45" s="139">
        <f>SQRT((MCEvents_Integrals!K46+1)/(M$3+2))*SQRT((MCEvents_Integrals!K46+2)/(M$3+3)-(MCEvents_Integrals!K46+1)/(M$3+2))</f>
        <v>9.9999997000000067E-9</v>
      </c>
      <c r="O45" s="139">
        <f>_xlfn.BETA.INV($B$1,MCEvents_Integrals!K46+1,M$3-MCEvents_Integrals!K46+1)</f>
        <v>2.3025850448554763E-8</v>
      </c>
      <c r="P45" s="138">
        <f>MCEvents_Integrals!M46/P$3</f>
        <v>0</v>
      </c>
      <c r="Q45" s="139">
        <f>SQRT((MCEvents_Integrals!M46+1)/(P$3+2))*SQRT((MCEvents_Integrals!M46+2)/(P$3+3)-(MCEvents_Integrals!M46+1)/(P$3+2))</f>
        <v>9.9999997000000067E-9</v>
      </c>
      <c r="R45" s="140">
        <f>_xlfn.BETA.INV($B$1,MCEvents_Integrals!M46+1,P$3-MCEvents_Integrals!M46+1)</f>
        <v>2.3025850448554763E-8</v>
      </c>
    </row>
    <row r="46" spans="1:18">
      <c r="A46" s="28" t="s">
        <v>9</v>
      </c>
      <c r="B46" s="28">
        <v>2408</v>
      </c>
      <c r="C46" s="29">
        <v>2507</v>
      </c>
      <c r="D46" s="9">
        <v>159</v>
      </c>
      <c r="E46" s="29">
        <v>631</v>
      </c>
      <c r="F46" s="9">
        <f>MCEvents_Integrals!F47</f>
        <v>2000</v>
      </c>
      <c r="G46" s="138">
        <f>MCEvents_Integrals!G47/G$3</f>
        <v>0</v>
      </c>
      <c r="H46" s="139">
        <f>SQRT((MCEvents_Integrals!G47+1)/(G$3+2))*SQRT((MCEvents_Integrals!G47+2)/(HitEfficiency!G$3+3)-(MCEvents_Integrals!G47+1)/(G$3+2))</f>
        <v>9.9999997000000067E-9</v>
      </c>
      <c r="I46" s="139">
        <f>_xlfn.BETA.INV($B$1,MCEvents_Integrals!G47+1,G$3-MCEvents_Integrals!G47+1)</f>
        <v>2.3025850448554763E-8</v>
      </c>
      <c r="J46" s="138">
        <f>MCEvents_Integrals!I47/J$3</f>
        <v>0</v>
      </c>
      <c r="K46" s="139">
        <f>SQRT((MCEvents_Integrals!I47+1)/(J$3+2))*SQRT((MCEvents_Integrals!I47+2)/(J$3+3)-(MCEvents_Integrals!I47+1)/(J$3+2))</f>
        <v>9.9999997000000067E-9</v>
      </c>
      <c r="L46" s="139">
        <f>_xlfn.BETA.INV($B$1,MCEvents_Integrals!I47+1,J$3-MCEvents_Integrals!I47+1)</f>
        <v>2.3025850448554763E-8</v>
      </c>
      <c r="M46" s="138">
        <f>MCEvents_Integrals!K47/M$3</f>
        <v>0</v>
      </c>
      <c r="N46" s="139">
        <f>SQRT((MCEvents_Integrals!K47+1)/(M$3+2))*SQRT((MCEvents_Integrals!K47+2)/(M$3+3)-(MCEvents_Integrals!K47+1)/(M$3+2))</f>
        <v>9.9999997000000067E-9</v>
      </c>
      <c r="O46" s="139">
        <f>_xlfn.BETA.INV($B$1,MCEvents_Integrals!K47+1,M$3-MCEvents_Integrals!K47+1)</f>
        <v>2.3025850448554763E-8</v>
      </c>
      <c r="P46" s="138">
        <f>MCEvents_Integrals!M47/P$3</f>
        <v>0</v>
      </c>
      <c r="Q46" s="139">
        <f>SQRT((MCEvents_Integrals!M47+1)/(P$3+2))*SQRT((MCEvents_Integrals!M47+2)/(P$3+3)-(MCEvents_Integrals!M47+1)/(P$3+2))</f>
        <v>9.9999997000000067E-9</v>
      </c>
      <c r="R46" s="140">
        <f>_xlfn.BETA.INV($B$1,MCEvents_Integrals!M47+1,P$3-MCEvents_Integrals!M47+1)</f>
        <v>2.3025850448554763E-8</v>
      </c>
    </row>
    <row r="47" spans="1:18">
      <c r="A47" s="28" t="s">
        <v>9</v>
      </c>
      <c r="B47" s="28">
        <v>2408</v>
      </c>
      <c r="C47" s="29">
        <v>2507</v>
      </c>
      <c r="D47" s="9">
        <v>122</v>
      </c>
      <c r="E47" s="29">
        <v>631</v>
      </c>
      <c r="F47" s="9">
        <f>MCEvents_Integrals!F48</f>
        <v>2500</v>
      </c>
      <c r="G47" s="138">
        <f>MCEvents_Integrals!G48/G$3</f>
        <v>0</v>
      </c>
      <c r="H47" s="139">
        <f>SQRT((MCEvents_Integrals!G48+1)/(G$3+2))*SQRT((MCEvents_Integrals!G48+2)/(HitEfficiency!G$3+3)-(MCEvents_Integrals!G48+1)/(G$3+2))</f>
        <v>9.9999997000000067E-9</v>
      </c>
      <c r="I47" s="139">
        <f>_xlfn.BETA.INV($B$1,MCEvents_Integrals!G48+1,G$3-MCEvents_Integrals!G48+1)</f>
        <v>2.3025850448554763E-8</v>
      </c>
      <c r="J47" s="138">
        <f>MCEvents_Integrals!I48/J$3</f>
        <v>0</v>
      </c>
      <c r="K47" s="139">
        <f>SQRT((MCEvents_Integrals!I48+1)/(J$3+2))*SQRT((MCEvents_Integrals!I48+2)/(J$3+3)-(MCEvents_Integrals!I48+1)/(J$3+2))</f>
        <v>9.9999997000000067E-9</v>
      </c>
      <c r="L47" s="139">
        <f>_xlfn.BETA.INV($B$1,MCEvents_Integrals!I48+1,J$3-MCEvents_Integrals!I48+1)</f>
        <v>2.3025850448554763E-8</v>
      </c>
      <c r="M47" s="138">
        <f>MCEvents_Integrals!K48/M$3</f>
        <v>0</v>
      </c>
      <c r="N47" s="139">
        <f>SQRT((MCEvents_Integrals!K48+1)/(M$3+2))*SQRT((MCEvents_Integrals!K48+2)/(M$3+3)-(MCEvents_Integrals!K48+1)/(M$3+2))</f>
        <v>9.9999997000000067E-9</v>
      </c>
      <c r="O47" s="139">
        <f>_xlfn.BETA.INV($B$1,MCEvents_Integrals!K48+1,M$3-MCEvents_Integrals!K48+1)</f>
        <v>2.3025850448554763E-8</v>
      </c>
      <c r="P47" s="138">
        <f>MCEvents_Integrals!M48/P$3</f>
        <v>0</v>
      </c>
      <c r="Q47" s="139">
        <f>SQRT((MCEvents_Integrals!M48+1)/(P$3+2))*SQRT((MCEvents_Integrals!M48+2)/(P$3+3)-(MCEvents_Integrals!M48+1)/(P$3+2))</f>
        <v>9.9999997000000067E-9</v>
      </c>
      <c r="R47" s="140">
        <f>_xlfn.BETA.INV($B$1,MCEvents_Integrals!M48+1,P$3-MCEvents_Integrals!M48+1)</f>
        <v>2.3025850448554763E-8</v>
      </c>
    </row>
    <row r="48" spans="1:18">
      <c r="A48" s="28" t="s">
        <v>9</v>
      </c>
      <c r="B48" s="28">
        <v>2408</v>
      </c>
      <c r="C48" s="29">
        <v>2507</v>
      </c>
      <c r="D48" s="9">
        <v>90</v>
      </c>
      <c r="E48" s="29">
        <v>631</v>
      </c>
      <c r="F48" s="9">
        <f>MCEvents_Integrals!F49</f>
        <v>3000</v>
      </c>
      <c r="G48" s="138">
        <f>MCEvents_Integrals!G49/G$3</f>
        <v>0</v>
      </c>
      <c r="H48" s="139">
        <f>SQRT((MCEvents_Integrals!G49+1)/(G$3+2))*SQRT((MCEvents_Integrals!G49+2)/(HitEfficiency!G$3+3)-(MCEvents_Integrals!G49+1)/(G$3+2))</f>
        <v>9.9999997000000067E-9</v>
      </c>
      <c r="I48" s="139">
        <f>_xlfn.BETA.INV($B$1,MCEvents_Integrals!G49+1,G$3-MCEvents_Integrals!G49+1)</f>
        <v>2.3025850448554763E-8</v>
      </c>
      <c r="J48" s="138">
        <f>MCEvents_Integrals!I49/J$3</f>
        <v>0</v>
      </c>
      <c r="K48" s="139">
        <f>SQRT((MCEvents_Integrals!I49+1)/(J$3+2))*SQRT((MCEvents_Integrals!I49+2)/(J$3+3)-(MCEvents_Integrals!I49+1)/(J$3+2))</f>
        <v>9.9999997000000067E-9</v>
      </c>
      <c r="L48" s="139">
        <f>_xlfn.BETA.INV($B$1,MCEvents_Integrals!I49+1,J$3-MCEvents_Integrals!I49+1)</f>
        <v>2.3025850448554763E-8</v>
      </c>
      <c r="M48" s="138">
        <f>MCEvents_Integrals!K49/M$3</f>
        <v>0</v>
      </c>
      <c r="N48" s="139">
        <f>SQRT((MCEvents_Integrals!K49+1)/(M$3+2))*SQRT((MCEvents_Integrals!K49+2)/(M$3+3)-(MCEvents_Integrals!K49+1)/(M$3+2))</f>
        <v>9.9999997000000067E-9</v>
      </c>
      <c r="O48" s="139">
        <f>_xlfn.BETA.INV($B$1,MCEvents_Integrals!K49+1,M$3-MCEvents_Integrals!K49+1)</f>
        <v>2.3025850448554763E-8</v>
      </c>
      <c r="P48" s="138">
        <f>MCEvents_Integrals!M49/P$3</f>
        <v>0</v>
      </c>
      <c r="Q48" s="139">
        <f>SQRT((MCEvents_Integrals!M49+1)/(P$3+2))*SQRT((MCEvents_Integrals!M49+2)/(P$3+3)-(MCEvents_Integrals!M49+1)/(P$3+2))</f>
        <v>9.9999997000000067E-9</v>
      </c>
      <c r="R48" s="140">
        <f>_xlfn.BETA.INV($B$1,MCEvents_Integrals!M49+1,P$3-MCEvents_Integrals!M49+1)</f>
        <v>2.3025850448554763E-8</v>
      </c>
    </row>
    <row r="49" spans="1:18">
      <c r="A49" s="28" t="s">
        <v>9</v>
      </c>
      <c r="B49" s="28">
        <v>2408</v>
      </c>
      <c r="C49" s="29">
        <v>2507</v>
      </c>
      <c r="D49" s="9">
        <v>36</v>
      </c>
      <c r="E49" s="29">
        <v>631</v>
      </c>
      <c r="F49" s="9">
        <f>MCEvents_Integrals!F50</f>
        <v>3637</v>
      </c>
      <c r="G49" s="138">
        <f>MCEvents_Integrals!G50/G$3</f>
        <v>0</v>
      </c>
      <c r="H49" s="139">
        <f>SQRT((MCEvents_Integrals!G50+1)/(G$3+2))*SQRT((MCEvents_Integrals!G50+2)/(HitEfficiency!G$3+3)-(MCEvents_Integrals!G50+1)/(G$3+2))</f>
        <v>9.9999997000000067E-9</v>
      </c>
      <c r="I49" s="139">
        <f>_xlfn.BETA.INV($B$1,MCEvents_Integrals!G50+1,G$3-MCEvents_Integrals!G50+1)</f>
        <v>2.3025850448554763E-8</v>
      </c>
      <c r="J49" s="138">
        <f>MCEvents_Integrals!I50/J$3</f>
        <v>0</v>
      </c>
      <c r="K49" s="139">
        <f>SQRT((MCEvents_Integrals!I50+1)/(J$3+2))*SQRT((MCEvents_Integrals!I50+2)/(J$3+3)-(MCEvents_Integrals!I50+1)/(J$3+2))</f>
        <v>9.9999997000000067E-9</v>
      </c>
      <c r="L49" s="139">
        <f>_xlfn.BETA.INV($B$1,MCEvents_Integrals!I50+1,J$3-MCEvents_Integrals!I50+1)</f>
        <v>2.3025850448554763E-8</v>
      </c>
      <c r="M49" s="138">
        <f>MCEvents_Integrals!K50/M$3</f>
        <v>0</v>
      </c>
      <c r="N49" s="139">
        <f>SQRT((MCEvents_Integrals!K50+1)/(M$3+2))*SQRT((MCEvents_Integrals!K50+2)/(M$3+3)-(MCEvents_Integrals!K50+1)/(M$3+2))</f>
        <v>9.9999997000000067E-9</v>
      </c>
      <c r="O49" s="139">
        <f>_xlfn.BETA.INV($B$1,MCEvents_Integrals!K50+1,M$3-MCEvents_Integrals!K50+1)</f>
        <v>2.3025850448554763E-8</v>
      </c>
      <c r="P49" s="138">
        <f>MCEvents_Integrals!M50/P$3</f>
        <v>0</v>
      </c>
      <c r="Q49" s="139">
        <f>SQRT((MCEvents_Integrals!M50+1)/(P$3+2))*SQRT((MCEvents_Integrals!M50+2)/(P$3+3)-(MCEvents_Integrals!M50+1)/(P$3+2))</f>
        <v>9.9999997000000067E-9</v>
      </c>
      <c r="R49" s="140">
        <f>_xlfn.BETA.INV($B$1,MCEvents_Integrals!M50+1,P$3-MCEvents_Integrals!M50+1)</f>
        <v>2.3025850448554763E-8</v>
      </c>
    </row>
    <row r="50" spans="1:18">
      <c r="A50" s="28" t="s">
        <v>9</v>
      </c>
      <c r="B50" s="5">
        <v>2408</v>
      </c>
      <c r="C50" s="32">
        <v>2507</v>
      </c>
      <c r="D50" s="9">
        <v>0</v>
      </c>
      <c r="E50" s="29">
        <v>631</v>
      </c>
      <c r="F50" s="9">
        <f>MCEvents_Integrals!F51</f>
        <v>3737.13</v>
      </c>
      <c r="G50" s="138">
        <f>MCEvents_Integrals!G51/G$3</f>
        <v>0</v>
      </c>
      <c r="H50" s="139">
        <f>SQRT((MCEvents_Integrals!G51+1)/(G$3+2))*SQRT((MCEvents_Integrals!G51+2)/(HitEfficiency!G$3+3)-(MCEvents_Integrals!G51+1)/(G$3+2))</f>
        <v>9.9999997000000067E-9</v>
      </c>
      <c r="I50" s="139">
        <f>_xlfn.BETA.INV($B$1,MCEvents_Integrals!G51+1,G$3-MCEvents_Integrals!G51+1)</f>
        <v>2.3025850448554763E-8</v>
      </c>
      <c r="J50" s="138">
        <f>MCEvents_Integrals!I51/J$3</f>
        <v>0</v>
      </c>
      <c r="K50" s="139">
        <f>SQRT((MCEvents_Integrals!I51+1)/(J$3+2))*SQRT((MCEvents_Integrals!I51+2)/(J$3+3)-(MCEvents_Integrals!I51+1)/(J$3+2))</f>
        <v>9.9999997000000067E-9</v>
      </c>
      <c r="L50" s="139">
        <f>_xlfn.BETA.INV($B$1,MCEvents_Integrals!I51+1,J$3-MCEvents_Integrals!I51+1)</f>
        <v>2.3025850448554763E-8</v>
      </c>
      <c r="M50" s="138">
        <f>MCEvents_Integrals!K51/M$3</f>
        <v>0</v>
      </c>
      <c r="N50" s="139">
        <f>SQRT((MCEvents_Integrals!K51+1)/(M$3+2))*SQRT((MCEvents_Integrals!K51+2)/(M$3+3)-(MCEvents_Integrals!K51+1)/(M$3+2))</f>
        <v>9.9999997000000067E-9</v>
      </c>
      <c r="O50" s="139">
        <f>_xlfn.BETA.INV($B$1,MCEvents_Integrals!K51+1,M$3-MCEvents_Integrals!K51+1)</f>
        <v>2.3025850448554763E-8</v>
      </c>
      <c r="P50" s="138">
        <f>MCEvents_Integrals!M51/P$3</f>
        <v>0</v>
      </c>
      <c r="Q50" s="139">
        <f>SQRT((MCEvents_Integrals!M51+1)/(P$3+2))*SQRT((MCEvents_Integrals!M51+2)/(P$3+3)-(MCEvents_Integrals!M51+1)/(P$3+2))</f>
        <v>9.9999997000000067E-9</v>
      </c>
      <c r="R50" s="140">
        <f>_xlfn.BETA.INV($B$1,MCEvents_Integrals!M51+1,P$3-MCEvents_Integrals!M51+1)</f>
        <v>2.3025850448554763E-8</v>
      </c>
    </row>
    <row r="51" spans="1:18">
      <c r="A51" s="34" t="s">
        <v>9</v>
      </c>
      <c r="B51" s="213" t="s">
        <v>14</v>
      </c>
      <c r="C51" s="214"/>
      <c r="D51" s="205" t="s">
        <v>11</v>
      </c>
      <c r="E51" s="206"/>
      <c r="F51" s="30">
        <f>MCEvents_Integrals!F52</f>
        <v>3737.13</v>
      </c>
      <c r="G51" s="193">
        <f>MCEvents_Integrals!G52/G$3</f>
        <v>0</v>
      </c>
      <c r="H51" s="142">
        <f>SQRT((MCEvents_Integrals!G52+1)/(G$3+2))*SQRT((MCEvents_Integrals!G52+2)/(HitEfficiency!G$3+3)-(MCEvents_Integrals!G52+1)/(G$3+2))</f>
        <v>9.9999997000000067E-9</v>
      </c>
      <c r="I51" s="142">
        <f>_xlfn.BETA.INV($B$1,MCEvents_Integrals!G52+1,G$3-MCEvents_Integrals!G52+1)</f>
        <v>2.3025850448554763E-8</v>
      </c>
      <c r="J51" s="141">
        <f>MCEvents_Integrals!I52/J$3</f>
        <v>0</v>
      </c>
      <c r="K51" s="142">
        <f>SQRT((MCEvents_Integrals!I52+1)/(J$3+2))*SQRT((MCEvents_Integrals!I52+2)/(J$3+3)-(MCEvents_Integrals!I52+1)/(J$3+2))</f>
        <v>9.9999997000000067E-9</v>
      </c>
      <c r="L51" s="142">
        <f>_xlfn.BETA.INV($B$1,MCEvents_Integrals!I52+1,J$3-MCEvents_Integrals!I52+1)</f>
        <v>2.3025850448554763E-8</v>
      </c>
      <c r="M51" s="141">
        <f>MCEvents_Integrals!K52/M$3</f>
        <v>0</v>
      </c>
      <c r="N51" s="142">
        <f>SQRT((MCEvents_Integrals!K52+1)/(M$3+2))*SQRT((MCEvents_Integrals!K52+2)/(M$3+3)-(MCEvents_Integrals!K52+1)/(M$3+2))</f>
        <v>9.9999997000000067E-9</v>
      </c>
      <c r="O51" s="142">
        <f>_xlfn.BETA.INV($B$1,MCEvents_Integrals!K52+1,M$3-MCEvents_Integrals!K52+1)</f>
        <v>2.3025850448554763E-8</v>
      </c>
      <c r="P51" s="141">
        <f>MCEvents_Integrals!M52/P$3</f>
        <v>0</v>
      </c>
      <c r="Q51" s="142">
        <f>SQRT((MCEvents_Integrals!M52+1)/(P$3+2))*SQRT((MCEvents_Integrals!M52+2)/(P$3+3)-(MCEvents_Integrals!M52+1)/(P$3+2))</f>
        <v>9.9999997000000067E-9</v>
      </c>
      <c r="R51" s="143">
        <f>_xlfn.BETA.INV($B$1,MCEvents_Integrals!M52+1,P$3-MCEvents_Integrals!M52+1)</f>
        <v>2.3025850448554763E-8</v>
      </c>
    </row>
    <row r="52" spans="1:18">
      <c r="A52" s="28" t="s">
        <v>9</v>
      </c>
      <c r="B52" s="26">
        <v>2433</v>
      </c>
      <c r="C52" s="27">
        <v>2483</v>
      </c>
      <c r="D52" s="9">
        <v>333</v>
      </c>
      <c r="E52" s="29">
        <v>631</v>
      </c>
      <c r="F52" s="9">
        <f>MCEvents_Integrals!F53</f>
        <v>500</v>
      </c>
      <c r="G52" s="138">
        <f>MCEvents_Integrals!G53/G$3</f>
        <v>0</v>
      </c>
      <c r="H52" s="139">
        <f>SQRT((MCEvents_Integrals!G53+1)/(G$3+2))*SQRT((MCEvents_Integrals!G53+2)/(HitEfficiency!G$3+3)-(MCEvents_Integrals!G53+1)/(G$3+2))</f>
        <v>9.9999997000000067E-9</v>
      </c>
      <c r="I52" s="139">
        <f>_xlfn.BETA.INV($B$1,MCEvents_Integrals!G53+1,G$3-MCEvents_Integrals!G53+1)</f>
        <v>2.3025850448554763E-8</v>
      </c>
      <c r="J52" s="138">
        <f>MCEvents_Integrals!I53/J$3</f>
        <v>0</v>
      </c>
      <c r="K52" s="139">
        <f>SQRT((MCEvents_Integrals!I53+1)/(J$3+2))*SQRT((MCEvents_Integrals!I53+2)/(J$3+3)-(MCEvents_Integrals!I53+1)/(J$3+2))</f>
        <v>9.9999997000000067E-9</v>
      </c>
      <c r="L52" s="139">
        <f>_xlfn.BETA.INV($B$1,MCEvents_Integrals!I53+1,J$3-MCEvents_Integrals!I53+1)</f>
        <v>2.3025850448554763E-8</v>
      </c>
      <c r="M52" s="138">
        <f>MCEvents_Integrals!K53/M$3</f>
        <v>0</v>
      </c>
      <c r="N52" s="139">
        <f>SQRT((MCEvents_Integrals!K53+1)/(M$3+2))*SQRT((MCEvents_Integrals!K53+2)/(M$3+3)-(MCEvents_Integrals!K53+1)/(M$3+2))</f>
        <v>9.9999997000000067E-9</v>
      </c>
      <c r="O52" s="139">
        <f>_xlfn.BETA.INV($B$1,MCEvents_Integrals!K53+1,M$3-MCEvents_Integrals!K53+1)</f>
        <v>2.3025850448554763E-8</v>
      </c>
      <c r="P52" s="138">
        <f>MCEvents_Integrals!M53/P$3</f>
        <v>0</v>
      </c>
      <c r="Q52" s="139">
        <f>SQRT((MCEvents_Integrals!M53+1)/(P$3+2))*SQRT((MCEvents_Integrals!M53+2)/(P$3+3)-(MCEvents_Integrals!M53+1)/(P$3+2))</f>
        <v>9.9999997000000067E-9</v>
      </c>
      <c r="R52" s="140">
        <f>_xlfn.BETA.INV($B$1,MCEvents_Integrals!M53+1,P$3-MCEvents_Integrals!M53+1)</f>
        <v>2.3025850448554763E-8</v>
      </c>
    </row>
    <row r="53" spans="1:18">
      <c r="A53" s="28" t="s">
        <v>9</v>
      </c>
      <c r="B53" s="28">
        <v>2433</v>
      </c>
      <c r="C53" s="29">
        <v>2483</v>
      </c>
      <c r="D53" s="9">
        <v>256</v>
      </c>
      <c r="E53" s="29">
        <v>631</v>
      </c>
      <c r="F53" s="9">
        <f>MCEvents_Integrals!F54</f>
        <v>1000</v>
      </c>
      <c r="G53" s="138">
        <f>MCEvents_Integrals!G54/G$3</f>
        <v>0</v>
      </c>
      <c r="H53" s="139">
        <f>SQRT((MCEvents_Integrals!G54+1)/(G$3+2))*SQRT((MCEvents_Integrals!G54+2)/(HitEfficiency!G$3+3)-(MCEvents_Integrals!G54+1)/(G$3+2))</f>
        <v>9.9999997000000067E-9</v>
      </c>
      <c r="I53" s="139">
        <f>_xlfn.BETA.INV($B$1,MCEvents_Integrals!G54+1,G$3-MCEvents_Integrals!G54+1)</f>
        <v>2.3025850448554763E-8</v>
      </c>
      <c r="J53" s="138">
        <f>MCEvents_Integrals!I54/J$3</f>
        <v>0</v>
      </c>
      <c r="K53" s="139">
        <f>SQRT((MCEvents_Integrals!I54+1)/(J$3+2))*SQRT((MCEvents_Integrals!I54+2)/(J$3+3)-(MCEvents_Integrals!I54+1)/(J$3+2))</f>
        <v>9.9999997000000067E-9</v>
      </c>
      <c r="L53" s="139">
        <f>_xlfn.BETA.INV($B$1,MCEvents_Integrals!I54+1,J$3-MCEvents_Integrals!I54+1)</f>
        <v>2.3025850448554763E-8</v>
      </c>
      <c r="M53" s="138">
        <f>MCEvents_Integrals!K54/M$3</f>
        <v>0</v>
      </c>
      <c r="N53" s="139">
        <f>SQRT((MCEvents_Integrals!K54+1)/(M$3+2))*SQRT((MCEvents_Integrals!K54+2)/(M$3+3)-(MCEvents_Integrals!K54+1)/(M$3+2))</f>
        <v>9.9999997000000067E-9</v>
      </c>
      <c r="O53" s="139">
        <f>_xlfn.BETA.INV($B$1,MCEvents_Integrals!K54+1,M$3-MCEvents_Integrals!K54+1)</f>
        <v>2.3025850448554763E-8</v>
      </c>
      <c r="P53" s="138">
        <f>MCEvents_Integrals!M54/P$3</f>
        <v>0</v>
      </c>
      <c r="Q53" s="139">
        <f>SQRT((MCEvents_Integrals!M54+1)/(P$3+2))*SQRT((MCEvents_Integrals!M54+2)/(P$3+3)-(MCEvents_Integrals!M54+1)/(P$3+2))</f>
        <v>9.9999997000000067E-9</v>
      </c>
      <c r="R53" s="140">
        <f>_xlfn.BETA.INV($B$1,MCEvents_Integrals!M54+1,P$3-MCEvents_Integrals!M54+1)</f>
        <v>2.3025850448554763E-8</v>
      </c>
    </row>
    <row r="54" spans="1:18">
      <c r="A54" s="28" t="s">
        <v>9</v>
      </c>
      <c r="B54" s="28">
        <v>2433</v>
      </c>
      <c r="C54" s="29">
        <v>2483</v>
      </c>
      <c r="D54" s="9">
        <v>202</v>
      </c>
      <c r="E54" s="29">
        <v>631</v>
      </c>
      <c r="F54" s="9">
        <f>MCEvents_Integrals!F55</f>
        <v>1500</v>
      </c>
      <c r="G54" s="138">
        <f>MCEvents_Integrals!G55/G$3</f>
        <v>0</v>
      </c>
      <c r="H54" s="139">
        <f>SQRT((MCEvents_Integrals!G55+1)/(G$3+2))*SQRT((MCEvents_Integrals!G55+2)/(HitEfficiency!G$3+3)-(MCEvents_Integrals!G55+1)/(G$3+2))</f>
        <v>9.9999997000000067E-9</v>
      </c>
      <c r="I54" s="139">
        <f>_xlfn.BETA.INV($B$1,MCEvents_Integrals!G55+1,G$3-MCEvents_Integrals!G55+1)</f>
        <v>2.3025850448554763E-8</v>
      </c>
      <c r="J54" s="138">
        <f>MCEvents_Integrals!I55/J$3</f>
        <v>0</v>
      </c>
      <c r="K54" s="139">
        <f>SQRT((MCEvents_Integrals!I55+1)/(J$3+2))*SQRT((MCEvents_Integrals!I55+2)/(J$3+3)-(MCEvents_Integrals!I55+1)/(J$3+2))</f>
        <v>9.9999997000000067E-9</v>
      </c>
      <c r="L54" s="139">
        <f>_xlfn.BETA.INV($B$1,MCEvents_Integrals!I55+1,J$3-MCEvents_Integrals!I55+1)</f>
        <v>2.3025850448554763E-8</v>
      </c>
      <c r="M54" s="138">
        <f>MCEvents_Integrals!K55/M$3</f>
        <v>0</v>
      </c>
      <c r="N54" s="139">
        <f>SQRT((MCEvents_Integrals!K55+1)/(M$3+2))*SQRT((MCEvents_Integrals!K55+2)/(M$3+3)-(MCEvents_Integrals!K55+1)/(M$3+2))</f>
        <v>9.9999997000000067E-9</v>
      </c>
      <c r="O54" s="139">
        <f>_xlfn.BETA.INV($B$1,MCEvents_Integrals!K55+1,M$3-MCEvents_Integrals!K55+1)</f>
        <v>2.3025850448554763E-8</v>
      </c>
      <c r="P54" s="138">
        <f>MCEvents_Integrals!M55/P$3</f>
        <v>0</v>
      </c>
      <c r="Q54" s="139">
        <f>SQRT((MCEvents_Integrals!M55+1)/(P$3+2))*SQRT((MCEvents_Integrals!M55+2)/(P$3+3)-(MCEvents_Integrals!M55+1)/(P$3+2))</f>
        <v>9.9999997000000067E-9</v>
      </c>
      <c r="R54" s="140">
        <f>_xlfn.BETA.INV($B$1,MCEvents_Integrals!M55+1,P$3-MCEvents_Integrals!M55+1)</f>
        <v>2.3025850448554763E-8</v>
      </c>
    </row>
    <row r="55" spans="1:18">
      <c r="A55" s="28" t="s">
        <v>9</v>
      </c>
      <c r="B55" s="28">
        <v>2433</v>
      </c>
      <c r="C55" s="29">
        <v>2483</v>
      </c>
      <c r="D55" s="9">
        <v>159</v>
      </c>
      <c r="E55" s="29">
        <v>631</v>
      </c>
      <c r="F55" s="9">
        <f>MCEvents_Integrals!F56</f>
        <v>2000</v>
      </c>
      <c r="G55" s="138">
        <f>MCEvents_Integrals!G56/G$3</f>
        <v>0</v>
      </c>
      <c r="H55" s="139">
        <f>SQRT((MCEvents_Integrals!G56+1)/(G$3+2))*SQRT((MCEvents_Integrals!G56+2)/(HitEfficiency!G$3+3)-(MCEvents_Integrals!G56+1)/(G$3+2))</f>
        <v>9.9999997000000067E-9</v>
      </c>
      <c r="I55" s="139">
        <f>_xlfn.BETA.INV($B$1,MCEvents_Integrals!G56+1,G$3-MCEvents_Integrals!G56+1)</f>
        <v>2.3025850448554763E-8</v>
      </c>
      <c r="J55" s="138">
        <f>MCEvents_Integrals!I56/J$3</f>
        <v>0</v>
      </c>
      <c r="K55" s="139">
        <f>SQRT((MCEvents_Integrals!I56+1)/(J$3+2))*SQRT((MCEvents_Integrals!I56+2)/(J$3+3)-(MCEvents_Integrals!I56+1)/(J$3+2))</f>
        <v>9.9999997000000067E-9</v>
      </c>
      <c r="L55" s="139">
        <f>_xlfn.BETA.INV($B$1,MCEvents_Integrals!I56+1,J$3-MCEvents_Integrals!I56+1)</f>
        <v>2.3025850448554763E-8</v>
      </c>
      <c r="M55" s="138">
        <f>MCEvents_Integrals!K56/M$3</f>
        <v>0</v>
      </c>
      <c r="N55" s="139">
        <f>SQRT((MCEvents_Integrals!K56+1)/(M$3+2))*SQRT((MCEvents_Integrals!K56+2)/(M$3+3)-(MCEvents_Integrals!K56+1)/(M$3+2))</f>
        <v>9.9999997000000067E-9</v>
      </c>
      <c r="O55" s="139">
        <f>_xlfn.BETA.INV($B$1,MCEvents_Integrals!K56+1,M$3-MCEvents_Integrals!K56+1)</f>
        <v>2.3025850448554763E-8</v>
      </c>
      <c r="P55" s="138">
        <f>MCEvents_Integrals!M56/P$3</f>
        <v>0</v>
      </c>
      <c r="Q55" s="139">
        <f>SQRT((MCEvents_Integrals!M56+1)/(P$3+2))*SQRT((MCEvents_Integrals!M56+2)/(P$3+3)-(MCEvents_Integrals!M56+1)/(P$3+2))</f>
        <v>9.9999997000000067E-9</v>
      </c>
      <c r="R55" s="140">
        <f>_xlfn.BETA.INV($B$1,MCEvents_Integrals!M56+1,P$3-MCEvents_Integrals!M56+1)</f>
        <v>2.3025850448554763E-8</v>
      </c>
    </row>
    <row r="56" spans="1:18">
      <c r="A56" s="28" t="s">
        <v>9</v>
      </c>
      <c r="B56" s="28">
        <v>2433</v>
      </c>
      <c r="C56" s="29">
        <v>2483</v>
      </c>
      <c r="D56" s="9">
        <v>122</v>
      </c>
      <c r="E56" s="29">
        <v>631</v>
      </c>
      <c r="F56" s="9">
        <f>MCEvents_Integrals!F57</f>
        <v>2500</v>
      </c>
      <c r="G56" s="138">
        <f>MCEvents_Integrals!G57/G$3</f>
        <v>0</v>
      </c>
      <c r="H56" s="139">
        <f>SQRT((MCEvents_Integrals!G57+1)/(G$3+2))*SQRT((MCEvents_Integrals!G57+2)/(HitEfficiency!G$3+3)-(MCEvents_Integrals!G57+1)/(G$3+2))</f>
        <v>9.9999997000000067E-9</v>
      </c>
      <c r="I56" s="139">
        <f>_xlfn.BETA.INV($B$1,MCEvents_Integrals!G57+1,G$3-MCEvents_Integrals!G57+1)</f>
        <v>2.3025850448554763E-8</v>
      </c>
      <c r="J56" s="138">
        <f>MCEvents_Integrals!I57/J$3</f>
        <v>0</v>
      </c>
      <c r="K56" s="139">
        <f>SQRT((MCEvents_Integrals!I57+1)/(J$3+2))*SQRT((MCEvents_Integrals!I57+2)/(J$3+3)-(MCEvents_Integrals!I57+1)/(J$3+2))</f>
        <v>9.9999997000000067E-9</v>
      </c>
      <c r="L56" s="139">
        <f>_xlfn.BETA.INV($B$1,MCEvents_Integrals!I57+1,J$3-MCEvents_Integrals!I57+1)</f>
        <v>2.3025850448554763E-8</v>
      </c>
      <c r="M56" s="138">
        <f>MCEvents_Integrals!K57/M$3</f>
        <v>0</v>
      </c>
      <c r="N56" s="139">
        <f>SQRT((MCEvents_Integrals!K57+1)/(M$3+2))*SQRT((MCEvents_Integrals!K57+2)/(M$3+3)-(MCEvents_Integrals!K57+1)/(M$3+2))</f>
        <v>9.9999997000000067E-9</v>
      </c>
      <c r="O56" s="139">
        <f>_xlfn.BETA.INV($B$1,MCEvents_Integrals!K57+1,M$3-MCEvents_Integrals!K57+1)</f>
        <v>2.3025850448554763E-8</v>
      </c>
      <c r="P56" s="138">
        <f>MCEvents_Integrals!M57/P$3</f>
        <v>0</v>
      </c>
      <c r="Q56" s="139">
        <f>SQRT((MCEvents_Integrals!M57+1)/(P$3+2))*SQRT((MCEvents_Integrals!M57+2)/(P$3+3)-(MCEvents_Integrals!M57+1)/(P$3+2))</f>
        <v>9.9999997000000067E-9</v>
      </c>
      <c r="R56" s="140">
        <f>_xlfn.BETA.INV($B$1,MCEvents_Integrals!M57+1,P$3-MCEvents_Integrals!M57+1)</f>
        <v>2.3025850448554763E-8</v>
      </c>
    </row>
    <row r="57" spans="1:18">
      <c r="A57" s="28" t="s">
        <v>9</v>
      </c>
      <c r="B57" s="28">
        <v>2433</v>
      </c>
      <c r="C57" s="29">
        <v>2483</v>
      </c>
      <c r="D57" s="9">
        <v>90</v>
      </c>
      <c r="E57" s="29">
        <v>631</v>
      </c>
      <c r="F57" s="9">
        <f>MCEvents_Integrals!F58</f>
        <v>3000</v>
      </c>
      <c r="G57" s="138">
        <f>MCEvents_Integrals!G58/G$3</f>
        <v>0</v>
      </c>
      <c r="H57" s="139">
        <f>SQRT((MCEvents_Integrals!G58+1)/(G$3+2))*SQRT((MCEvents_Integrals!G58+2)/(HitEfficiency!G$3+3)-(MCEvents_Integrals!G58+1)/(G$3+2))</f>
        <v>9.9999997000000067E-9</v>
      </c>
      <c r="I57" s="139">
        <f>_xlfn.BETA.INV($B$1,MCEvents_Integrals!G58+1,G$3-MCEvents_Integrals!G58+1)</f>
        <v>2.3025850448554763E-8</v>
      </c>
      <c r="J57" s="138">
        <f>MCEvents_Integrals!I58/J$3</f>
        <v>0</v>
      </c>
      <c r="K57" s="139">
        <f>SQRT((MCEvents_Integrals!I58+1)/(J$3+2))*SQRT((MCEvents_Integrals!I58+2)/(J$3+3)-(MCEvents_Integrals!I58+1)/(J$3+2))</f>
        <v>9.9999997000000067E-9</v>
      </c>
      <c r="L57" s="139">
        <f>_xlfn.BETA.INV($B$1,MCEvents_Integrals!I58+1,J$3-MCEvents_Integrals!I58+1)</f>
        <v>2.3025850448554763E-8</v>
      </c>
      <c r="M57" s="138">
        <f>MCEvents_Integrals!K58/M$3</f>
        <v>0</v>
      </c>
      <c r="N57" s="139">
        <f>SQRT((MCEvents_Integrals!K58+1)/(M$3+2))*SQRT((MCEvents_Integrals!K58+2)/(M$3+3)-(MCEvents_Integrals!K58+1)/(M$3+2))</f>
        <v>9.9999997000000067E-9</v>
      </c>
      <c r="O57" s="139">
        <f>_xlfn.BETA.INV($B$1,MCEvents_Integrals!K58+1,M$3-MCEvents_Integrals!K58+1)</f>
        <v>2.3025850448554763E-8</v>
      </c>
      <c r="P57" s="138">
        <f>MCEvents_Integrals!M58/P$3</f>
        <v>0</v>
      </c>
      <c r="Q57" s="139">
        <f>SQRT((MCEvents_Integrals!M58+1)/(P$3+2))*SQRT((MCEvents_Integrals!M58+2)/(P$3+3)-(MCEvents_Integrals!M58+1)/(P$3+2))</f>
        <v>9.9999997000000067E-9</v>
      </c>
      <c r="R57" s="140">
        <f>_xlfn.BETA.INV($B$1,MCEvents_Integrals!M58+1,P$3-MCEvents_Integrals!M58+1)</f>
        <v>2.3025850448554763E-8</v>
      </c>
    </row>
    <row r="58" spans="1:18">
      <c r="A58" s="28" t="s">
        <v>9</v>
      </c>
      <c r="B58" s="28">
        <v>2433</v>
      </c>
      <c r="C58" s="29">
        <v>2483</v>
      </c>
      <c r="D58" s="9">
        <v>36</v>
      </c>
      <c r="E58" s="29">
        <v>631</v>
      </c>
      <c r="F58" s="9">
        <f>MCEvents_Integrals!F59</f>
        <v>3637</v>
      </c>
      <c r="G58" s="138">
        <f>MCEvents_Integrals!G59/G$3</f>
        <v>0</v>
      </c>
      <c r="H58" s="139">
        <f>SQRT((MCEvents_Integrals!G59+1)/(G$3+2))*SQRT((MCEvents_Integrals!G59+2)/(HitEfficiency!G$3+3)-(MCEvents_Integrals!G59+1)/(G$3+2))</f>
        <v>9.9999997000000067E-9</v>
      </c>
      <c r="I58" s="139">
        <f>_xlfn.BETA.INV($B$1,MCEvents_Integrals!G59+1,G$3-MCEvents_Integrals!G59+1)</f>
        <v>2.3025850448554763E-8</v>
      </c>
      <c r="J58" s="138">
        <f>MCEvents_Integrals!I59/J$3</f>
        <v>0</v>
      </c>
      <c r="K58" s="139">
        <f>SQRT((MCEvents_Integrals!I59+1)/(J$3+2))*SQRT((MCEvents_Integrals!I59+2)/(J$3+3)-(MCEvents_Integrals!I59+1)/(J$3+2))</f>
        <v>9.9999997000000067E-9</v>
      </c>
      <c r="L58" s="139">
        <f>_xlfn.BETA.INV($B$1,MCEvents_Integrals!I59+1,J$3-MCEvents_Integrals!I59+1)</f>
        <v>2.3025850448554763E-8</v>
      </c>
      <c r="M58" s="138">
        <f>MCEvents_Integrals!K59/M$3</f>
        <v>0</v>
      </c>
      <c r="N58" s="139">
        <f>SQRT((MCEvents_Integrals!K59+1)/(M$3+2))*SQRT((MCEvents_Integrals!K59+2)/(M$3+3)-(MCEvents_Integrals!K59+1)/(M$3+2))</f>
        <v>9.9999997000000067E-9</v>
      </c>
      <c r="O58" s="139">
        <f>_xlfn.BETA.INV($B$1,MCEvents_Integrals!K59+1,M$3-MCEvents_Integrals!K59+1)</f>
        <v>2.3025850448554763E-8</v>
      </c>
      <c r="P58" s="138">
        <f>MCEvents_Integrals!M59/P$3</f>
        <v>0</v>
      </c>
      <c r="Q58" s="139">
        <f>SQRT((MCEvents_Integrals!M59+1)/(P$3+2))*SQRT((MCEvents_Integrals!M59+2)/(P$3+3)-(MCEvents_Integrals!M59+1)/(P$3+2))</f>
        <v>9.9999997000000067E-9</v>
      </c>
      <c r="R58" s="140">
        <f>_xlfn.BETA.INV($B$1,MCEvents_Integrals!M59+1,P$3-MCEvents_Integrals!M59+1)</f>
        <v>2.3025850448554763E-8</v>
      </c>
    </row>
    <row r="59" spans="1:18" ht="16" thickBot="1">
      <c r="A59" s="13" t="s">
        <v>9</v>
      </c>
      <c r="B59" s="13">
        <v>2433</v>
      </c>
      <c r="C59" s="15">
        <v>2483</v>
      </c>
      <c r="D59" s="14">
        <v>0</v>
      </c>
      <c r="E59" s="15">
        <v>631</v>
      </c>
      <c r="F59" s="14">
        <f>MCEvents_Integrals!F60</f>
        <v>3737.13</v>
      </c>
      <c r="G59" s="144">
        <f>MCEvents_Integrals!G60/G$3</f>
        <v>0</v>
      </c>
      <c r="H59" s="175">
        <f>SQRT((MCEvents_Integrals!G60+1)/(G$3+2))*SQRT((MCEvents_Integrals!G60+2)/(HitEfficiency!G$3+3)-(MCEvents_Integrals!G60+1)/(G$3+2))</f>
        <v>9.9999997000000067E-9</v>
      </c>
      <c r="I59" s="146">
        <f>_xlfn.BETA.INV($B$1,MCEvents_Integrals!G60+1,G$3-MCEvents_Integrals!G60+1)</f>
        <v>2.3025850448554763E-8</v>
      </c>
      <c r="J59" s="144">
        <f>MCEvents_Integrals!I60/J$3</f>
        <v>0</v>
      </c>
      <c r="K59" s="145">
        <f>SQRT((MCEvents_Integrals!I60+1)/(J$3+2))*SQRT((MCEvents_Integrals!I60+2)/(J$3+3)-(MCEvents_Integrals!I60+1)/(J$3+2))</f>
        <v>9.9999997000000067E-9</v>
      </c>
      <c r="L59" s="145">
        <f>_xlfn.BETA.INV($B$1,MCEvents_Integrals!I60+1,J$3-MCEvents_Integrals!I60+1)</f>
        <v>2.3025850448554763E-8</v>
      </c>
      <c r="M59" s="144">
        <f>MCEvents_Integrals!K60/M$3</f>
        <v>0</v>
      </c>
      <c r="N59" s="145">
        <f>SQRT((MCEvents_Integrals!K60+1)/(M$3+2))*SQRT((MCEvents_Integrals!K60+2)/(M$3+3)-(MCEvents_Integrals!K60+1)/(M$3+2))</f>
        <v>9.9999997000000067E-9</v>
      </c>
      <c r="O59" s="145">
        <f>_xlfn.BETA.INV($B$1,MCEvents_Integrals!K60+1,M$3-MCEvents_Integrals!K60+1)</f>
        <v>2.3025850448554763E-8</v>
      </c>
      <c r="P59" s="144">
        <f>MCEvents_Integrals!M60/P$3</f>
        <v>0</v>
      </c>
      <c r="Q59" s="145">
        <f>SQRT((MCEvents_Integrals!M60+1)/(P$3+2))*SQRT((MCEvents_Integrals!M60+2)/(P$3+3)-(MCEvents_Integrals!M60+1)/(P$3+2))</f>
        <v>9.9999997000000067E-9</v>
      </c>
      <c r="R59" s="146">
        <f>_xlfn.BETA.INV($B$1,MCEvents_Integrals!M60+1,P$3-MCEvents_Integrals!M60+1)</f>
        <v>2.3025850448554763E-8</v>
      </c>
    </row>
    <row r="60" spans="1:18" ht="16" thickTop="1">
      <c r="A60" s="5" t="s">
        <v>15</v>
      </c>
      <c r="B60" s="194" t="s">
        <v>10</v>
      </c>
      <c r="C60" s="195"/>
      <c r="D60" s="200" t="s">
        <v>11</v>
      </c>
      <c r="E60" s="201"/>
      <c r="F60" s="31">
        <f>MCEvents_Integrals!F61</f>
        <v>3737.13</v>
      </c>
      <c r="G60" s="135">
        <f>MCEvents_Integrals!G61/G$3</f>
        <v>0</v>
      </c>
      <c r="H60" s="136">
        <f>SQRT((MCEvents_Integrals!G61+1)/(G$3+2))*SQRT((MCEvents_Integrals!G61+2)/(HitEfficiency!G$3+3)-(MCEvents_Integrals!G61+1)/(G$3+2))</f>
        <v>9.9999997000000067E-9</v>
      </c>
      <c r="I60" s="136">
        <f>_xlfn.BETA.INV($B$1,MCEvents_Integrals!G61+1,G$3-MCEvents_Integrals!G61+1)</f>
        <v>2.3025850448554763E-8</v>
      </c>
      <c r="J60" s="135">
        <f>MCEvents_Integrals!I61/J$3</f>
        <v>0</v>
      </c>
      <c r="K60" s="136">
        <f>SQRT((MCEvents_Integrals!I61+1)/(J$3+2))*SQRT((MCEvents_Integrals!I61+2)/(J$3+3)-(MCEvents_Integrals!I61+1)/(J$3+2))</f>
        <v>9.9999997000000067E-9</v>
      </c>
      <c r="L60" s="136">
        <f>_xlfn.BETA.INV($B$1,MCEvents_Integrals!I61+1,J$3-MCEvents_Integrals!I61+1)</f>
        <v>2.3025850448554763E-8</v>
      </c>
      <c r="M60" s="141">
        <f>MCEvents_Integrals!K61/M$3</f>
        <v>0</v>
      </c>
      <c r="N60" s="142">
        <f>SQRT((MCEvents_Integrals!K61+1)/(M$3+2))*SQRT((MCEvents_Integrals!K61+2)/(M$3+3)-(MCEvents_Integrals!K61+1)/(M$3+2))</f>
        <v>9.9999997000000067E-9</v>
      </c>
      <c r="O60" s="136">
        <f>_xlfn.BETA.INV($B$1,MCEvents_Integrals!K61+1,M$3-MCEvents_Integrals!K61+1)</f>
        <v>2.3025850448554763E-8</v>
      </c>
      <c r="P60" s="135">
        <f>MCEvents_Integrals!M61/P$3</f>
        <v>0</v>
      </c>
      <c r="Q60" s="136">
        <f>SQRT((MCEvents_Integrals!M61+1)/(P$3+2))*SQRT((MCEvents_Integrals!M61+2)/(P$3+3)-(MCEvents_Integrals!M61+1)/(P$3+2))</f>
        <v>9.9999997000000067E-9</v>
      </c>
      <c r="R60" s="137">
        <f>_xlfn.BETA.INV($B$1,MCEvents_Integrals!M61+1,P$3-MCEvents_Integrals!M61+1)</f>
        <v>2.3025850448554763E-8</v>
      </c>
    </row>
    <row r="61" spans="1:18">
      <c r="A61" s="28" t="s">
        <v>15</v>
      </c>
      <c r="B61" s="26">
        <v>2428</v>
      </c>
      <c r="C61" s="27">
        <v>2488</v>
      </c>
      <c r="D61" s="9">
        <v>333</v>
      </c>
      <c r="E61" s="29">
        <v>631</v>
      </c>
      <c r="F61" s="9">
        <f>MCEvents_Integrals!F62</f>
        <v>500</v>
      </c>
      <c r="G61" s="138">
        <f>MCEvents_Integrals!G62/G$3</f>
        <v>0</v>
      </c>
      <c r="H61" s="139">
        <f>SQRT((MCEvents_Integrals!G62+1)/(G$3+2))*SQRT((MCEvents_Integrals!G62+2)/(HitEfficiency!G$3+3)-(MCEvents_Integrals!G62+1)/(G$3+2))</f>
        <v>9.9999997000000067E-9</v>
      </c>
      <c r="I61" s="139">
        <f>_xlfn.BETA.INV($B$1,MCEvents_Integrals!G62+1,G$3-MCEvents_Integrals!G62+1)</f>
        <v>2.3025850448554763E-8</v>
      </c>
      <c r="J61" s="138">
        <f>MCEvents_Integrals!I62/J$3</f>
        <v>0</v>
      </c>
      <c r="K61" s="139">
        <f>SQRT((MCEvents_Integrals!I62+1)/(J$3+2))*SQRT((MCEvents_Integrals!I62+2)/(J$3+3)-(MCEvents_Integrals!I62+1)/(J$3+2))</f>
        <v>9.9999997000000067E-9</v>
      </c>
      <c r="L61" s="139">
        <f>_xlfn.BETA.INV($B$1,MCEvents_Integrals!I62+1,J$3-MCEvents_Integrals!I62+1)</f>
        <v>2.3025850448554763E-8</v>
      </c>
      <c r="M61" s="138">
        <f>MCEvents_Integrals!K62/M$3</f>
        <v>0</v>
      </c>
      <c r="N61" s="139">
        <f>SQRT((MCEvents_Integrals!K62+1)/(M$3+2))*SQRT((MCEvents_Integrals!K62+2)/(M$3+3)-(MCEvents_Integrals!K62+1)/(M$3+2))</f>
        <v>9.9999997000000067E-9</v>
      </c>
      <c r="O61" s="139">
        <f>_xlfn.BETA.INV($B$1,MCEvents_Integrals!K62+1,M$3-MCEvents_Integrals!K62+1)</f>
        <v>2.3025850448554763E-8</v>
      </c>
      <c r="P61" s="138">
        <f>MCEvents_Integrals!M62/P$3</f>
        <v>0</v>
      </c>
      <c r="Q61" s="139">
        <f>SQRT((MCEvents_Integrals!M62+1)/(P$3+2))*SQRT((MCEvents_Integrals!M62+2)/(P$3+3)-(MCEvents_Integrals!M62+1)/(P$3+2))</f>
        <v>9.9999997000000067E-9</v>
      </c>
      <c r="R61" s="140">
        <f>_xlfn.BETA.INV($B$1,MCEvents_Integrals!M62+1,P$3-MCEvents_Integrals!M62+1)</f>
        <v>2.3025850448554763E-8</v>
      </c>
    </row>
    <row r="62" spans="1:18">
      <c r="A62" s="28" t="s">
        <v>15</v>
      </c>
      <c r="B62" s="28">
        <v>2428</v>
      </c>
      <c r="C62" s="29">
        <v>2488</v>
      </c>
      <c r="D62" s="9">
        <v>256</v>
      </c>
      <c r="E62" s="29">
        <v>631</v>
      </c>
      <c r="F62" s="9">
        <f>MCEvents_Integrals!F63</f>
        <v>1000</v>
      </c>
      <c r="G62" s="138">
        <f>MCEvents_Integrals!G63/G$3</f>
        <v>0</v>
      </c>
      <c r="H62" s="139">
        <f>SQRT((MCEvents_Integrals!G63+1)/(G$3+2))*SQRT((MCEvents_Integrals!G63+2)/(HitEfficiency!G$3+3)-(MCEvents_Integrals!G63+1)/(G$3+2))</f>
        <v>9.9999997000000067E-9</v>
      </c>
      <c r="I62" s="139">
        <f>_xlfn.BETA.INV($B$1,MCEvents_Integrals!G63+1,G$3-MCEvents_Integrals!G63+1)</f>
        <v>2.3025850448554763E-8</v>
      </c>
      <c r="J62" s="138">
        <f>MCEvents_Integrals!I63/J$3</f>
        <v>0</v>
      </c>
      <c r="K62" s="139">
        <f>SQRT((MCEvents_Integrals!I63+1)/(J$3+2))*SQRT((MCEvents_Integrals!I63+2)/(J$3+3)-(MCEvents_Integrals!I63+1)/(J$3+2))</f>
        <v>9.9999997000000067E-9</v>
      </c>
      <c r="L62" s="139">
        <f>_xlfn.BETA.INV($B$1,MCEvents_Integrals!I63+1,J$3-MCEvents_Integrals!I63+1)</f>
        <v>2.3025850448554763E-8</v>
      </c>
      <c r="M62" s="138">
        <f>MCEvents_Integrals!K63/M$3</f>
        <v>0</v>
      </c>
      <c r="N62" s="139">
        <f>SQRT((MCEvents_Integrals!K63+1)/(M$3+2))*SQRT((MCEvents_Integrals!K63+2)/(M$3+3)-(MCEvents_Integrals!K63+1)/(M$3+2))</f>
        <v>9.9999997000000067E-9</v>
      </c>
      <c r="O62" s="139">
        <f>_xlfn.BETA.INV($B$1,MCEvents_Integrals!K63+1,M$3-MCEvents_Integrals!K63+1)</f>
        <v>2.3025850448554763E-8</v>
      </c>
      <c r="P62" s="138">
        <f>MCEvents_Integrals!M63/P$3</f>
        <v>0</v>
      </c>
      <c r="Q62" s="139">
        <f>SQRT((MCEvents_Integrals!M63+1)/(P$3+2))*SQRT((MCEvents_Integrals!M63+2)/(P$3+3)-(MCEvents_Integrals!M63+1)/(P$3+2))</f>
        <v>9.9999997000000067E-9</v>
      </c>
      <c r="R62" s="140">
        <f>_xlfn.BETA.INV($B$1,MCEvents_Integrals!M63+1,P$3-MCEvents_Integrals!M63+1)</f>
        <v>2.3025850448554763E-8</v>
      </c>
    </row>
    <row r="63" spans="1:18">
      <c r="A63" s="28" t="s">
        <v>15</v>
      </c>
      <c r="B63" s="28">
        <v>2428</v>
      </c>
      <c r="C63" s="29">
        <v>2488</v>
      </c>
      <c r="D63" s="9">
        <v>202</v>
      </c>
      <c r="E63" s="29">
        <v>631</v>
      </c>
      <c r="F63" s="9">
        <f>MCEvents_Integrals!F64</f>
        <v>1500</v>
      </c>
      <c r="G63" s="138">
        <f>MCEvents_Integrals!G64/G$3</f>
        <v>0</v>
      </c>
      <c r="H63" s="139">
        <f>SQRT((MCEvents_Integrals!G64+1)/(G$3+2))*SQRT((MCEvents_Integrals!G64+2)/(HitEfficiency!G$3+3)-(MCEvents_Integrals!G64+1)/(G$3+2))</f>
        <v>9.9999997000000067E-9</v>
      </c>
      <c r="I63" s="139">
        <f>_xlfn.BETA.INV($B$1,MCEvents_Integrals!G64+1,G$3-MCEvents_Integrals!G64+1)</f>
        <v>2.3025850448554763E-8</v>
      </c>
      <c r="J63" s="138">
        <f>MCEvents_Integrals!I64/J$3</f>
        <v>0</v>
      </c>
      <c r="K63" s="139">
        <f>SQRT((MCEvents_Integrals!I64+1)/(J$3+2))*SQRT((MCEvents_Integrals!I64+2)/(J$3+3)-(MCEvents_Integrals!I64+1)/(J$3+2))</f>
        <v>9.9999997000000067E-9</v>
      </c>
      <c r="L63" s="139">
        <f>_xlfn.BETA.INV($B$1,MCEvents_Integrals!I64+1,J$3-MCEvents_Integrals!I64+1)</f>
        <v>2.3025850448554763E-8</v>
      </c>
      <c r="M63" s="138">
        <f>MCEvents_Integrals!K64/M$3</f>
        <v>0</v>
      </c>
      <c r="N63" s="139">
        <f>SQRT((MCEvents_Integrals!K64+1)/(M$3+2))*SQRT((MCEvents_Integrals!K64+2)/(M$3+3)-(MCEvents_Integrals!K64+1)/(M$3+2))</f>
        <v>9.9999997000000067E-9</v>
      </c>
      <c r="O63" s="139">
        <f>_xlfn.BETA.INV($B$1,MCEvents_Integrals!K64+1,M$3-MCEvents_Integrals!K64+1)</f>
        <v>2.3025850448554763E-8</v>
      </c>
      <c r="P63" s="138">
        <f>MCEvents_Integrals!M64/P$3</f>
        <v>0</v>
      </c>
      <c r="Q63" s="139">
        <f>SQRT((MCEvents_Integrals!M64+1)/(P$3+2))*SQRT((MCEvents_Integrals!M64+2)/(P$3+3)-(MCEvents_Integrals!M64+1)/(P$3+2))</f>
        <v>9.9999997000000067E-9</v>
      </c>
      <c r="R63" s="140">
        <f>_xlfn.BETA.INV($B$1,MCEvents_Integrals!M64+1,P$3-MCEvents_Integrals!M64+1)</f>
        <v>2.3025850448554763E-8</v>
      </c>
    </row>
    <row r="64" spans="1:18">
      <c r="A64" s="28" t="s">
        <v>15</v>
      </c>
      <c r="B64" s="28">
        <v>2428</v>
      </c>
      <c r="C64" s="29">
        <v>2488</v>
      </c>
      <c r="D64" s="9">
        <v>159</v>
      </c>
      <c r="E64" s="29">
        <v>631</v>
      </c>
      <c r="F64" s="9">
        <f>MCEvents_Integrals!F65</f>
        <v>2000</v>
      </c>
      <c r="G64" s="138">
        <f>MCEvents_Integrals!G65/G$3</f>
        <v>0</v>
      </c>
      <c r="H64" s="139">
        <f>SQRT((MCEvents_Integrals!G65+1)/(G$3+2))*SQRT((MCEvents_Integrals!G65+2)/(HitEfficiency!G$3+3)-(MCEvents_Integrals!G65+1)/(G$3+2))</f>
        <v>9.9999997000000067E-9</v>
      </c>
      <c r="I64" s="139">
        <f>_xlfn.BETA.INV($B$1,MCEvents_Integrals!G65+1,G$3-MCEvents_Integrals!G65+1)</f>
        <v>2.3025850448554763E-8</v>
      </c>
      <c r="J64" s="138">
        <f>MCEvents_Integrals!I65/J$3</f>
        <v>0</v>
      </c>
      <c r="K64" s="139">
        <f>SQRT((MCEvents_Integrals!I65+1)/(J$3+2))*SQRT((MCEvents_Integrals!I65+2)/(J$3+3)-(MCEvents_Integrals!I65+1)/(J$3+2))</f>
        <v>9.9999997000000067E-9</v>
      </c>
      <c r="L64" s="139">
        <f>_xlfn.BETA.INV($B$1,MCEvents_Integrals!I65+1,J$3-MCEvents_Integrals!I65+1)</f>
        <v>2.3025850448554763E-8</v>
      </c>
      <c r="M64" s="138">
        <f>MCEvents_Integrals!K65/M$3</f>
        <v>0</v>
      </c>
      <c r="N64" s="139">
        <f>SQRT((MCEvents_Integrals!K65+1)/(M$3+2))*SQRT((MCEvents_Integrals!K65+2)/(M$3+3)-(MCEvents_Integrals!K65+1)/(M$3+2))</f>
        <v>9.9999997000000067E-9</v>
      </c>
      <c r="O64" s="139">
        <f>_xlfn.BETA.INV($B$1,MCEvents_Integrals!K65+1,M$3-MCEvents_Integrals!K65+1)</f>
        <v>2.3025850448554763E-8</v>
      </c>
      <c r="P64" s="138">
        <f>MCEvents_Integrals!M65/P$3</f>
        <v>0</v>
      </c>
      <c r="Q64" s="139">
        <f>SQRT((MCEvents_Integrals!M65+1)/(P$3+2))*SQRT((MCEvents_Integrals!M65+2)/(P$3+3)-(MCEvents_Integrals!M65+1)/(P$3+2))</f>
        <v>9.9999997000000067E-9</v>
      </c>
      <c r="R64" s="140">
        <f>_xlfn.BETA.INV($B$1,MCEvents_Integrals!M65+1,P$3-MCEvents_Integrals!M65+1)</f>
        <v>2.3025850448554763E-8</v>
      </c>
    </row>
    <row r="65" spans="1:18">
      <c r="A65" s="28" t="s">
        <v>15</v>
      </c>
      <c r="B65" s="28">
        <v>2428</v>
      </c>
      <c r="C65" s="29">
        <v>2488</v>
      </c>
      <c r="D65" s="9">
        <v>122</v>
      </c>
      <c r="E65" s="29">
        <v>631</v>
      </c>
      <c r="F65" s="9">
        <f>MCEvents_Integrals!F66</f>
        <v>2500</v>
      </c>
      <c r="G65" s="138">
        <f>MCEvents_Integrals!G66/G$3</f>
        <v>0</v>
      </c>
      <c r="H65" s="139">
        <f>SQRT((MCEvents_Integrals!G66+1)/(G$3+2))*SQRT((MCEvents_Integrals!G66+2)/(HitEfficiency!G$3+3)-(MCEvents_Integrals!G66+1)/(G$3+2))</f>
        <v>9.9999997000000067E-9</v>
      </c>
      <c r="I65" s="139">
        <f>_xlfn.BETA.INV($B$1,MCEvents_Integrals!G66+1,G$3-MCEvents_Integrals!G66+1)</f>
        <v>2.3025850448554763E-8</v>
      </c>
      <c r="J65" s="138">
        <f>MCEvents_Integrals!I66/J$3</f>
        <v>0</v>
      </c>
      <c r="K65" s="139">
        <f>SQRT((MCEvents_Integrals!I66+1)/(J$3+2))*SQRT((MCEvents_Integrals!I66+2)/(J$3+3)-(MCEvents_Integrals!I66+1)/(J$3+2))</f>
        <v>9.9999997000000067E-9</v>
      </c>
      <c r="L65" s="139">
        <f>_xlfn.BETA.INV($B$1,MCEvents_Integrals!I66+1,J$3-MCEvents_Integrals!I66+1)</f>
        <v>2.3025850448554763E-8</v>
      </c>
      <c r="M65" s="138">
        <f>MCEvents_Integrals!K66/M$3</f>
        <v>0</v>
      </c>
      <c r="N65" s="139">
        <f>SQRT((MCEvents_Integrals!K66+1)/(M$3+2))*SQRT((MCEvents_Integrals!K66+2)/(M$3+3)-(MCEvents_Integrals!K66+1)/(M$3+2))</f>
        <v>9.9999997000000067E-9</v>
      </c>
      <c r="O65" s="139">
        <f>_xlfn.BETA.INV($B$1,MCEvents_Integrals!K66+1,M$3-MCEvents_Integrals!K66+1)</f>
        <v>2.3025850448554763E-8</v>
      </c>
      <c r="P65" s="138">
        <f>MCEvents_Integrals!M66/P$3</f>
        <v>0</v>
      </c>
      <c r="Q65" s="139">
        <f>SQRT((MCEvents_Integrals!M66+1)/(P$3+2))*SQRT((MCEvents_Integrals!M66+2)/(P$3+3)-(MCEvents_Integrals!M66+1)/(P$3+2))</f>
        <v>9.9999997000000067E-9</v>
      </c>
      <c r="R65" s="140">
        <f>_xlfn.BETA.INV($B$1,MCEvents_Integrals!M66+1,P$3-MCEvents_Integrals!M66+1)</f>
        <v>2.3025850448554763E-8</v>
      </c>
    </row>
    <row r="66" spans="1:18">
      <c r="A66" s="28" t="s">
        <v>15</v>
      </c>
      <c r="B66" s="28">
        <v>2428</v>
      </c>
      <c r="C66" s="29">
        <v>2488</v>
      </c>
      <c r="D66" s="9">
        <v>90</v>
      </c>
      <c r="E66" s="29">
        <v>631</v>
      </c>
      <c r="F66" s="9">
        <f>MCEvents_Integrals!F67</f>
        <v>3000</v>
      </c>
      <c r="G66" s="138">
        <f>MCEvents_Integrals!G67/G$3</f>
        <v>0</v>
      </c>
      <c r="H66" s="139">
        <f>SQRT((MCEvents_Integrals!G67+1)/(G$3+2))*SQRT((MCEvents_Integrals!G67+2)/(HitEfficiency!G$3+3)-(MCEvents_Integrals!G67+1)/(G$3+2))</f>
        <v>9.9999997000000067E-9</v>
      </c>
      <c r="I66" s="139">
        <f>_xlfn.BETA.INV($B$1,MCEvents_Integrals!G67+1,G$3-MCEvents_Integrals!G67+1)</f>
        <v>2.3025850448554763E-8</v>
      </c>
      <c r="J66" s="138">
        <f>MCEvents_Integrals!I67/J$3</f>
        <v>0</v>
      </c>
      <c r="K66" s="139">
        <f>SQRT((MCEvents_Integrals!I67+1)/(J$3+2))*SQRT((MCEvents_Integrals!I67+2)/(J$3+3)-(MCEvents_Integrals!I67+1)/(J$3+2))</f>
        <v>9.9999997000000067E-9</v>
      </c>
      <c r="L66" s="139">
        <f>_xlfn.BETA.INV($B$1,MCEvents_Integrals!I67+1,J$3-MCEvents_Integrals!I67+1)</f>
        <v>2.3025850448554763E-8</v>
      </c>
      <c r="M66" s="138">
        <f>MCEvents_Integrals!K67/M$3</f>
        <v>0</v>
      </c>
      <c r="N66" s="139">
        <f>SQRT((MCEvents_Integrals!K67+1)/(M$3+2))*SQRT((MCEvents_Integrals!K67+2)/(M$3+3)-(MCEvents_Integrals!K67+1)/(M$3+2))</f>
        <v>9.9999997000000067E-9</v>
      </c>
      <c r="O66" s="139">
        <f>_xlfn.BETA.INV($B$1,MCEvents_Integrals!K67+1,M$3-MCEvents_Integrals!K67+1)</f>
        <v>2.3025850448554763E-8</v>
      </c>
      <c r="P66" s="138">
        <f>MCEvents_Integrals!M67/P$3</f>
        <v>0</v>
      </c>
      <c r="Q66" s="139">
        <f>SQRT((MCEvents_Integrals!M67+1)/(P$3+2))*SQRT((MCEvents_Integrals!M67+2)/(P$3+3)-(MCEvents_Integrals!M67+1)/(P$3+2))</f>
        <v>9.9999997000000067E-9</v>
      </c>
      <c r="R66" s="140">
        <f>_xlfn.BETA.INV($B$1,MCEvents_Integrals!M67+1,P$3-MCEvents_Integrals!M67+1)</f>
        <v>2.3025850448554763E-8</v>
      </c>
    </row>
    <row r="67" spans="1:18">
      <c r="A67" s="28" t="s">
        <v>15</v>
      </c>
      <c r="B67" s="28">
        <v>2428</v>
      </c>
      <c r="C67" s="29">
        <v>2488</v>
      </c>
      <c r="D67" s="9">
        <v>36</v>
      </c>
      <c r="E67" s="29">
        <v>631</v>
      </c>
      <c r="F67" s="9">
        <f>MCEvents_Integrals!F68</f>
        <v>3637</v>
      </c>
      <c r="G67" s="138">
        <f>MCEvents_Integrals!G68/G$3</f>
        <v>0</v>
      </c>
      <c r="H67" s="139">
        <f>SQRT((MCEvents_Integrals!G68+1)/(G$3+2))*SQRT((MCEvents_Integrals!G68+2)/(HitEfficiency!G$3+3)-(MCEvents_Integrals!G68+1)/(G$3+2))</f>
        <v>9.9999997000000067E-9</v>
      </c>
      <c r="I67" s="139">
        <f>_xlfn.BETA.INV($B$1,MCEvents_Integrals!G68+1,G$3-MCEvents_Integrals!G68+1)</f>
        <v>2.3025850448554763E-8</v>
      </c>
      <c r="J67" s="138">
        <f>MCEvents_Integrals!I68/J$3</f>
        <v>0</v>
      </c>
      <c r="K67" s="139">
        <f>SQRT((MCEvents_Integrals!I68+1)/(J$3+2))*SQRT((MCEvents_Integrals!I68+2)/(J$3+3)-(MCEvents_Integrals!I68+1)/(J$3+2))</f>
        <v>9.9999997000000067E-9</v>
      </c>
      <c r="L67" s="139">
        <f>_xlfn.BETA.INV($B$1,MCEvents_Integrals!I68+1,J$3-MCEvents_Integrals!I68+1)</f>
        <v>2.3025850448554763E-8</v>
      </c>
      <c r="M67" s="138">
        <f>MCEvents_Integrals!K68/M$3</f>
        <v>0</v>
      </c>
      <c r="N67" s="139">
        <f>SQRT((MCEvents_Integrals!K68+1)/(M$3+2))*SQRT((MCEvents_Integrals!K68+2)/(M$3+3)-(MCEvents_Integrals!K68+1)/(M$3+2))</f>
        <v>9.9999997000000067E-9</v>
      </c>
      <c r="O67" s="139">
        <f>_xlfn.BETA.INV($B$1,MCEvents_Integrals!K68+1,M$3-MCEvents_Integrals!K68+1)</f>
        <v>2.3025850448554763E-8</v>
      </c>
      <c r="P67" s="138">
        <f>MCEvents_Integrals!M68/P$3</f>
        <v>0</v>
      </c>
      <c r="Q67" s="139">
        <f>SQRT((MCEvents_Integrals!M68+1)/(P$3+2))*SQRT((MCEvents_Integrals!M68+2)/(P$3+3)-(MCEvents_Integrals!M68+1)/(P$3+2))</f>
        <v>9.9999997000000067E-9</v>
      </c>
      <c r="R67" s="140">
        <f>_xlfn.BETA.INV($B$1,MCEvents_Integrals!M68+1,P$3-MCEvents_Integrals!M68+1)</f>
        <v>2.3025850448554763E-8</v>
      </c>
    </row>
    <row r="68" spans="1:18">
      <c r="A68" s="28" t="s">
        <v>15</v>
      </c>
      <c r="B68" s="5">
        <v>2428</v>
      </c>
      <c r="C68" s="32">
        <v>2488</v>
      </c>
      <c r="D68" s="9">
        <v>0</v>
      </c>
      <c r="E68" s="29">
        <v>631</v>
      </c>
      <c r="F68" s="9">
        <f>MCEvents_Integrals!F69</f>
        <v>3737.13</v>
      </c>
      <c r="G68" s="138">
        <f>MCEvents_Integrals!G69/G$3</f>
        <v>0</v>
      </c>
      <c r="H68" s="139">
        <f>SQRT((MCEvents_Integrals!G69+1)/(G$3+2))*SQRT((MCEvents_Integrals!G69+2)/(HitEfficiency!G$3+3)-(MCEvents_Integrals!G69+1)/(G$3+2))</f>
        <v>9.9999997000000067E-9</v>
      </c>
      <c r="I68" s="139">
        <f>_xlfn.BETA.INV($B$1,MCEvents_Integrals!G69+1,G$3-MCEvents_Integrals!G69+1)</f>
        <v>2.3025850448554763E-8</v>
      </c>
      <c r="J68" s="138">
        <f>MCEvents_Integrals!I69/J$3</f>
        <v>0</v>
      </c>
      <c r="K68" s="139">
        <f>SQRT((MCEvents_Integrals!I69+1)/(J$3+2))*SQRT((MCEvents_Integrals!I69+2)/(J$3+3)-(MCEvents_Integrals!I69+1)/(J$3+2))</f>
        <v>9.9999997000000067E-9</v>
      </c>
      <c r="L68" s="139">
        <f>_xlfn.BETA.INV($B$1,MCEvents_Integrals!I69+1,J$3-MCEvents_Integrals!I69+1)</f>
        <v>2.3025850448554763E-8</v>
      </c>
      <c r="M68" s="138">
        <f>MCEvents_Integrals!K69/M$3</f>
        <v>0</v>
      </c>
      <c r="N68" s="139">
        <f>SQRT((MCEvents_Integrals!K69+1)/(M$3+2))*SQRT((MCEvents_Integrals!K69+2)/(M$3+3)-(MCEvents_Integrals!K69+1)/(M$3+2))</f>
        <v>9.9999997000000067E-9</v>
      </c>
      <c r="O68" s="139">
        <f>_xlfn.BETA.INV($B$1,MCEvents_Integrals!K69+1,M$3-MCEvents_Integrals!K69+1)</f>
        <v>2.3025850448554763E-8</v>
      </c>
      <c r="P68" s="138">
        <f>MCEvents_Integrals!M69/P$3</f>
        <v>0</v>
      </c>
      <c r="Q68" s="139">
        <f>SQRT((MCEvents_Integrals!M69+1)/(P$3+2))*SQRT((MCEvents_Integrals!M69+2)/(P$3+3)-(MCEvents_Integrals!M69+1)/(P$3+2))</f>
        <v>9.9999997000000067E-9</v>
      </c>
      <c r="R68" s="140">
        <f>_xlfn.BETA.INV($B$1,MCEvents_Integrals!M69+1,P$3-MCEvents_Integrals!M69+1)</f>
        <v>2.3025850448554763E-8</v>
      </c>
    </row>
    <row r="69" spans="1:18">
      <c r="A69" s="34" t="s">
        <v>15</v>
      </c>
      <c r="B69" s="211" t="s">
        <v>18</v>
      </c>
      <c r="C69" s="212"/>
      <c r="D69" s="205" t="s">
        <v>11</v>
      </c>
      <c r="E69" s="206"/>
      <c r="F69" s="30">
        <f>MCEvents_Integrals!F70</f>
        <v>3737.13</v>
      </c>
      <c r="G69" s="193">
        <f>MCEvents_Integrals!G70/G$3</f>
        <v>0</v>
      </c>
      <c r="H69" s="142">
        <f>SQRT((MCEvents_Integrals!G70+1)/(G$3+2))*SQRT((MCEvents_Integrals!G70+2)/(HitEfficiency!G$3+3)-(MCEvents_Integrals!G70+1)/(G$3+2))</f>
        <v>9.9999997000000067E-9</v>
      </c>
      <c r="I69" s="142">
        <f>_xlfn.BETA.INV($B$1,MCEvents_Integrals!G70+1,G$3-MCEvents_Integrals!G70+1)</f>
        <v>2.3025850448554763E-8</v>
      </c>
      <c r="J69" s="141">
        <f>MCEvents_Integrals!I70/J$3</f>
        <v>0</v>
      </c>
      <c r="K69" s="142">
        <f>SQRT((MCEvents_Integrals!I70+1)/(J$3+2))*SQRT((MCEvents_Integrals!I70+2)/(J$3+3)-(MCEvents_Integrals!I70+1)/(J$3+2))</f>
        <v>9.9999997000000067E-9</v>
      </c>
      <c r="L69" s="142">
        <f>_xlfn.BETA.INV($B$1,MCEvents_Integrals!I70+1,J$3-MCEvents_Integrals!I70+1)</f>
        <v>2.3025850448554763E-8</v>
      </c>
      <c r="M69" s="141">
        <f>MCEvents_Integrals!K70/M$3</f>
        <v>0</v>
      </c>
      <c r="N69" s="142">
        <f>SQRT((MCEvents_Integrals!K70+1)/(M$3+2))*SQRT((MCEvents_Integrals!K70+2)/(M$3+3)-(MCEvents_Integrals!K70+1)/(M$3+2))</f>
        <v>9.9999997000000067E-9</v>
      </c>
      <c r="O69" s="142">
        <f>_xlfn.BETA.INV($B$1,MCEvents_Integrals!K70+1,M$3-MCEvents_Integrals!K70+1)</f>
        <v>2.3025850448554763E-8</v>
      </c>
      <c r="P69" s="141">
        <f>MCEvents_Integrals!M70/P$3</f>
        <v>0</v>
      </c>
      <c r="Q69" s="142">
        <f>SQRT((MCEvents_Integrals!M70+1)/(P$3+2))*SQRT((MCEvents_Integrals!M70+2)/(P$3+3)-(MCEvents_Integrals!M70+1)/(P$3+2))</f>
        <v>9.9999997000000067E-9</v>
      </c>
      <c r="R69" s="143">
        <f>_xlfn.BETA.INV($B$1,MCEvents_Integrals!M70+1,P$3-MCEvents_Integrals!M70+1)</f>
        <v>2.3025850448554763E-8</v>
      </c>
    </row>
    <row r="70" spans="1:18">
      <c r="A70" s="28" t="s">
        <v>15</v>
      </c>
      <c r="B70" s="26">
        <v>700</v>
      </c>
      <c r="C70" s="27">
        <v>3500</v>
      </c>
      <c r="D70" s="9">
        <v>333</v>
      </c>
      <c r="E70" s="29">
        <v>631</v>
      </c>
      <c r="F70" s="9">
        <f>MCEvents_Integrals!F71</f>
        <v>500</v>
      </c>
      <c r="G70" s="138">
        <f>MCEvents_Integrals!G71/G$3</f>
        <v>0</v>
      </c>
      <c r="H70" s="139">
        <f>SQRT((MCEvents_Integrals!G71+1)/(G$3+2))*SQRT((MCEvents_Integrals!G71+2)/(HitEfficiency!G$3+3)-(MCEvents_Integrals!G71+1)/(G$3+2))</f>
        <v>9.9999997000000067E-9</v>
      </c>
      <c r="I70" s="139">
        <f>_xlfn.BETA.INV($B$1,MCEvents_Integrals!G71+1,G$3-MCEvents_Integrals!G71+1)</f>
        <v>2.3025850448554763E-8</v>
      </c>
      <c r="J70" s="138">
        <f>MCEvents_Integrals!I71/J$3</f>
        <v>0</v>
      </c>
      <c r="K70" s="139">
        <f>SQRT((MCEvents_Integrals!I71+1)/(J$3+2))*SQRT((MCEvents_Integrals!I71+2)/(J$3+3)-(MCEvents_Integrals!I71+1)/(J$3+2))</f>
        <v>9.9999997000000067E-9</v>
      </c>
      <c r="L70" s="139">
        <f>_xlfn.BETA.INV($B$1,MCEvents_Integrals!I71+1,J$3-MCEvents_Integrals!I71+1)</f>
        <v>2.3025850448554763E-8</v>
      </c>
      <c r="M70" s="138">
        <f>MCEvents_Integrals!K71/M$3</f>
        <v>0</v>
      </c>
      <c r="N70" s="139">
        <f>SQRT((MCEvents_Integrals!K71+1)/(M$3+2))*SQRT((MCEvents_Integrals!K71+2)/(M$3+3)-(MCEvents_Integrals!K71+1)/(M$3+2))</f>
        <v>9.9999997000000067E-9</v>
      </c>
      <c r="O70" s="139">
        <f>_xlfn.BETA.INV($B$1,MCEvents_Integrals!K71+1,M$3-MCEvents_Integrals!K71+1)</f>
        <v>2.3025850448554763E-8</v>
      </c>
      <c r="P70" s="138">
        <f>MCEvents_Integrals!M71/P$3</f>
        <v>0</v>
      </c>
      <c r="Q70" s="139">
        <f>SQRT((MCEvents_Integrals!M71+1)/(P$3+2))*SQRT((MCEvents_Integrals!M71+2)/(P$3+3)-(MCEvents_Integrals!M71+1)/(P$3+2))</f>
        <v>9.9999997000000067E-9</v>
      </c>
      <c r="R70" s="140">
        <f>_xlfn.BETA.INV($B$1,MCEvents_Integrals!M71+1,P$3-MCEvents_Integrals!M71+1)</f>
        <v>2.3025850448554763E-8</v>
      </c>
    </row>
    <row r="71" spans="1:18">
      <c r="A71" s="28" t="s">
        <v>15</v>
      </c>
      <c r="B71" s="28">
        <v>700</v>
      </c>
      <c r="C71" s="29">
        <v>3500</v>
      </c>
      <c r="D71" s="9">
        <v>256</v>
      </c>
      <c r="E71" s="29">
        <v>631</v>
      </c>
      <c r="F71" s="9">
        <f>MCEvents_Integrals!F72</f>
        <v>1000</v>
      </c>
      <c r="G71" s="138">
        <f>MCEvents_Integrals!G72/G$3</f>
        <v>0</v>
      </c>
      <c r="H71" s="139">
        <f>SQRT((MCEvents_Integrals!G72+1)/(G$3+2))*SQRT((MCEvents_Integrals!G72+2)/(HitEfficiency!G$3+3)-(MCEvents_Integrals!G72+1)/(G$3+2))</f>
        <v>9.9999997000000067E-9</v>
      </c>
      <c r="I71" s="139">
        <f>_xlfn.BETA.INV($B$1,MCEvents_Integrals!G72+1,G$3-MCEvents_Integrals!G72+1)</f>
        <v>2.3025850448554763E-8</v>
      </c>
      <c r="J71" s="138">
        <f>MCEvents_Integrals!I72/J$3</f>
        <v>0</v>
      </c>
      <c r="K71" s="139">
        <f>SQRT((MCEvents_Integrals!I72+1)/(J$3+2))*SQRT((MCEvents_Integrals!I72+2)/(J$3+3)-(MCEvents_Integrals!I72+1)/(J$3+2))</f>
        <v>9.9999997000000067E-9</v>
      </c>
      <c r="L71" s="139">
        <f>_xlfn.BETA.INV($B$1,MCEvents_Integrals!I72+1,J$3-MCEvents_Integrals!I72+1)</f>
        <v>2.3025850448554763E-8</v>
      </c>
      <c r="M71" s="138">
        <f>MCEvents_Integrals!K72/M$3</f>
        <v>0</v>
      </c>
      <c r="N71" s="139">
        <f>SQRT((MCEvents_Integrals!K72+1)/(M$3+2))*SQRT((MCEvents_Integrals!K72+2)/(M$3+3)-(MCEvents_Integrals!K72+1)/(M$3+2))</f>
        <v>9.9999997000000067E-9</v>
      </c>
      <c r="O71" s="139">
        <f>_xlfn.BETA.INV($B$1,MCEvents_Integrals!K72+1,M$3-MCEvents_Integrals!K72+1)</f>
        <v>2.3025850448554763E-8</v>
      </c>
      <c r="P71" s="138">
        <f>MCEvents_Integrals!M72/P$3</f>
        <v>0</v>
      </c>
      <c r="Q71" s="139">
        <f>SQRT((MCEvents_Integrals!M72+1)/(P$3+2))*SQRT((MCEvents_Integrals!M72+2)/(P$3+3)-(MCEvents_Integrals!M72+1)/(P$3+2))</f>
        <v>9.9999997000000067E-9</v>
      </c>
      <c r="R71" s="140">
        <f>_xlfn.BETA.INV($B$1,MCEvents_Integrals!M72+1,P$3-MCEvents_Integrals!M72+1)</f>
        <v>2.3025850448554763E-8</v>
      </c>
    </row>
    <row r="72" spans="1:18">
      <c r="A72" s="28" t="s">
        <v>15</v>
      </c>
      <c r="B72" s="28">
        <v>700</v>
      </c>
      <c r="C72" s="29">
        <v>3500</v>
      </c>
      <c r="D72" s="9">
        <v>202</v>
      </c>
      <c r="E72" s="29">
        <v>631</v>
      </c>
      <c r="F72" s="9">
        <f>MCEvents_Integrals!F73</f>
        <v>1500</v>
      </c>
      <c r="G72" s="138">
        <f>MCEvents_Integrals!G73/G$3</f>
        <v>0</v>
      </c>
      <c r="H72" s="139">
        <f>SQRT((MCEvents_Integrals!G73+1)/(G$3+2))*SQRT((MCEvents_Integrals!G73+2)/(HitEfficiency!G$3+3)-(MCEvents_Integrals!G73+1)/(G$3+2))</f>
        <v>9.9999997000000067E-9</v>
      </c>
      <c r="I72" s="139">
        <f>_xlfn.BETA.INV($B$1,MCEvents_Integrals!G73+1,G$3-MCEvents_Integrals!G73+1)</f>
        <v>2.3025850448554763E-8</v>
      </c>
      <c r="J72" s="138">
        <f>MCEvents_Integrals!I73/J$3</f>
        <v>0</v>
      </c>
      <c r="K72" s="139">
        <f>SQRT((MCEvents_Integrals!I73+1)/(J$3+2))*SQRT((MCEvents_Integrals!I73+2)/(J$3+3)-(MCEvents_Integrals!I73+1)/(J$3+2))</f>
        <v>9.9999997000000067E-9</v>
      </c>
      <c r="L72" s="139">
        <f>_xlfn.BETA.INV($B$1,MCEvents_Integrals!I73+1,J$3-MCEvents_Integrals!I73+1)</f>
        <v>2.3025850448554763E-8</v>
      </c>
      <c r="M72" s="138">
        <f>MCEvents_Integrals!K73/M$3</f>
        <v>0</v>
      </c>
      <c r="N72" s="139">
        <f>SQRT((MCEvents_Integrals!K73+1)/(M$3+2))*SQRT((MCEvents_Integrals!K73+2)/(M$3+3)-(MCEvents_Integrals!K73+1)/(M$3+2))</f>
        <v>9.9999997000000067E-9</v>
      </c>
      <c r="O72" s="139">
        <f>_xlfn.BETA.INV($B$1,MCEvents_Integrals!K73+1,M$3-MCEvents_Integrals!K73+1)</f>
        <v>2.3025850448554763E-8</v>
      </c>
      <c r="P72" s="138">
        <f>MCEvents_Integrals!M73/P$3</f>
        <v>0</v>
      </c>
      <c r="Q72" s="139">
        <f>SQRT((MCEvents_Integrals!M73+1)/(P$3+2))*SQRT((MCEvents_Integrals!M73+2)/(P$3+3)-(MCEvents_Integrals!M73+1)/(P$3+2))</f>
        <v>9.9999997000000067E-9</v>
      </c>
      <c r="R72" s="140">
        <f>_xlfn.BETA.INV($B$1,MCEvents_Integrals!M73+1,P$3-MCEvents_Integrals!M73+1)</f>
        <v>2.3025850448554763E-8</v>
      </c>
    </row>
    <row r="73" spans="1:18">
      <c r="A73" s="28" t="s">
        <v>15</v>
      </c>
      <c r="B73" s="28">
        <v>700</v>
      </c>
      <c r="C73" s="29">
        <v>3500</v>
      </c>
      <c r="D73" s="9">
        <v>159</v>
      </c>
      <c r="E73" s="29">
        <v>631</v>
      </c>
      <c r="F73" s="9">
        <f>MCEvents_Integrals!F74</f>
        <v>2000</v>
      </c>
      <c r="G73" s="138">
        <f>MCEvents_Integrals!G74/G$3</f>
        <v>0</v>
      </c>
      <c r="H73" s="139">
        <f>SQRT((MCEvents_Integrals!G74+1)/(G$3+2))*SQRT((MCEvents_Integrals!G74+2)/(HitEfficiency!G$3+3)-(MCEvents_Integrals!G74+1)/(G$3+2))</f>
        <v>9.9999997000000067E-9</v>
      </c>
      <c r="I73" s="139">
        <f>_xlfn.BETA.INV($B$1,MCEvents_Integrals!G74+1,G$3-MCEvents_Integrals!G74+1)</f>
        <v>2.3025850448554763E-8</v>
      </c>
      <c r="J73" s="138">
        <f>MCEvents_Integrals!I74/J$3</f>
        <v>0</v>
      </c>
      <c r="K73" s="139">
        <f>SQRT((MCEvents_Integrals!I74+1)/(J$3+2))*SQRT((MCEvents_Integrals!I74+2)/(J$3+3)-(MCEvents_Integrals!I74+1)/(J$3+2))</f>
        <v>9.9999997000000067E-9</v>
      </c>
      <c r="L73" s="139">
        <f>_xlfn.BETA.INV($B$1,MCEvents_Integrals!I74+1,J$3-MCEvents_Integrals!I74+1)</f>
        <v>2.3025850448554763E-8</v>
      </c>
      <c r="M73" s="138">
        <f>MCEvents_Integrals!K74/M$3</f>
        <v>0</v>
      </c>
      <c r="N73" s="139">
        <f>SQRT((MCEvents_Integrals!K74+1)/(M$3+2))*SQRT((MCEvents_Integrals!K74+2)/(M$3+3)-(MCEvents_Integrals!K74+1)/(M$3+2))</f>
        <v>9.9999997000000067E-9</v>
      </c>
      <c r="O73" s="139">
        <f>_xlfn.BETA.INV($B$1,MCEvents_Integrals!K74+1,M$3-MCEvents_Integrals!K74+1)</f>
        <v>2.3025850448554763E-8</v>
      </c>
      <c r="P73" s="138">
        <f>MCEvents_Integrals!M74/P$3</f>
        <v>0</v>
      </c>
      <c r="Q73" s="139">
        <f>SQRT((MCEvents_Integrals!M74+1)/(P$3+2))*SQRT((MCEvents_Integrals!M74+2)/(P$3+3)-(MCEvents_Integrals!M74+1)/(P$3+2))</f>
        <v>9.9999997000000067E-9</v>
      </c>
      <c r="R73" s="140">
        <f>_xlfn.BETA.INV($B$1,MCEvents_Integrals!M74+1,P$3-MCEvents_Integrals!M74+1)</f>
        <v>2.3025850448554763E-8</v>
      </c>
    </row>
    <row r="74" spans="1:18">
      <c r="A74" s="28" t="s">
        <v>15</v>
      </c>
      <c r="B74" s="28">
        <v>700</v>
      </c>
      <c r="C74" s="29">
        <v>3500</v>
      </c>
      <c r="D74" s="9">
        <v>122</v>
      </c>
      <c r="E74" s="29">
        <v>631</v>
      </c>
      <c r="F74" s="9">
        <f>MCEvents_Integrals!F75</f>
        <v>2500</v>
      </c>
      <c r="G74" s="138">
        <f>MCEvents_Integrals!G75/G$3</f>
        <v>0</v>
      </c>
      <c r="H74" s="139">
        <f>SQRT((MCEvents_Integrals!G75+1)/(G$3+2))*SQRT((MCEvents_Integrals!G75+2)/(HitEfficiency!G$3+3)-(MCEvents_Integrals!G75+1)/(G$3+2))</f>
        <v>9.9999997000000067E-9</v>
      </c>
      <c r="I74" s="139">
        <f>_xlfn.BETA.INV($B$1,MCEvents_Integrals!G75+1,G$3-MCEvents_Integrals!G75+1)</f>
        <v>2.3025850448554763E-8</v>
      </c>
      <c r="J74" s="138">
        <f>MCEvents_Integrals!I75/J$3</f>
        <v>0</v>
      </c>
      <c r="K74" s="139">
        <f>SQRT((MCEvents_Integrals!I75+1)/(J$3+2))*SQRT((MCEvents_Integrals!I75+2)/(J$3+3)-(MCEvents_Integrals!I75+1)/(J$3+2))</f>
        <v>9.9999997000000067E-9</v>
      </c>
      <c r="L74" s="139">
        <f>_xlfn.BETA.INV($B$1,MCEvents_Integrals!I75+1,J$3-MCEvents_Integrals!I75+1)</f>
        <v>2.3025850448554763E-8</v>
      </c>
      <c r="M74" s="138">
        <f>MCEvents_Integrals!K75/M$3</f>
        <v>0</v>
      </c>
      <c r="N74" s="139">
        <f>SQRT((MCEvents_Integrals!K75+1)/(M$3+2))*SQRT((MCEvents_Integrals!K75+2)/(M$3+3)-(MCEvents_Integrals!K75+1)/(M$3+2))</f>
        <v>9.9999997000000067E-9</v>
      </c>
      <c r="O74" s="139">
        <f>_xlfn.BETA.INV($B$1,MCEvents_Integrals!K75+1,M$3-MCEvents_Integrals!K75+1)</f>
        <v>2.3025850448554763E-8</v>
      </c>
      <c r="P74" s="138">
        <f>MCEvents_Integrals!M75/P$3</f>
        <v>0</v>
      </c>
      <c r="Q74" s="139">
        <f>SQRT((MCEvents_Integrals!M75+1)/(P$3+2))*SQRT((MCEvents_Integrals!M75+2)/(P$3+3)-(MCEvents_Integrals!M75+1)/(P$3+2))</f>
        <v>9.9999997000000067E-9</v>
      </c>
      <c r="R74" s="140">
        <f>_xlfn.BETA.INV($B$1,MCEvents_Integrals!M75+1,P$3-MCEvents_Integrals!M75+1)</f>
        <v>2.3025850448554763E-8</v>
      </c>
    </row>
    <row r="75" spans="1:18">
      <c r="A75" s="28" t="s">
        <v>15</v>
      </c>
      <c r="B75" s="28">
        <v>700</v>
      </c>
      <c r="C75" s="29">
        <v>3500</v>
      </c>
      <c r="D75" s="9">
        <v>90</v>
      </c>
      <c r="E75" s="29">
        <v>631</v>
      </c>
      <c r="F75" s="9">
        <f>MCEvents_Integrals!F76</f>
        <v>3000</v>
      </c>
      <c r="G75" s="138">
        <f>MCEvents_Integrals!G76/G$3</f>
        <v>0</v>
      </c>
      <c r="H75" s="139">
        <f>SQRT((MCEvents_Integrals!G76+1)/(G$3+2))*SQRT((MCEvents_Integrals!G76+2)/(HitEfficiency!G$3+3)-(MCEvents_Integrals!G76+1)/(G$3+2))</f>
        <v>9.9999997000000067E-9</v>
      </c>
      <c r="I75" s="139">
        <f>_xlfn.BETA.INV($B$1,MCEvents_Integrals!G76+1,G$3-MCEvents_Integrals!G76+1)</f>
        <v>2.3025850448554763E-8</v>
      </c>
      <c r="J75" s="138">
        <f>MCEvents_Integrals!I76/J$3</f>
        <v>0</v>
      </c>
      <c r="K75" s="139">
        <f>SQRT((MCEvents_Integrals!I76+1)/(J$3+2))*SQRT((MCEvents_Integrals!I76+2)/(J$3+3)-(MCEvents_Integrals!I76+1)/(J$3+2))</f>
        <v>9.9999997000000067E-9</v>
      </c>
      <c r="L75" s="139">
        <f>_xlfn.BETA.INV($B$1,MCEvents_Integrals!I76+1,J$3-MCEvents_Integrals!I76+1)</f>
        <v>2.3025850448554763E-8</v>
      </c>
      <c r="M75" s="138">
        <f>MCEvents_Integrals!K76/M$3</f>
        <v>0</v>
      </c>
      <c r="N75" s="139">
        <f>SQRT((MCEvents_Integrals!K76+1)/(M$3+2))*SQRT((MCEvents_Integrals!K76+2)/(M$3+3)-(MCEvents_Integrals!K76+1)/(M$3+2))</f>
        <v>9.9999997000000067E-9</v>
      </c>
      <c r="O75" s="139">
        <f>_xlfn.BETA.INV($B$1,MCEvents_Integrals!K76+1,M$3-MCEvents_Integrals!K76+1)</f>
        <v>2.3025850448554763E-8</v>
      </c>
      <c r="P75" s="138">
        <f>MCEvents_Integrals!M76/P$3</f>
        <v>0</v>
      </c>
      <c r="Q75" s="139">
        <f>SQRT((MCEvents_Integrals!M76+1)/(P$3+2))*SQRT((MCEvents_Integrals!M76+2)/(P$3+3)-(MCEvents_Integrals!M76+1)/(P$3+2))</f>
        <v>9.9999997000000067E-9</v>
      </c>
      <c r="R75" s="140">
        <f>_xlfn.BETA.INV($B$1,MCEvents_Integrals!M76+1,P$3-MCEvents_Integrals!M76+1)</f>
        <v>2.3025850448554763E-8</v>
      </c>
    </row>
    <row r="76" spans="1:18">
      <c r="A76" s="28" t="s">
        <v>15</v>
      </c>
      <c r="B76" s="28">
        <v>700</v>
      </c>
      <c r="C76" s="29">
        <v>3500</v>
      </c>
      <c r="D76" s="9">
        <v>36</v>
      </c>
      <c r="E76" s="29">
        <v>631</v>
      </c>
      <c r="F76" s="9">
        <f>MCEvents_Integrals!F77</f>
        <v>3637</v>
      </c>
      <c r="G76" s="138">
        <f>MCEvents_Integrals!G77/G$3</f>
        <v>0</v>
      </c>
      <c r="H76" s="139">
        <f>SQRT((MCEvents_Integrals!G77+1)/(G$3+2))*SQRT((MCEvents_Integrals!G77+2)/(HitEfficiency!G$3+3)-(MCEvents_Integrals!G77+1)/(G$3+2))</f>
        <v>9.9999997000000067E-9</v>
      </c>
      <c r="I76" s="139">
        <f>_xlfn.BETA.INV($B$1,MCEvents_Integrals!G77+1,G$3-MCEvents_Integrals!G77+1)</f>
        <v>2.3025850448554763E-8</v>
      </c>
      <c r="J76" s="138">
        <f>MCEvents_Integrals!I77/J$3</f>
        <v>0</v>
      </c>
      <c r="K76" s="139">
        <f>SQRT((MCEvents_Integrals!I77+1)/(J$3+2))*SQRT((MCEvents_Integrals!I77+2)/(J$3+3)-(MCEvents_Integrals!I77+1)/(J$3+2))</f>
        <v>9.9999997000000067E-9</v>
      </c>
      <c r="L76" s="139">
        <f>_xlfn.BETA.INV($B$1,MCEvents_Integrals!I77+1,J$3-MCEvents_Integrals!I77+1)</f>
        <v>2.3025850448554763E-8</v>
      </c>
      <c r="M76" s="138">
        <f>MCEvents_Integrals!K77/M$3</f>
        <v>0</v>
      </c>
      <c r="N76" s="139">
        <f>SQRT((MCEvents_Integrals!K77+1)/(M$3+2))*SQRT((MCEvents_Integrals!K77+2)/(M$3+3)-(MCEvents_Integrals!K77+1)/(M$3+2))</f>
        <v>9.9999997000000067E-9</v>
      </c>
      <c r="O76" s="139">
        <f>_xlfn.BETA.INV($B$1,MCEvents_Integrals!K77+1,M$3-MCEvents_Integrals!K77+1)</f>
        <v>2.3025850448554763E-8</v>
      </c>
      <c r="P76" s="138">
        <f>MCEvents_Integrals!M77/P$3</f>
        <v>0</v>
      </c>
      <c r="Q76" s="139">
        <f>SQRT((MCEvents_Integrals!M77+1)/(P$3+2))*SQRT((MCEvents_Integrals!M77+2)/(P$3+3)-(MCEvents_Integrals!M77+1)/(P$3+2))</f>
        <v>9.9999997000000067E-9</v>
      </c>
      <c r="R76" s="140">
        <f>_xlfn.BETA.INV($B$1,MCEvents_Integrals!M77+1,P$3-MCEvents_Integrals!M77+1)</f>
        <v>2.3025850448554763E-8</v>
      </c>
    </row>
    <row r="77" spans="1:18">
      <c r="A77" s="28" t="s">
        <v>15</v>
      </c>
      <c r="B77" s="5">
        <v>700</v>
      </c>
      <c r="C77" s="32">
        <v>3500</v>
      </c>
      <c r="D77" s="9">
        <v>0</v>
      </c>
      <c r="E77" s="29">
        <v>631</v>
      </c>
      <c r="F77" s="9">
        <f>MCEvents_Integrals!F78</f>
        <v>3737.13</v>
      </c>
      <c r="G77" s="138">
        <f>MCEvents_Integrals!G78/G$3</f>
        <v>0</v>
      </c>
      <c r="H77" s="139">
        <f>SQRT((MCEvents_Integrals!G78+1)/(G$3+2))*SQRT((MCEvents_Integrals!G78+2)/(HitEfficiency!G$3+3)-(MCEvents_Integrals!G78+1)/(G$3+2))</f>
        <v>9.9999997000000067E-9</v>
      </c>
      <c r="I77" s="139">
        <f>_xlfn.BETA.INV($B$1,MCEvents_Integrals!G78+1,G$3-MCEvents_Integrals!G78+1)</f>
        <v>2.3025850448554763E-8</v>
      </c>
      <c r="J77" s="138">
        <f>MCEvents_Integrals!I78/J$3</f>
        <v>0</v>
      </c>
      <c r="K77" s="139">
        <f>SQRT((MCEvents_Integrals!I78+1)/(J$3+2))*SQRT((MCEvents_Integrals!I78+2)/(J$3+3)-(MCEvents_Integrals!I78+1)/(J$3+2))</f>
        <v>9.9999997000000067E-9</v>
      </c>
      <c r="L77" s="139">
        <f>_xlfn.BETA.INV($B$1,MCEvents_Integrals!I78+1,J$3-MCEvents_Integrals!I78+1)</f>
        <v>2.3025850448554763E-8</v>
      </c>
      <c r="M77" s="138">
        <f>MCEvents_Integrals!K78/M$3</f>
        <v>0</v>
      </c>
      <c r="N77" s="139">
        <f>SQRT((MCEvents_Integrals!K78+1)/(M$3+2))*SQRT((MCEvents_Integrals!K78+2)/(M$3+3)-(MCEvents_Integrals!K78+1)/(M$3+2))</f>
        <v>9.9999997000000067E-9</v>
      </c>
      <c r="O77" s="139">
        <f>_xlfn.BETA.INV($B$1,MCEvents_Integrals!K78+1,M$3-MCEvents_Integrals!K78+1)</f>
        <v>2.3025850448554763E-8</v>
      </c>
      <c r="P77" s="138">
        <f>MCEvents_Integrals!M78/P$3</f>
        <v>0</v>
      </c>
      <c r="Q77" s="139">
        <f>SQRT((MCEvents_Integrals!M78+1)/(P$3+2))*SQRT((MCEvents_Integrals!M78+2)/(P$3+3)-(MCEvents_Integrals!M78+1)/(P$3+2))</f>
        <v>9.9999997000000067E-9</v>
      </c>
      <c r="R77" s="140">
        <f>_xlfn.BETA.INV($B$1,MCEvents_Integrals!M78+1,P$3-MCEvents_Integrals!M78+1)</f>
        <v>2.3025850448554763E-8</v>
      </c>
    </row>
    <row r="78" spans="1:18">
      <c r="A78" s="34" t="s">
        <v>15</v>
      </c>
      <c r="B78" s="213" t="s">
        <v>19</v>
      </c>
      <c r="C78" s="214"/>
      <c r="D78" s="205" t="s">
        <v>11</v>
      </c>
      <c r="E78" s="206"/>
      <c r="F78" s="30">
        <f>MCEvents_Integrals!F79</f>
        <v>3737.13</v>
      </c>
      <c r="G78" s="193">
        <f>MCEvents_Integrals!G79/G$3</f>
        <v>0</v>
      </c>
      <c r="H78" s="142">
        <f>SQRT((MCEvents_Integrals!G79+1)/(G$3+2))*SQRT((MCEvents_Integrals!G79+2)/(HitEfficiency!G$3+3)-(MCEvents_Integrals!G79+1)/(G$3+2))</f>
        <v>9.9999997000000067E-9</v>
      </c>
      <c r="I78" s="142">
        <f>_xlfn.BETA.INV($B$1,MCEvents_Integrals!G79+1,G$3-MCEvents_Integrals!G79+1)</f>
        <v>2.3025850448554763E-8</v>
      </c>
      <c r="J78" s="141">
        <f>MCEvents_Integrals!I79/J$3</f>
        <v>0</v>
      </c>
      <c r="K78" s="142">
        <f>SQRT((MCEvents_Integrals!I79+1)/(J$3+2))*SQRT((MCEvents_Integrals!I79+2)/(J$3+3)-(MCEvents_Integrals!I79+1)/(J$3+2))</f>
        <v>9.9999997000000067E-9</v>
      </c>
      <c r="L78" s="142">
        <f>_xlfn.BETA.INV($B$1,MCEvents_Integrals!I79+1,J$3-MCEvents_Integrals!I79+1)</f>
        <v>2.3025850448554763E-8</v>
      </c>
      <c r="M78" s="141">
        <f>MCEvents_Integrals!K79/M$3</f>
        <v>0</v>
      </c>
      <c r="N78" s="142">
        <f>SQRT((MCEvents_Integrals!K79+1)/(M$3+2))*SQRT((MCEvents_Integrals!K79+2)/(M$3+3)-(MCEvents_Integrals!K79+1)/(M$3+2))</f>
        <v>9.9999997000000067E-9</v>
      </c>
      <c r="O78" s="142">
        <f>_xlfn.BETA.INV($B$1,MCEvents_Integrals!K79+1,M$3-MCEvents_Integrals!K79+1)</f>
        <v>2.3025850448554763E-8</v>
      </c>
      <c r="P78" s="141">
        <f>MCEvents_Integrals!M79/P$3</f>
        <v>0</v>
      </c>
      <c r="Q78" s="142">
        <f>SQRT((MCEvents_Integrals!M79+1)/(P$3+2))*SQRT((MCEvents_Integrals!M79+2)/(P$3+3)-(MCEvents_Integrals!M79+1)/(P$3+2))</f>
        <v>9.9999997000000067E-9</v>
      </c>
      <c r="R78" s="143">
        <f>_xlfn.BETA.INV($B$1,MCEvents_Integrals!M79+1,P$3-MCEvents_Integrals!M79+1)</f>
        <v>2.3025850448554763E-8</v>
      </c>
    </row>
    <row r="79" spans="1:18">
      <c r="A79" s="28" t="s">
        <v>15</v>
      </c>
      <c r="B79" s="26">
        <v>0</v>
      </c>
      <c r="C79" s="27">
        <v>3500</v>
      </c>
      <c r="D79" s="9">
        <v>333</v>
      </c>
      <c r="E79" s="29">
        <v>631</v>
      </c>
      <c r="F79" s="9">
        <f>MCEvents_Integrals!F80</f>
        <v>500</v>
      </c>
      <c r="G79" s="138">
        <f>MCEvents_Integrals!G80/G$3</f>
        <v>0</v>
      </c>
      <c r="H79" s="139">
        <f>SQRT((MCEvents_Integrals!G80+1)/(G$3+2))*SQRT((MCEvents_Integrals!G80+2)/(HitEfficiency!G$3+3)-(MCEvents_Integrals!G80+1)/(G$3+2))</f>
        <v>9.9999997000000067E-9</v>
      </c>
      <c r="I79" s="139">
        <f>_xlfn.BETA.INV($B$1,MCEvents_Integrals!G80+1,G$3-MCEvents_Integrals!G80+1)</f>
        <v>2.3025850448554763E-8</v>
      </c>
      <c r="J79" s="138">
        <f>MCEvents_Integrals!I80/J$3</f>
        <v>0</v>
      </c>
      <c r="K79" s="139">
        <f>SQRT((MCEvents_Integrals!I80+1)/(J$3+2))*SQRT((MCEvents_Integrals!I80+2)/(J$3+3)-(MCEvents_Integrals!I80+1)/(J$3+2))</f>
        <v>9.9999997000000067E-9</v>
      </c>
      <c r="L79" s="139">
        <f>_xlfn.BETA.INV($B$1,MCEvents_Integrals!I80+1,J$3-MCEvents_Integrals!I80+1)</f>
        <v>2.3025850448554763E-8</v>
      </c>
      <c r="M79" s="138">
        <f>MCEvents_Integrals!K80/M$3</f>
        <v>0</v>
      </c>
      <c r="N79" s="139">
        <f>SQRT((MCEvents_Integrals!K80+1)/(M$3+2))*SQRT((MCEvents_Integrals!K80+2)/(M$3+3)-(MCEvents_Integrals!K80+1)/(M$3+2))</f>
        <v>9.9999997000000067E-9</v>
      </c>
      <c r="O79" s="139">
        <f>_xlfn.BETA.INV($B$1,MCEvents_Integrals!K80+1,M$3-MCEvents_Integrals!K80+1)</f>
        <v>2.3025850448554763E-8</v>
      </c>
      <c r="P79" s="138">
        <f>MCEvents_Integrals!M80/P$3</f>
        <v>0</v>
      </c>
      <c r="Q79" s="139">
        <f>SQRT((MCEvents_Integrals!M80+1)/(P$3+2))*SQRT((MCEvents_Integrals!M80+2)/(P$3+3)-(MCEvents_Integrals!M80+1)/(P$3+2))</f>
        <v>9.9999997000000067E-9</v>
      </c>
      <c r="R79" s="140">
        <f>_xlfn.BETA.INV($B$1,MCEvents_Integrals!M80+1,P$3-MCEvents_Integrals!M80+1)</f>
        <v>2.3025850448554763E-8</v>
      </c>
    </row>
    <row r="80" spans="1:18">
      <c r="A80" s="28" t="s">
        <v>15</v>
      </c>
      <c r="B80" s="28">
        <v>0</v>
      </c>
      <c r="C80" s="29">
        <v>3500</v>
      </c>
      <c r="D80" s="9">
        <v>256</v>
      </c>
      <c r="E80" s="29">
        <v>631</v>
      </c>
      <c r="F80" s="9">
        <f>MCEvents_Integrals!F81</f>
        <v>1000</v>
      </c>
      <c r="G80" s="138">
        <f>MCEvents_Integrals!G81/G$3</f>
        <v>0</v>
      </c>
      <c r="H80" s="139">
        <f>SQRT((MCEvents_Integrals!G81+1)/(G$3+2))*SQRT((MCEvents_Integrals!G81+2)/(HitEfficiency!G$3+3)-(MCEvents_Integrals!G81+1)/(G$3+2))</f>
        <v>9.9999997000000067E-9</v>
      </c>
      <c r="I80" s="139">
        <f>_xlfn.BETA.INV($B$1,MCEvents_Integrals!G81+1,G$3-MCEvents_Integrals!G81+1)</f>
        <v>2.3025850448554763E-8</v>
      </c>
      <c r="J80" s="138">
        <f>MCEvents_Integrals!I81/J$3</f>
        <v>0</v>
      </c>
      <c r="K80" s="139">
        <f>SQRT((MCEvents_Integrals!I81+1)/(J$3+2))*SQRT((MCEvents_Integrals!I81+2)/(J$3+3)-(MCEvents_Integrals!I81+1)/(J$3+2))</f>
        <v>9.9999997000000067E-9</v>
      </c>
      <c r="L80" s="139">
        <f>_xlfn.BETA.INV($B$1,MCEvents_Integrals!I81+1,J$3-MCEvents_Integrals!I81+1)</f>
        <v>2.3025850448554763E-8</v>
      </c>
      <c r="M80" s="138">
        <f>MCEvents_Integrals!K81/M$3</f>
        <v>0</v>
      </c>
      <c r="N80" s="139">
        <f>SQRT((MCEvents_Integrals!K81+1)/(M$3+2))*SQRT((MCEvents_Integrals!K81+2)/(M$3+3)-(MCEvents_Integrals!K81+1)/(M$3+2))</f>
        <v>9.9999997000000067E-9</v>
      </c>
      <c r="O80" s="139">
        <f>_xlfn.BETA.INV($B$1,MCEvents_Integrals!K81+1,M$3-MCEvents_Integrals!K81+1)</f>
        <v>2.3025850448554763E-8</v>
      </c>
      <c r="P80" s="138">
        <f>MCEvents_Integrals!M81/P$3</f>
        <v>0</v>
      </c>
      <c r="Q80" s="139">
        <f>SQRT((MCEvents_Integrals!M81+1)/(P$3+2))*SQRT((MCEvents_Integrals!M81+2)/(P$3+3)-(MCEvents_Integrals!M81+1)/(P$3+2))</f>
        <v>9.9999997000000067E-9</v>
      </c>
      <c r="R80" s="140">
        <f>_xlfn.BETA.INV($B$1,MCEvents_Integrals!M81+1,P$3-MCEvents_Integrals!M81+1)</f>
        <v>2.3025850448554763E-8</v>
      </c>
    </row>
    <row r="81" spans="1:18">
      <c r="A81" s="28" t="s">
        <v>15</v>
      </c>
      <c r="B81" s="28">
        <v>0</v>
      </c>
      <c r="C81" s="29">
        <v>3500</v>
      </c>
      <c r="D81" s="9">
        <v>202</v>
      </c>
      <c r="E81" s="29">
        <v>631</v>
      </c>
      <c r="F81" s="9">
        <f>MCEvents_Integrals!F82</f>
        <v>1500</v>
      </c>
      <c r="G81" s="138">
        <f>MCEvents_Integrals!G82/G$3</f>
        <v>0</v>
      </c>
      <c r="H81" s="139">
        <f>SQRT((MCEvents_Integrals!G82+1)/(G$3+2))*SQRT((MCEvents_Integrals!G82+2)/(HitEfficiency!G$3+3)-(MCEvents_Integrals!G82+1)/(G$3+2))</f>
        <v>9.9999997000000067E-9</v>
      </c>
      <c r="I81" s="139">
        <f>_xlfn.BETA.INV($B$1,MCEvents_Integrals!G82+1,G$3-MCEvents_Integrals!G82+1)</f>
        <v>2.3025850448554763E-8</v>
      </c>
      <c r="J81" s="138">
        <f>MCEvents_Integrals!I82/J$3</f>
        <v>0</v>
      </c>
      <c r="K81" s="139">
        <f>SQRT((MCEvents_Integrals!I82+1)/(J$3+2))*SQRT((MCEvents_Integrals!I82+2)/(J$3+3)-(MCEvents_Integrals!I82+1)/(J$3+2))</f>
        <v>9.9999997000000067E-9</v>
      </c>
      <c r="L81" s="139">
        <f>_xlfn.BETA.INV($B$1,MCEvents_Integrals!I82+1,J$3-MCEvents_Integrals!I82+1)</f>
        <v>2.3025850448554763E-8</v>
      </c>
      <c r="M81" s="138">
        <f>MCEvents_Integrals!K82/M$3</f>
        <v>0</v>
      </c>
      <c r="N81" s="139">
        <f>SQRT((MCEvents_Integrals!K82+1)/(M$3+2))*SQRT((MCEvents_Integrals!K82+2)/(M$3+3)-(MCEvents_Integrals!K82+1)/(M$3+2))</f>
        <v>9.9999997000000067E-9</v>
      </c>
      <c r="O81" s="139">
        <f>_xlfn.BETA.INV($B$1,MCEvents_Integrals!K82+1,M$3-MCEvents_Integrals!K82+1)</f>
        <v>2.3025850448554763E-8</v>
      </c>
      <c r="P81" s="138">
        <f>MCEvents_Integrals!M82/P$3</f>
        <v>0</v>
      </c>
      <c r="Q81" s="139">
        <f>SQRT((MCEvents_Integrals!M82+1)/(P$3+2))*SQRT((MCEvents_Integrals!M82+2)/(P$3+3)-(MCEvents_Integrals!M82+1)/(P$3+2))</f>
        <v>9.9999997000000067E-9</v>
      </c>
      <c r="R81" s="140">
        <f>_xlfn.BETA.INV($B$1,MCEvents_Integrals!M82+1,P$3-MCEvents_Integrals!M82+1)</f>
        <v>2.3025850448554763E-8</v>
      </c>
    </row>
    <row r="82" spans="1:18">
      <c r="A82" s="28" t="s">
        <v>15</v>
      </c>
      <c r="B82" s="28">
        <v>0</v>
      </c>
      <c r="C82" s="29">
        <v>3500</v>
      </c>
      <c r="D82" s="9">
        <v>159</v>
      </c>
      <c r="E82" s="29">
        <v>631</v>
      </c>
      <c r="F82" s="9">
        <f>MCEvents_Integrals!F83</f>
        <v>2000</v>
      </c>
      <c r="G82" s="138">
        <f>MCEvents_Integrals!G83/G$3</f>
        <v>0</v>
      </c>
      <c r="H82" s="139">
        <f>SQRT((MCEvents_Integrals!G83+1)/(G$3+2))*SQRT((MCEvents_Integrals!G83+2)/(HitEfficiency!G$3+3)-(MCEvents_Integrals!G83+1)/(G$3+2))</f>
        <v>9.9999997000000067E-9</v>
      </c>
      <c r="I82" s="139">
        <f>_xlfn.BETA.INV($B$1,MCEvents_Integrals!G83+1,G$3-MCEvents_Integrals!G83+1)</f>
        <v>2.3025850448554763E-8</v>
      </c>
      <c r="J82" s="138">
        <f>MCEvents_Integrals!I83/J$3</f>
        <v>0</v>
      </c>
      <c r="K82" s="139">
        <f>SQRT((MCEvents_Integrals!I83+1)/(J$3+2))*SQRT((MCEvents_Integrals!I83+2)/(J$3+3)-(MCEvents_Integrals!I83+1)/(J$3+2))</f>
        <v>9.9999997000000067E-9</v>
      </c>
      <c r="L82" s="139">
        <f>_xlfn.BETA.INV($B$1,MCEvents_Integrals!I83+1,J$3-MCEvents_Integrals!I83+1)</f>
        <v>2.3025850448554763E-8</v>
      </c>
      <c r="M82" s="138">
        <f>MCEvents_Integrals!K83/M$3</f>
        <v>0</v>
      </c>
      <c r="N82" s="139">
        <f>SQRT((MCEvents_Integrals!K83+1)/(M$3+2))*SQRT((MCEvents_Integrals!K83+2)/(M$3+3)-(MCEvents_Integrals!K83+1)/(M$3+2))</f>
        <v>9.9999997000000067E-9</v>
      </c>
      <c r="O82" s="139">
        <f>_xlfn.BETA.INV($B$1,MCEvents_Integrals!K83+1,M$3-MCEvents_Integrals!K83+1)</f>
        <v>2.3025850448554763E-8</v>
      </c>
      <c r="P82" s="138">
        <f>MCEvents_Integrals!M83/P$3</f>
        <v>0</v>
      </c>
      <c r="Q82" s="139">
        <f>SQRT((MCEvents_Integrals!M83+1)/(P$3+2))*SQRT((MCEvents_Integrals!M83+2)/(P$3+3)-(MCEvents_Integrals!M83+1)/(P$3+2))</f>
        <v>9.9999997000000067E-9</v>
      </c>
      <c r="R82" s="140">
        <f>_xlfn.BETA.INV($B$1,MCEvents_Integrals!M83+1,P$3-MCEvents_Integrals!M83+1)</f>
        <v>2.3025850448554763E-8</v>
      </c>
    </row>
    <row r="83" spans="1:18">
      <c r="A83" s="28" t="s">
        <v>15</v>
      </c>
      <c r="B83" s="28">
        <v>0</v>
      </c>
      <c r="C83" s="29">
        <v>3500</v>
      </c>
      <c r="D83" s="9">
        <v>122</v>
      </c>
      <c r="E83" s="29">
        <v>631</v>
      </c>
      <c r="F83" s="9">
        <f>MCEvents_Integrals!F84</f>
        <v>2500</v>
      </c>
      <c r="G83" s="138">
        <f>MCEvents_Integrals!G84/G$3</f>
        <v>0</v>
      </c>
      <c r="H83" s="139">
        <f>SQRT((MCEvents_Integrals!G84+1)/(G$3+2))*SQRT((MCEvents_Integrals!G84+2)/(HitEfficiency!G$3+3)-(MCEvents_Integrals!G84+1)/(G$3+2))</f>
        <v>9.9999997000000067E-9</v>
      </c>
      <c r="I83" s="139">
        <f>_xlfn.BETA.INV($B$1,MCEvents_Integrals!G84+1,G$3-MCEvents_Integrals!G84+1)</f>
        <v>2.3025850448554763E-8</v>
      </c>
      <c r="J83" s="138">
        <f>MCEvents_Integrals!I84/J$3</f>
        <v>0</v>
      </c>
      <c r="K83" s="139">
        <f>SQRT((MCEvents_Integrals!I84+1)/(J$3+2))*SQRT((MCEvents_Integrals!I84+2)/(J$3+3)-(MCEvents_Integrals!I84+1)/(J$3+2))</f>
        <v>9.9999997000000067E-9</v>
      </c>
      <c r="L83" s="139">
        <f>_xlfn.BETA.INV($B$1,MCEvents_Integrals!I84+1,J$3-MCEvents_Integrals!I84+1)</f>
        <v>2.3025850448554763E-8</v>
      </c>
      <c r="M83" s="138">
        <f>MCEvents_Integrals!K84/M$3</f>
        <v>0</v>
      </c>
      <c r="N83" s="139">
        <f>SQRT((MCEvents_Integrals!K84+1)/(M$3+2))*SQRT((MCEvents_Integrals!K84+2)/(M$3+3)-(MCEvents_Integrals!K84+1)/(M$3+2))</f>
        <v>9.9999997000000067E-9</v>
      </c>
      <c r="O83" s="139">
        <f>_xlfn.BETA.INV($B$1,MCEvents_Integrals!K84+1,M$3-MCEvents_Integrals!K84+1)</f>
        <v>2.3025850448554763E-8</v>
      </c>
      <c r="P83" s="138">
        <f>MCEvents_Integrals!M84/P$3</f>
        <v>0</v>
      </c>
      <c r="Q83" s="139">
        <f>SQRT((MCEvents_Integrals!M84+1)/(P$3+2))*SQRT((MCEvents_Integrals!M84+2)/(P$3+3)-(MCEvents_Integrals!M84+1)/(P$3+2))</f>
        <v>9.9999997000000067E-9</v>
      </c>
      <c r="R83" s="140">
        <f>_xlfn.BETA.INV($B$1,MCEvents_Integrals!M84+1,P$3-MCEvents_Integrals!M84+1)</f>
        <v>2.3025850448554763E-8</v>
      </c>
    </row>
    <row r="84" spans="1:18">
      <c r="A84" s="28" t="s">
        <v>15</v>
      </c>
      <c r="B84" s="28">
        <v>0</v>
      </c>
      <c r="C84" s="29">
        <v>3500</v>
      </c>
      <c r="D84" s="9">
        <v>90</v>
      </c>
      <c r="E84" s="29">
        <v>631</v>
      </c>
      <c r="F84" s="9">
        <f>MCEvents_Integrals!F85</f>
        <v>3000</v>
      </c>
      <c r="G84" s="138">
        <f>MCEvents_Integrals!G85/G$3</f>
        <v>0</v>
      </c>
      <c r="H84" s="139">
        <f>SQRT((MCEvents_Integrals!G85+1)/(G$3+2))*SQRT((MCEvents_Integrals!G85+2)/(HitEfficiency!G$3+3)-(MCEvents_Integrals!G85+1)/(G$3+2))</f>
        <v>9.9999997000000067E-9</v>
      </c>
      <c r="I84" s="139">
        <f>_xlfn.BETA.INV($B$1,MCEvents_Integrals!G85+1,G$3-MCEvents_Integrals!G85+1)</f>
        <v>2.3025850448554763E-8</v>
      </c>
      <c r="J84" s="138">
        <f>MCEvents_Integrals!I85/J$3</f>
        <v>0</v>
      </c>
      <c r="K84" s="139">
        <f>SQRT((MCEvents_Integrals!I85+1)/(J$3+2))*SQRT((MCEvents_Integrals!I85+2)/(J$3+3)-(MCEvents_Integrals!I85+1)/(J$3+2))</f>
        <v>9.9999997000000067E-9</v>
      </c>
      <c r="L84" s="139">
        <f>_xlfn.BETA.INV($B$1,MCEvents_Integrals!I85+1,J$3-MCEvents_Integrals!I85+1)</f>
        <v>2.3025850448554763E-8</v>
      </c>
      <c r="M84" s="138">
        <f>MCEvents_Integrals!K85/M$3</f>
        <v>0</v>
      </c>
      <c r="N84" s="139">
        <f>SQRT((MCEvents_Integrals!K85+1)/(M$3+2))*SQRT((MCEvents_Integrals!K85+2)/(M$3+3)-(MCEvents_Integrals!K85+1)/(M$3+2))</f>
        <v>9.9999997000000067E-9</v>
      </c>
      <c r="O84" s="139">
        <f>_xlfn.BETA.INV($B$1,MCEvents_Integrals!K85+1,M$3-MCEvents_Integrals!K85+1)</f>
        <v>2.3025850448554763E-8</v>
      </c>
      <c r="P84" s="138">
        <f>MCEvents_Integrals!M85/P$3</f>
        <v>0</v>
      </c>
      <c r="Q84" s="139">
        <f>SQRT((MCEvents_Integrals!M85+1)/(P$3+2))*SQRT((MCEvents_Integrals!M85+2)/(P$3+3)-(MCEvents_Integrals!M85+1)/(P$3+2))</f>
        <v>9.9999997000000067E-9</v>
      </c>
      <c r="R84" s="140">
        <f>_xlfn.BETA.INV($B$1,MCEvents_Integrals!M85+1,P$3-MCEvents_Integrals!M85+1)</f>
        <v>2.3025850448554763E-8</v>
      </c>
    </row>
    <row r="85" spans="1:18">
      <c r="A85" s="28" t="s">
        <v>15</v>
      </c>
      <c r="B85" s="28">
        <v>0</v>
      </c>
      <c r="C85" s="29">
        <v>3500</v>
      </c>
      <c r="D85" s="9">
        <v>36</v>
      </c>
      <c r="E85" s="29">
        <v>631</v>
      </c>
      <c r="F85" s="9">
        <f>MCEvents_Integrals!F86</f>
        <v>3637</v>
      </c>
      <c r="G85" s="138">
        <f>MCEvents_Integrals!G86/G$3</f>
        <v>0</v>
      </c>
      <c r="H85" s="139">
        <f>SQRT((MCEvents_Integrals!G86+1)/(G$3+2))*SQRT((MCEvents_Integrals!G86+2)/(HitEfficiency!G$3+3)-(MCEvents_Integrals!G86+1)/(G$3+2))</f>
        <v>9.9999997000000067E-9</v>
      </c>
      <c r="I85" s="139">
        <f>_xlfn.BETA.INV($B$1,MCEvents_Integrals!G86+1,G$3-MCEvents_Integrals!G86+1)</f>
        <v>2.3025850448554763E-8</v>
      </c>
      <c r="J85" s="138">
        <f>MCEvents_Integrals!I86/J$3</f>
        <v>0</v>
      </c>
      <c r="K85" s="139">
        <f>SQRT((MCEvents_Integrals!I86+1)/(J$3+2))*SQRT((MCEvents_Integrals!I86+2)/(J$3+3)-(MCEvents_Integrals!I86+1)/(J$3+2))</f>
        <v>9.9999997000000067E-9</v>
      </c>
      <c r="L85" s="139">
        <f>_xlfn.BETA.INV($B$1,MCEvents_Integrals!I86+1,J$3-MCEvents_Integrals!I86+1)</f>
        <v>2.3025850448554763E-8</v>
      </c>
      <c r="M85" s="138">
        <f>MCEvents_Integrals!K86/M$3</f>
        <v>0</v>
      </c>
      <c r="N85" s="139">
        <f>SQRT((MCEvents_Integrals!K86+1)/(M$3+2))*SQRT((MCEvents_Integrals!K86+2)/(M$3+3)-(MCEvents_Integrals!K86+1)/(M$3+2))</f>
        <v>9.9999997000000067E-9</v>
      </c>
      <c r="O85" s="139">
        <f>_xlfn.BETA.INV($B$1,MCEvents_Integrals!K86+1,M$3-MCEvents_Integrals!K86+1)</f>
        <v>2.3025850448554763E-8</v>
      </c>
      <c r="P85" s="138">
        <f>MCEvents_Integrals!M86/P$3</f>
        <v>0</v>
      </c>
      <c r="Q85" s="139">
        <f>SQRT((MCEvents_Integrals!M86+1)/(P$3+2))*SQRT((MCEvents_Integrals!M86+2)/(P$3+3)-(MCEvents_Integrals!M86+1)/(P$3+2))</f>
        <v>9.9999997000000067E-9</v>
      </c>
      <c r="R85" s="140">
        <f>_xlfn.BETA.INV($B$1,MCEvents_Integrals!M86+1,P$3-MCEvents_Integrals!M86+1)</f>
        <v>2.3025850448554763E-8</v>
      </c>
    </row>
    <row r="86" spans="1:18">
      <c r="A86" s="28" t="s">
        <v>15</v>
      </c>
      <c r="B86" s="5">
        <v>0</v>
      </c>
      <c r="C86" s="32">
        <v>3500</v>
      </c>
      <c r="D86" s="9">
        <v>0</v>
      </c>
      <c r="E86" s="29">
        <v>631</v>
      </c>
      <c r="F86" s="9">
        <f>MCEvents_Integrals!F87</f>
        <v>3737.13</v>
      </c>
      <c r="G86" s="138">
        <f>MCEvents_Integrals!G87/G$3</f>
        <v>0</v>
      </c>
      <c r="H86" s="139">
        <f>SQRT((MCEvents_Integrals!G87+1)/(G$3+2))*SQRT((MCEvents_Integrals!G87+2)/(HitEfficiency!G$3+3)-(MCEvents_Integrals!G87+1)/(G$3+2))</f>
        <v>9.9999997000000067E-9</v>
      </c>
      <c r="I86" s="139">
        <f>_xlfn.BETA.INV($B$1,MCEvents_Integrals!G87+1,G$3-MCEvents_Integrals!G87+1)</f>
        <v>2.3025850448554763E-8</v>
      </c>
      <c r="J86" s="138">
        <f>MCEvents_Integrals!I87/J$3</f>
        <v>0</v>
      </c>
      <c r="K86" s="139">
        <f>SQRT((MCEvents_Integrals!I87+1)/(J$3+2))*SQRT((MCEvents_Integrals!I87+2)/(J$3+3)-(MCEvents_Integrals!I87+1)/(J$3+2))</f>
        <v>9.9999997000000067E-9</v>
      </c>
      <c r="L86" s="139">
        <f>_xlfn.BETA.INV($B$1,MCEvents_Integrals!I87+1,J$3-MCEvents_Integrals!I87+1)</f>
        <v>2.3025850448554763E-8</v>
      </c>
      <c r="M86" s="138">
        <f>MCEvents_Integrals!K87/M$3</f>
        <v>0</v>
      </c>
      <c r="N86" s="139">
        <f>SQRT((MCEvents_Integrals!K87+1)/(M$3+2))*SQRT((MCEvents_Integrals!K87+2)/(M$3+3)-(MCEvents_Integrals!K87+1)/(M$3+2))</f>
        <v>9.9999997000000067E-9</v>
      </c>
      <c r="O86" s="139">
        <f>_xlfn.BETA.INV($B$1,MCEvents_Integrals!K87+1,M$3-MCEvents_Integrals!K87+1)</f>
        <v>2.3025850448554763E-8</v>
      </c>
      <c r="P86" s="138">
        <f>MCEvents_Integrals!M87/P$3</f>
        <v>0</v>
      </c>
      <c r="Q86" s="139">
        <f>SQRT((MCEvents_Integrals!M87+1)/(P$3+2))*SQRT((MCEvents_Integrals!M87+2)/(P$3+3)-(MCEvents_Integrals!M87+1)/(P$3+2))</f>
        <v>9.9999997000000067E-9</v>
      </c>
      <c r="R86" s="140">
        <f>_xlfn.BETA.INV($B$1,MCEvents_Integrals!M87+1,P$3-MCEvents_Integrals!M87+1)</f>
        <v>2.3025850448554763E-8</v>
      </c>
    </row>
    <row r="87" spans="1:18">
      <c r="A87" s="34" t="s">
        <v>15</v>
      </c>
      <c r="B87" s="213" t="s">
        <v>12</v>
      </c>
      <c r="C87" s="214"/>
      <c r="D87" s="205" t="s">
        <v>11</v>
      </c>
      <c r="E87" s="206"/>
      <c r="F87" s="30">
        <f>MCEvents_Integrals!F88</f>
        <v>3737.13</v>
      </c>
      <c r="G87" s="193">
        <f>MCEvents_Integrals!G88/G$3</f>
        <v>0</v>
      </c>
      <c r="H87" s="142">
        <f>SQRT((MCEvents_Integrals!G88+1)/(G$3+2))*SQRT((MCEvents_Integrals!G88+2)/(HitEfficiency!G$3+3)-(MCEvents_Integrals!G88+1)/(G$3+2))</f>
        <v>9.9999997000000067E-9</v>
      </c>
      <c r="I87" s="142">
        <f>_xlfn.BETA.INV($B$1,MCEvents_Integrals!G88+1,G$3-MCEvents_Integrals!G88+1)</f>
        <v>2.3025850448554763E-8</v>
      </c>
      <c r="J87" s="141">
        <f>MCEvents_Integrals!I88/J$3</f>
        <v>0</v>
      </c>
      <c r="K87" s="142">
        <f>SQRT((MCEvents_Integrals!I88+1)/(J$3+2))*SQRT((MCEvents_Integrals!I88+2)/(J$3+3)-(MCEvents_Integrals!I88+1)/(J$3+2))</f>
        <v>9.9999997000000067E-9</v>
      </c>
      <c r="L87" s="142">
        <f>_xlfn.BETA.INV($B$1,MCEvents_Integrals!I88+1,J$3-MCEvents_Integrals!I88+1)</f>
        <v>2.3025850448554763E-8</v>
      </c>
      <c r="M87" s="141">
        <f>MCEvents_Integrals!K88/M$3</f>
        <v>0</v>
      </c>
      <c r="N87" s="142">
        <f>SQRT((MCEvents_Integrals!K88+1)/(M$3+2))*SQRT((MCEvents_Integrals!K88+2)/(M$3+3)-(MCEvents_Integrals!K88+1)/(M$3+2))</f>
        <v>9.9999997000000067E-9</v>
      </c>
      <c r="O87" s="142">
        <f>_xlfn.BETA.INV($B$1,MCEvents_Integrals!K88+1,M$3-MCEvents_Integrals!K88+1)</f>
        <v>2.3025850448554763E-8</v>
      </c>
      <c r="P87" s="141">
        <f>MCEvents_Integrals!M88/P$3</f>
        <v>0</v>
      </c>
      <c r="Q87" s="142">
        <f>SQRT((MCEvents_Integrals!M88+1)/(P$3+2))*SQRT((MCEvents_Integrals!M88+2)/(P$3+3)-(MCEvents_Integrals!M88+1)/(P$3+2))</f>
        <v>9.9999997000000067E-9</v>
      </c>
      <c r="R87" s="143">
        <f>_xlfn.BETA.INV($B$1,MCEvents_Integrals!M88+1,P$3-MCEvents_Integrals!M88+1)</f>
        <v>2.3025850448554763E-8</v>
      </c>
    </row>
    <row r="88" spans="1:18">
      <c r="A88" s="28" t="s">
        <v>15</v>
      </c>
      <c r="B88" s="26">
        <v>2384</v>
      </c>
      <c r="C88" s="27">
        <v>2532</v>
      </c>
      <c r="D88" s="9">
        <v>333</v>
      </c>
      <c r="E88" s="29">
        <v>631</v>
      </c>
      <c r="F88" s="9">
        <f>MCEvents_Integrals!F89</f>
        <v>500</v>
      </c>
      <c r="G88" s="138">
        <f>MCEvents_Integrals!G89/G$3</f>
        <v>0</v>
      </c>
      <c r="H88" s="139">
        <f>SQRT((MCEvents_Integrals!G89+1)/(G$3+2))*SQRT((MCEvents_Integrals!G89+2)/(HitEfficiency!G$3+3)-(MCEvents_Integrals!G89+1)/(G$3+2))</f>
        <v>9.9999997000000067E-9</v>
      </c>
      <c r="I88" s="139">
        <f>_xlfn.BETA.INV($B$1,MCEvents_Integrals!G89+1,G$3-MCEvents_Integrals!G89+1)</f>
        <v>2.3025850448554763E-8</v>
      </c>
      <c r="J88" s="138">
        <f>MCEvents_Integrals!I89/J$3</f>
        <v>0</v>
      </c>
      <c r="K88" s="139">
        <f>SQRT((MCEvents_Integrals!I89+1)/(J$3+2))*SQRT((MCEvents_Integrals!I89+2)/(J$3+3)-(MCEvents_Integrals!I89+1)/(J$3+2))</f>
        <v>9.9999997000000067E-9</v>
      </c>
      <c r="L88" s="139">
        <f>_xlfn.BETA.INV($B$1,MCEvents_Integrals!I89+1,J$3-MCEvents_Integrals!I89+1)</f>
        <v>2.3025850448554763E-8</v>
      </c>
      <c r="M88" s="138">
        <f>MCEvents_Integrals!K89/M$3</f>
        <v>0</v>
      </c>
      <c r="N88" s="139">
        <f>SQRT((MCEvents_Integrals!K89+1)/(M$3+2))*SQRT((MCEvents_Integrals!K89+2)/(M$3+3)-(MCEvents_Integrals!K89+1)/(M$3+2))</f>
        <v>9.9999997000000067E-9</v>
      </c>
      <c r="O88" s="139">
        <f>_xlfn.BETA.INV($B$1,MCEvents_Integrals!K89+1,M$3-MCEvents_Integrals!K89+1)</f>
        <v>2.3025850448554763E-8</v>
      </c>
      <c r="P88" s="138">
        <f>MCEvents_Integrals!M89/P$3</f>
        <v>0</v>
      </c>
      <c r="Q88" s="139">
        <f>SQRT((MCEvents_Integrals!M89+1)/(P$3+2))*SQRT((MCEvents_Integrals!M89+2)/(P$3+3)-(MCEvents_Integrals!M89+1)/(P$3+2))</f>
        <v>9.9999997000000067E-9</v>
      </c>
      <c r="R88" s="140">
        <f>_xlfn.BETA.INV($B$1,MCEvents_Integrals!M89+1,P$3-MCEvents_Integrals!M89+1)</f>
        <v>2.3025850448554763E-8</v>
      </c>
    </row>
    <row r="89" spans="1:18">
      <c r="A89" s="28" t="s">
        <v>15</v>
      </c>
      <c r="B89" s="28">
        <v>2384</v>
      </c>
      <c r="C89" s="29">
        <v>2532</v>
      </c>
      <c r="D89" s="9">
        <v>256</v>
      </c>
      <c r="E89" s="29">
        <v>631</v>
      </c>
      <c r="F89" s="9">
        <f>MCEvents_Integrals!F90</f>
        <v>1000</v>
      </c>
      <c r="G89" s="138">
        <f>MCEvents_Integrals!G90/G$3</f>
        <v>0</v>
      </c>
      <c r="H89" s="139">
        <f>SQRT((MCEvents_Integrals!G90+1)/(G$3+2))*SQRT((MCEvents_Integrals!G90+2)/(HitEfficiency!G$3+3)-(MCEvents_Integrals!G90+1)/(G$3+2))</f>
        <v>9.9999997000000067E-9</v>
      </c>
      <c r="I89" s="139">
        <f>_xlfn.BETA.INV($B$1,MCEvents_Integrals!G90+1,G$3-MCEvents_Integrals!G90+1)</f>
        <v>2.3025850448554763E-8</v>
      </c>
      <c r="J89" s="138">
        <f>MCEvents_Integrals!I90/J$3</f>
        <v>0</v>
      </c>
      <c r="K89" s="139">
        <f>SQRT((MCEvents_Integrals!I90+1)/(J$3+2))*SQRT((MCEvents_Integrals!I90+2)/(J$3+3)-(MCEvents_Integrals!I90+1)/(J$3+2))</f>
        <v>9.9999997000000067E-9</v>
      </c>
      <c r="L89" s="139">
        <f>_xlfn.BETA.INV($B$1,MCEvents_Integrals!I90+1,J$3-MCEvents_Integrals!I90+1)</f>
        <v>2.3025850448554763E-8</v>
      </c>
      <c r="M89" s="138">
        <f>MCEvents_Integrals!K90/M$3</f>
        <v>0</v>
      </c>
      <c r="N89" s="139">
        <f>SQRT((MCEvents_Integrals!K90+1)/(M$3+2))*SQRT((MCEvents_Integrals!K90+2)/(M$3+3)-(MCEvents_Integrals!K90+1)/(M$3+2))</f>
        <v>9.9999997000000067E-9</v>
      </c>
      <c r="O89" s="139">
        <f>_xlfn.BETA.INV($B$1,MCEvents_Integrals!K90+1,M$3-MCEvents_Integrals!K90+1)</f>
        <v>2.3025850448554763E-8</v>
      </c>
      <c r="P89" s="138">
        <f>MCEvents_Integrals!M90/P$3</f>
        <v>0</v>
      </c>
      <c r="Q89" s="139">
        <f>SQRT((MCEvents_Integrals!M90+1)/(P$3+2))*SQRT((MCEvents_Integrals!M90+2)/(P$3+3)-(MCEvents_Integrals!M90+1)/(P$3+2))</f>
        <v>9.9999997000000067E-9</v>
      </c>
      <c r="R89" s="140">
        <f>_xlfn.BETA.INV($B$1,MCEvents_Integrals!M90+1,P$3-MCEvents_Integrals!M90+1)</f>
        <v>2.3025850448554763E-8</v>
      </c>
    </row>
    <row r="90" spans="1:18">
      <c r="A90" s="28" t="s">
        <v>15</v>
      </c>
      <c r="B90" s="28">
        <v>2384</v>
      </c>
      <c r="C90" s="29">
        <v>2532</v>
      </c>
      <c r="D90" s="9">
        <v>202</v>
      </c>
      <c r="E90" s="29">
        <v>631</v>
      </c>
      <c r="F90" s="9">
        <f>MCEvents_Integrals!F91</f>
        <v>1500</v>
      </c>
      <c r="G90" s="138">
        <f>MCEvents_Integrals!G91/G$3</f>
        <v>0</v>
      </c>
      <c r="H90" s="139">
        <f>SQRT((MCEvents_Integrals!G91+1)/(G$3+2))*SQRT((MCEvents_Integrals!G91+2)/(HitEfficiency!G$3+3)-(MCEvents_Integrals!G91+1)/(G$3+2))</f>
        <v>9.9999997000000067E-9</v>
      </c>
      <c r="I90" s="139">
        <f>_xlfn.BETA.INV($B$1,MCEvents_Integrals!G91+1,G$3-MCEvents_Integrals!G91+1)</f>
        <v>2.3025850448554763E-8</v>
      </c>
      <c r="J90" s="138">
        <f>MCEvents_Integrals!I91/J$3</f>
        <v>0</v>
      </c>
      <c r="K90" s="139">
        <f>SQRT((MCEvents_Integrals!I91+1)/(J$3+2))*SQRT((MCEvents_Integrals!I91+2)/(J$3+3)-(MCEvents_Integrals!I91+1)/(J$3+2))</f>
        <v>9.9999997000000067E-9</v>
      </c>
      <c r="L90" s="139">
        <f>_xlfn.BETA.INV($B$1,MCEvents_Integrals!I91+1,J$3-MCEvents_Integrals!I91+1)</f>
        <v>2.3025850448554763E-8</v>
      </c>
      <c r="M90" s="138">
        <f>MCEvents_Integrals!K91/M$3</f>
        <v>0</v>
      </c>
      <c r="N90" s="139">
        <f>SQRT((MCEvents_Integrals!K91+1)/(M$3+2))*SQRT((MCEvents_Integrals!K91+2)/(M$3+3)-(MCEvents_Integrals!K91+1)/(M$3+2))</f>
        <v>9.9999997000000067E-9</v>
      </c>
      <c r="O90" s="139">
        <f>_xlfn.BETA.INV($B$1,MCEvents_Integrals!K91+1,M$3-MCEvents_Integrals!K91+1)</f>
        <v>2.3025850448554763E-8</v>
      </c>
      <c r="P90" s="138">
        <f>MCEvents_Integrals!M91/P$3</f>
        <v>0</v>
      </c>
      <c r="Q90" s="139">
        <f>SQRT((MCEvents_Integrals!M91+1)/(P$3+2))*SQRT((MCEvents_Integrals!M91+2)/(P$3+3)-(MCEvents_Integrals!M91+1)/(P$3+2))</f>
        <v>9.9999997000000067E-9</v>
      </c>
      <c r="R90" s="140">
        <f>_xlfn.BETA.INV($B$1,MCEvents_Integrals!M91+1,P$3-MCEvents_Integrals!M91+1)</f>
        <v>2.3025850448554763E-8</v>
      </c>
    </row>
    <row r="91" spans="1:18">
      <c r="A91" s="28" t="s">
        <v>15</v>
      </c>
      <c r="B91" s="28">
        <v>2384</v>
      </c>
      <c r="C91" s="29">
        <v>2532</v>
      </c>
      <c r="D91" s="9">
        <v>159</v>
      </c>
      <c r="E91" s="29">
        <v>631</v>
      </c>
      <c r="F91" s="9">
        <f>MCEvents_Integrals!F92</f>
        <v>2000</v>
      </c>
      <c r="G91" s="138">
        <f>MCEvents_Integrals!G92/G$3</f>
        <v>0</v>
      </c>
      <c r="H91" s="139">
        <f>SQRT((MCEvents_Integrals!G92+1)/(G$3+2))*SQRT((MCEvents_Integrals!G92+2)/(HitEfficiency!G$3+3)-(MCEvents_Integrals!G92+1)/(G$3+2))</f>
        <v>9.9999997000000067E-9</v>
      </c>
      <c r="I91" s="139">
        <f>_xlfn.BETA.INV($B$1,MCEvents_Integrals!G92+1,G$3-MCEvents_Integrals!G92+1)</f>
        <v>2.3025850448554763E-8</v>
      </c>
      <c r="J91" s="138">
        <f>MCEvents_Integrals!I92/J$3</f>
        <v>0</v>
      </c>
      <c r="K91" s="139">
        <f>SQRT((MCEvents_Integrals!I92+1)/(J$3+2))*SQRT((MCEvents_Integrals!I92+2)/(J$3+3)-(MCEvents_Integrals!I92+1)/(J$3+2))</f>
        <v>9.9999997000000067E-9</v>
      </c>
      <c r="L91" s="139">
        <f>_xlfn.BETA.INV($B$1,MCEvents_Integrals!I92+1,J$3-MCEvents_Integrals!I92+1)</f>
        <v>2.3025850448554763E-8</v>
      </c>
      <c r="M91" s="138">
        <f>MCEvents_Integrals!K92/M$3</f>
        <v>0</v>
      </c>
      <c r="N91" s="139">
        <f>SQRT((MCEvents_Integrals!K92+1)/(M$3+2))*SQRT((MCEvents_Integrals!K92+2)/(M$3+3)-(MCEvents_Integrals!K92+1)/(M$3+2))</f>
        <v>9.9999997000000067E-9</v>
      </c>
      <c r="O91" s="139">
        <f>_xlfn.BETA.INV($B$1,MCEvents_Integrals!K92+1,M$3-MCEvents_Integrals!K92+1)</f>
        <v>2.3025850448554763E-8</v>
      </c>
      <c r="P91" s="138">
        <f>MCEvents_Integrals!M92/P$3</f>
        <v>0</v>
      </c>
      <c r="Q91" s="139">
        <f>SQRT((MCEvents_Integrals!M92+1)/(P$3+2))*SQRT((MCEvents_Integrals!M92+2)/(P$3+3)-(MCEvents_Integrals!M92+1)/(P$3+2))</f>
        <v>9.9999997000000067E-9</v>
      </c>
      <c r="R91" s="140">
        <f>_xlfn.BETA.INV($B$1,MCEvents_Integrals!M92+1,P$3-MCEvents_Integrals!M92+1)</f>
        <v>2.3025850448554763E-8</v>
      </c>
    </row>
    <row r="92" spans="1:18">
      <c r="A92" s="28" t="s">
        <v>15</v>
      </c>
      <c r="B92" s="28">
        <v>2384</v>
      </c>
      <c r="C92" s="29">
        <v>2532</v>
      </c>
      <c r="D92" s="9">
        <v>122</v>
      </c>
      <c r="E92" s="29">
        <v>631</v>
      </c>
      <c r="F92" s="9">
        <f>MCEvents_Integrals!F93</f>
        <v>2500</v>
      </c>
      <c r="G92" s="138">
        <f>MCEvents_Integrals!G93/G$3</f>
        <v>0</v>
      </c>
      <c r="H92" s="139">
        <f>SQRT((MCEvents_Integrals!G93+1)/(G$3+2))*SQRT((MCEvents_Integrals!G93+2)/(HitEfficiency!G$3+3)-(MCEvents_Integrals!G93+1)/(G$3+2))</f>
        <v>9.9999997000000067E-9</v>
      </c>
      <c r="I92" s="139">
        <f>_xlfn.BETA.INV($B$1,MCEvents_Integrals!G93+1,G$3-MCEvents_Integrals!G93+1)</f>
        <v>2.3025850448554763E-8</v>
      </c>
      <c r="J92" s="138">
        <f>MCEvents_Integrals!I93/J$3</f>
        <v>0</v>
      </c>
      <c r="K92" s="139">
        <f>SQRT((MCEvents_Integrals!I93+1)/(J$3+2))*SQRT((MCEvents_Integrals!I93+2)/(J$3+3)-(MCEvents_Integrals!I93+1)/(J$3+2))</f>
        <v>9.9999997000000067E-9</v>
      </c>
      <c r="L92" s="139">
        <f>_xlfn.BETA.INV($B$1,MCEvents_Integrals!I93+1,J$3-MCEvents_Integrals!I93+1)</f>
        <v>2.3025850448554763E-8</v>
      </c>
      <c r="M92" s="138">
        <f>MCEvents_Integrals!K93/M$3</f>
        <v>0</v>
      </c>
      <c r="N92" s="139">
        <f>SQRT((MCEvents_Integrals!K93+1)/(M$3+2))*SQRT((MCEvents_Integrals!K93+2)/(M$3+3)-(MCEvents_Integrals!K93+1)/(M$3+2))</f>
        <v>9.9999997000000067E-9</v>
      </c>
      <c r="O92" s="139">
        <f>_xlfn.BETA.INV($B$1,MCEvents_Integrals!K93+1,M$3-MCEvents_Integrals!K93+1)</f>
        <v>2.3025850448554763E-8</v>
      </c>
      <c r="P92" s="138">
        <f>MCEvents_Integrals!M93/P$3</f>
        <v>0</v>
      </c>
      <c r="Q92" s="139">
        <f>SQRT((MCEvents_Integrals!M93+1)/(P$3+2))*SQRT((MCEvents_Integrals!M93+2)/(P$3+3)-(MCEvents_Integrals!M93+1)/(P$3+2))</f>
        <v>9.9999997000000067E-9</v>
      </c>
      <c r="R92" s="140">
        <f>_xlfn.BETA.INV($B$1,MCEvents_Integrals!M93+1,P$3-MCEvents_Integrals!M93+1)</f>
        <v>2.3025850448554763E-8</v>
      </c>
    </row>
    <row r="93" spans="1:18">
      <c r="A93" s="28" t="s">
        <v>15</v>
      </c>
      <c r="B93" s="28">
        <v>2384</v>
      </c>
      <c r="C93" s="29">
        <v>2532</v>
      </c>
      <c r="D93" s="9">
        <v>90</v>
      </c>
      <c r="E93" s="29">
        <v>631</v>
      </c>
      <c r="F93" s="9">
        <f>MCEvents_Integrals!F94</f>
        <v>3000</v>
      </c>
      <c r="G93" s="138">
        <f>MCEvents_Integrals!G94/G$3</f>
        <v>0</v>
      </c>
      <c r="H93" s="139">
        <f>SQRT((MCEvents_Integrals!G94+1)/(G$3+2))*SQRT((MCEvents_Integrals!G94+2)/(HitEfficiency!G$3+3)-(MCEvents_Integrals!G94+1)/(G$3+2))</f>
        <v>9.9999997000000067E-9</v>
      </c>
      <c r="I93" s="139">
        <f>_xlfn.BETA.INV($B$1,MCEvents_Integrals!G94+1,G$3-MCEvents_Integrals!G94+1)</f>
        <v>2.3025850448554763E-8</v>
      </c>
      <c r="J93" s="138">
        <f>MCEvents_Integrals!I94/J$3</f>
        <v>0</v>
      </c>
      <c r="K93" s="139">
        <f>SQRT((MCEvents_Integrals!I94+1)/(J$3+2))*SQRT((MCEvents_Integrals!I94+2)/(J$3+3)-(MCEvents_Integrals!I94+1)/(J$3+2))</f>
        <v>9.9999997000000067E-9</v>
      </c>
      <c r="L93" s="139">
        <f>_xlfn.BETA.INV($B$1,MCEvents_Integrals!I94+1,J$3-MCEvents_Integrals!I94+1)</f>
        <v>2.3025850448554763E-8</v>
      </c>
      <c r="M93" s="138">
        <f>MCEvents_Integrals!K94/M$3</f>
        <v>0</v>
      </c>
      <c r="N93" s="139">
        <f>SQRT((MCEvents_Integrals!K94+1)/(M$3+2))*SQRT((MCEvents_Integrals!K94+2)/(M$3+3)-(MCEvents_Integrals!K94+1)/(M$3+2))</f>
        <v>9.9999997000000067E-9</v>
      </c>
      <c r="O93" s="139">
        <f>_xlfn.BETA.INV($B$1,MCEvents_Integrals!K94+1,M$3-MCEvents_Integrals!K94+1)</f>
        <v>2.3025850448554763E-8</v>
      </c>
      <c r="P93" s="138">
        <f>MCEvents_Integrals!M94/P$3</f>
        <v>0</v>
      </c>
      <c r="Q93" s="139">
        <f>SQRT((MCEvents_Integrals!M94+1)/(P$3+2))*SQRT((MCEvents_Integrals!M94+2)/(P$3+3)-(MCEvents_Integrals!M94+1)/(P$3+2))</f>
        <v>9.9999997000000067E-9</v>
      </c>
      <c r="R93" s="140">
        <f>_xlfn.BETA.INV($B$1,MCEvents_Integrals!M94+1,P$3-MCEvents_Integrals!M94+1)</f>
        <v>2.3025850448554763E-8</v>
      </c>
    </row>
    <row r="94" spans="1:18">
      <c r="A94" s="28" t="s">
        <v>15</v>
      </c>
      <c r="B94" s="28">
        <v>2384</v>
      </c>
      <c r="C94" s="29">
        <v>2532</v>
      </c>
      <c r="D94" s="9">
        <v>36</v>
      </c>
      <c r="E94" s="29">
        <v>631</v>
      </c>
      <c r="F94" s="9">
        <f>MCEvents_Integrals!F95</f>
        <v>3637</v>
      </c>
      <c r="G94" s="138">
        <f>MCEvents_Integrals!G95/G$3</f>
        <v>0</v>
      </c>
      <c r="H94" s="139">
        <f>SQRT((MCEvents_Integrals!G95+1)/(G$3+2))*SQRT((MCEvents_Integrals!G95+2)/(HitEfficiency!G$3+3)-(MCEvents_Integrals!G95+1)/(G$3+2))</f>
        <v>9.9999997000000067E-9</v>
      </c>
      <c r="I94" s="139">
        <f>_xlfn.BETA.INV($B$1,MCEvents_Integrals!G95+1,G$3-MCEvents_Integrals!G95+1)</f>
        <v>2.3025850448554763E-8</v>
      </c>
      <c r="J94" s="138">
        <f>MCEvents_Integrals!I95/J$3</f>
        <v>0</v>
      </c>
      <c r="K94" s="139">
        <f>SQRT((MCEvents_Integrals!I95+1)/(J$3+2))*SQRT((MCEvents_Integrals!I95+2)/(J$3+3)-(MCEvents_Integrals!I95+1)/(J$3+2))</f>
        <v>9.9999997000000067E-9</v>
      </c>
      <c r="L94" s="139">
        <f>_xlfn.BETA.INV($B$1,MCEvents_Integrals!I95+1,J$3-MCEvents_Integrals!I95+1)</f>
        <v>2.3025850448554763E-8</v>
      </c>
      <c r="M94" s="138">
        <f>MCEvents_Integrals!K95/M$3</f>
        <v>0</v>
      </c>
      <c r="N94" s="139">
        <f>SQRT((MCEvents_Integrals!K95+1)/(M$3+2))*SQRT((MCEvents_Integrals!K95+2)/(M$3+3)-(MCEvents_Integrals!K95+1)/(M$3+2))</f>
        <v>9.9999997000000067E-9</v>
      </c>
      <c r="O94" s="139">
        <f>_xlfn.BETA.INV($B$1,MCEvents_Integrals!K95+1,M$3-MCEvents_Integrals!K95+1)</f>
        <v>2.3025850448554763E-8</v>
      </c>
      <c r="P94" s="138">
        <f>MCEvents_Integrals!M95/P$3</f>
        <v>0</v>
      </c>
      <c r="Q94" s="139">
        <f>SQRT((MCEvents_Integrals!M95+1)/(P$3+2))*SQRT((MCEvents_Integrals!M95+2)/(P$3+3)-(MCEvents_Integrals!M95+1)/(P$3+2))</f>
        <v>9.9999997000000067E-9</v>
      </c>
      <c r="R94" s="140">
        <f>_xlfn.BETA.INV($B$1,MCEvents_Integrals!M95+1,P$3-MCEvents_Integrals!M95+1)</f>
        <v>2.3025850448554763E-8</v>
      </c>
    </row>
    <row r="95" spans="1:18">
      <c r="A95" s="28" t="s">
        <v>15</v>
      </c>
      <c r="B95" s="5">
        <v>2384</v>
      </c>
      <c r="C95" s="32">
        <v>2532</v>
      </c>
      <c r="D95" s="9">
        <v>0</v>
      </c>
      <c r="E95" s="29">
        <v>631</v>
      </c>
      <c r="F95" s="9">
        <f>MCEvents_Integrals!F96</f>
        <v>3737.13</v>
      </c>
      <c r="G95" s="138">
        <f>MCEvents_Integrals!G96/G$3</f>
        <v>0</v>
      </c>
      <c r="H95" s="139">
        <f>SQRT((MCEvents_Integrals!G96+1)/(G$3+2))*SQRT((MCEvents_Integrals!G96+2)/(HitEfficiency!G$3+3)-(MCEvents_Integrals!G96+1)/(G$3+2))</f>
        <v>9.9999997000000067E-9</v>
      </c>
      <c r="I95" s="139">
        <f>_xlfn.BETA.INV($B$1,MCEvents_Integrals!G96+1,G$3-MCEvents_Integrals!G96+1)</f>
        <v>2.3025850448554763E-8</v>
      </c>
      <c r="J95" s="138">
        <f>MCEvents_Integrals!I96/J$3</f>
        <v>0</v>
      </c>
      <c r="K95" s="139">
        <f>SQRT((MCEvents_Integrals!I96+1)/(J$3+2))*SQRT((MCEvents_Integrals!I96+2)/(J$3+3)-(MCEvents_Integrals!I96+1)/(J$3+2))</f>
        <v>9.9999997000000067E-9</v>
      </c>
      <c r="L95" s="139">
        <f>_xlfn.BETA.INV($B$1,MCEvents_Integrals!I96+1,J$3-MCEvents_Integrals!I96+1)</f>
        <v>2.3025850448554763E-8</v>
      </c>
      <c r="M95" s="138">
        <f>MCEvents_Integrals!K96/M$3</f>
        <v>0</v>
      </c>
      <c r="N95" s="139">
        <f>SQRT((MCEvents_Integrals!K96+1)/(M$3+2))*SQRT((MCEvents_Integrals!K96+2)/(M$3+3)-(MCEvents_Integrals!K96+1)/(M$3+2))</f>
        <v>9.9999997000000067E-9</v>
      </c>
      <c r="O95" s="139">
        <f>_xlfn.BETA.INV($B$1,MCEvents_Integrals!K96+1,M$3-MCEvents_Integrals!K96+1)</f>
        <v>2.3025850448554763E-8</v>
      </c>
      <c r="P95" s="138">
        <f>MCEvents_Integrals!M96/P$3</f>
        <v>0</v>
      </c>
      <c r="Q95" s="139">
        <f>SQRT((MCEvents_Integrals!M96+1)/(P$3+2))*SQRT((MCEvents_Integrals!M96+2)/(P$3+3)-(MCEvents_Integrals!M96+1)/(P$3+2))</f>
        <v>9.9999997000000067E-9</v>
      </c>
      <c r="R95" s="140">
        <f>_xlfn.BETA.INV($B$1,MCEvents_Integrals!M96+1,P$3-MCEvents_Integrals!M96+1)</f>
        <v>2.3025850448554763E-8</v>
      </c>
    </row>
    <row r="96" spans="1:18">
      <c r="A96" s="34" t="s">
        <v>15</v>
      </c>
      <c r="B96" s="213" t="s">
        <v>13</v>
      </c>
      <c r="C96" s="214"/>
      <c r="D96" s="205" t="s">
        <v>11</v>
      </c>
      <c r="E96" s="206"/>
      <c r="F96" s="30">
        <f>MCEvents_Integrals!F97</f>
        <v>3737.13</v>
      </c>
      <c r="G96" s="193">
        <f>MCEvents_Integrals!G97/G$3</f>
        <v>0</v>
      </c>
      <c r="H96" s="142">
        <f>SQRT((MCEvents_Integrals!G97+1)/(G$3+2))*SQRT((MCEvents_Integrals!G97+2)/(HitEfficiency!G$3+3)-(MCEvents_Integrals!G97+1)/(G$3+2))</f>
        <v>9.9999997000000067E-9</v>
      </c>
      <c r="I96" s="142">
        <f>_xlfn.BETA.INV($B$1,MCEvents_Integrals!G97+1,G$3-MCEvents_Integrals!G97+1)</f>
        <v>2.3025850448554763E-8</v>
      </c>
      <c r="J96" s="141">
        <f>MCEvents_Integrals!I97/J$3</f>
        <v>0</v>
      </c>
      <c r="K96" s="142">
        <f>SQRT((MCEvents_Integrals!I97+1)/(J$3+2))*SQRT((MCEvents_Integrals!I97+2)/(J$3+3)-(MCEvents_Integrals!I97+1)/(J$3+2))</f>
        <v>9.9999997000000067E-9</v>
      </c>
      <c r="L96" s="142">
        <f>_xlfn.BETA.INV($B$1,MCEvents_Integrals!I97+1,J$3-MCEvents_Integrals!I97+1)</f>
        <v>2.3025850448554763E-8</v>
      </c>
      <c r="M96" s="141">
        <f>MCEvents_Integrals!K97/M$3</f>
        <v>0</v>
      </c>
      <c r="N96" s="142">
        <f>SQRT((MCEvents_Integrals!K97+1)/(M$3+2))*SQRT((MCEvents_Integrals!K97+2)/(M$3+3)-(MCEvents_Integrals!K97+1)/(M$3+2))</f>
        <v>9.9999997000000067E-9</v>
      </c>
      <c r="O96" s="142">
        <f>_xlfn.BETA.INV($B$1,MCEvents_Integrals!K97+1,M$3-MCEvents_Integrals!K97+1)</f>
        <v>2.3025850448554763E-8</v>
      </c>
      <c r="P96" s="141">
        <f>MCEvents_Integrals!M97/P$3</f>
        <v>0</v>
      </c>
      <c r="Q96" s="142">
        <f>SQRT((MCEvents_Integrals!M97+1)/(P$3+2))*SQRT((MCEvents_Integrals!M97+2)/(P$3+3)-(MCEvents_Integrals!M97+1)/(P$3+2))</f>
        <v>9.9999997000000067E-9</v>
      </c>
      <c r="R96" s="143">
        <f>_xlfn.BETA.INV($B$1,MCEvents_Integrals!M97+1,P$3-MCEvents_Integrals!M97+1)</f>
        <v>2.3025850448554763E-8</v>
      </c>
    </row>
    <row r="97" spans="1:18">
      <c r="A97" s="28" t="s">
        <v>15</v>
      </c>
      <c r="B97" s="26">
        <v>2408</v>
      </c>
      <c r="C97" s="27">
        <v>2507</v>
      </c>
      <c r="D97" s="9">
        <v>333</v>
      </c>
      <c r="E97" s="29">
        <v>631</v>
      </c>
      <c r="F97" s="9">
        <f>MCEvents_Integrals!F98</f>
        <v>500</v>
      </c>
      <c r="G97" s="138">
        <f>MCEvents_Integrals!G98/G$3</f>
        <v>0</v>
      </c>
      <c r="H97" s="139">
        <f>SQRT((MCEvents_Integrals!G98+1)/(G$3+2))*SQRT((MCEvents_Integrals!G98+2)/(HitEfficiency!G$3+3)-(MCEvents_Integrals!G98+1)/(G$3+2))</f>
        <v>9.9999997000000067E-9</v>
      </c>
      <c r="I97" s="139">
        <f>_xlfn.BETA.INV($B$1,MCEvents_Integrals!G98+1,G$3-MCEvents_Integrals!G98+1)</f>
        <v>2.3025850448554763E-8</v>
      </c>
      <c r="J97" s="138">
        <f>MCEvents_Integrals!I98/J$3</f>
        <v>0</v>
      </c>
      <c r="K97" s="139">
        <f>SQRT((MCEvents_Integrals!I98+1)/(J$3+2))*SQRT((MCEvents_Integrals!I98+2)/(J$3+3)-(MCEvents_Integrals!I98+1)/(J$3+2))</f>
        <v>9.9999997000000067E-9</v>
      </c>
      <c r="L97" s="139">
        <f>_xlfn.BETA.INV($B$1,MCEvents_Integrals!I98+1,J$3-MCEvents_Integrals!I98+1)</f>
        <v>2.3025850448554763E-8</v>
      </c>
      <c r="M97" s="138">
        <f>MCEvents_Integrals!K98/M$3</f>
        <v>0</v>
      </c>
      <c r="N97" s="139">
        <f>SQRT((MCEvents_Integrals!K98+1)/(M$3+2))*SQRT((MCEvents_Integrals!K98+2)/(M$3+3)-(MCEvents_Integrals!K98+1)/(M$3+2))</f>
        <v>9.9999997000000067E-9</v>
      </c>
      <c r="O97" s="139">
        <f>_xlfn.BETA.INV($B$1,MCEvents_Integrals!K98+1,M$3-MCEvents_Integrals!K98+1)</f>
        <v>2.3025850448554763E-8</v>
      </c>
      <c r="P97" s="138">
        <f>MCEvents_Integrals!M98/P$3</f>
        <v>0</v>
      </c>
      <c r="Q97" s="139">
        <f>SQRT((MCEvents_Integrals!M98+1)/(P$3+2))*SQRT((MCEvents_Integrals!M98+2)/(P$3+3)-(MCEvents_Integrals!M98+1)/(P$3+2))</f>
        <v>9.9999997000000067E-9</v>
      </c>
      <c r="R97" s="140">
        <f>_xlfn.BETA.INV($B$1,MCEvents_Integrals!M98+1,P$3-MCEvents_Integrals!M98+1)</f>
        <v>2.3025850448554763E-8</v>
      </c>
    </row>
    <row r="98" spans="1:18">
      <c r="A98" s="28" t="s">
        <v>15</v>
      </c>
      <c r="B98" s="28">
        <v>2408</v>
      </c>
      <c r="C98" s="29">
        <v>2507</v>
      </c>
      <c r="D98" s="9">
        <v>256</v>
      </c>
      <c r="E98" s="29">
        <v>631</v>
      </c>
      <c r="F98" s="9">
        <f>MCEvents_Integrals!F99</f>
        <v>1000</v>
      </c>
      <c r="G98" s="138">
        <f>MCEvents_Integrals!G99/G$3</f>
        <v>0</v>
      </c>
      <c r="H98" s="139">
        <f>SQRT((MCEvents_Integrals!G99+1)/(G$3+2))*SQRT((MCEvents_Integrals!G99+2)/(HitEfficiency!G$3+3)-(MCEvents_Integrals!G99+1)/(G$3+2))</f>
        <v>9.9999997000000067E-9</v>
      </c>
      <c r="I98" s="139">
        <f>_xlfn.BETA.INV($B$1,MCEvents_Integrals!G99+1,G$3-MCEvents_Integrals!G99+1)</f>
        <v>2.3025850448554763E-8</v>
      </c>
      <c r="J98" s="138">
        <f>MCEvents_Integrals!I99/J$3</f>
        <v>0</v>
      </c>
      <c r="K98" s="139">
        <f>SQRT((MCEvents_Integrals!I99+1)/(J$3+2))*SQRT((MCEvents_Integrals!I99+2)/(J$3+3)-(MCEvents_Integrals!I99+1)/(J$3+2))</f>
        <v>9.9999997000000067E-9</v>
      </c>
      <c r="L98" s="139">
        <f>_xlfn.BETA.INV($B$1,MCEvents_Integrals!I99+1,J$3-MCEvents_Integrals!I99+1)</f>
        <v>2.3025850448554763E-8</v>
      </c>
      <c r="M98" s="138">
        <f>MCEvents_Integrals!K99/M$3</f>
        <v>0</v>
      </c>
      <c r="N98" s="139">
        <f>SQRT((MCEvents_Integrals!K99+1)/(M$3+2))*SQRT((MCEvents_Integrals!K99+2)/(M$3+3)-(MCEvents_Integrals!K99+1)/(M$3+2))</f>
        <v>9.9999997000000067E-9</v>
      </c>
      <c r="O98" s="139">
        <f>_xlfn.BETA.INV($B$1,MCEvents_Integrals!K99+1,M$3-MCEvents_Integrals!K99+1)</f>
        <v>2.3025850448554763E-8</v>
      </c>
      <c r="P98" s="138">
        <f>MCEvents_Integrals!M99/P$3</f>
        <v>0</v>
      </c>
      <c r="Q98" s="139">
        <f>SQRT((MCEvents_Integrals!M99+1)/(P$3+2))*SQRT((MCEvents_Integrals!M99+2)/(P$3+3)-(MCEvents_Integrals!M99+1)/(P$3+2))</f>
        <v>9.9999997000000067E-9</v>
      </c>
      <c r="R98" s="140">
        <f>_xlfn.BETA.INV($B$1,MCEvents_Integrals!M99+1,P$3-MCEvents_Integrals!M99+1)</f>
        <v>2.3025850448554763E-8</v>
      </c>
    </row>
    <row r="99" spans="1:18">
      <c r="A99" s="28" t="s">
        <v>15</v>
      </c>
      <c r="B99" s="28">
        <v>2408</v>
      </c>
      <c r="C99" s="29">
        <v>2507</v>
      </c>
      <c r="D99" s="9">
        <v>202</v>
      </c>
      <c r="E99" s="29">
        <v>631</v>
      </c>
      <c r="F99" s="9">
        <f>MCEvents_Integrals!F100</f>
        <v>1500</v>
      </c>
      <c r="G99" s="138">
        <f>MCEvents_Integrals!G100/G$3</f>
        <v>0</v>
      </c>
      <c r="H99" s="139">
        <f>SQRT((MCEvents_Integrals!G100+1)/(G$3+2))*SQRT((MCEvents_Integrals!G100+2)/(HitEfficiency!G$3+3)-(MCEvents_Integrals!G100+1)/(G$3+2))</f>
        <v>9.9999997000000067E-9</v>
      </c>
      <c r="I99" s="139">
        <f>_xlfn.BETA.INV($B$1,MCEvents_Integrals!G100+1,G$3-MCEvents_Integrals!G100+1)</f>
        <v>2.3025850448554763E-8</v>
      </c>
      <c r="J99" s="138">
        <f>MCEvents_Integrals!I100/J$3</f>
        <v>0</v>
      </c>
      <c r="K99" s="139">
        <f>SQRT((MCEvents_Integrals!I100+1)/(J$3+2))*SQRT((MCEvents_Integrals!I100+2)/(J$3+3)-(MCEvents_Integrals!I100+1)/(J$3+2))</f>
        <v>9.9999997000000067E-9</v>
      </c>
      <c r="L99" s="139">
        <f>_xlfn.BETA.INV($B$1,MCEvents_Integrals!I100+1,J$3-MCEvents_Integrals!I100+1)</f>
        <v>2.3025850448554763E-8</v>
      </c>
      <c r="M99" s="138">
        <f>MCEvents_Integrals!K100/M$3</f>
        <v>0</v>
      </c>
      <c r="N99" s="139">
        <f>SQRT((MCEvents_Integrals!K100+1)/(M$3+2))*SQRT((MCEvents_Integrals!K100+2)/(M$3+3)-(MCEvents_Integrals!K100+1)/(M$3+2))</f>
        <v>9.9999997000000067E-9</v>
      </c>
      <c r="O99" s="139">
        <f>_xlfn.BETA.INV($B$1,MCEvents_Integrals!K100+1,M$3-MCEvents_Integrals!K100+1)</f>
        <v>2.3025850448554763E-8</v>
      </c>
      <c r="P99" s="138">
        <f>MCEvents_Integrals!M100/P$3</f>
        <v>0</v>
      </c>
      <c r="Q99" s="139">
        <f>SQRT((MCEvents_Integrals!M100+1)/(P$3+2))*SQRT((MCEvents_Integrals!M100+2)/(P$3+3)-(MCEvents_Integrals!M100+1)/(P$3+2))</f>
        <v>9.9999997000000067E-9</v>
      </c>
      <c r="R99" s="140">
        <f>_xlfn.BETA.INV($B$1,MCEvents_Integrals!M100+1,P$3-MCEvents_Integrals!M100+1)</f>
        <v>2.3025850448554763E-8</v>
      </c>
    </row>
    <row r="100" spans="1:18">
      <c r="A100" s="28" t="s">
        <v>15</v>
      </c>
      <c r="B100" s="28">
        <v>2408</v>
      </c>
      <c r="C100" s="29">
        <v>2507</v>
      </c>
      <c r="D100" s="9">
        <v>159</v>
      </c>
      <c r="E100" s="29">
        <v>631</v>
      </c>
      <c r="F100" s="9">
        <f>MCEvents_Integrals!F101</f>
        <v>2000</v>
      </c>
      <c r="G100" s="138">
        <f>MCEvents_Integrals!G101/G$3</f>
        <v>0</v>
      </c>
      <c r="H100" s="139">
        <f>SQRT((MCEvents_Integrals!G101+1)/(G$3+2))*SQRT((MCEvents_Integrals!G101+2)/(HitEfficiency!G$3+3)-(MCEvents_Integrals!G101+1)/(G$3+2))</f>
        <v>9.9999997000000067E-9</v>
      </c>
      <c r="I100" s="139">
        <f>_xlfn.BETA.INV($B$1,MCEvents_Integrals!G101+1,G$3-MCEvents_Integrals!G101+1)</f>
        <v>2.3025850448554763E-8</v>
      </c>
      <c r="J100" s="138">
        <f>MCEvents_Integrals!I101/J$3</f>
        <v>0</v>
      </c>
      <c r="K100" s="139">
        <f>SQRT((MCEvents_Integrals!I101+1)/(J$3+2))*SQRT((MCEvents_Integrals!I101+2)/(J$3+3)-(MCEvents_Integrals!I101+1)/(J$3+2))</f>
        <v>9.9999997000000067E-9</v>
      </c>
      <c r="L100" s="139">
        <f>_xlfn.BETA.INV($B$1,MCEvents_Integrals!I101+1,J$3-MCEvents_Integrals!I101+1)</f>
        <v>2.3025850448554763E-8</v>
      </c>
      <c r="M100" s="138">
        <f>MCEvents_Integrals!K101/M$3</f>
        <v>0</v>
      </c>
      <c r="N100" s="139">
        <f>SQRT((MCEvents_Integrals!K101+1)/(M$3+2))*SQRT((MCEvents_Integrals!K101+2)/(M$3+3)-(MCEvents_Integrals!K101+1)/(M$3+2))</f>
        <v>9.9999997000000067E-9</v>
      </c>
      <c r="O100" s="139">
        <f>_xlfn.BETA.INV($B$1,MCEvents_Integrals!K101+1,M$3-MCEvents_Integrals!K101+1)</f>
        <v>2.3025850448554763E-8</v>
      </c>
      <c r="P100" s="138">
        <f>MCEvents_Integrals!M101/P$3</f>
        <v>0</v>
      </c>
      <c r="Q100" s="139">
        <f>SQRT((MCEvents_Integrals!M101+1)/(P$3+2))*SQRT((MCEvents_Integrals!M101+2)/(P$3+3)-(MCEvents_Integrals!M101+1)/(P$3+2))</f>
        <v>9.9999997000000067E-9</v>
      </c>
      <c r="R100" s="140">
        <f>_xlfn.BETA.INV($B$1,MCEvents_Integrals!M101+1,P$3-MCEvents_Integrals!M101+1)</f>
        <v>2.3025850448554763E-8</v>
      </c>
    </row>
    <row r="101" spans="1:18">
      <c r="A101" s="28" t="s">
        <v>15</v>
      </c>
      <c r="B101" s="28">
        <v>2408</v>
      </c>
      <c r="C101" s="29">
        <v>2507</v>
      </c>
      <c r="D101" s="9">
        <v>122</v>
      </c>
      <c r="E101" s="29">
        <v>631</v>
      </c>
      <c r="F101" s="9">
        <f>MCEvents_Integrals!F102</f>
        <v>2500</v>
      </c>
      <c r="G101" s="138">
        <f>MCEvents_Integrals!G102/G$3</f>
        <v>0</v>
      </c>
      <c r="H101" s="139">
        <f>SQRT((MCEvents_Integrals!G102+1)/(G$3+2))*SQRT((MCEvents_Integrals!G102+2)/(HitEfficiency!G$3+3)-(MCEvents_Integrals!G102+1)/(G$3+2))</f>
        <v>9.9999997000000067E-9</v>
      </c>
      <c r="I101" s="139">
        <f>_xlfn.BETA.INV($B$1,MCEvents_Integrals!G102+1,G$3-MCEvents_Integrals!G102+1)</f>
        <v>2.3025850448554763E-8</v>
      </c>
      <c r="J101" s="138">
        <f>MCEvents_Integrals!I102/J$3</f>
        <v>0</v>
      </c>
      <c r="K101" s="139">
        <f>SQRT((MCEvents_Integrals!I102+1)/(J$3+2))*SQRT((MCEvents_Integrals!I102+2)/(J$3+3)-(MCEvents_Integrals!I102+1)/(J$3+2))</f>
        <v>9.9999997000000067E-9</v>
      </c>
      <c r="L101" s="139">
        <f>_xlfn.BETA.INV($B$1,MCEvents_Integrals!I102+1,J$3-MCEvents_Integrals!I102+1)</f>
        <v>2.3025850448554763E-8</v>
      </c>
      <c r="M101" s="138">
        <f>MCEvents_Integrals!K102/M$3</f>
        <v>0</v>
      </c>
      <c r="N101" s="139">
        <f>SQRT((MCEvents_Integrals!K102+1)/(M$3+2))*SQRT((MCEvents_Integrals!K102+2)/(M$3+3)-(MCEvents_Integrals!K102+1)/(M$3+2))</f>
        <v>9.9999997000000067E-9</v>
      </c>
      <c r="O101" s="139">
        <f>_xlfn.BETA.INV($B$1,MCEvents_Integrals!K102+1,M$3-MCEvents_Integrals!K102+1)</f>
        <v>2.3025850448554763E-8</v>
      </c>
      <c r="P101" s="138">
        <f>MCEvents_Integrals!M102/P$3</f>
        <v>0</v>
      </c>
      <c r="Q101" s="139">
        <f>SQRT((MCEvents_Integrals!M102+1)/(P$3+2))*SQRT((MCEvents_Integrals!M102+2)/(P$3+3)-(MCEvents_Integrals!M102+1)/(P$3+2))</f>
        <v>9.9999997000000067E-9</v>
      </c>
      <c r="R101" s="140">
        <f>_xlfn.BETA.INV($B$1,MCEvents_Integrals!M102+1,P$3-MCEvents_Integrals!M102+1)</f>
        <v>2.3025850448554763E-8</v>
      </c>
    </row>
    <row r="102" spans="1:18">
      <c r="A102" s="28" t="s">
        <v>15</v>
      </c>
      <c r="B102" s="28">
        <v>2408</v>
      </c>
      <c r="C102" s="29">
        <v>2507</v>
      </c>
      <c r="D102" s="9">
        <v>90</v>
      </c>
      <c r="E102" s="29">
        <v>631</v>
      </c>
      <c r="F102" s="9">
        <f>MCEvents_Integrals!F103</f>
        <v>3000</v>
      </c>
      <c r="G102" s="138">
        <f>MCEvents_Integrals!G103/G$3</f>
        <v>0</v>
      </c>
      <c r="H102" s="139">
        <f>SQRT((MCEvents_Integrals!G103+1)/(G$3+2))*SQRT((MCEvents_Integrals!G103+2)/(HitEfficiency!G$3+3)-(MCEvents_Integrals!G103+1)/(G$3+2))</f>
        <v>9.9999997000000067E-9</v>
      </c>
      <c r="I102" s="139">
        <f>_xlfn.BETA.INV($B$1,MCEvents_Integrals!G103+1,G$3-MCEvents_Integrals!G103+1)</f>
        <v>2.3025850448554763E-8</v>
      </c>
      <c r="J102" s="138">
        <f>MCEvents_Integrals!I103/J$3</f>
        <v>0</v>
      </c>
      <c r="K102" s="139">
        <f>SQRT((MCEvents_Integrals!I103+1)/(J$3+2))*SQRT((MCEvents_Integrals!I103+2)/(J$3+3)-(MCEvents_Integrals!I103+1)/(J$3+2))</f>
        <v>9.9999997000000067E-9</v>
      </c>
      <c r="L102" s="139">
        <f>_xlfn.BETA.INV($B$1,MCEvents_Integrals!I103+1,J$3-MCEvents_Integrals!I103+1)</f>
        <v>2.3025850448554763E-8</v>
      </c>
      <c r="M102" s="138">
        <f>MCEvents_Integrals!K103/M$3</f>
        <v>0</v>
      </c>
      <c r="N102" s="139">
        <f>SQRT((MCEvents_Integrals!K103+1)/(M$3+2))*SQRT((MCEvents_Integrals!K103+2)/(M$3+3)-(MCEvents_Integrals!K103+1)/(M$3+2))</f>
        <v>9.9999997000000067E-9</v>
      </c>
      <c r="O102" s="139">
        <f>_xlfn.BETA.INV($B$1,MCEvents_Integrals!K103+1,M$3-MCEvents_Integrals!K103+1)</f>
        <v>2.3025850448554763E-8</v>
      </c>
      <c r="P102" s="138">
        <f>MCEvents_Integrals!M103/P$3</f>
        <v>0</v>
      </c>
      <c r="Q102" s="139">
        <f>SQRT((MCEvents_Integrals!M103+1)/(P$3+2))*SQRT((MCEvents_Integrals!M103+2)/(P$3+3)-(MCEvents_Integrals!M103+1)/(P$3+2))</f>
        <v>9.9999997000000067E-9</v>
      </c>
      <c r="R102" s="140">
        <f>_xlfn.BETA.INV($B$1,MCEvents_Integrals!M103+1,P$3-MCEvents_Integrals!M103+1)</f>
        <v>2.3025850448554763E-8</v>
      </c>
    </row>
    <row r="103" spans="1:18">
      <c r="A103" s="28" t="s">
        <v>15</v>
      </c>
      <c r="B103" s="28">
        <v>2408</v>
      </c>
      <c r="C103" s="29">
        <v>2507</v>
      </c>
      <c r="D103" s="9">
        <v>36</v>
      </c>
      <c r="E103" s="29">
        <v>631</v>
      </c>
      <c r="F103" s="9">
        <f>MCEvents_Integrals!F104</f>
        <v>3637</v>
      </c>
      <c r="G103" s="138">
        <f>MCEvents_Integrals!G104/G$3</f>
        <v>0</v>
      </c>
      <c r="H103" s="139">
        <f>SQRT((MCEvents_Integrals!G104+1)/(G$3+2))*SQRT((MCEvents_Integrals!G104+2)/(HitEfficiency!G$3+3)-(MCEvents_Integrals!G104+1)/(G$3+2))</f>
        <v>9.9999997000000067E-9</v>
      </c>
      <c r="I103" s="139">
        <f>_xlfn.BETA.INV($B$1,MCEvents_Integrals!G104+1,G$3-MCEvents_Integrals!G104+1)</f>
        <v>2.3025850448554763E-8</v>
      </c>
      <c r="J103" s="138">
        <f>MCEvents_Integrals!I104/J$3</f>
        <v>0</v>
      </c>
      <c r="K103" s="139">
        <f>SQRT((MCEvents_Integrals!I104+1)/(J$3+2))*SQRT((MCEvents_Integrals!I104+2)/(J$3+3)-(MCEvents_Integrals!I104+1)/(J$3+2))</f>
        <v>9.9999997000000067E-9</v>
      </c>
      <c r="L103" s="139">
        <f>_xlfn.BETA.INV($B$1,MCEvents_Integrals!I104+1,J$3-MCEvents_Integrals!I104+1)</f>
        <v>2.3025850448554763E-8</v>
      </c>
      <c r="M103" s="138">
        <f>MCEvents_Integrals!K104/M$3</f>
        <v>0</v>
      </c>
      <c r="N103" s="139">
        <f>SQRT((MCEvents_Integrals!K104+1)/(M$3+2))*SQRT((MCEvents_Integrals!K104+2)/(M$3+3)-(MCEvents_Integrals!K104+1)/(M$3+2))</f>
        <v>9.9999997000000067E-9</v>
      </c>
      <c r="O103" s="139">
        <f>_xlfn.BETA.INV($B$1,MCEvents_Integrals!K104+1,M$3-MCEvents_Integrals!K104+1)</f>
        <v>2.3025850448554763E-8</v>
      </c>
      <c r="P103" s="138">
        <f>MCEvents_Integrals!M104/P$3</f>
        <v>0</v>
      </c>
      <c r="Q103" s="139">
        <f>SQRT((MCEvents_Integrals!M104+1)/(P$3+2))*SQRT((MCEvents_Integrals!M104+2)/(P$3+3)-(MCEvents_Integrals!M104+1)/(P$3+2))</f>
        <v>9.9999997000000067E-9</v>
      </c>
      <c r="R103" s="140">
        <f>_xlfn.BETA.INV($B$1,MCEvents_Integrals!M104+1,P$3-MCEvents_Integrals!M104+1)</f>
        <v>2.3025850448554763E-8</v>
      </c>
    </row>
    <row r="104" spans="1:18">
      <c r="A104" s="28" t="s">
        <v>15</v>
      </c>
      <c r="B104" s="5">
        <v>2408</v>
      </c>
      <c r="C104" s="32">
        <v>2507</v>
      </c>
      <c r="D104" s="9">
        <v>0</v>
      </c>
      <c r="E104" s="29">
        <v>631</v>
      </c>
      <c r="F104" s="9">
        <f>MCEvents_Integrals!F105</f>
        <v>3737.13</v>
      </c>
      <c r="G104" s="138">
        <f>MCEvents_Integrals!G105/G$3</f>
        <v>0</v>
      </c>
      <c r="H104" s="139">
        <f>SQRT((MCEvents_Integrals!G105+1)/(G$3+2))*SQRT((MCEvents_Integrals!G105+2)/(HitEfficiency!G$3+3)-(MCEvents_Integrals!G105+1)/(G$3+2))</f>
        <v>9.9999997000000067E-9</v>
      </c>
      <c r="I104" s="139">
        <f>_xlfn.BETA.INV($B$1,MCEvents_Integrals!G105+1,G$3-MCEvents_Integrals!G105+1)</f>
        <v>2.3025850448554763E-8</v>
      </c>
      <c r="J104" s="138">
        <f>MCEvents_Integrals!I105/J$3</f>
        <v>0</v>
      </c>
      <c r="K104" s="139">
        <f>SQRT((MCEvents_Integrals!I105+1)/(J$3+2))*SQRT((MCEvents_Integrals!I105+2)/(J$3+3)-(MCEvents_Integrals!I105+1)/(J$3+2))</f>
        <v>9.9999997000000067E-9</v>
      </c>
      <c r="L104" s="139">
        <f>_xlfn.BETA.INV($B$1,MCEvents_Integrals!I105+1,J$3-MCEvents_Integrals!I105+1)</f>
        <v>2.3025850448554763E-8</v>
      </c>
      <c r="M104" s="138">
        <f>MCEvents_Integrals!K105/M$3</f>
        <v>0</v>
      </c>
      <c r="N104" s="139">
        <f>SQRT((MCEvents_Integrals!K105+1)/(M$3+2))*SQRT((MCEvents_Integrals!K105+2)/(M$3+3)-(MCEvents_Integrals!K105+1)/(M$3+2))</f>
        <v>9.9999997000000067E-9</v>
      </c>
      <c r="O104" s="139">
        <f>_xlfn.BETA.INV($B$1,MCEvents_Integrals!K105+1,M$3-MCEvents_Integrals!K105+1)</f>
        <v>2.3025850448554763E-8</v>
      </c>
      <c r="P104" s="138">
        <f>MCEvents_Integrals!M105/P$3</f>
        <v>0</v>
      </c>
      <c r="Q104" s="139">
        <f>SQRT((MCEvents_Integrals!M105+1)/(P$3+2))*SQRT((MCEvents_Integrals!M105+2)/(P$3+3)-(MCEvents_Integrals!M105+1)/(P$3+2))</f>
        <v>9.9999997000000067E-9</v>
      </c>
      <c r="R104" s="140">
        <f>_xlfn.BETA.INV($B$1,MCEvents_Integrals!M105+1,P$3-MCEvents_Integrals!M105+1)</f>
        <v>2.3025850448554763E-8</v>
      </c>
    </row>
    <row r="105" spans="1:18">
      <c r="A105" s="34" t="s">
        <v>15</v>
      </c>
      <c r="B105" s="213" t="s">
        <v>14</v>
      </c>
      <c r="C105" s="214"/>
      <c r="D105" s="205" t="s">
        <v>11</v>
      </c>
      <c r="E105" s="206"/>
      <c r="F105" s="30">
        <f>MCEvents_Integrals!F106</f>
        <v>3737.13</v>
      </c>
      <c r="G105" s="193">
        <f>MCEvents_Integrals!G106/G$3</f>
        <v>0</v>
      </c>
      <c r="H105" s="142">
        <f>SQRT((MCEvents_Integrals!G106+1)/(G$3+2))*SQRT((MCEvents_Integrals!G106+2)/(HitEfficiency!G$3+3)-(MCEvents_Integrals!G106+1)/(G$3+2))</f>
        <v>9.9999997000000067E-9</v>
      </c>
      <c r="I105" s="142">
        <f>_xlfn.BETA.INV($B$1,MCEvents_Integrals!G106+1,G$3-MCEvents_Integrals!G106+1)</f>
        <v>2.3025850448554763E-8</v>
      </c>
      <c r="J105" s="141">
        <f>MCEvents_Integrals!I106/J$3</f>
        <v>0</v>
      </c>
      <c r="K105" s="142">
        <f>SQRT((MCEvents_Integrals!I106+1)/(J$3+2))*SQRT((MCEvents_Integrals!I106+2)/(J$3+3)-(MCEvents_Integrals!I106+1)/(J$3+2))</f>
        <v>9.9999997000000067E-9</v>
      </c>
      <c r="L105" s="142">
        <f>_xlfn.BETA.INV($B$1,MCEvents_Integrals!I106+1,J$3-MCEvents_Integrals!I106+1)</f>
        <v>2.3025850448554763E-8</v>
      </c>
      <c r="M105" s="141">
        <f>MCEvents_Integrals!K106/M$3</f>
        <v>0</v>
      </c>
      <c r="N105" s="142">
        <f>SQRT((MCEvents_Integrals!K106+1)/(M$3+2))*SQRT((MCEvents_Integrals!K106+2)/(M$3+3)-(MCEvents_Integrals!K106+1)/(M$3+2))</f>
        <v>9.9999997000000067E-9</v>
      </c>
      <c r="O105" s="142">
        <f>_xlfn.BETA.INV($B$1,MCEvents_Integrals!K106+1,M$3-MCEvents_Integrals!K106+1)</f>
        <v>2.3025850448554763E-8</v>
      </c>
      <c r="P105" s="141">
        <f>MCEvents_Integrals!M106/P$3</f>
        <v>0</v>
      </c>
      <c r="Q105" s="142">
        <f>SQRT((MCEvents_Integrals!M106+1)/(P$3+2))*SQRT((MCEvents_Integrals!M106+2)/(P$3+3)-(MCEvents_Integrals!M106+1)/(P$3+2))</f>
        <v>9.9999997000000067E-9</v>
      </c>
      <c r="R105" s="143">
        <f>_xlfn.BETA.INV($B$1,MCEvents_Integrals!M106+1,P$3-MCEvents_Integrals!M106+1)</f>
        <v>2.3025850448554763E-8</v>
      </c>
    </row>
    <row r="106" spans="1:18">
      <c r="A106" s="28" t="s">
        <v>15</v>
      </c>
      <c r="B106" s="26">
        <v>2433</v>
      </c>
      <c r="C106" s="27">
        <v>2483</v>
      </c>
      <c r="D106" s="9">
        <v>333</v>
      </c>
      <c r="E106" s="29">
        <v>631</v>
      </c>
      <c r="F106" s="9">
        <f>MCEvents_Integrals!F107</f>
        <v>500</v>
      </c>
      <c r="G106" s="138">
        <f>MCEvents_Integrals!G107/G$3</f>
        <v>0</v>
      </c>
      <c r="H106" s="139">
        <f>SQRT((MCEvents_Integrals!G107+1)/(G$3+2))*SQRT((MCEvents_Integrals!G107+2)/(HitEfficiency!G$3+3)-(MCEvents_Integrals!G107+1)/(G$3+2))</f>
        <v>9.9999997000000067E-9</v>
      </c>
      <c r="I106" s="139">
        <f>_xlfn.BETA.INV($B$1,MCEvents_Integrals!G107+1,G$3-MCEvents_Integrals!G107+1)</f>
        <v>2.3025850448554763E-8</v>
      </c>
      <c r="J106" s="138">
        <f>MCEvents_Integrals!I107/J$3</f>
        <v>0</v>
      </c>
      <c r="K106" s="139">
        <f>SQRT((MCEvents_Integrals!I107+1)/(J$3+2))*SQRT((MCEvents_Integrals!I107+2)/(J$3+3)-(MCEvents_Integrals!I107+1)/(J$3+2))</f>
        <v>9.9999997000000067E-9</v>
      </c>
      <c r="L106" s="139">
        <f>_xlfn.BETA.INV($B$1,MCEvents_Integrals!I107+1,J$3-MCEvents_Integrals!I107+1)</f>
        <v>2.3025850448554763E-8</v>
      </c>
      <c r="M106" s="138">
        <f>MCEvents_Integrals!K107/M$3</f>
        <v>0</v>
      </c>
      <c r="N106" s="139">
        <f>SQRT((MCEvents_Integrals!K107+1)/(M$3+2))*SQRT((MCEvents_Integrals!K107+2)/(M$3+3)-(MCEvents_Integrals!K107+1)/(M$3+2))</f>
        <v>9.9999997000000067E-9</v>
      </c>
      <c r="O106" s="139">
        <f>_xlfn.BETA.INV($B$1,MCEvents_Integrals!K107+1,M$3-MCEvents_Integrals!K107+1)</f>
        <v>2.3025850448554763E-8</v>
      </c>
      <c r="P106" s="138">
        <f>MCEvents_Integrals!M107/P$3</f>
        <v>0</v>
      </c>
      <c r="Q106" s="139">
        <f>SQRT((MCEvents_Integrals!M107+1)/(P$3+2))*SQRT((MCEvents_Integrals!M107+2)/(P$3+3)-(MCEvents_Integrals!M107+1)/(P$3+2))</f>
        <v>9.9999997000000067E-9</v>
      </c>
      <c r="R106" s="140">
        <f>_xlfn.BETA.INV($B$1,MCEvents_Integrals!M107+1,P$3-MCEvents_Integrals!M107+1)</f>
        <v>2.3025850448554763E-8</v>
      </c>
    </row>
    <row r="107" spans="1:18">
      <c r="A107" s="28" t="s">
        <v>15</v>
      </c>
      <c r="B107" s="28">
        <v>2433</v>
      </c>
      <c r="C107" s="29">
        <v>2483</v>
      </c>
      <c r="D107" s="9">
        <v>256</v>
      </c>
      <c r="E107" s="29">
        <v>631</v>
      </c>
      <c r="F107" s="9">
        <f>MCEvents_Integrals!F108</f>
        <v>1000</v>
      </c>
      <c r="G107" s="138">
        <f>MCEvents_Integrals!G108/G$3</f>
        <v>0</v>
      </c>
      <c r="H107" s="139">
        <f>SQRT((MCEvents_Integrals!G108+1)/(G$3+2))*SQRT((MCEvents_Integrals!G108+2)/(HitEfficiency!G$3+3)-(MCEvents_Integrals!G108+1)/(G$3+2))</f>
        <v>9.9999997000000067E-9</v>
      </c>
      <c r="I107" s="139">
        <f>_xlfn.BETA.INV($B$1,MCEvents_Integrals!G108+1,G$3-MCEvents_Integrals!G108+1)</f>
        <v>2.3025850448554763E-8</v>
      </c>
      <c r="J107" s="138">
        <f>MCEvents_Integrals!I108/J$3</f>
        <v>0</v>
      </c>
      <c r="K107" s="139">
        <f>SQRT((MCEvents_Integrals!I108+1)/(J$3+2))*SQRT((MCEvents_Integrals!I108+2)/(J$3+3)-(MCEvents_Integrals!I108+1)/(J$3+2))</f>
        <v>9.9999997000000067E-9</v>
      </c>
      <c r="L107" s="139">
        <f>_xlfn.BETA.INV($B$1,MCEvents_Integrals!I108+1,J$3-MCEvents_Integrals!I108+1)</f>
        <v>2.3025850448554763E-8</v>
      </c>
      <c r="M107" s="138">
        <f>MCEvents_Integrals!K108/M$3</f>
        <v>0</v>
      </c>
      <c r="N107" s="139">
        <f>SQRT((MCEvents_Integrals!K108+1)/(M$3+2))*SQRT((MCEvents_Integrals!K108+2)/(M$3+3)-(MCEvents_Integrals!K108+1)/(M$3+2))</f>
        <v>9.9999997000000067E-9</v>
      </c>
      <c r="O107" s="139">
        <f>_xlfn.BETA.INV($B$1,MCEvents_Integrals!K108+1,M$3-MCEvents_Integrals!K108+1)</f>
        <v>2.3025850448554763E-8</v>
      </c>
      <c r="P107" s="138">
        <f>MCEvents_Integrals!M108/P$3</f>
        <v>0</v>
      </c>
      <c r="Q107" s="139">
        <f>SQRT((MCEvents_Integrals!M108+1)/(P$3+2))*SQRT((MCEvents_Integrals!M108+2)/(P$3+3)-(MCEvents_Integrals!M108+1)/(P$3+2))</f>
        <v>9.9999997000000067E-9</v>
      </c>
      <c r="R107" s="140">
        <f>_xlfn.BETA.INV($B$1,MCEvents_Integrals!M108+1,P$3-MCEvents_Integrals!M108+1)</f>
        <v>2.3025850448554763E-8</v>
      </c>
    </row>
    <row r="108" spans="1:18">
      <c r="A108" s="28" t="s">
        <v>15</v>
      </c>
      <c r="B108" s="28">
        <v>2433</v>
      </c>
      <c r="C108" s="29">
        <v>2483</v>
      </c>
      <c r="D108" s="9">
        <v>202</v>
      </c>
      <c r="E108" s="29">
        <v>631</v>
      </c>
      <c r="F108" s="9">
        <f>MCEvents_Integrals!F109</f>
        <v>1500</v>
      </c>
      <c r="G108" s="138">
        <f>MCEvents_Integrals!G109/G$3</f>
        <v>0</v>
      </c>
      <c r="H108" s="139">
        <f>SQRT((MCEvents_Integrals!G109+1)/(G$3+2))*SQRT((MCEvents_Integrals!G109+2)/(HitEfficiency!G$3+3)-(MCEvents_Integrals!G109+1)/(G$3+2))</f>
        <v>9.9999997000000067E-9</v>
      </c>
      <c r="I108" s="139">
        <f>_xlfn.BETA.INV($B$1,MCEvents_Integrals!G109+1,G$3-MCEvents_Integrals!G109+1)</f>
        <v>2.3025850448554763E-8</v>
      </c>
      <c r="J108" s="138">
        <f>MCEvents_Integrals!I109/J$3</f>
        <v>0</v>
      </c>
      <c r="K108" s="139">
        <f>SQRT((MCEvents_Integrals!I109+1)/(J$3+2))*SQRT((MCEvents_Integrals!I109+2)/(J$3+3)-(MCEvents_Integrals!I109+1)/(J$3+2))</f>
        <v>9.9999997000000067E-9</v>
      </c>
      <c r="L108" s="139">
        <f>_xlfn.BETA.INV($B$1,MCEvents_Integrals!I109+1,J$3-MCEvents_Integrals!I109+1)</f>
        <v>2.3025850448554763E-8</v>
      </c>
      <c r="M108" s="138">
        <f>MCEvents_Integrals!K109/M$3</f>
        <v>0</v>
      </c>
      <c r="N108" s="139">
        <f>SQRT((MCEvents_Integrals!K109+1)/(M$3+2))*SQRT((MCEvents_Integrals!K109+2)/(M$3+3)-(MCEvents_Integrals!K109+1)/(M$3+2))</f>
        <v>9.9999997000000067E-9</v>
      </c>
      <c r="O108" s="139">
        <f>_xlfn.BETA.INV($B$1,MCEvents_Integrals!K109+1,M$3-MCEvents_Integrals!K109+1)</f>
        <v>2.3025850448554763E-8</v>
      </c>
      <c r="P108" s="138">
        <f>MCEvents_Integrals!M109/P$3</f>
        <v>0</v>
      </c>
      <c r="Q108" s="139">
        <f>SQRT((MCEvents_Integrals!M109+1)/(P$3+2))*SQRT((MCEvents_Integrals!M109+2)/(P$3+3)-(MCEvents_Integrals!M109+1)/(P$3+2))</f>
        <v>9.9999997000000067E-9</v>
      </c>
      <c r="R108" s="140">
        <f>_xlfn.BETA.INV($B$1,MCEvents_Integrals!M109+1,P$3-MCEvents_Integrals!M109+1)</f>
        <v>2.3025850448554763E-8</v>
      </c>
    </row>
    <row r="109" spans="1:18">
      <c r="A109" s="28" t="s">
        <v>15</v>
      </c>
      <c r="B109" s="28">
        <v>2433</v>
      </c>
      <c r="C109" s="29">
        <v>2483</v>
      </c>
      <c r="D109" s="9">
        <v>159</v>
      </c>
      <c r="E109" s="29">
        <v>631</v>
      </c>
      <c r="F109" s="9">
        <f>MCEvents_Integrals!F110</f>
        <v>2000</v>
      </c>
      <c r="G109" s="138">
        <f>MCEvents_Integrals!G110/G$3</f>
        <v>0</v>
      </c>
      <c r="H109" s="139">
        <f>SQRT((MCEvents_Integrals!G110+1)/(G$3+2))*SQRT((MCEvents_Integrals!G110+2)/(HitEfficiency!G$3+3)-(MCEvents_Integrals!G110+1)/(G$3+2))</f>
        <v>9.9999997000000067E-9</v>
      </c>
      <c r="I109" s="139">
        <f>_xlfn.BETA.INV($B$1,MCEvents_Integrals!G110+1,G$3-MCEvents_Integrals!G110+1)</f>
        <v>2.3025850448554763E-8</v>
      </c>
      <c r="J109" s="138">
        <f>MCEvents_Integrals!I110/J$3</f>
        <v>0</v>
      </c>
      <c r="K109" s="139">
        <f>SQRT((MCEvents_Integrals!I110+1)/(J$3+2))*SQRT((MCEvents_Integrals!I110+2)/(J$3+3)-(MCEvents_Integrals!I110+1)/(J$3+2))</f>
        <v>9.9999997000000067E-9</v>
      </c>
      <c r="L109" s="139">
        <f>_xlfn.BETA.INV($B$1,MCEvents_Integrals!I110+1,J$3-MCEvents_Integrals!I110+1)</f>
        <v>2.3025850448554763E-8</v>
      </c>
      <c r="M109" s="138">
        <f>MCEvents_Integrals!K110/M$3</f>
        <v>0</v>
      </c>
      <c r="N109" s="139">
        <f>SQRT((MCEvents_Integrals!K110+1)/(M$3+2))*SQRT((MCEvents_Integrals!K110+2)/(M$3+3)-(MCEvents_Integrals!K110+1)/(M$3+2))</f>
        <v>9.9999997000000067E-9</v>
      </c>
      <c r="O109" s="139">
        <f>_xlfn.BETA.INV($B$1,MCEvents_Integrals!K110+1,M$3-MCEvents_Integrals!K110+1)</f>
        <v>2.3025850448554763E-8</v>
      </c>
      <c r="P109" s="138">
        <f>MCEvents_Integrals!M110/P$3</f>
        <v>0</v>
      </c>
      <c r="Q109" s="139">
        <f>SQRT((MCEvents_Integrals!M110+1)/(P$3+2))*SQRT((MCEvents_Integrals!M110+2)/(P$3+3)-(MCEvents_Integrals!M110+1)/(P$3+2))</f>
        <v>9.9999997000000067E-9</v>
      </c>
      <c r="R109" s="140">
        <f>_xlfn.BETA.INV($B$1,MCEvents_Integrals!M110+1,P$3-MCEvents_Integrals!M110+1)</f>
        <v>2.3025850448554763E-8</v>
      </c>
    </row>
    <row r="110" spans="1:18">
      <c r="A110" s="28" t="s">
        <v>15</v>
      </c>
      <c r="B110" s="28">
        <v>2433</v>
      </c>
      <c r="C110" s="29">
        <v>2483</v>
      </c>
      <c r="D110" s="9">
        <v>122</v>
      </c>
      <c r="E110" s="29">
        <v>631</v>
      </c>
      <c r="F110" s="9">
        <f>MCEvents_Integrals!F111</f>
        <v>2500</v>
      </c>
      <c r="G110" s="138">
        <f>MCEvents_Integrals!G111/G$3</f>
        <v>0</v>
      </c>
      <c r="H110" s="139">
        <f>SQRT((MCEvents_Integrals!G111+1)/(G$3+2))*SQRT((MCEvents_Integrals!G111+2)/(HitEfficiency!G$3+3)-(MCEvents_Integrals!G111+1)/(G$3+2))</f>
        <v>9.9999997000000067E-9</v>
      </c>
      <c r="I110" s="139">
        <f>_xlfn.BETA.INV($B$1,MCEvents_Integrals!G111+1,G$3-MCEvents_Integrals!G111+1)</f>
        <v>2.3025850448554763E-8</v>
      </c>
      <c r="J110" s="138">
        <f>MCEvents_Integrals!I111/J$3</f>
        <v>0</v>
      </c>
      <c r="K110" s="139">
        <f>SQRT((MCEvents_Integrals!I111+1)/(J$3+2))*SQRT((MCEvents_Integrals!I111+2)/(J$3+3)-(MCEvents_Integrals!I111+1)/(J$3+2))</f>
        <v>9.9999997000000067E-9</v>
      </c>
      <c r="L110" s="139">
        <f>_xlfn.BETA.INV($B$1,MCEvents_Integrals!I111+1,J$3-MCEvents_Integrals!I111+1)</f>
        <v>2.3025850448554763E-8</v>
      </c>
      <c r="M110" s="138">
        <f>MCEvents_Integrals!K111/M$3</f>
        <v>0</v>
      </c>
      <c r="N110" s="139">
        <f>SQRT((MCEvents_Integrals!K111+1)/(M$3+2))*SQRT((MCEvents_Integrals!K111+2)/(M$3+3)-(MCEvents_Integrals!K111+1)/(M$3+2))</f>
        <v>9.9999997000000067E-9</v>
      </c>
      <c r="O110" s="139">
        <f>_xlfn.BETA.INV($B$1,MCEvents_Integrals!K111+1,M$3-MCEvents_Integrals!K111+1)</f>
        <v>2.3025850448554763E-8</v>
      </c>
      <c r="P110" s="138">
        <f>MCEvents_Integrals!M111/P$3</f>
        <v>0</v>
      </c>
      <c r="Q110" s="139">
        <f>SQRT((MCEvents_Integrals!M111+1)/(P$3+2))*SQRT((MCEvents_Integrals!M111+2)/(P$3+3)-(MCEvents_Integrals!M111+1)/(P$3+2))</f>
        <v>9.9999997000000067E-9</v>
      </c>
      <c r="R110" s="140">
        <f>_xlfn.BETA.INV($B$1,MCEvents_Integrals!M111+1,P$3-MCEvents_Integrals!M111+1)</f>
        <v>2.3025850448554763E-8</v>
      </c>
    </row>
    <row r="111" spans="1:18">
      <c r="A111" s="28" t="s">
        <v>15</v>
      </c>
      <c r="B111" s="28">
        <v>2433</v>
      </c>
      <c r="C111" s="29">
        <v>2483</v>
      </c>
      <c r="D111" s="9">
        <v>90</v>
      </c>
      <c r="E111" s="29">
        <v>631</v>
      </c>
      <c r="F111" s="9">
        <f>MCEvents_Integrals!F112</f>
        <v>3000</v>
      </c>
      <c r="G111" s="138">
        <f>MCEvents_Integrals!G112/G$3</f>
        <v>0</v>
      </c>
      <c r="H111" s="139">
        <f>SQRT((MCEvents_Integrals!G112+1)/(G$3+2))*SQRT((MCEvents_Integrals!G112+2)/(HitEfficiency!G$3+3)-(MCEvents_Integrals!G112+1)/(G$3+2))</f>
        <v>9.9999997000000067E-9</v>
      </c>
      <c r="I111" s="139">
        <f>_xlfn.BETA.INV($B$1,MCEvents_Integrals!G112+1,G$3-MCEvents_Integrals!G112+1)</f>
        <v>2.3025850448554763E-8</v>
      </c>
      <c r="J111" s="138">
        <f>MCEvents_Integrals!I112/J$3</f>
        <v>0</v>
      </c>
      <c r="K111" s="139">
        <f>SQRT((MCEvents_Integrals!I112+1)/(J$3+2))*SQRT((MCEvents_Integrals!I112+2)/(J$3+3)-(MCEvents_Integrals!I112+1)/(J$3+2))</f>
        <v>9.9999997000000067E-9</v>
      </c>
      <c r="L111" s="139">
        <f>_xlfn.BETA.INV($B$1,MCEvents_Integrals!I112+1,J$3-MCEvents_Integrals!I112+1)</f>
        <v>2.3025850448554763E-8</v>
      </c>
      <c r="M111" s="138">
        <f>MCEvents_Integrals!K112/M$3</f>
        <v>0</v>
      </c>
      <c r="N111" s="139">
        <f>SQRT((MCEvents_Integrals!K112+1)/(M$3+2))*SQRT((MCEvents_Integrals!K112+2)/(M$3+3)-(MCEvents_Integrals!K112+1)/(M$3+2))</f>
        <v>9.9999997000000067E-9</v>
      </c>
      <c r="O111" s="139">
        <f>_xlfn.BETA.INV($B$1,MCEvents_Integrals!K112+1,M$3-MCEvents_Integrals!K112+1)</f>
        <v>2.3025850448554763E-8</v>
      </c>
      <c r="P111" s="138">
        <f>MCEvents_Integrals!M112/P$3</f>
        <v>0</v>
      </c>
      <c r="Q111" s="139">
        <f>SQRT((MCEvents_Integrals!M112+1)/(P$3+2))*SQRT((MCEvents_Integrals!M112+2)/(P$3+3)-(MCEvents_Integrals!M112+1)/(P$3+2))</f>
        <v>9.9999997000000067E-9</v>
      </c>
      <c r="R111" s="140">
        <f>_xlfn.BETA.INV($B$1,MCEvents_Integrals!M112+1,P$3-MCEvents_Integrals!M112+1)</f>
        <v>2.3025850448554763E-8</v>
      </c>
    </row>
    <row r="112" spans="1:18">
      <c r="A112" s="28" t="s">
        <v>15</v>
      </c>
      <c r="B112" s="28">
        <v>2433</v>
      </c>
      <c r="C112" s="29">
        <v>2483</v>
      </c>
      <c r="D112" s="9">
        <v>36</v>
      </c>
      <c r="E112" s="29">
        <v>631</v>
      </c>
      <c r="F112" s="9">
        <f>MCEvents_Integrals!F113</f>
        <v>3637</v>
      </c>
      <c r="G112" s="138">
        <f>MCEvents_Integrals!G113/G$3</f>
        <v>0</v>
      </c>
      <c r="H112" s="139">
        <f>SQRT((MCEvents_Integrals!G113+1)/(G$3+2))*SQRT((MCEvents_Integrals!G113+2)/(HitEfficiency!G$3+3)-(MCEvents_Integrals!G113+1)/(G$3+2))</f>
        <v>9.9999997000000067E-9</v>
      </c>
      <c r="I112" s="139">
        <f>_xlfn.BETA.INV($B$1,MCEvents_Integrals!G113+1,G$3-MCEvents_Integrals!G113+1)</f>
        <v>2.3025850448554763E-8</v>
      </c>
      <c r="J112" s="138">
        <f>MCEvents_Integrals!I113/J$3</f>
        <v>0</v>
      </c>
      <c r="K112" s="139">
        <f>SQRT((MCEvents_Integrals!I113+1)/(J$3+2))*SQRT((MCEvents_Integrals!I113+2)/(J$3+3)-(MCEvents_Integrals!I113+1)/(J$3+2))</f>
        <v>9.9999997000000067E-9</v>
      </c>
      <c r="L112" s="139">
        <f>_xlfn.BETA.INV($B$1,MCEvents_Integrals!I113+1,J$3-MCEvents_Integrals!I113+1)</f>
        <v>2.3025850448554763E-8</v>
      </c>
      <c r="M112" s="138">
        <f>MCEvents_Integrals!K113/M$3</f>
        <v>0</v>
      </c>
      <c r="N112" s="139">
        <f>SQRT((MCEvents_Integrals!K113+1)/(M$3+2))*SQRT((MCEvents_Integrals!K113+2)/(M$3+3)-(MCEvents_Integrals!K113+1)/(M$3+2))</f>
        <v>9.9999997000000067E-9</v>
      </c>
      <c r="O112" s="139">
        <f>_xlfn.BETA.INV($B$1,MCEvents_Integrals!K113+1,M$3-MCEvents_Integrals!K113+1)</f>
        <v>2.3025850448554763E-8</v>
      </c>
      <c r="P112" s="138">
        <f>MCEvents_Integrals!M113/P$3</f>
        <v>0</v>
      </c>
      <c r="Q112" s="139">
        <f>SQRT((MCEvents_Integrals!M113+1)/(P$3+2))*SQRT((MCEvents_Integrals!M113+2)/(P$3+3)-(MCEvents_Integrals!M113+1)/(P$3+2))</f>
        <v>9.9999997000000067E-9</v>
      </c>
      <c r="R112" s="140">
        <f>_xlfn.BETA.INV($B$1,MCEvents_Integrals!M113+1,P$3-MCEvents_Integrals!M113+1)</f>
        <v>2.3025850448554763E-8</v>
      </c>
    </row>
    <row r="113" spans="1:18">
      <c r="A113" s="5" t="s">
        <v>15</v>
      </c>
      <c r="B113" s="5">
        <v>2433</v>
      </c>
      <c r="C113" s="32">
        <v>2483</v>
      </c>
      <c r="D113" s="31">
        <v>0</v>
      </c>
      <c r="E113" s="32">
        <v>631</v>
      </c>
      <c r="F113" s="31">
        <f>MCEvents_Integrals!F114</f>
        <v>3737.13</v>
      </c>
      <c r="G113" s="135">
        <f>MCEvents_Integrals!G114/G$3</f>
        <v>0</v>
      </c>
      <c r="H113" s="136">
        <f>SQRT((MCEvents_Integrals!G114+1)/(G$3+2))*SQRT((MCEvents_Integrals!G114+2)/(HitEfficiency!G$3+3)-(MCEvents_Integrals!G114+1)/(G$3+2))</f>
        <v>9.9999997000000067E-9</v>
      </c>
      <c r="I113" s="137">
        <f>_xlfn.BETA.INV($B$1,MCEvents_Integrals!G114+1,G$3-MCEvents_Integrals!G114+1)</f>
        <v>2.3025850448554763E-8</v>
      </c>
      <c r="J113" s="135">
        <f>MCEvents_Integrals!I114/J$3</f>
        <v>0</v>
      </c>
      <c r="K113" s="136">
        <f>SQRT((MCEvents_Integrals!I114+1)/(J$3+2))*SQRT((MCEvents_Integrals!I114+2)/(J$3+3)-(MCEvents_Integrals!I114+1)/(J$3+2))</f>
        <v>9.9999997000000067E-9</v>
      </c>
      <c r="L113" s="136">
        <f>_xlfn.BETA.INV($B$1,MCEvents_Integrals!I114+1,J$3-MCEvents_Integrals!I114+1)</f>
        <v>2.3025850448554763E-8</v>
      </c>
      <c r="M113" s="135">
        <f>MCEvents_Integrals!K114/M$3</f>
        <v>0</v>
      </c>
      <c r="N113" s="136">
        <f>SQRT((MCEvents_Integrals!K114+1)/(M$3+2))*SQRT((MCEvents_Integrals!K114+2)/(M$3+3)-(MCEvents_Integrals!K114+1)/(M$3+2))</f>
        <v>9.9999997000000067E-9</v>
      </c>
      <c r="O113" s="136">
        <f>_xlfn.BETA.INV($B$1,MCEvents_Integrals!K114+1,M$3-MCEvents_Integrals!K114+1)</f>
        <v>2.3025850448554763E-8</v>
      </c>
      <c r="P113" s="135">
        <f>MCEvents_Integrals!M114/P$3</f>
        <v>0</v>
      </c>
      <c r="Q113" s="136">
        <f>SQRT((MCEvents_Integrals!M114+1)/(P$3+2))*SQRT((MCEvents_Integrals!M114+2)/(P$3+3)-(MCEvents_Integrals!M114+1)/(P$3+2))</f>
        <v>9.9999997000000067E-9</v>
      </c>
      <c r="R113" s="137">
        <f>_xlfn.BETA.INV($B$1,MCEvents_Integrals!M114+1,P$3-MCEvents_Integrals!M114+1)</f>
        <v>2.3025850448554763E-8</v>
      </c>
    </row>
  </sheetData>
  <mergeCells count="35">
    <mergeCell ref="B87:C87"/>
    <mergeCell ref="D87:E87"/>
    <mergeCell ref="B96:C96"/>
    <mergeCell ref="D96:E96"/>
    <mergeCell ref="B105:C105"/>
    <mergeCell ref="D105:E105"/>
    <mergeCell ref="B60:C60"/>
    <mergeCell ref="D60:E60"/>
    <mergeCell ref="B69:C69"/>
    <mergeCell ref="D69:E69"/>
    <mergeCell ref="B78:C78"/>
    <mergeCell ref="D78:E78"/>
    <mergeCell ref="B33:C33"/>
    <mergeCell ref="D33:E33"/>
    <mergeCell ref="B42:C42"/>
    <mergeCell ref="D42:E42"/>
    <mergeCell ref="B51:C51"/>
    <mergeCell ref="D51:E51"/>
    <mergeCell ref="B6:C6"/>
    <mergeCell ref="D6:E6"/>
    <mergeCell ref="B15:C15"/>
    <mergeCell ref="D15:E15"/>
    <mergeCell ref="B24:C24"/>
    <mergeCell ref="D24:E24"/>
    <mergeCell ref="B5:C5"/>
    <mergeCell ref="D5:E5"/>
    <mergeCell ref="G3:I3"/>
    <mergeCell ref="J3:L3"/>
    <mergeCell ref="M3:O3"/>
    <mergeCell ref="P3:R3"/>
    <mergeCell ref="A4:F4"/>
    <mergeCell ref="G4:I4"/>
    <mergeCell ref="J4:L4"/>
    <mergeCell ref="M4:O4"/>
    <mergeCell ref="P4:R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7"/>
  <sheetViews>
    <sheetView workbookViewId="0">
      <pane ySplit="9" topLeftCell="A22" activePane="bottomLeft" state="frozen"/>
      <selection pane="bottomLeft" activeCell="B2" sqref="B2"/>
    </sheetView>
  </sheetViews>
  <sheetFormatPr baseColWidth="10" defaultColWidth="11" defaultRowHeight="15" x14ac:dyDescent="0"/>
  <cols>
    <col min="1" max="1" width="7.1640625" bestFit="1" customWidth="1"/>
    <col min="2" max="3" width="7.33203125" customWidth="1"/>
    <col min="4" max="4" width="9.1640625" bestFit="1" customWidth="1"/>
    <col min="5" max="5" width="7" bestFit="1" customWidth="1"/>
    <col min="6" max="6" width="9" bestFit="1" customWidth="1"/>
    <col min="7" max="7" width="9.5" customWidth="1"/>
    <col min="8" max="8" width="9.33203125" customWidth="1"/>
    <col min="9" max="9" width="9.6640625" customWidth="1"/>
    <col min="10" max="10" width="9.1640625" customWidth="1"/>
    <col min="13" max="13" width="8.83203125" customWidth="1"/>
    <col min="14" max="14" width="9.33203125" customWidth="1"/>
    <col min="15" max="15" width="8.5" customWidth="1"/>
    <col min="16" max="16" width="8.6640625" customWidth="1"/>
    <col min="17" max="18" width="8.5" customWidth="1"/>
  </cols>
  <sheetData>
    <row r="1" spans="1:18">
      <c r="A1" s="62" t="s">
        <v>34</v>
      </c>
      <c r="B1" s="33">
        <v>1</v>
      </c>
      <c r="D1" s="35" t="s">
        <v>0</v>
      </c>
      <c r="E1" s="19">
        <f>MCEvents_Slices!G2</f>
        <v>301.5</v>
      </c>
      <c r="G1" s="36" t="s">
        <v>36</v>
      </c>
      <c r="H1" s="36">
        <f>365.24*24*3600</f>
        <v>31556736</v>
      </c>
    </row>
    <row r="2" spans="1:18">
      <c r="A2" s="1" t="s">
        <v>25</v>
      </c>
      <c r="B2" s="112">
        <v>0.9</v>
      </c>
      <c r="D2" s="35" t="s">
        <v>1</v>
      </c>
      <c r="E2" s="19">
        <f>MCEvents_Slices!C2</f>
        <v>1</v>
      </c>
    </row>
    <row r="3" spans="1:18">
      <c r="A3" s="63" t="s">
        <v>35</v>
      </c>
      <c r="B3" s="79">
        <f>_xlfn.CONFIDENCE.NORM(1-B2,1,1)</f>
        <v>1.6448536269514715</v>
      </c>
    </row>
    <row r="4" spans="1:18">
      <c r="G4" s="219" t="s">
        <v>3</v>
      </c>
      <c r="H4" s="220"/>
      <c r="I4" s="221"/>
      <c r="J4" s="219" t="s">
        <v>4</v>
      </c>
      <c r="K4" s="220"/>
      <c r="L4" s="221"/>
      <c r="M4" s="219" t="s">
        <v>5</v>
      </c>
      <c r="N4" s="220"/>
      <c r="O4" s="221"/>
      <c r="P4" s="219" t="s">
        <v>6</v>
      </c>
      <c r="Q4" s="220"/>
      <c r="R4" s="221"/>
    </row>
    <row r="5" spans="1:18" ht="30">
      <c r="A5" s="65"/>
      <c r="B5" s="9"/>
      <c r="C5" s="66"/>
      <c r="D5" s="66"/>
      <c r="G5" s="67" t="s">
        <v>20</v>
      </c>
      <c r="H5" s="68" t="s">
        <v>33</v>
      </c>
      <c r="I5" s="68" t="s">
        <v>26</v>
      </c>
      <c r="J5" s="67" t="s">
        <v>20</v>
      </c>
      <c r="K5" s="68" t="s">
        <v>33</v>
      </c>
      <c r="L5" s="68" t="s">
        <v>26</v>
      </c>
      <c r="M5" s="67" t="s">
        <v>20</v>
      </c>
      <c r="N5" s="68" t="s">
        <v>33</v>
      </c>
      <c r="O5" s="68" t="s">
        <v>26</v>
      </c>
      <c r="P5" s="67" t="s">
        <v>20</v>
      </c>
      <c r="Q5" s="68" t="s">
        <v>33</v>
      </c>
      <c r="R5" s="68" t="s">
        <v>26</v>
      </c>
    </row>
    <row r="6" spans="1:18">
      <c r="C6" s="66"/>
      <c r="D6" s="66"/>
      <c r="G6" s="73">
        <f>Activity!B6</f>
        <v>-7.8999999999999995E-7</v>
      </c>
      <c r="H6" s="74">
        <f>Activity!C6</f>
        <v>5.8100000000000003E-6</v>
      </c>
      <c r="I6" s="75">
        <f>MAX(0,G6)+$B$3*H6</f>
        <v>9.5565995725880499E-6</v>
      </c>
      <c r="J6" s="73">
        <f>Activity!B7</f>
        <v>2.79E-6</v>
      </c>
      <c r="K6" s="74">
        <f>Activity!C7</f>
        <v>7.4699999999999996E-6</v>
      </c>
      <c r="L6" s="75">
        <f>MAX(0,J6)+$B$3*K6</f>
        <v>1.5077056593327492E-5</v>
      </c>
      <c r="M6" s="73">
        <f>Activity!B9</f>
        <v>9.3900000000000006E-5</v>
      </c>
      <c r="N6" s="74">
        <f>Activity!C9</f>
        <v>6.4200000000000002E-5</v>
      </c>
      <c r="O6" s="75">
        <f>MAX(0,M6)+$B$3*N6</f>
        <v>1.9949960285028449E-4</v>
      </c>
      <c r="P6" s="73">
        <f>Activity!B8</f>
        <v>2.2000000000000001E-7</v>
      </c>
      <c r="Q6" s="74">
        <f>Activity!C8</f>
        <v>1.8700000000000001E-6</v>
      </c>
      <c r="R6" s="75">
        <f>MAX(0,P6)+$B$3*Q6</f>
        <v>3.2958762823992517E-6</v>
      </c>
    </row>
    <row r="7" spans="1:18">
      <c r="A7" s="65"/>
      <c r="B7" s="9"/>
      <c r="C7" s="66"/>
      <c r="D7" s="66"/>
      <c r="G7" s="222" t="s">
        <v>24</v>
      </c>
      <c r="H7" s="223"/>
      <c r="I7" s="70">
        <f>Activity!F6</f>
        <v>14000000000</v>
      </c>
      <c r="J7" s="222" t="s">
        <v>24</v>
      </c>
      <c r="K7" s="223"/>
      <c r="L7" s="70">
        <f>Activity!F7</f>
        <v>4470000000</v>
      </c>
      <c r="M7" s="222" t="s">
        <v>24</v>
      </c>
      <c r="N7" s="223"/>
      <c r="O7" s="70">
        <f>Activity!F9</f>
        <v>1250000000</v>
      </c>
      <c r="P7" s="222" t="s">
        <v>24</v>
      </c>
      <c r="Q7" s="223"/>
      <c r="R7" s="70">
        <f>Activity!F8</f>
        <v>5.27</v>
      </c>
    </row>
    <row r="8" spans="1:18">
      <c r="A8" s="204" t="s">
        <v>2</v>
      </c>
      <c r="B8" s="205"/>
      <c r="C8" s="205"/>
      <c r="D8" s="205"/>
      <c r="E8" s="205"/>
      <c r="F8" s="205"/>
      <c r="G8" s="224" t="s">
        <v>16</v>
      </c>
      <c r="H8" s="225"/>
      <c r="I8" s="71">
        <f>MCEvents_Slices!G5</f>
        <v>100000000</v>
      </c>
      <c r="J8" s="224" t="s">
        <v>16</v>
      </c>
      <c r="K8" s="225"/>
      <c r="L8" s="71">
        <f>MCEvents_Slices!I5</f>
        <v>100000000</v>
      </c>
      <c r="M8" s="224" t="s">
        <v>16</v>
      </c>
      <c r="N8" s="225"/>
      <c r="O8" s="71">
        <f>MCEvents_Slices!K5</f>
        <v>100000000</v>
      </c>
      <c r="P8" s="224" t="s">
        <v>16</v>
      </c>
      <c r="Q8" s="225"/>
      <c r="R8" s="71">
        <f>MCEvents_Slices!M5</f>
        <v>100000000</v>
      </c>
    </row>
    <row r="9" spans="1:18" ht="16" thickBot="1">
      <c r="A9" s="2" t="s">
        <v>27</v>
      </c>
      <c r="B9" s="215" t="s">
        <v>28</v>
      </c>
      <c r="C9" s="216"/>
      <c r="D9" s="215" t="s">
        <v>29</v>
      </c>
      <c r="E9" s="216"/>
      <c r="F9" s="3" t="s">
        <v>0</v>
      </c>
      <c r="G9" s="13" t="s">
        <v>32</v>
      </c>
      <c r="H9" s="14" t="s">
        <v>8</v>
      </c>
      <c r="I9" s="14" t="s">
        <v>31</v>
      </c>
      <c r="J9" s="13" t="s">
        <v>32</v>
      </c>
      <c r="K9" s="14" t="s">
        <v>8</v>
      </c>
      <c r="L9" s="14" t="s">
        <v>31</v>
      </c>
      <c r="M9" s="13" t="s">
        <v>32</v>
      </c>
      <c r="N9" s="14" t="s">
        <v>8</v>
      </c>
      <c r="O9" s="14" t="s">
        <v>31</v>
      </c>
      <c r="P9" s="13" t="s">
        <v>32</v>
      </c>
      <c r="Q9" s="14" t="s">
        <v>8</v>
      </c>
      <c r="R9" s="23" t="s">
        <v>31</v>
      </c>
    </row>
    <row r="10" spans="1:18" ht="16" thickTop="1">
      <c r="A10" s="5" t="s">
        <v>9</v>
      </c>
      <c r="B10" s="194" t="s">
        <v>10</v>
      </c>
      <c r="C10" s="195"/>
      <c r="D10" s="200" t="s">
        <v>11</v>
      </c>
      <c r="E10" s="201"/>
      <c r="F10" s="5">
        <f>MCEvents_Integrals!F7</f>
        <v>3737.13</v>
      </c>
      <c r="G10" s="49">
        <f>HitEfficiency!G6*$E$1*G$6*SPY*(1-0.5^($B$1/I$7))*I$7/LN(2)</f>
        <v>0</v>
      </c>
      <c r="H10" s="50">
        <f>$E$1*SPY*(1-0.5^($B$1/I$7))*I$7/LN(2)*SQRT(POWER(MAX(0,G$6)*HitEfficiency!H6,2)+POWER(HitEfficiency!G6*H$6,2))</f>
        <v>0</v>
      </c>
      <c r="I10" s="50">
        <f t="shared" ref="I10:I41" si="0">MAX(0,G10)+$B$3*H10</f>
        <v>0</v>
      </c>
      <c r="J10" s="49">
        <f>HitEfficiency!J6*$E$1*J$6*SPY*(1-0.5^($B$1/L$7))*L$7/LN(2)</f>
        <v>0</v>
      </c>
      <c r="K10" s="50">
        <f>$E$1*SPY*(1-0.5^($B$1/L$7))*L$7/LN(2)*SQRT(POWER(MAX(0,J$6)*HitEfficiency!K6,2)+POWER(HitEfficiency!J6*K$6,2))</f>
        <v>2.6545057625856791E-4</v>
      </c>
      <c r="L10" s="50">
        <f t="shared" ref="L10:L41" si="1">MAX(0,J10)+$B$3*K10</f>
        <v>4.3662734313526362E-4</v>
      </c>
      <c r="M10" s="49">
        <f>HitEfficiency!M6*$E$1*M$6*SPY*(1-0.5^($B$1/O$7))*O$7/LN(2)</f>
        <v>0</v>
      </c>
      <c r="N10" s="50">
        <f>$E$1*SPY*(1-0.5^($B$1/O$7))*O$7/LN(2)*SQRT(POWER(MAX(0,M$6)*HitEfficiency!N6,2)+POWER(HitEfficiency!M6*N$6,2))</f>
        <v>8.9339802575844132E-3</v>
      </c>
      <c r="O10" s="50">
        <f t="shared" ref="O10:O41" si="2">MAX(0,M10)+$B$3*N10</f>
        <v>1.4695089829800563E-2</v>
      </c>
      <c r="P10" s="49">
        <f>HitEfficiency!P6*$E$1*P$6*SPY*(1-0.5^($B$1/R$7))*R$7/LN(2)</f>
        <v>0</v>
      </c>
      <c r="Q10" s="50">
        <f>$E$1*SPY*(1-0.5^($B$1/R$7))*R$7/LN(2)*SQRT(POWER(MAX(0,P$6)*HitEfficiency!Q6,2)+POWER(HitEfficiency!P6*Q$6,2))</f>
        <v>1.961346556009073E-5</v>
      </c>
      <c r="R10" s="72">
        <f t="shared" ref="R10:R41" si="3">MAX(0,P10)+$B$3*Q10</f>
        <v>3.2261279963603009E-5</v>
      </c>
    </row>
    <row r="11" spans="1:18">
      <c r="A11" s="28" t="s">
        <v>9</v>
      </c>
      <c r="B11" s="26">
        <v>2428</v>
      </c>
      <c r="C11" s="27">
        <v>2488</v>
      </c>
      <c r="D11" s="9">
        <v>333</v>
      </c>
      <c r="E11" s="29">
        <v>631</v>
      </c>
      <c r="F11" s="28">
        <f>MCEvents_Integrals!F8</f>
        <v>500</v>
      </c>
      <c r="G11" s="52">
        <f>HitEfficiency!G7*$E$1*G$6*SPY*(1-0.5^($B$1/I$7))*I$7/LN(2)</f>
        <v>0</v>
      </c>
      <c r="H11" s="53">
        <f>$E$1*SPY*(1-0.5^($B$1/I$7))*I$7/LN(2)*SQRT(POWER(MAX(0,G$6)*HitEfficiency!H7,2)+POWER(HitEfficiency!G7*H$6,2))</f>
        <v>0</v>
      </c>
      <c r="I11" s="53">
        <f t="shared" si="0"/>
        <v>0</v>
      </c>
      <c r="J11" s="52">
        <f>HitEfficiency!J7*$E$1*J$6*SPY*(1-0.5^($B$1/L$7))*L$7/LN(2)</f>
        <v>0</v>
      </c>
      <c r="K11" s="53">
        <f>$E$1*SPY*(1-0.5^($B$1/L$7))*L$7/LN(2)*SQRT(POWER(MAX(0,J$6)*HitEfficiency!K7,2)+POWER(HitEfficiency!J7*K$6,2))</f>
        <v>2.6545057625856791E-4</v>
      </c>
      <c r="L11" s="53">
        <f t="shared" si="1"/>
        <v>4.3662734313526362E-4</v>
      </c>
      <c r="M11" s="52">
        <f>HitEfficiency!M7*$E$1*M$6*SPY*(1-0.5^($B$1/O$7))*O$7/LN(2)</f>
        <v>0</v>
      </c>
      <c r="N11" s="53">
        <f>$E$1*SPY*(1-0.5^($B$1/O$7))*O$7/LN(2)*SQRT(POWER(MAX(0,M$6)*HitEfficiency!N7,2)+POWER(HitEfficiency!M7*N$6,2))</f>
        <v>8.9339802575844132E-3</v>
      </c>
      <c r="O11" s="53">
        <f t="shared" si="2"/>
        <v>1.4695089829800563E-2</v>
      </c>
      <c r="P11" s="52">
        <f>HitEfficiency!P7*$E$1*P$6*SPY*(1-0.5^($B$1/R$7))*R$7/LN(2)</f>
        <v>0</v>
      </c>
      <c r="Q11" s="53">
        <f>$E$1*SPY*(1-0.5^($B$1/R$7))*R$7/LN(2)*SQRT(POWER(MAX(0,P$6)*HitEfficiency!Q7,2)+POWER(HitEfficiency!P7*Q$6,2))</f>
        <v>1.961346556009073E-5</v>
      </c>
      <c r="R11" s="54">
        <f t="shared" si="3"/>
        <v>3.2261279963603009E-5</v>
      </c>
    </row>
    <row r="12" spans="1:18">
      <c r="A12" s="28" t="s">
        <v>9</v>
      </c>
      <c r="B12" s="28">
        <v>2428</v>
      </c>
      <c r="C12" s="29">
        <v>2488</v>
      </c>
      <c r="D12" s="9">
        <v>256</v>
      </c>
      <c r="E12" s="29">
        <v>631</v>
      </c>
      <c r="F12" s="28">
        <f>MCEvents_Integrals!F9</f>
        <v>1000</v>
      </c>
      <c r="G12" s="52">
        <f>HitEfficiency!G8*$E$1*G$6*SPY*(1-0.5^($B$1/I$7))*I$7/LN(2)</f>
        <v>0</v>
      </c>
      <c r="H12" s="53">
        <f>$E$1*SPY*(1-0.5^($B$1/I$7))*I$7/LN(2)*SQRT(POWER(MAX(0,G$6)*HitEfficiency!H8,2)+POWER(HitEfficiency!G8*H$6,2))</f>
        <v>0</v>
      </c>
      <c r="I12" s="53">
        <f t="shared" si="0"/>
        <v>0</v>
      </c>
      <c r="J12" s="52">
        <f>HitEfficiency!J8*$E$1*J$6*SPY*(1-0.5^($B$1/L$7))*L$7/LN(2)</f>
        <v>0</v>
      </c>
      <c r="K12" s="53">
        <f>$E$1*SPY*(1-0.5^($B$1/L$7))*L$7/LN(2)*SQRT(POWER(MAX(0,J$6)*HitEfficiency!K8,2)+POWER(HitEfficiency!J8*K$6,2))</f>
        <v>2.6545057625856791E-4</v>
      </c>
      <c r="L12" s="53">
        <f t="shared" si="1"/>
        <v>4.3662734313526362E-4</v>
      </c>
      <c r="M12" s="52">
        <f>HitEfficiency!M8*$E$1*M$6*SPY*(1-0.5^($B$1/O$7))*O$7/LN(2)</f>
        <v>0</v>
      </c>
      <c r="N12" s="53">
        <f>$E$1*SPY*(1-0.5^($B$1/O$7))*O$7/LN(2)*SQRT(POWER(MAX(0,M$6)*HitEfficiency!N8,2)+POWER(HitEfficiency!M8*N$6,2))</f>
        <v>8.9339802575844132E-3</v>
      </c>
      <c r="O12" s="53">
        <f t="shared" si="2"/>
        <v>1.4695089829800563E-2</v>
      </c>
      <c r="P12" s="52">
        <f>HitEfficiency!P8*$E$1*P$6*SPY*(1-0.5^($B$1/R$7))*R$7/LN(2)</f>
        <v>0</v>
      </c>
      <c r="Q12" s="53">
        <f>$E$1*SPY*(1-0.5^($B$1/R$7))*R$7/LN(2)*SQRT(POWER(MAX(0,P$6)*HitEfficiency!Q8,2)+POWER(HitEfficiency!P8*Q$6,2))</f>
        <v>1.961346556009073E-5</v>
      </c>
      <c r="R12" s="54">
        <f t="shared" si="3"/>
        <v>3.2261279963603009E-5</v>
      </c>
    </row>
    <row r="13" spans="1:18">
      <c r="A13" s="28" t="s">
        <v>9</v>
      </c>
      <c r="B13" s="28">
        <v>2428</v>
      </c>
      <c r="C13" s="29">
        <v>2488</v>
      </c>
      <c r="D13" s="9">
        <v>202</v>
      </c>
      <c r="E13" s="29">
        <v>631</v>
      </c>
      <c r="F13" s="28">
        <f>MCEvents_Integrals!F10</f>
        <v>1500</v>
      </c>
      <c r="G13" s="52">
        <f>HitEfficiency!G9*$E$1*G$6*SPY*(1-0.5^($B$1/I$7))*I$7/LN(2)</f>
        <v>0</v>
      </c>
      <c r="H13" s="53">
        <f>$E$1*SPY*(1-0.5^($B$1/I$7))*I$7/LN(2)*SQRT(POWER(MAX(0,G$6)*HitEfficiency!H9,2)+POWER(HitEfficiency!G9*H$6,2))</f>
        <v>0</v>
      </c>
      <c r="I13" s="53">
        <f t="shared" si="0"/>
        <v>0</v>
      </c>
      <c r="J13" s="52">
        <f>HitEfficiency!J9*$E$1*J$6*SPY*(1-0.5^($B$1/L$7))*L$7/LN(2)</f>
        <v>0</v>
      </c>
      <c r="K13" s="53">
        <f>$E$1*SPY*(1-0.5^($B$1/L$7))*L$7/LN(2)*SQRT(POWER(MAX(0,J$6)*HitEfficiency!K9,2)+POWER(HitEfficiency!J9*K$6,2))</f>
        <v>2.6545057625856791E-4</v>
      </c>
      <c r="L13" s="53">
        <f t="shared" si="1"/>
        <v>4.3662734313526362E-4</v>
      </c>
      <c r="M13" s="52">
        <f>HitEfficiency!M9*$E$1*M$6*SPY*(1-0.5^($B$1/O$7))*O$7/LN(2)</f>
        <v>0</v>
      </c>
      <c r="N13" s="53">
        <f>$E$1*SPY*(1-0.5^($B$1/O$7))*O$7/LN(2)*SQRT(POWER(MAX(0,M$6)*HitEfficiency!N9,2)+POWER(HitEfficiency!M9*N$6,2))</f>
        <v>8.9339802575844132E-3</v>
      </c>
      <c r="O13" s="53">
        <f t="shared" si="2"/>
        <v>1.4695089829800563E-2</v>
      </c>
      <c r="P13" s="52">
        <f>HitEfficiency!P9*$E$1*P$6*SPY*(1-0.5^($B$1/R$7))*R$7/LN(2)</f>
        <v>0</v>
      </c>
      <c r="Q13" s="53">
        <f>$E$1*SPY*(1-0.5^($B$1/R$7))*R$7/LN(2)*SQRT(POWER(MAX(0,P$6)*HitEfficiency!Q9,2)+POWER(HitEfficiency!P9*Q$6,2))</f>
        <v>1.961346556009073E-5</v>
      </c>
      <c r="R13" s="54">
        <f t="shared" si="3"/>
        <v>3.2261279963603009E-5</v>
      </c>
    </row>
    <row r="14" spans="1:18">
      <c r="A14" s="28" t="s">
        <v>9</v>
      </c>
      <c r="B14" s="28">
        <v>2428</v>
      </c>
      <c r="C14" s="29">
        <v>2488</v>
      </c>
      <c r="D14" s="9">
        <v>159</v>
      </c>
      <c r="E14" s="29">
        <v>631</v>
      </c>
      <c r="F14" s="28">
        <f>MCEvents_Integrals!F11</f>
        <v>2000</v>
      </c>
      <c r="G14" s="52">
        <f>HitEfficiency!G10*$E$1*G$6*SPY*(1-0.5^($B$1/I$7))*I$7/LN(2)</f>
        <v>0</v>
      </c>
      <c r="H14" s="53">
        <f>$E$1*SPY*(1-0.5^($B$1/I$7))*I$7/LN(2)*SQRT(POWER(MAX(0,G$6)*HitEfficiency!H10,2)+POWER(HitEfficiency!G10*H$6,2))</f>
        <v>0</v>
      </c>
      <c r="I14" s="53">
        <f t="shared" si="0"/>
        <v>0</v>
      </c>
      <c r="J14" s="52">
        <f>HitEfficiency!J10*$E$1*J$6*SPY*(1-0.5^($B$1/L$7))*L$7/LN(2)</f>
        <v>0</v>
      </c>
      <c r="K14" s="53">
        <f>$E$1*SPY*(1-0.5^($B$1/L$7))*L$7/LN(2)*SQRT(POWER(MAX(0,J$6)*HitEfficiency!K10,2)+POWER(HitEfficiency!J10*K$6,2))</f>
        <v>2.6545057625856791E-4</v>
      </c>
      <c r="L14" s="53">
        <f t="shared" si="1"/>
        <v>4.3662734313526362E-4</v>
      </c>
      <c r="M14" s="52">
        <f>HitEfficiency!M10*$E$1*M$6*SPY*(1-0.5^($B$1/O$7))*O$7/LN(2)</f>
        <v>0</v>
      </c>
      <c r="N14" s="53">
        <f>$E$1*SPY*(1-0.5^($B$1/O$7))*O$7/LN(2)*SQRT(POWER(MAX(0,M$6)*HitEfficiency!N10,2)+POWER(HitEfficiency!M10*N$6,2))</f>
        <v>8.9339802575844132E-3</v>
      </c>
      <c r="O14" s="53">
        <f t="shared" si="2"/>
        <v>1.4695089829800563E-2</v>
      </c>
      <c r="P14" s="52">
        <f>HitEfficiency!P10*$E$1*P$6*SPY*(1-0.5^($B$1/R$7))*R$7/LN(2)</f>
        <v>0</v>
      </c>
      <c r="Q14" s="53">
        <f>$E$1*SPY*(1-0.5^($B$1/R$7))*R$7/LN(2)*SQRT(POWER(MAX(0,P$6)*HitEfficiency!Q10,2)+POWER(HitEfficiency!P10*Q$6,2))</f>
        <v>1.961346556009073E-5</v>
      </c>
      <c r="R14" s="54">
        <f t="shared" si="3"/>
        <v>3.2261279963603009E-5</v>
      </c>
    </row>
    <row r="15" spans="1:18">
      <c r="A15" s="28" t="s">
        <v>9</v>
      </c>
      <c r="B15" s="28">
        <v>2428</v>
      </c>
      <c r="C15" s="29">
        <v>2488</v>
      </c>
      <c r="D15" s="9">
        <v>122</v>
      </c>
      <c r="E15" s="29">
        <v>631</v>
      </c>
      <c r="F15" s="28">
        <f>MCEvents_Integrals!F12</f>
        <v>2500</v>
      </c>
      <c r="G15" s="52">
        <f>HitEfficiency!G11*$E$1*G$6*SPY*(1-0.5^($B$1/I$7))*I$7/LN(2)</f>
        <v>0</v>
      </c>
      <c r="H15" s="53">
        <f>$E$1*SPY*(1-0.5^($B$1/I$7))*I$7/LN(2)*SQRT(POWER(MAX(0,G$6)*HitEfficiency!H11,2)+POWER(HitEfficiency!G11*H$6,2))</f>
        <v>0</v>
      </c>
      <c r="I15" s="53">
        <f t="shared" si="0"/>
        <v>0</v>
      </c>
      <c r="J15" s="52">
        <f>HitEfficiency!J11*$E$1*J$6*SPY*(1-0.5^($B$1/L$7))*L$7/LN(2)</f>
        <v>0</v>
      </c>
      <c r="K15" s="53">
        <f>$E$1*SPY*(1-0.5^($B$1/L$7))*L$7/LN(2)*SQRT(POWER(MAX(0,J$6)*HitEfficiency!K11,2)+POWER(HitEfficiency!J11*K$6,2))</f>
        <v>2.6545057625856791E-4</v>
      </c>
      <c r="L15" s="53">
        <f t="shared" si="1"/>
        <v>4.3662734313526362E-4</v>
      </c>
      <c r="M15" s="52">
        <f>HitEfficiency!M11*$E$1*M$6*SPY*(1-0.5^($B$1/O$7))*O$7/LN(2)</f>
        <v>0</v>
      </c>
      <c r="N15" s="53">
        <f>$E$1*SPY*(1-0.5^($B$1/O$7))*O$7/LN(2)*SQRT(POWER(MAX(0,M$6)*HitEfficiency!N11,2)+POWER(HitEfficiency!M11*N$6,2))</f>
        <v>8.9339802575844132E-3</v>
      </c>
      <c r="O15" s="53">
        <f t="shared" si="2"/>
        <v>1.4695089829800563E-2</v>
      </c>
      <c r="P15" s="52">
        <f>HitEfficiency!P11*$E$1*P$6*SPY*(1-0.5^($B$1/R$7))*R$7/LN(2)</f>
        <v>0</v>
      </c>
      <c r="Q15" s="53">
        <f>$E$1*SPY*(1-0.5^($B$1/R$7))*R$7/LN(2)*SQRT(POWER(MAX(0,P$6)*HitEfficiency!Q11,2)+POWER(HitEfficiency!P11*Q$6,2))</f>
        <v>1.961346556009073E-5</v>
      </c>
      <c r="R15" s="54">
        <f t="shared" si="3"/>
        <v>3.2261279963603009E-5</v>
      </c>
    </row>
    <row r="16" spans="1:18">
      <c r="A16" s="28" t="s">
        <v>9</v>
      </c>
      <c r="B16" s="28">
        <v>2428</v>
      </c>
      <c r="C16" s="29">
        <v>2488</v>
      </c>
      <c r="D16" s="9">
        <v>90</v>
      </c>
      <c r="E16" s="29">
        <v>631</v>
      </c>
      <c r="F16" s="28">
        <f>MCEvents_Integrals!F13</f>
        <v>3000</v>
      </c>
      <c r="G16" s="52">
        <f>HitEfficiency!G12*$E$1*G$6*SPY*(1-0.5^($B$1/I$7))*I$7/LN(2)</f>
        <v>0</v>
      </c>
      <c r="H16" s="53">
        <f>$E$1*SPY*(1-0.5^($B$1/I$7))*I$7/LN(2)*SQRT(POWER(MAX(0,G$6)*HitEfficiency!H12,2)+POWER(HitEfficiency!G12*H$6,2))</f>
        <v>0</v>
      </c>
      <c r="I16" s="53">
        <f t="shared" si="0"/>
        <v>0</v>
      </c>
      <c r="J16" s="52">
        <f>HitEfficiency!J12*$E$1*J$6*SPY*(1-0.5^($B$1/L$7))*L$7/LN(2)</f>
        <v>0</v>
      </c>
      <c r="K16" s="53">
        <f>$E$1*SPY*(1-0.5^($B$1/L$7))*L$7/LN(2)*SQRT(POWER(MAX(0,J$6)*HitEfficiency!K12,2)+POWER(HitEfficiency!J12*K$6,2))</f>
        <v>2.6545057625856791E-4</v>
      </c>
      <c r="L16" s="53">
        <f t="shared" si="1"/>
        <v>4.3662734313526362E-4</v>
      </c>
      <c r="M16" s="52">
        <f>HitEfficiency!M12*$E$1*M$6*SPY*(1-0.5^($B$1/O$7))*O$7/LN(2)</f>
        <v>0</v>
      </c>
      <c r="N16" s="53">
        <f>$E$1*SPY*(1-0.5^($B$1/O$7))*O$7/LN(2)*SQRT(POWER(MAX(0,M$6)*HitEfficiency!N12,2)+POWER(HitEfficiency!M12*N$6,2))</f>
        <v>8.9339802575844132E-3</v>
      </c>
      <c r="O16" s="53">
        <f t="shared" si="2"/>
        <v>1.4695089829800563E-2</v>
      </c>
      <c r="P16" s="52">
        <f>HitEfficiency!P12*$E$1*P$6*SPY*(1-0.5^($B$1/R$7))*R$7/LN(2)</f>
        <v>0</v>
      </c>
      <c r="Q16" s="53">
        <f>$E$1*SPY*(1-0.5^($B$1/R$7))*R$7/LN(2)*SQRT(POWER(MAX(0,P$6)*HitEfficiency!Q12,2)+POWER(HitEfficiency!P12*Q$6,2))</f>
        <v>1.961346556009073E-5</v>
      </c>
      <c r="R16" s="54">
        <f t="shared" si="3"/>
        <v>3.2261279963603009E-5</v>
      </c>
    </row>
    <row r="17" spans="1:18">
      <c r="A17" s="28" t="s">
        <v>9</v>
      </c>
      <c r="B17" s="28">
        <v>2428</v>
      </c>
      <c r="C17" s="29">
        <v>2488</v>
      </c>
      <c r="D17" s="9">
        <v>36</v>
      </c>
      <c r="E17" s="29">
        <v>631</v>
      </c>
      <c r="F17" s="28">
        <f>MCEvents_Integrals!F14</f>
        <v>3637</v>
      </c>
      <c r="G17" s="52">
        <f>HitEfficiency!G13*$E$1*G$6*SPY*(1-0.5^($B$1/I$7))*I$7/LN(2)</f>
        <v>0</v>
      </c>
      <c r="H17" s="53">
        <f>$E$1*SPY*(1-0.5^($B$1/I$7))*I$7/LN(2)*SQRT(POWER(MAX(0,G$6)*HitEfficiency!H13,2)+POWER(HitEfficiency!G13*H$6,2))</f>
        <v>0</v>
      </c>
      <c r="I17" s="53">
        <f t="shared" si="0"/>
        <v>0</v>
      </c>
      <c r="J17" s="52">
        <f>HitEfficiency!J13*$E$1*J$6*SPY*(1-0.5^($B$1/L$7))*L$7/LN(2)</f>
        <v>0</v>
      </c>
      <c r="K17" s="53">
        <f>$E$1*SPY*(1-0.5^($B$1/L$7))*L$7/LN(2)*SQRT(POWER(MAX(0,J$6)*HitEfficiency!K13,2)+POWER(HitEfficiency!J13*K$6,2))</f>
        <v>2.6545057625856791E-4</v>
      </c>
      <c r="L17" s="53">
        <f t="shared" si="1"/>
        <v>4.3662734313526362E-4</v>
      </c>
      <c r="M17" s="52">
        <f>HitEfficiency!M13*$E$1*M$6*SPY*(1-0.5^($B$1/O$7))*O$7/LN(2)</f>
        <v>0</v>
      </c>
      <c r="N17" s="53">
        <f>$E$1*SPY*(1-0.5^($B$1/O$7))*O$7/LN(2)*SQRT(POWER(MAX(0,M$6)*HitEfficiency!N13,2)+POWER(HitEfficiency!M13*N$6,2))</f>
        <v>8.9339802575844132E-3</v>
      </c>
      <c r="O17" s="53">
        <f t="shared" si="2"/>
        <v>1.4695089829800563E-2</v>
      </c>
      <c r="P17" s="52">
        <f>HitEfficiency!P13*$E$1*P$6*SPY*(1-0.5^($B$1/R$7))*R$7/LN(2)</f>
        <v>0</v>
      </c>
      <c r="Q17" s="53">
        <f>$E$1*SPY*(1-0.5^($B$1/R$7))*R$7/LN(2)*SQRT(POWER(MAX(0,P$6)*HitEfficiency!Q13,2)+POWER(HitEfficiency!P13*Q$6,2))</f>
        <v>1.961346556009073E-5</v>
      </c>
      <c r="R17" s="54">
        <f t="shared" si="3"/>
        <v>3.2261279963603009E-5</v>
      </c>
    </row>
    <row r="18" spans="1:18">
      <c r="A18" s="5" t="s">
        <v>9</v>
      </c>
      <c r="B18" s="5">
        <v>2428</v>
      </c>
      <c r="C18" s="32">
        <v>2488</v>
      </c>
      <c r="D18" s="31">
        <v>0</v>
      </c>
      <c r="E18" s="29">
        <v>631</v>
      </c>
      <c r="F18" s="28">
        <f>MCEvents_Integrals!F15</f>
        <v>3737.13</v>
      </c>
      <c r="G18" s="52">
        <f>HitEfficiency!G14*$E$1*G$6*SPY*(1-0.5^($B$1/I$7))*I$7/LN(2)</f>
        <v>0</v>
      </c>
      <c r="H18" s="53">
        <f>$E$1*SPY*(1-0.5^($B$1/I$7))*I$7/LN(2)*SQRT(POWER(MAX(0,G$6)*HitEfficiency!H14,2)+POWER(HitEfficiency!G14*H$6,2))</f>
        <v>0</v>
      </c>
      <c r="I18" s="53">
        <f t="shared" si="0"/>
        <v>0</v>
      </c>
      <c r="J18" s="52">
        <f>HitEfficiency!J14*$E$1*J$6*SPY*(1-0.5^($B$1/L$7))*L$7/LN(2)</f>
        <v>0</v>
      </c>
      <c r="K18" s="53">
        <f>$E$1*SPY*(1-0.5^($B$1/L$7))*L$7/LN(2)*SQRT(POWER(MAX(0,J$6)*HitEfficiency!K14,2)+POWER(HitEfficiency!J14*K$6,2))</f>
        <v>2.6545057625856791E-4</v>
      </c>
      <c r="L18" s="53">
        <f t="shared" si="1"/>
        <v>4.3662734313526362E-4</v>
      </c>
      <c r="M18" s="52">
        <f>HitEfficiency!M14*$E$1*M$6*SPY*(1-0.5^($B$1/O$7))*O$7/LN(2)</f>
        <v>0</v>
      </c>
      <c r="N18" s="53">
        <f>$E$1*SPY*(1-0.5^($B$1/O$7))*O$7/LN(2)*SQRT(POWER(MAX(0,M$6)*HitEfficiency!N14,2)+POWER(HitEfficiency!M14*N$6,2))</f>
        <v>8.9339802575844132E-3</v>
      </c>
      <c r="O18" s="53">
        <f t="shared" si="2"/>
        <v>1.4695089829800563E-2</v>
      </c>
      <c r="P18" s="52">
        <f>HitEfficiency!P14*$E$1*P$6*SPY*(1-0.5^($B$1/R$7))*R$7/LN(2)</f>
        <v>0</v>
      </c>
      <c r="Q18" s="53">
        <f>$E$1*SPY*(1-0.5^($B$1/R$7))*R$7/LN(2)*SQRT(POWER(MAX(0,P$6)*HitEfficiency!Q14,2)+POWER(HitEfficiency!P14*Q$6,2))</f>
        <v>1.961346556009073E-5</v>
      </c>
      <c r="R18" s="54">
        <f t="shared" si="3"/>
        <v>3.2261279963603009E-5</v>
      </c>
    </row>
    <row r="19" spans="1:18">
      <c r="A19" s="34" t="s">
        <v>9</v>
      </c>
      <c r="B19" s="211" t="s">
        <v>18</v>
      </c>
      <c r="C19" s="212"/>
      <c r="D19" s="205" t="s">
        <v>11</v>
      </c>
      <c r="E19" s="206"/>
      <c r="F19" s="30">
        <f>MCEvents_Integrals!F16</f>
        <v>3737.13</v>
      </c>
      <c r="G19" s="55">
        <f>HitEfficiency!G15*$E$1*G$6*SPY*(1-0.5^($B$1/I$7))*I$7/LN(2)</f>
        <v>0</v>
      </c>
      <c r="H19" s="56">
        <f>$E$1*SPY*(1-0.5^($B$1/I$7))*I$7/LN(2)*SQRT(POWER(MAX(0,G$6)*HitEfficiency!H15,2)+POWER(HitEfficiency!G15*H$6,2))</f>
        <v>0</v>
      </c>
      <c r="I19" s="56">
        <f t="shared" si="0"/>
        <v>0</v>
      </c>
      <c r="J19" s="55">
        <f>HitEfficiency!J15*$E$1*J$6*SPY*(1-0.5^($B$1/L$7))*L$7/LN(2)</f>
        <v>0</v>
      </c>
      <c r="K19" s="56">
        <f>$E$1*SPY*(1-0.5^($B$1/L$7))*L$7/LN(2)*SQRT(POWER(MAX(0,J$6)*HitEfficiency!K15,2)+POWER(HitEfficiency!J15*K$6,2))</f>
        <v>2.6545057625856791E-4</v>
      </c>
      <c r="L19" s="56">
        <f t="shared" si="1"/>
        <v>4.3662734313526362E-4</v>
      </c>
      <c r="M19" s="55">
        <f>HitEfficiency!M15*$E$1*M$6*SPY*(1-0.5^($B$1/O$7))*O$7/LN(2)</f>
        <v>0</v>
      </c>
      <c r="N19" s="56">
        <f>$E$1*SPY*(1-0.5^($B$1/O$7))*O$7/LN(2)*SQRT(POWER(MAX(0,M$6)*HitEfficiency!N15,2)+POWER(HitEfficiency!M15*N$6,2))</f>
        <v>8.9339802575844132E-3</v>
      </c>
      <c r="O19" s="56">
        <f t="shared" si="2"/>
        <v>1.4695089829800563E-2</v>
      </c>
      <c r="P19" s="55">
        <f>HitEfficiency!P15*$E$1*P$6*SPY*(1-0.5^($B$1/R$7))*R$7/LN(2)</f>
        <v>0</v>
      </c>
      <c r="Q19" s="56">
        <f>$E$1*SPY*(1-0.5^($B$1/R$7))*R$7/LN(2)*SQRT(POWER(MAX(0,P$6)*HitEfficiency!Q15,2)+POWER(HitEfficiency!P15*Q$6,2))</f>
        <v>1.961346556009073E-5</v>
      </c>
      <c r="R19" s="57">
        <f t="shared" si="3"/>
        <v>3.2261279963603009E-5</v>
      </c>
    </row>
    <row r="20" spans="1:18">
      <c r="A20" s="28" t="s">
        <v>9</v>
      </c>
      <c r="B20" s="26">
        <v>700</v>
      </c>
      <c r="C20" s="27">
        <v>3500</v>
      </c>
      <c r="D20" s="9">
        <v>333</v>
      </c>
      <c r="E20" s="29">
        <v>631</v>
      </c>
      <c r="F20" s="9">
        <f>MCEvents_Integrals!F17</f>
        <v>500</v>
      </c>
      <c r="G20" s="52">
        <f>HitEfficiency!G16*$E$1*G$6*SPY*(1-0.5^($B$1/I$7))*I$7/LN(2)</f>
        <v>0</v>
      </c>
      <c r="H20" s="53">
        <f>$E$1*SPY*(1-0.5^($B$1/I$7))*I$7/LN(2)*SQRT(POWER(MAX(0,G$6)*HitEfficiency!H16,2)+POWER(HitEfficiency!G16*H$6,2))</f>
        <v>0</v>
      </c>
      <c r="I20" s="53">
        <f t="shared" si="0"/>
        <v>0</v>
      </c>
      <c r="J20" s="52">
        <f>HitEfficiency!J16*$E$1*J$6*SPY*(1-0.5^($B$1/L$7))*L$7/LN(2)</f>
        <v>0</v>
      </c>
      <c r="K20" s="53">
        <f>$E$1*SPY*(1-0.5^($B$1/L$7))*L$7/LN(2)*SQRT(POWER(MAX(0,J$6)*HitEfficiency!K16,2)+POWER(HitEfficiency!J16*K$6,2))</f>
        <v>2.6545057625856791E-4</v>
      </c>
      <c r="L20" s="53">
        <f t="shared" si="1"/>
        <v>4.3662734313526362E-4</v>
      </c>
      <c r="M20" s="52">
        <f>HitEfficiency!M16*$E$1*M$6*SPY*(1-0.5^($B$1/O$7))*O$7/LN(2)</f>
        <v>0</v>
      </c>
      <c r="N20" s="53">
        <f>$E$1*SPY*(1-0.5^($B$1/O$7))*O$7/LN(2)*SQRT(POWER(MAX(0,M$6)*HitEfficiency!N16,2)+POWER(HitEfficiency!M16*N$6,2))</f>
        <v>8.9339802575844132E-3</v>
      </c>
      <c r="O20" s="53">
        <f t="shared" si="2"/>
        <v>1.4695089829800563E-2</v>
      </c>
      <c r="P20" s="52">
        <f>HitEfficiency!P16*$E$1*P$6*SPY*(1-0.5^($B$1/R$7))*R$7/LN(2)</f>
        <v>0</v>
      </c>
      <c r="Q20" s="53">
        <f>$E$1*SPY*(1-0.5^($B$1/R$7))*R$7/LN(2)*SQRT(POWER(MAX(0,P$6)*HitEfficiency!Q16,2)+POWER(HitEfficiency!P16*Q$6,2))</f>
        <v>1.961346556009073E-5</v>
      </c>
      <c r="R20" s="54">
        <f t="shared" si="3"/>
        <v>3.2261279963603009E-5</v>
      </c>
    </row>
    <row r="21" spans="1:18">
      <c r="A21" s="28" t="s">
        <v>9</v>
      </c>
      <c r="B21" s="28">
        <v>700</v>
      </c>
      <c r="C21" s="29">
        <v>3500</v>
      </c>
      <c r="D21" s="9">
        <v>256</v>
      </c>
      <c r="E21" s="29">
        <v>631</v>
      </c>
      <c r="F21" s="9">
        <f>MCEvents_Integrals!F18</f>
        <v>1000</v>
      </c>
      <c r="G21" s="52">
        <f>HitEfficiency!G17*$E$1*G$6*SPY*(1-0.5^($B$1/I$7))*I$7/LN(2)</f>
        <v>0</v>
      </c>
      <c r="H21" s="53">
        <f>$E$1*SPY*(1-0.5^($B$1/I$7))*I$7/LN(2)*SQRT(POWER(MAX(0,G$6)*HitEfficiency!H17,2)+POWER(HitEfficiency!G17*H$6,2))</f>
        <v>0</v>
      </c>
      <c r="I21" s="53">
        <f t="shared" si="0"/>
        <v>0</v>
      </c>
      <c r="J21" s="52">
        <f>HitEfficiency!J17*$E$1*J$6*SPY*(1-0.5^($B$1/L$7))*L$7/LN(2)</f>
        <v>0</v>
      </c>
      <c r="K21" s="53">
        <f>$E$1*SPY*(1-0.5^($B$1/L$7))*L$7/LN(2)*SQRT(POWER(MAX(0,J$6)*HitEfficiency!K17,2)+POWER(HitEfficiency!J17*K$6,2))</f>
        <v>2.6545057625856791E-4</v>
      </c>
      <c r="L21" s="53">
        <f t="shared" si="1"/>
        <v>4.3662734313526362E-4</v>
      </c>
      <c r="M21" s="52">
        <f>HitEfficiency!M17*$E$1*M$6*SPY*(1-0.5^($B$1/O$7))*O$7/LN(2)</f>
        <v>0</v>
      </c>
      <c r="N21" s="53">
        <f>$E$1*SPY*(1-0.5^($B$1/O$7))*O$7/LN(2)*SQRT(POWER(MAX(0,M$6)*HitEfficiency!N17,2)+POWER(HitEfficiency!M17*N$6,2))</f>
        <v>8.9339802575844132E-3</v>
      </c>
      <c r="O21" s="53">
        <f t="shared" si="2"/>
        <v>1.4695089829800563E-2</v>
      </c>
      <c r="P21" s="52">
        <f>HitEfficiency!P17*$E$1*P$6*SPY*(1-0.5^($B$1/R$7))*R$7/LN(2)</f>
        <v>0</v>
      </c>
      <c r="Q21" s="53">
        <f>$E$1*SPY*(1-0.5^($B$1/R$7))*R$7/LN(2)*SQRT(POWER(MAX(0,P$6)*HitEfficiency!Q17,2)+POWER(HitEfficiency!P17*Q$6,2))</f>
        <v>1.961346556009073E-5</v>
      </c>
      <c r="R21" s="54">
        <f t="shared" si="3"/>
        <v>3.2261279963603009E-5</v>
      </c>
    </row>
    <row r="22" spans="1:18">
      <c r="A22" s="28" t="s">
        <v>9</v>
      </c>
      <c r="B22" s="28">
        <v>700</v>
      </c>
      <c r="C22" s="29">
        <v>3500</v>
      </c>
      <c r="D22" s="9">
        <v>202</v>
      </c>
      <c r="E22" s="29">
        <v>631</v>
      </c>
      <c r="F22" s="9">
        <f>MCEvents_Integrals!F19</f>
        <v>1500</v>
      </c>
      <c r="G22" s="52">
        <f>HitEfficiency!G18*$E$1*G$6*SPY*(1-0.5^($B$1/I$7))*I$7/LN(2)</f>
        <v>0</v>
      </c>
      <c r="H22" s="53">
        <f>$E$1*SPY*(1-0.5^($B$1/I$7))*I$7/LN(2)*SQRT(POWER(MAX(0,G$6)*HitEfficiency!H18,2)+POWER(HitEfficiency!G18*H$6,2))</f>
        <v>0</v>
      </c>
      <c r="I22" s="53">
        <f t="shared" si="0"/>
        <v>0</v>
      </c>
      <c r="J22" s="52">
        <f>HitEfficiency!J18*$E$1*J$6*SPY*(1-0.5^($B$1/L$7))*L$7/LN(2)</f>
        <v>0</v>
      </c>
      <c r="K22" s="53">
        <f>$E$1*SPY*(1-0.5^($B$1/L$7))*L$7/LN(2)*SQRT(POWER(MAX(0,J$6)*HitEfficiency!K18,2)+POWER(HitEfficiency!J18*K$6,2))</f>
        <v>2.6545057625856791E-4</v>
      </c>
      <c r="L22" s="53">
        <f t="shared" si="1"/>
        <v>4.3662734313526362E-4</v>
      </c>
      <c r="M22" s="52">
        <f>HitEfficiency!M18*$E$1*M$6*SPY*(1-0.5^($B$1/O$7))*O$7/LN(2)</f>
        <v>0</v>
      </c>
      <c r="N22" s="53">
        <f>$E$1*SPY*(1-0.5^($B$1/O$7))*O$7/LN(2)*SQRT(POWER(MAX(0,M$6)*HitEfficiency!N18,2)+POWER(HitEfficiency!M18*N$6,2))</f>
        <v>8.9339802575844132E-3</v>
      </c>
      <c r="O22" s="53">
        <f t="shared" si="2"/>
        <v>1.4695089829800563E-2</v>
      </c>
      <c r="P22" s="52">
        <f>HitEfficiency!P18*$E$1*P$6*SPY*(1-0.5^($B$1/R$7))*R$7/LN(2)</f>
        <v>0</v>
      </c>
      <c r="Q22" s="53">
        <f>$E$1*SPY*(1-0.5^($B$1/R$7))*R$7/LN(2)*SQRT(POWER(MAX(0,P$6)*HitEfficiency!Q18,2)+POWER(HitEfficiency!P18*Q$6,2))</f>
        <v>1.961346556009073E-5</v>
      </c>
      <c r="R22" s="54">
        <f t="shared" si="3"/>
        <v>3.2261279963603009E-5</v>
      </c>
    </row>
    <row r="23" spans="1:18">
      <c r="A23" s="28" t="s">
        <v>9</v>
      </c>
      <c r="B23" s="28">
        <v>700</v>
      </c>
      <c r="C23" s="29">
        <v>3500</v>
      </c>
      <c r="D23" s="9">
        <v>159</v>
      </c>
      <c r="E23" s="29">
        <v>631</v>
      </c>
      <c r="F23" s="9">
        <f>MCEvents_Integrals!F20</f>
        <v>2000</v>
      </c>
      <c r="G23" s="52">
        <f>HitEfficiency!G19*$E$1*G$6*SPY*(1-0.5^($B$1/I$7))*I$7/LN(2)</f>
        <v>0</v>
      </c>
      <c r="H23" s="53">
        <f>$E$1*SPY*(1-0.5^($B$1/I$7))*I$7/LN(2)*SQRT(POWER(MAX(0,G$6)*HitEfficiency!H19,2)+POWER(HitEfficiency!G19*H$6,2))</f>
        <v>0</v>
      </c>
      <c r="I23" s="53">
        <f t="shared" si="0"/>
        <v>0</v>
      </c>
      <c r="J23" s="52">
        <f>HitEfficiency!J19*$E$1*J$6*SPY*(1-0.5^($B$1/L$7))*L$7/LN(2)</f>
        <v>0</v>
      </c>
      <c r="K23" s="53">
        <f>$E$1*SPY*(1-0.5^($B$1/L$7))*L$7/LN(2)*SQRT(POWER(MAX(0,J$6)*HitEfficiency!K19,2)+POWER(HitEfficiency!J19*K$6,2))</f>
        <v>2.6545057625856791E-4</v>
      </c>
      <c r="L23" s="53">
        <f t="shared" si="1"/>
        <v>4.3662734313526362E-4</v>
      </c>
      <c r="M23" s="52">
        <f>HitEfficiency!M19*$E$1*M$6*SPY*(1-0.5^($B$1/O$7))*O$7/LN(2)</f>
        <v>0</v>
      </c>
      <c r="N23" s="53">
        <f>$E$1*SPY*(1-0.5^($B$1/O$7))*O$7/LN(2)*SQRT(POWER(MAX(0,M$6)*HitEfficiency!N19,2)+POWER(HitEfficiency!M19*N$6,2))</f>
        <v>8.9339802575844132E-3</v>
      </c>
      <c r="O23" s="53">
        <f t="shared" si="2"/>
        <v>1.4695089829800563E-2</v>
      </c>
      <c r="P23" s="52">
        <f>HitEfficiency!P19*$E$1*P$6*SPY*(1-0.5^($B$1/R$7))*R$7/LN(2)</f>
        <v>0</v>
      </c>
      <c r="Q23" s="53">
        <f>$E$1*SPY*(1-0.5^($B$1/R$7))*R$7/LN(2)*SQRT(POWER(MAX(0,P$6)*HitEfficiency!Q19,2)+POWER(HitEfficiency!P19*Q$6,2))</f>
        <v>1.961346556009073E-5</v>
      </c>
      <c r="R23" s="54">
        <f t="shared" si="3"/>
        <v>3.2261279963603009E-5</v>
      </c>
    </row>
    <row r="24" spans="1:18">
      <c r="A24" s="28" t="s">
        <v>9</v>
      </c>
      <c r="B24" s="28">
        <v>700</v>
      </c>
      <c r="C24" s="29">
        <v>3500</v>
      </c>
      <c r="D24" s="9">
        <v>122</v>
      </c>
      <c r="E24" s="29">
        <v>631</v>
      </c>
      <c r="F24" s="9">
        <f>MCEvents_Integrals!F21</f>
        <v>2500</v>
      </c>
      <c r="G24" s="52">
        <f>HitEfficiency!G20*$E$1*G$6*SPY*(1-0.5^($B$1/I$7))*I$7/LN(2)</f>
        <v>0</v>
      </c>
      <c r="H24" s="53">
        <f>$E$1*SPY*(1-0.5^($B$1/I$7))*I$7/LN(2)*SQRT(POWER(MAX(0,G$6)*HitEfficiency!H20,2)+POWER(HitEfficiency!G20*H$6,2))</f>
        <v>0</v>
      </c>
      <c r="I24" s="53">
        <f t="shared" si="0"/>
        <v>0</v>
      </c>
      <c r="J24" s="52">
        <f>HitEfficiency!J20*$E$1*J$6*SPY*(1-0.5^($B$1/L$7))*L$7/LN(2)</f>
        <v>0</v>
      </c>
      <c r="K24" s="53">
        <f>$E$1*SPY*(1-0.5^($B$1/L$7))*L$7/LN(2)*SQRT(POWER(MAX(0,J$6)*HitEfficiency!K20,2)+POWER(HitEfficiency!J20*K$6,2))</f>
        <v>2.6545057625856791E-4</v>
      </c>
      <c r="L24" s="53">
        <f t="shared" si="1"/>
        <v>4.3662734313526362E-4</v>
      </c>
      <c r="M24" s="52">
        <f>HitEfficiency!M20*$E$1*M$6*SPY*(1-0.5^($B$1/O$7))*O$7/LN(2)</f>
        <v>0</v>
      </c>
      <c r="N24" s="53">
        <f>$E$1*SPY*(1-0.5^($B$1/O$7))*O$7/LN(2)*SQRT(POWER(MAX(0,M$6)*HitEfficiency!N20,2)+POWER(HitEfficiency!M20*N$6,2))</f>
        <v>8.9339802575844132E-3</v>
      </c>
      <c r="O24" s="53">
        <f t="shared" si="2"/>
        <v>1.4695089829800563E-2</v>
      </c>
      <c r="P24" s="52">
        <f>HitEfficiency!P20*$E$1*P$6*SPY*(1-0.5^($B$1/R$7))*R$7/LN(2)</f>
        <v>0</v>
      </c>
      <c r="Q24" s="53">
        <f>$E$1*SPY*(1-0.5^($B$1/R$7))*R$7/LN(2)*SQRT(POWER(MAX(0,P$6)*HitEfficiency!Q20,2)+POWER(HitEfficiency!P20*Q$6,2))</f>
        <v>1.961346556009073E-5</v>
      </c>
      <c r="R24" s="54">
        <f t="shared" si="3"/>
        <v>3.2261279963603009E-5</v>
      </c>
    </row>
    <row r="25" spans="1:18">
      <c r="A25" s="28" t="s">
        <v>9</v>
      </c>
      <c r="B25" s="28">
        <v>700</v>
      </c>
      <c r="C25" s="29">
        <v>3500</v>
      </c>
      <c r="D25" s="9">
        <v>90</v>
      </c>
      <c r="E25" s="29">
        <v>631</v>
      </c>
      <c r="F25" s="9">
        <f>MCEvents_Integrals!F22</f>
        <v>3000</v>
      </c>
      <c r="G25" s="52">
        <f>HitEfficiency!G21*$E$1*G$6*SPY*(1-0.5^($B$1/I$7))*I$7/LN(2)</f>
        <v>0</v>
      </c>
      <c r="H25" s="53">
        <f>$E$1*SPY*(1-0.5^($B$1/I$7))*I$7/LN(2)*SQRT(POWER(MAX(0,G$6)*HitEfficiency!H21,2)+POWER(HitEfficiency!G21*H$6,2))</f>
        <v>0</v>
      </c>
      <c r="I25" s="53">
        <f t="shared" si="0"/>
        <v>0</v>
      </c>
      <c r="J25" s="52">
        <f>HitEfficiency!J21*$E$1*J$6*SPY*(1-0.5^($B$1/L$7))*L$7/LN(2)</f>
        <v>0</v>
      </c>
      <c r="K25" s="53">
        <f>$E$1*SPY*(1-0.5^($B$1/L$7))*L$7/LN(2)*SQRT(POWER(MAX(0,J$6)*HitEfficiency!K21,2)+POWER(HitEfficiency!J21*K$6,2))</f>
        <v>2.6545057625856791E-4</v>
      </c>
      <c r="L25" s="53">
        <f t="shared" si="1"/>
        <v>4.3662734313526362E-4</v>
      </c>
      <c r="M25" s="52">
        <f>HitEfficiency!M21*$E$1*M$6*SPY*(1-0.5^($B$1/O$7))*O$7/LN(2)</f>
        <v>0</v>
      </c>
      <c r="N25" s="53">
        <f>$E$1*SPY*(1-0.5^($B$1/O$7))*O$7/LN(2)*SQRT(POWER(MAX(0,M$6)*HitEfficiency!N21,2)+POWER(HitEfficiency!M21*N$6,2))</f>
        <v>8.9339802575844132E-3</v>
      </c>
      <c r="O25" s="53">
        <f t="shared" si="2"/>
        <v>1.4695089829800563E-2</v>
      </c>
      <c r="P25" s="52">
        <f>HitEfficiency!P21*$E$1*P$6*SPY*(1-0.5^($B$1/R$7))*R$7/LN(2)</f>
        <v>0</v>
      </c>
      <c r="Q25" s="53">
        <f>$E$1*SPY*(1-0.5^($B$1/R$7))*R$7/LN(2)*SQRT(POWER(MAX(0,P$6)*HitEfficiency!Q21,2)+POWER(HitEfficiency!P21*Q$6,2))</f>
        <v>1.961346556009073E-5</v>
      </c>
      <c r="R25" s="54">
        <f t="shared" si="3"/>
        <v>3.2261279963603009E-5</v>
      </c>
    </row>
    <row r="26" spans="1:18">
      <c r="A26" s="28" t="s">
        <v>9</v>
      </c>
      <c r="B26" s="28">
        <v>700</v>
      </c>
      <c r="C26" s="29">
        <v>3500</v>
      </c>
      <c r="D26" s="9">
        <v>36</v>
      </c>
      <c r="E26" s="29">
        <v>631</v>
      </c>
      <c r="F26" s="9">
        <f>MCEvents_Integrals!F23</f>
        <v>3637</v>
      </c>
      <c r="G26" s="52">
        <f>HitEfficiency!G22*$E$1*G$6*SPY*(1-0.5^($B$1/I$7))*I$7/LN(2)</f>
        <v>0</v>
      </c>
      <c r="H26" s="53">
        <f>$E$1*SPY*(1-0.5^($B$1/I$7))*I$7/LN(2)*SQRT(POWER(MAX(0,G$6)*HitEfficiency!H22,2)+POWER(HitEfficiency!G22*H$6,2))</f>
        <v>0</v>
      </c>
      <c r="I26" s="53">
        <f t="shared" si="0"/>
        <v>0</v>
      </c>
      <c r="J26" s="52">
        <f>HitEfficiency!J22*$E$1*J$6*SPY*(1-0.5^($B$1/L$7))*L$7/LN(2)</f>
        <v>0</v>
      </c>
      <c r="K26" s="53">
        <f>$E$1*SPY*(1-0.5^($B$1/L$7))*L$7/LN(2)*SQRT(POWER(MAX(0,J$6)*HitEfficiency!K22,2)+POWER(HitEfficiency!J22*K$6,2))</f>
        <v>2.6545057625856791E-4</v>
      </c>
      <c r="L26" s="53">
        <f t="shared" si="1"/>
        <v>4.3662734313526362E-4</v>
      </c>
      <c r="M26" s="52">
        <f>HitEfficiency!M22*$E$1*M$6*SPY*(1-0.5^($B$1/O$7))*O$7/LN(2)</f>
        <v>0</v>
      </c>
      <c r="N26" s="53">
        <f>$E$1*SPY*(1-0.5^($B$1/O$7))*O$7/LN(2)*SQRT(POWER(MAX(0,M$6)*HitEfficiency!N22,2)+POWER(HitEfficiency!M22*N$6,2))</f>
        <v>8.9339802575844132E-3</v>
      </c>
      <c r="O26" s="53">
        <f t="shared" si="2"/>
        <v>1.4695089829800563E-2</v>
      </c>
      <c r="P26" s="52">
        <f>HitEfficiency!P22*$E$1*P$6*SPY*(1-0.5^($B$1/R$7))*R$7/LN(2)</f>
        <v>0</v>
      </c>
      <c r="Q26" s="53">
        <f>$E$1*SPY*(1-0.5^($B$1/R$7))*R$7/LN(2)*SQRT(POWER(MAX(0,P$6)*HitEfficiency!Q22,2)+POWER(HitEfficiency!P22*Q$6,2))</f>
        <v>1.961346556009073E-5</v>
      </c>
      <c r="R26" s="54">
        <f t="shared" si="3"/>
        <v>3.2261279963603009E-5</v>
      </c>
    </row>
    <row r="27" spans="1:18">
      <c r="A27" s="28" t="s">
        <v>9</v>
      </c>
      <c r="B27" s="5">
        <v>700</v>
      </c>
      <c r="C27" s="32">
        <v>3500</v>
      </c>
      <c r="D27" s="9">
        <v>0</v>
      </c>
      <c r="E27" s="29">
        <v>631</v>
      </c>
      <c r="F27" s="9">
        <f>MCEvents_Integrals!F24</f>
        <v>3737.13</v>
      </c>
      <c r="G27" s="52">
        <f>HitEfficiency!G23*$E$1*G$6*SPY*(1-0.5^($B$1/I$7))*I$7/LN(2)</f>
        <v>0</v>
      </c>
      <c r="H27" s="53">
        <f>$E$1*SPY*(1-0.5^($B$1/I$7))*I$7/LN(2)*SQRT(POWER(MAX(0,G$6)*HitEfficiency!H23,2)+POWER(HitEfficiency!G23*H$6,2))</f>
        <v>0</v>
      </c>
      <c r="I27" s="53">
        <f t="shared" si="0"/>
        <v>0</v>
      </c>
      <c r="J27" s="52">
        <f>HitEfficiency!J23*$E$1*J$6*SPY*(1-0.5^($B$1/L$7))*L$7/LN(2)</f>
        <v>0</v>
      </c>
      <c r="K27" s="53">
        <f>$E$1*SPY*(1-0.5^($B$1/L$7))*L$7/LN(2)*SQRT(POWER(MAX(0,J$6)*HitEfficiency!K23,2)+POWER(HitEfficiency!J23*K$6,2))</f>
        <v>2.6545057625856791E-4</v>
      </c>
      <c r="L27" s="53">
        <f t="shared" si="1"/>
        <v>4.3662734313526362E-4</v>
      </c>
      <c r="M27" s="52">
        <f>HitEfficiency!M23*$E$1*M$6*SPY*(1-0.5^($B$1/O$7))*O$7/LN(2)</f>
        <v>0</v>
      </c>
      <c r="N27" s="53">
        <f>$E$1*SPY*(1-0.5^($B$1/O$7))*O$7/LN(2)*SQRT(POWER(MAX(0,M$6)*HitEfficiency!N23,2)+POWER(HitEfficiency!M23*N$6,2))</f>
        <v>8.9339802575844132E-3</v>
      </c>
      <c r="O27" s="53">
        <f t="shared" si="2"/>
        <v>1.4695089829800563E-2</v>
      </c>
      <c r="P27" s="52">
        <f>HitEfficiency!P23*$E$1*P$6*SPY*(1-0.5^($B$1/R$7))*R$7/LN(2)</f>
        <v>0</v>
      </c>
      <c r="Q27" s="53">
        <f>$E$1*SPY*(1-0.5^($B$1/R$7))*R$7/LN(2)*SQRT(POWER(MAX(0,P$6)*HitEfficiency!Q23,2)+POWER(HitEfficiency!P23*Q$6,2))</f>
        <v>1.961346556009073E-5</v>
      </c>
      <c r="R27" s="54">
        <f t="shared" si="3"/>
        <v>3.2261279963603009E-5</v>
      </c>
    </row>
    <row r="28" spans="1:18">
      <c r="A28" s="34" t="s">
        <v>9</v>
      </c>
      <c r="B28" s="213" t="s">
        <v>19</v>
      </c>
      <c r="C28" s="214"/>
      <c r="D28" s="205" t="s">
        <v>11</v>
      </c>
      <c r="E28" s="206"/>
      <c r="F28" s="30">
        <f>MCEvents_Integrals!F25</f>
        <v>3737.13</v>
      </c>
      <c r="G28" s="55">
        <f>HitEfficiency!G24*$E$1*G$6*SPY*(1-0.5^($B$1/I$7))*I$7/LN(2)</f>
        <v>0</v>
      </c>
      <c r="H28" s="56">
        <f>$E$1*SPY*(1-0.5^($B$1/I$7))*I$7/LN(2)*SQRT(POWER(MAX(0,G$6)*HitEfficiency!H24,2)+POWER(HitEfficiency!G24*H$6,2))</f>
        <v>0</v>
      </c>
      <c r="I28" s="56">
        <f t="shared" si="0"/>
        <v>0</v>
      </c>
      <c r="J28" s="55">
        <f>HitEfficiency!J24*$E$1*J$6*SPY*(1-0.5^($B$1/L$7))*L$7/LN(2)</f>
        <v>0</v>
      </c>
      <c r="K28" s="56">
        <f>$E$1*SPY*(1-0.5^($B$1/L$7))*L$7/LN(2)*SQRT(POWER(MAX(0,J$6)*HitEfficiency!K24,2)+POWER(HitEfficiency!J24*K$6,2))</f>
        <v>2.6545057625856791E-4</v>
      </c>
      <c r="L28" s="56">
        <f t="shared" si="1"/>
        <v>4.3662734313526362E-4</v>
      </c>
      <c r="M28" s="55">
        <f>HitEfficiency!M24*$E$1*M$6*SPY*(1-0.5^($B$1/O$7))*O$7/LN(2)</f>
        <v>0</v>
      </c>
      <c r="N28" s="56">
        <f>$E$1*SPY*(1-0.5^($B$1/O$7))*O$7/LN(2)*SQRT(POWER(MAX(0,M$6)*HitEfficiency!N24,2)+POWER(HitEfficiency!M24*N$6,2))</f>
        <v>8.9339802575844132E-3</v>
      </c>
      <c r="O28" s="56">
        <f t="shared" si="2"/>
        <v>1.4695089829800563E-2</v>
      </c>
      <c r="P28" s="55">
        <f>HitEfficiency!P24*$E$1*P$6*SPY*(1-0.5^($B$1/R$7))*R$7/LN(2)</f>
        <v>0</v>
      </c>
      <c r="Q28" s="56">
        <f>$E$1*SPY*(1-0.5^($B$1/R$7))*R$7/LN(2)*SQRT(POWER(MAX(0,P$6)*HitEfficiency!Q24,2)+POWER(HitEfficiency!P24*Q$6,2))</f>
        <v>1.961346556009073E-5</v>
      </c>
      <c r="R28" s="57">
        <f t="shared" si="3"/>
        <v>3.2261279963603009E-5</v>
      </c>
    </row>
    <row r="29" spans="1:18">
      <c r="A29" s="28" t="s">
        <v>9</v>
      </c>
      <c r="B29" s="26">
        <v>0</v>
      </c>
      <c r="C29" s="27">
        <v>3500</v>
      </c>
      <c r="D29" s="9">
        <v>333</v>
      </c>
      <c r="E29" s="29">
        <v>631</v>
      </c>
      <c r="F29" s="9">
        <f>MCEvents_Integrals!F26</f>
        <v>500</v>
      </c>
      <c r="G29" s="52">
        <f>HitEfficiency!G25*$E$1*G$6*SPY*(1-0.5^($B$1/I$7))*I$7/LN(2)</f>
        <v>0</v>
      </c>
      <c r="H29" s="53">
        <f>$E$1*SPY*(1-0.5^($B$1/I$7))*I$7/LN(2)*SQRT(POWER(MAX(0,G$6)*HitEfficiency!H25,2)+POWER(HitEfficiency!G25*H$6,2))</f>
        <v>0</v>
      </c>
      <c r="I29" s="53">
        <f t="shared" si="0"/>
        <v>0</v>
      </c>
      <c r="J29" s="52">
        <f>HitEfficiency!J25*$E$1*J$6*SPY*(1-0.5^($B$1/L$7))*L$7/LN(2)</f>
        <v>0</v>
      </c>
      <c r="K29" s="53">
        <f>$E$1*SPY*(1-0.5^($B$1/L$7))*L$7/LN(2)*SQRT(POWER(MAX(0,J$6)*HitEfficiency!K25,2)+POWER(HitEfficiency!J25*K$6,2))</f>
        <v>2.6545057625856791E-4</v>
      </c>
      <c r="L29" s="53">
        <f t="shared" si="1"/>
        <v>4.3662734313526362E-4</v>
      </c>
      <c r="M29" s="52">
        <f>HitEfficiency!M25*$E$1*M$6*SPY*(1-0.5^($B$1/O$7))*O$7/LN(2)</f>
        <v>0</v>
      </c>
      <c r="N29" s="53">
        <f>$E$1*SPY*(1-0.5^($B$1/O$7))*O$7/LN(2)*SQRT(POWER(MAX(0,M$6)*HitEfficiency!N25,2)+POWER(HitEfficiency!M25*N$6,2))</f>
        <v>8.9339802575844132E-3</v>
      </c>
      <c r="O29" s="53">
        <f t="shared" si="2"/>
        <v>1.4695089829800563E-2</v>
      </c>
      <c r="P29" s="52">
        <f>HitEfficiency!P25*$E$1*P$6*SPY*(1-0.5^($B$1/R$7))*R$7/LN(2)</f>
        <v>0</v>
      </c>
      <c r="Q29" s="53">
        <f>$E$1*SPY*(1-0.5^($B$1/R$7))*R$7/LN(2)*SQRT(POWER(MAX(0,P$6)*HitEfficiency!Q25,2)+POWER(HitEfficiency!P25*Q$6,2))</f>
        <v>1.961346556009073E-5</v>
      </c>
      <c r="R29" s="54">
        <f t="shared" si="3"/>
        <v>3.2261279963603009E-5</v>
      </c>
    </row>
    <row r="30" spans="1:18">
      <c r="A30" s="28" t="s">
        <v>9</v>
      </c>
      <c r="B30" s="28">
        <v>0</v>
      </c>
      <c r="C30" s="29">
        <v>3500</v>
      </c>
      <c r="D30" s="9">
        <v>256</v>
      </c>
      <c r="E30" s="29">
        <v>631</v>
      </c>
      <c r="F30" s="9">
        <f>MCEvents_Integrals!F27</f>
        <v>1000</v>
      </c>
      <c r="G30" s="52">
        <f>HitEfficiency!G26*$E$1*G$6*SPY*(1-0.5^($B$1/I$7))*I$7/LN(2)</f>
        <v>0</v>
      </c>
      <c r="H30" s="53">
        <f>$E$1*SPY*(1-0.5^($B$1/I$7))*I$7/LN(2)*SQRT(POWER(MAX(0,G$6)*HitEfficiency!H26,2)+POWER(HitEfficiency!G26*H$6,2))</f>
        <v>0</v>
      </c>
      <c r="I30" s="53">
        <f t="shared" si="0"/>
        <v>0</v>
      </c>
      <c r="J30" s="52">
        <f>HitEfficiency!J26*$E$1*J$6*SPY*(1-0.5^($B$1/L$7))*L$7/LN(2)</f>
        <v>0</v>
      </c>
      <c r="K30" s="53">
        <f>$E$1*SPY*(1-0.5^($B$1/L$7))*L$7/LN(2)*SQRT(POWER(MAX(0,J$6)*HitEfficiency!K26,2)+POWER(HitEfficiency!J26*K$6,2))</f>
        <v>2.6545057625856791E-4</v>
      </c>
      <c r="L30" s="53">
        <f t="shared" si="1"/>
        <v>4.3662734313526362E-4</v>
      </c>
      <c r="M30" s="52">
        <f>HitEfficiency!M26*$E$1*M$6*SPY*(1-0.5^($B$1/O$7))*O$7/LN(2)</f>
        <v>0</v>
      </c>
      <c r="N30" s="53">
        <f>$E$1*SPY*(1-0.5^($B$1/O$7))*O$7/LN(2)*SQRT(POWER(MAX(0,M$6)*HitEfficiency!N26,2)+POWER(HitEfficiency!M26*N$6,2))</f>
        <v>8.9339802575844132E-3</v>
      </c>
      <c r="O30" s="53">
        <f t="shared" si="2"/>
        <v>1.4695089829800563E-2</v>
      </c>
      <c r="P30" s="52">
        <f>HitEfficiency!P26*$E$1*P$6*SPY*(1-0.5^($B$1/R$7))*R$7/LN(2)</f>
        <v>0</v>
      </c>
      <c r="Q30" s="53">
        <f>$E$1*SPY*(1-0.5^($B$1/R$7))*R$7/LN(2)*SQRT(POWER(MAX(0,P$6)*HitEfficiency!Q26,2)+POWER(HitEfficiency!P26*Q$6,2))</f>
        <v>1.961346556009073E-5</v>
      </c>
      <c r="R30" s="54">
        <f t="shared" si="3"/>
        <v>3.2261279963603009E-5</v>
      </c>
    </row>
    <row r="31" spans="1:18">
      <c r="A31" s="28" t="s">
        <v>9</v>
      </c>
      <c r="B31" s="28">
        <v>0</v>
      </c>
      <c r="C31" s="29">
        <v>3500</v>
      </c>
      <c r="D31" s="9">
        <v>202</v>
      </c>
      <c r="E31" s="29">
        <v>631</v>
      </c>
      <c r="F31" s="9">
        <f>MCEvents_Integrals!F28</f>
        <v>1500</v>
      </c>
      <c r="G31" s="52">
        <f>HitEfficiency!G27*$E$1*G$6*SPY*(1-0.5^($B$1/I$7))*I$7/LN(2)</f>
        <v>0</v>
      </c>
      <c r="H31" s="53">
        <f>$E$1*SPY*(1-0.5^($B$1/I$7))*I$7/LN(2)*SQRT(POWER(MAX(0,G$6)*HitEfficiency!H27,2)+POWER(HitEfficiency!G27*H$6,2))</f>
        <v>0</v>
      </c>
      <c r="I31" s="53">
        <f t="shared" si="0"/>
        <v>0</v>
      </c>
      <c r="J31" s="52">
        <f>HitEfficiency!J27*$E$1*J$6*SPY*(1-0.5^($B$1/L$7))*L$7/LN(2)</f>
        <v>0</v>
      </c>
      <c r="K31" s="53">
        <f>$E$1*SPY*(1-0.5^($B$1/L$7))*L$7/LN(2)*SQRT(POWER(MAX(0,J$6)*HitEfficiency!K27,2)+POWER(HitEfficiency!J27*K$6,2))</f>
        <v>2.6545057625856791E-4</v>
      </c>
      <c r="L31" s="53">
        <f t="shared" si="1"/>
        <v>4.3662734313526362E-4</v>
      </c>
      <c r="M31" s="52">
        <f>HitEfficiency!M27*$E$1*M$6*SPY*(1-0.5^($B$1/O$7))*O$7/LN(2)</f>
        <v>0</v>
      </c>
      <c r="N31" s="53">
        <f>$E$1*SPY*(1-0.5^($B$1/O$7))*O$7/LN(2)*SQRT(POWER(MAX(0,M$6)*HitEfficiency!N27,2)+POWER(HitEfficiency!M27*N$6,2))</f>
        <v>8.9339802575844132E-3</v>
      </c>
      <c r="O31" s="53">
        <f t="shared" si="2"/>
        <v>1.4695089829800563E-2</v>
      </c>
      <c r="P31" s="52">
        <f>HitEfficiency!P27*$E$1*P$6*SPY*(1-0.5^($B$1/R$7))*R$7/LN(2)</f>
        <v>0</v>
      </c>
      <c r="Q31" s="53">
        <f>$E$1*SPY*(1-0.5^($B$1/R$7))*R$7/LN(2)*SQRT(POWER(MAX(0,P$6)*HitEfficiency!Q27,2)+POWER(HitEfficiency!P27*Q$6,2))</f>
        <v>1.961346556009073E-5</v>
      </c>
      <c r="R31" s="54">
        <f t="shared" si="3"/>
        <v>3.2261279963603009E-5</v>
      </c>
    </row>
    <row r="32" spans="1:18">
      <c r="A32" s="28" t="s">
        <v>9</v>
      </c>
      <c r="B32" s="28">
        <v>0</v>
      </c>
      <c r="C32" s="29">
        <v>3500</v>
      </c>
      <c r="D32" s="9">
        <v>159</v>
      </c>
      <c r="E32" s="29">
        <v>631</v>
      </c>
      <c r="F32" s="9">
        <f>MCEvents_Integrals!F29</f>
        <v>2000</v>
      </c>
      <c r="G32" s="52">
        <f>HitEfficiency!G28*$E$1*G$6*SPY*(1-0.5^($B$1/I$7))*I$7/LN(2)</f>
        <v>0</v>
      </c>
      <c r="H32" s="53">
        <f>$E$1*SPY*(1-0.5^($B$1/I$7))*I$7/LN(2)*SQRT(POWER(MAX(0,G$6)*HitEfficiency!H28,2)+POWER(HitEfficiency!G28*H$6,2))</f>
        <v>0</v>
      </c>
      <c r="I32" s="53">
        <f t="shared" si="0"/>
        <v>0</v>
      </c>
      <c r="J32" s="52">
        <f>HitEfficiency!J28*$E$1*J$6*SPY*(1-0.5^($B$1/L$7))*L$7/LN(2)</f>
        <v>0</v>
      </c>
      <c r="K32" s="53">
        <f>$E$1*SPY*(1-0.5^($B$1/L$7))*L$7/LN(2)*SQRT(POWER(MAX(0,J$6)*HitEfficiency!K28,2)+POWER(HitEfficiency!J28*K$6,2))</f>
        <v>2.6545057625856791E-4</v>
      </c>
      <c r="L32" s="53">
        <f t="shared" si="1"/>
        <v>4.3662734313526362E-4</v>
      </c>
      <c r="M32" s="52">
        <f>HitEfficiency!M28*$E$1*M$6*SPY*(1-0.5^($B$1/O$7))*O$7/LN(2)</f>
        <v>0</v>
      </c>
      <c r="N32" s="53">
        <f>$E$1*SPY*(1-0.5^($B$1/O$7))*O$7/LN(2)*SQRT(POWER(MAX(0,M$6)*HitEfficiency!N28,2)+POWER(HitEfficiency!M28*N$6,2))</f>
        <v>8.9339802575844132E-3</v>
      </c>
      <c r="O32" s="53">
        <f t="shared" si="2"/>
        <v>1.4695089829800563E-2</v>
      </c>
      <c r="P32" s="52">
        <f>HitEfficiency!P28*$E$1*P$6*SPY*(1-0.5^($B$1/R$7))*R$7/LN(2)</f>
        <v>0</v>
      </c>
      <c r="Q32" s="53">
        <f>$E$1*SPY*(1-0.5^($B$1/R$7))*R$7/LN(2)*SQRT(POWER(MAX(0,P$6)*HitEfficiency!Q28,2)+POWER(HitEfficiency!P28*Q$6,2))</f>
        <v>1.961346556009073E-5</v>
      </c>
      <c r="R32" s="54">
        <f t="shared" si="3"/>
        <v>3.2261279963603009E-5</v>
      </c>
    </row>
    <row r="33" spans="1:18">
      <c r="A33" s="28" t="s">
        <v>9</v>
      </c>
      <c r="B33" s="28">
        <v>0</v>
      </c>
      <c r="C33" s="29">
        <v>3500</v>
      </c>
      <c r="D33" s="9">
        <v>122</v>
      </c>
      <c r="E33" s="29">
        <v>631</v>
      </c>
      <c r="F33" s="9">
        <f>MCEvents_Integrals!F30</f>
        <v>2500</v>
      </c>
      <c r="G33" s="52">
        <f>HitEfficiency!G29*$E$1*G$6*SPY*(1-0.5^($B$1/I$7))*I$7/LN(2)</f>
        <v>0</v>
      </c>
      <c r="H33" s="53">
        <f>$E$1*SPY*(1-0.5^($B$1/I$7))*I$7/LN(2)*SQRT(POWER(MAX(0,G$6)*HitEfficiency!H29,2)+POWER(HitEfficiency!G29*H$6,2))</f>
        <v>0</v>
      </c>
      <c r="I33" s="53">
        <f t="shared" si="0"/>
        <v>0</v>
      </c>
      <c r="J33" s="52">
        <f>HitEfficiency!J29*$E$1*J$6*SPY*(1-0.5^($B$1/L$7))*L$7/LN(2)</f>
        <v>0</v>
      </c>
      <c r="K33" s="53">
        <f>$E$1*SPY*(1-0.5^($B$1/L$7))*L$7/LN(2)*SQRT(POWER(MAX(0,J$6)*HitEfficiency!K29,2)+POWER(HitEfficiency!J29*K$6,2))</f>
        <v>2.6545057625856791E-4</v>
      </c>
      <c r="L33" s="53">
        <f t="shared" si="1"/>
        <v>4.3662734313526362E-4</v>
      </c>
      <c r="M33" s="52">
        <f>HitEfficiency!M29*$E$1*M$6*SPY*(1-0.5^($B$1/O$7))*O$7/LN(2)</f>
        <v>0</v>
      </c>
      <c r="N33" s="53">
        <f>$E$1*SPY*(1-0.5^($B$1/O$7))*O$7/LN(2)*SQRT(POWER(MAX(0,M$6)*HitEfficiency!N29,2)+POWER(HitEfficiency!M29*N$6,2))</f>
        <v>8.9339802575844132E-3</v>
      </c>
      <c r="O33" s="53">
        <f t="shared" si="2"/>
        <v>1.4695089829800563E-2</v>
      </c>
      <c r="P33" s="52">
        <f>HitEfficiency!P29*$E$1*P$6*SPY*(1-0.5^($B$1/R$7))*R$7/LN(2)</f>
        <v>0</v>
      </c>
      <c r="Q33" s="53">
        <f>$E$1*SPY*(1-0.5^($B$1/R$7))*R$7/LN(2)*SQRT(POWER(MAX(0,P$6)*HitEfficiency!Q29,2)+POWER(HitEfficiency!P29*Q$6,2))</f>
        <v>1.961346556009073E-5</v>
      </c>
      <c r="R33" s="54">
        <f t="shared" si="3"/>
        <v>3.2261279963603009E-5</v>
      </c>
    </row>
    <row r="34" spans="1:18">
      <c r="A34" s="28" t="s">
        <v>9</v>
      </c>
      <c r="B34" s="28">
        <v>0</v>
      </c>
      <c r="C34" s="29">
        <v>3500</v>
      </c>
      <c r="D34" s="9">
        <v>90</v>
      </c>
      <c r="E34" s="29">
        <v>631</v>
      </c>
      <c r="F34" s="9">
        <f>MCEvents_Integrals!F31</f>
        <v>3000</v>
      </c>
      <c r="G34" s="52">
        <f>HitEfficiency!G30*$E$1*G$6*SPY*(1-0.5^($B$1/I$7))*I$7/LN(2)</f>
        <v>0</v>
      </c>
      <c r="H34" s="53">
        <f>$E$1*SPY*(1-0.5^($B$1/I$7))*I$7/LN(2)*SQRT(POWER(MAX(0,G$6)*HitEfficiency!H30,2)+POWER(HitEfficiency!G30*H$6,2))</f>
        <v>0</v>
      </c>
      <c r="I34" s="53">
        <f t="shared" si="0"/>
        <v>0</v>
      </c>
      <c r="J34" s="52">
        <f>HitEfficiency!J30*$E$1*J$6*SPY*(1-0.5^($B$1/L$7))*L$7/LN(2)</f>
        <v>0</v>
      </c>
      <c r="K34" s="53">
        <f>$E$1*SPY*(1-0.5^($B$1/L$7))*L$7/LN(2)*SQRT(POWER(MAX(0,J$6)*HitEfficiency!K30,2)+POWER(HitEfficiency!J30*K$6,2))</f>
        <v>2.6545057625856791E-4</v>
      </c>
      <c r="L34" s="53">
        <f t="shared" si="1"/>
        <v>4.3662734313526362E-4</v>
      </c>
      <c r="M34" s="52">
        <f>HitEfficiency!M30*$E$1*M$6*SPY*(1-0.5^($B$1/O$7))*O$7/LN(2)</f>
        <v>0</v>
      </c>
      <c r="N34" s="53">
        <f>$E$1*SPY*(1-0.5^($B$1/O$7))*O$7/LN(2)*SQRT(POWER(MAX(0,M$6)*HitEfficiency!N30,2)+POWER(HitEfficiency!M30*N$6,2))</f>
        <v>8.9339802575844132E-3</v>
      </c>
      <c r="O34" s="53">
        <f t="shared" si="2"/>
        <v>1.4695089829800563E-2</v>
      </c>
      <c r="P34" s="52">
        <f>HitEfficiency!P30*$E$1*P$6*SPY*(1-0.5^($B$1/R$7))*R$7/LN(2)</f>
        <v>0</v>
      </c>
      <c r="Q34" s="53">
        <f>$E$1*SPY*(1-0.5^($B$1/R$7))*R$7/LN(2)*SQRT(POWER(MAX(0,P$6)*HitEfficiency!Q30,2)+POWER(HitEfficiency!P30*Q$6,2))</f>
        <v>1.961346556009073E-5</v>
      </c>
      <c r="R34" s="54">
        <f t="shared" si="3"/>
        <v>3.2261279963603009E-5</v>
      </c>
    </row>
    <row r="35" spans="1:18">
      <c r="A35" s="28" t="s">
        <v>9</v>
      </c>
      <c r="B35" s="28">
        <v>0</v>
      </c>
      <c r="C35" s="29">
        <v>3500</v>
      </c>
      <c r="D35" s="9">
        <v>36</v>
      </c>
      <c r="E35" s="29">
        <v>631</v>
      </c>
      <c r="F35" s="9">
        <f>MCEvents_Integrals!F32</f>
        <v>3637</v>
      </c>
      <c r="G35" s="52">
        <f>HitEfficiency!G31*$E$1*G$6*SPY*(1-0.5^($B$1/I$7))*I$7/LN(2)</f>
        <v>0</v>
      </c>
      <c r="H35" s="53">
        <f>$E$1*SPY*(1-0.5^($B$1/I$7))*I$7/LN(2)*SQRT(POWER(MAX(0,G$6)*HitEfficiency!H31,2)+POWER(HitEfficiency!G31*H$6,2))</f>
        <v>0</v>
      </c>
      <c r="I35" s="53">
        <f t="shared" si="0"/>
        <v>0</v>
      </c>
      <c r="J35" s="52">
        <f>HitEfficiency!J31*$E$1*J$6*SPY*(1-0.5^($B$1/L$7))*L$7/LN(2)</f>
        <v>0</v>
      </c>
      <c r="K35" s="53">
        <f>$E$1*SPY*(1-0.5^($B$1/L$7))*L$7/LN(2)*SQRT(POWER(MAX(0,J$6)*HitEfficiency!K31,2)+POWER(HitEfficiency!J31*K$6,2))</f>
        <v>2.6545057625856791E-4</v>
      </c>
      <c r="L35" s="53">
        <f t="shared" si="1"/>
        <v>4.3662734313526362E-4</v>
      </c>
      <c r="M35" s="52">
        <f>HitEfficiency!M31*$E$1*M$6*SPY*(1-0.5^($B$1/O$7))*O$7/LN(2)</f>
        <v>0</v>
      </c>
      <c r="N35" s="53">
        <f>$E$1*SPY*(1-0.5^($B$1/O$7))*O$7/LN(2)*SQRT(POWER(MAX(0,M$6)*HitEfficiency!N31,2)+POWER(HitEfficiency!M31*N$6,2))</f>
        <v>8.9339802575844132E-3</v>
      </c>
      <c r="O35" s="53">
        <f t="shared" si="2"/>
        <v>1.4695089829800563E-2</v>
      </c>
      <c r="P35" s="52">
        <f>HitEfficiency!P31*$E$1*P$6*SPY*(1-0.5^($B$1/R$7))*R$7/LN(2)</f>
        <v>0</v>
      </c>
      <c r="Q35" s="53">
        <f>$E$1*SPY*(1-0.5^($B$1/R$7))*R$7/LN(2)*SQRT(POWER(MAX(0,P$6)*HitEfficiency!Q31,2)+POWER(HitEfficiency!P31*Q$6,2))</f>
        <v>1.961346556009073E-5</v>
      </c>
      <c r="R35" s="54">
        <f t="shared" si="3"/>
        <v>3.2261279963603009E-5</v>
      </c>
    </row>
    <row r="36" spans="1:18">
      <c r="A36" s="28" t="s">
        <v>9</v>
      </c>
      <c r="B36" s="5">
        <v>0</v>
      </c>
      <c r="C36" s="32">
        <v>3500</v>
      </c>
      <c r="D36" s="9">
        <v>0</v>
      </c>
      <c r="E36" s="29">
        <v>631</v>
      </c>
      <c r="F36" s="9">
        <f>MCEvents_Integrals!F33</f>
        <v>3737.13</v>
      </c>
      <c r="G36" s="52">
        <f>HitEfficiency!G32*$E$1*G$6*SPY*(1-0.5^($B$1/I$7))*I$7/LN(2)</f>
        <v>0</v>
      </c>
      <c r="H36" s="53">
        <f>$E$1*SPY*(1-0.5^($B$1/I$7))*I$7/LN(2)*SQRT(POWER(MAX(0,G$6)*HitEfficiency!H32,2)+POWER(HitEfficiency!G32*H$6,2))</f>
        <v>0</v>
      </c>
      <c r="I36" s="53">
        <f t="shared" si="0"/>
        <v>0</v>
      </c>
      <c r="J36" s="52">
        <f>HitEfficiency!J32*$E$1*J$6*SPY*(1-0.5^($B$1/L$7))*L$7/LN(2)</f>
        <v>0</v>
      </c>
      <c r="K36" s="53">
        <f>$E$1*SPY*(1-0.5^($B$1/L$7))*L$7/LN(2)*SQRT(POWER(MAX(0,J$6)*HitEfficiency!K32,2)+POWER(HitEfficiency!J32*K$6,2))</f>
        <v>2.6545057625856791E-4</v>
      </c>
      <c r="L36" s="53">
        <f t="shared" si="1"/>
        <v>4.3662734313526362E-4</v>
      </c>
      <c r="M36" s="52">
        <f>HitEfficiency!M32*$E$1*M$6*SPY*(1-0.5^($B$1/O$7))*O$7/LN(2)</f>
        <v>0</v>
      </c>
      <c r="N36" s="53">
        <f>$E$1*SPY*(1-0.5^($B$1/O$7))*O$7/LN(2)*SQRT(POWER(MAX(0,M$6)*HitEfficiency!N32,2)+POWER(HitEfficiency!M32*N$6,2))</f>
        <v>8.9339802575844132E-3</v>
      </c>
      <c r="O36" s="53">
        <f t="shared" si="2"/>
        <v>1.4695089829800563E-2</v>
      </c>
      <c r="P36" s="52">
        <f>HitEfficiency!P32*$E$1*P$6*SPY*(1-0.5^($B$1/R$7))*R$7/LN(2)</f>
        <v>0</v>
      </c>
      <c r="Q36" s="53">
        <f>$E$1*SPY*(1-0.5^($B$1/R$7))*R$7/LN(2)*SQRT(POWER(MAX(0,P$6)*HitEfficiency!Q32,2)+POWER(HitEfficiency!P32*Q$6,2))</f>
        <v>1.961346556009073E-5</v>
      </c>
      <c r="R36" s="54">
        <f t="shared" si="3"/>
        <v>3.2261279963603009E-5</v>
      </c>
    </row>
    <row r="37" spans="1:18">
      <c r="A37" s="34" t="s">
        <v>9</v>
      </c>
      <c r="B37" s="213" t="s">
        <v>12</v>
      </c>
      <c r="C37" s="214"/>
      <c r="D37" s="205" t="s">
        <v>11</v>
      </c>
      <c r="E37" s="206"/>
      <c r="F37" s="30">
        <f>MCEvents_Integrals!F34</f>
        <v>3737.13</v>
      </c>
      <c r="G37" s="55">
        <f>HitEfficiency!G33*$E$1*G$6*SPY*(1-0.5^($B$1/I$7))*I$7/LN(2)</f>
        <v>0</v>
      </c>
      <c r="H37" s="56">
        <f>$E$1*SPY*(1-0.5^($B$1/I$7))*I$7/LN(2)*SQRT(POWER(MAX(0,G$6)*HitEfficiency!H33,2)+POWER(HitEfficiency!G33*H$6,2))</f>
        <v>0</v>
      </c>
      <c r="I37" s="56">
        <f t="shared" si="0"/>
        <v>0</v>
      </c>
      <c r="J37" s="55">
        <f>HitEfficiency!J33*$E$1*J$6*SPY*(1-0.5^($B$1/L$7))*L$7/LN(2)</f>
        <v>0</v>
      </c>
      <c r="K37" s="56">
        <f>$E$1*SPY*(1-0.5^($B$1/L$7))*L$7/LN(2)*SQRT(POWER(MAX(0,J$6)*HitEfficiency!K33,2)+POWER(HitEfficiency!J33*K$6,2))</f>
        <v>2.6545057625856791E-4</v>
      </c>
      <c r="L37" s="56">
        <f t="shared" si="1"/>
        <v>4.3662734313526362E-4</v>
      </c>
      <c r="M37" s="55">
        <f>HitEfficiency!M33*$E$1*M$6*SPY*(1-0.5^($B$1/O$7))*O$7/LN(2)</f>
        <v>0</v>
      </c>
      <c r="N37" s="56">
        <f>$E$1*SPY*(1-0.5^($B$1/O$7))*O$7/LN(2)*SQRT(POWER(MAX(0,M$6)*HitEfficiency!N33,2)+POWER(HitEfficiency!M33*N$6,2))</f>
        <v>8.9339802575844132E-3</v>
      </c>
      <c r="O37" s="56">
        <f t="shared" si="2"/>
        <v>1.4695089829800563E-2</v>
      </c>
      <c r="P37" s="55">
        <f>HitEfficiency!P33*$E$1*P$6*SPY*(1-0.5^($B$1/R$7))*R$7/LN(2)</f>
        <v>0</v>
      </c>
      <c r="Q37" s="56">
        <f>$E$1*SPY*(1-0.5^($B$1/R$7))*R$7/LN(2)*SQRT(POWER(MAX(0,P$6)*HitEfficiency!Q33,2)+POWER(HitEfficiency!P33*Q$6,2))</f>
        <v>1.961346556009073E-5</v>
      </c>
      <c r="R37" s="57">
        <f t="shared" si="3"/>
        <v>3.2261279963603009E-5</v>
      </c>
    </row>
    <row r="38" spans="1:18">
      <c r="A38" s="28" t="s">
        <v>9</v>
      </c>
      <c r="B38" s="26">
        <v>2384</v>
      </c>
      <c r="C38" s="27">
        <v>2532</v>
      </c>
      <c r="D38" s="9">
        <v>333</v>
      </c>
      <c r="E38" s="29">
        <v>631</v>
      </c>
      <c r="F38" s="9">
        <f>MCEvents_Integrals!F35</f>
        <v>500</v>
      </c>
      <c r="G38" s="52">
        <f>HitEfficiency!G34*$E$1*G$6*SPY*(1-0.5^($B$1/I$7))*I$7/LN(2)</f>
        <v>0</v>
      </c>
      <c r="H38" s="53">
        <f>$E$1*SPY*(1-0.5^($B$1/I$7))*I$7/LN(2)*SQRT(POWER(MAX(0,G$6)*HitEfficiency!H34,2)+POWER(HitEfficiency!G34*H$6,2))</f>
        <v>0</v>
      </c>
      <c r="I38" s="53">
        <f t="shared" si="0"/>
        <v>0</v>
      </c>
      <c r="J38" s="52">
        <f>HitEfficiency!J34*$E$1*J$6*SPY*(1-0.5^($B$1/L$7))*L$7/LN(2)</f>
        <v>0</v>
      </c>
      <c r="K38" s="53">
        <f>$E$1*SPY*(1-0.5^($B$1/L$7))*L$7/LN(2)*SQRT(POWER(MAX(0,J$6)*HitEfficiency!K34,2)+POWER(HitEfficiency!J34*K$6,2))</f>
        <v>2.6545057625856791E-4</v>
      </c>
      <c r="L38" s="53">
        <f t="shared" si="1"/>
        <v>4.3662734313526362E-4</v>
      </c>
      <c r="M38" s="52">
        <f>HitEfficiency!M34*$E$1*M$6*SPY*(1-0.5^($B$1/O$7))*O$7/LN(2)</f>
        <v>0</v>
      </c>
      <c r="N38" s="53">
        <f>$E$1*SPY*(1-0.5^($B$1/O$7))*O$7/LN(2)*SQRT(POWER(MAX(0,M$6)*HitEfficiency!N34,2)+POWER(HitEfficiency!M34*N$6,2))</f>
        <v>8.9339802575844132E-3</v>
      </c>
      <c r="O38" s="53">
        <f t="shared" si="2"/>
        <v>1.4695089829800563E-2</v>
      </c>
      <c r="P38" s="52">
        <f>HitEfficiency!P34*$E$1*P$6*SPY*(1-0.5^($B$1/R$7))*R$7/LN(2)</f>
        <v>0</v>
      </c>
      <c r="Q38" s="53">
        <f>$E$1*SPY*(1-0.5^($B$1/R$7))*R$7/LN(2)*SQRT(POWER(MAX(0,P$6)*HitEfficiency!Q34,2)+POWER(HitEfficiency!P34*Q$6,2))</f>
        <v>1.961346556009073E-5</v>
      </c>
      <c r="R38" s="54">
        <f t="shared" si="3"/>
        <v>3.2261279963603009E-5</v>
      </c>
    </row>
    <row r="39" spans="1:18">
      <c r="A39" s="28" t="s">
        <v>9</v>
      </c>
      <c r="B39" s="28">
        <v>2384</v>
      </c>
      <c r="C39" s="29">
        <v>2532</v>
      </c>
      <c r="D39" s="9">
        <v>256</v>
      </c>
      <c r="E39" s="29">
        <v>631</v>
      </c>
      <c r="F39" s="9">
        <f>MCEvents_Integrals!F36</f>
        <v>1000</v>
      </c>
      <c r="G39" s="52">
        <f>HitEfficiency!G35*$E$1*G$6*SPY*(1-0.5^($B$1/I$7))*I$7/LN(2)</f>
        <v>0</v>
      </c>
      <c r="H39" s="53">
        <f>$E$1*SPY*(1-0.5^($B$1/I$7))*I$7/LN(2)*SQRT(POWER(MAX(0,G$6)*HitEfficiency!H35,2)+POWER(HitEfficiency!G35*H$6,2))</f>
        <v>0</v>
      </c>
      <c r="I39" s="53">
        <f t="shared" si="0"/>
        <v>0</v>
      </c>
      <c r="J39" s="52">
        <f>HitEfficiency!J35*$E$1*J$6*SPY*(1-0.5^($B$1/L$7))*L$7/LN(2)</f>
        <v>0</v>
      </c>
      <c r="K39" s="53">
        <f>$E$1*SPY*(1-0.5^($B$1/L$7))*L$7/LN(2)*SQRT(POWER(MAX(0,J$6)*HitEfficiency!K35,2)+POWER(HitEfficiency!J35*K$6,2))</f>
        <v>2.6545057625856791E-4</v>
      </c>
      <c r="L39" s="53">
        <f t="shared" si="1"/>
        <v>4.3662734313526362E-4</v>
      </c>
      <c r="M39" s="52">
        <f>HitEfficiency!M35*$E$1*M$6*SPY*(1-0.5^($B$1/O$7))*O$7/LN(2)</f>
        <v>0</v>
      </c>
      <c r="N39" s="53">
        <f>$E$1*SPY*(1-0.5^($B$1/O$7))*O$7/LN(2)*SQRT(POWER(MAX(0,M$6)*HitEfficiency!N35,2)+POWER(HitEfficiency!M35*N$6,2))</f>
        <v>8.9339802575844132E-3</v>
      </c>
      <c r="O39" s="53">
        <f t="shared" si="2"/>
        <v>1.4695089829800563E-2</v>
      </c>
      <c r="P39" s="52">
        <f>HitEfficiency!P35*$E$1*P$6*SPY*(1-0.5^($B$1/R$7))*R$7/LN(2)</f>
        <v>0</v>
      </c>
      <c r="Q39" s="53">
        <f>$E$1*SPY*(1-0.5^($B$1/R$7))*R$7/LN(2)*SQRT(POWER(MAX(0,P$6)*HitEfficiency!Q35,2)+POWER(HitEfficiency!P35*Q$6,2))</f>
        <v>1.961346556009073E-5</v>
      </c>
      <c r="R39" s="54">
        <f t="shared" si="3"/>
        <v>3.2261279963603009E-5</v>
      </c>
    </row>
    <row r="40" spans="1:18">
      <c r="A40" s="28" t="s">
        <v>9</v>
      </c>
      <c r="B40" s="28">
        <v>2384</v>
      </c>
      <c r="C40" s="29">
        <v>2532</v>
      </c>
      <c r="D40" s="9">
        <v>202</v>
      </c>
      <c r="E40" s="29">
        <v>631</v>
      </c>
      <c r="F40" s="9">
        <f>MCEvents_Integrals!F37</f>
        <v>1500</v>
      </c>
      <c r="G40" s="52">
        <f>HitEfficiency!G36*$E$1*G$6*SPY*(1-0.5^($B$1/I$7))*I$7/LN(2)</f>
        <v>0</v>
      </c>
      <c r="H40" s="53">
        <f>$E$1*SPY*(1-0.5^($B$1/I$7))*I$7/LN(2)*SQRT(POWER(MAX(0,G$6)*HitEfficiency!H36,2)+POWER(HitEfficiency!G36*H$6,2))</f>
        <v>0</v>
      </c>
      <c r="I40" s="53">
        <f t="shared" si="0"/>
        <v>0</v>
      </c>
      <c r="J40" s="52">
        <f>HitEfficiency!J36*$E$1*J$6*SPY*(1-0.5^($B$1/L$7))*L$7/LN(2)</f>
        <v>0</v>
      </c>
      <c r="K40" s="53">
        <f>$E$1*SPY*(1-0.5^($B$1/L$7))*L$7/LN(2)*SQRT(POWER(MAX(0,J$6)*HitEfficiency!K36,2)+POWER(HitEfficiency!J36*K$6,2))</f>
        <v>2.6545057625856791E-4</v>
      </c>
      <c r="L40" s="53">
        <f t="shared" si="1"/>
        <v>4.3662734313526362E-4</v>
      </c>
      <c r="M40" s="52">
        <f>HitEfficiency!M36*$E$1*M$6*SPY*(1-0.5^($B$1/O$7))*O$7/LN(2)</f>
        <v>0</v>
      </c>
      <c r="N40" s="53">
        <f>$E$1*SPY*(1-0.5^($B$1/O$7))*O$7/LN(2)*SQRT(POWER(MAX(0,M$6)*HitEfficiency!N36,2)+POWER(HitEfficiency!M36*N$6,2))</f>
        <v>8.9339802575844132E-3</v>
      </c>
      <c r="O40" s="53">
        <f t="shared" si="2"/>
        <v>1.4695089829800563E-2</v>
      </c>
      <c r="P40" s="52">
        <f>HitEfficiency!P36*$E$1*P$6*SPY*(1-0.5^($B$1/R$7))*R$7/LN(2)</f>
        <v>0</v>
      </c>
      <c r="Q40" s="53">
        <f>$E$1*SPY*(1-0.5^($B$1/R$7))*R$7/LN(2)*SQRT(POWER(MAX(0,P$6)*HitEfficiency!Q36,2)+POWER(HitEfficiency!P36*Q$6,2))</f>
        <v>1.961346556009073E-5</v>
      </c>
      <c r="R40" s="54">
        <f t="shared" si="3"/>
        <v>3.2261279963603009E-5</v>
      </c>
    </row>
    <row r="41" spans="1:18">
      <c r="A41" s="28" t="s">
        <v>9</v>
      </c>
      <c r="B41" s="28">
        <v>2384</v>
      </c>
      <c r="C41" s="29">
        <v>2532</v>
      </c>
      <c r="D41" s="9">
        <v>159</v>
      </c>
      <c r="E41" s="29">
        <v>631</v>
      </c>
      <c r="F41" s="9">
        <f>MCEvents_Integrals!F38</f>
        <v>2000</v>
      </c>
      <c r="G41" s="52">
        <f>HitEfficiency!G37*$E$1*G$6*SPY*(1-0.5^($B$1/I$7))*I$7/LN(2)</f>
        <v>0</v>
      </c>
      <c r="H41" s="53">
        <f>$E$1*SPY*(1-0.5^($B$1/I$7))*I$7/LN(2)*SQRT(POWER(MAX(0,G$6)*HitEfficiency!H37,2)+POWER(HitEfficiency!G37*H$6,2))</f>
        <v>0</v>
      </c>
      <c r="I41" s="53">
        <f t="shared" si="0"/>
        <v>0</v>
      </c>
      <c r="J41" s="52">
        <f>HitEfficiency!J37*$E$1*J$6*SPY*(1-0.5^($B$1/L$7))*L$7/LN(2)</f>
        <v>0</v>
      </c>
      <c r="K41" s="53">
        <f>$E$1*SPY*(1-0.5^($B$1/L$7))*L$7/LN(2)*SQRT(POWER(MAX(0,J$6)*HitEfficiency!K37,2)+POWER(HitEfficiency!J37*K$6,2))</f>
        <v>2.6545057625856791E-4</v>
      </c>
      <c r="L41" s="53">
        <f t="shared" si="1"/>
        <v>4.3662734313526362E-4</v>
      </c>
      <c r="M41" s="52">
        <f>HitEfficiency!M37*$E$1*M$6*SPY*(1-0.5^($B$1/O$7))*O$7/LN(2)</f>
        <v>0</v>
      </c>
      <c r="N41" s="53">
        <f>$E$1*SPY*(1-0.5^($B$1/O$7))*O$7/LN(2)*SQRT(POWER(MAX(0,M$6)*HitEfficiency!N37,2)+POWER(HitEfficiency!M37*N$6,2))</f>
        <v>8.9339802575844132E-3</v>
      </c>
      <c r="O41" s="53">
        <f t="shared" si="2"/>
        <v>1.4695089829800563E-2</v>
      </c>
      <c r="P41" s="52">
        <f>HitEfficiency!P37*$E$1*P$6*SPY*(1-0.5^($B$1/R$7))*R$7/LN(2)</f>
        <v>0</v>
      </c>
      <c r="Q41" s="53">
        <f>$E$1*SPY*(1-0.5^($B$1/R$7))*R$7/LN(2)*SQRT(POWER(MAX(0,P$6)*HitEfficiency!Q37,2)+POWER(HitEfficiency!P37*Q$6,2))</f>
        <v>1.961346556009073E-5</v>
      </c>
      <c r="R41" s="54">
        <f t="shared" si="3"/>
        <v>3.2261279963603009E-5</v>
      </c>
    </row>
    <row r="42" spans="1:18">
      <c r="A42" s="28" t="s">
        <v>9</v>
      </c>
      <c r="B42" s="28">
        <v>2384</v>
      </c>
      <c r="C42" s="29">
        <v>2532</v>
      </c>
      <c r="D42" s="9">
        <v>122</v>
      </c>
      <c r="E42" s="29">
        <v>631</v>
      </c>
      <c r="F42" s="9">
        <f>MCEvents_Integrals!F39</f>
        <v>2500</v>
      </c>
      <c r="G42" s="52">
        <f>HitEfficiency!G38*$E$1*G$6*SPY*(1-0.5^($B$1/I$7))*I$7/LN(2)</f>
        <v>0</v>
      </c>
      <c r="H42" s="53">
        <f>$E$1*SPY*(1-0.5^($B$1/I$7))*I$7/LN(2)*SQRT(POWER(MAX(0,G$6)*HitEfficiency!H38,2)+POWER(HitEfficiency!G38*H$6,2))</f>
        <v>0</v>
      </c>
      <c r="I42" s="53">
        <f t="shared" ref="I42:I73" si="4">MAX(0,G42)+$B$3*H42</f>
        <v>0</v>
      </c>
      <c r="J42" s="52">
        <f>HitEfficiency!J38*$E$1*J$6*SPY*(1-0.5^($B$1/L$7))*L$7/LN(2)</f>
        <v>0</v>
      </c>
      <c r="K42" s="53">
        <f>$E$1*SPY*(1-0.5^($B$1/L$7))*L$7/LN(2)*SQRT(POWER(MAX(0,J$6)*HitEfficiency!K38,2)+POWER(HitEfficiency!J38*K$6,2))</f>
        <v>2.6545057625856791E-4</v>
      </c>
      <c r="L42" s="53">
        <f t="shared" ref="L42:L73" si="5">MAX(0,J42)+$B$3*K42</f>
        <v>4.3662734313526362E-4</v>
      </c>
      <c r="M42" s="52">
        <f>HitEfficiency!M38*$E$1*M$6*SPY*(1-0.5^($B$1/O$7))*O$7/LN(2)</f>
        <v>0</v>
      </c>
      <c r="N42" s="53">
        <f>$E$1*SPY*(1-0.5^($B$1/O$7))*O$7/LN(2)*SQRT(POWER(MAX(0,M$6)*HitEfficiency!N38,2)+POWER(HitEfficiency!M38*N$6,2))</f>
        <v>8.9339802575844132E-3</v>
      </c>
      <c r="O42" s="53">
        <f t="shared" ref="O42:O73" si="6">MAX(0,M42)+$B$3*N42</f>
        <v>1.4695089829800563E-2</v>
      </c>
      <c r="P42" s="52">
        <f>HitEfficiency!P38*$E$1*P$6*SPY*(1-0.5^($B$1/R$7))*R$7/LN(2)</f>
        <v>0</v>
      </c>
      <c r="Q42" s="53">
        <f>$E$1*SPY*(1-0.5^($B$1/R$7))*R$7/LN(2)*SQRT(POWER(MAX(0,P$6)*HitEfficiency!Q38,2)+POWER(HitEfficiency!P38*Q$6,2))</f>
        <v>1.961346556009073E-5</v>
      </c>
      <c r="R42" s="54">
        <f t="shared" ref="R42:R73" si="7">MAX(0,P42)+$B$3*Q42</f>
        <v>3.2261279963603009E-5</v>
      </c>
    </row>
    <row r="43" spans="1:18">
      <c r="A43" s="28" t="s">
        <v>9</v>
      </c>
      <c r="B43" s="28">
        <v>2384</v>
      </c>
      <c r="C43" s="29">
        <v>2532</v>
      </c>
      <c r="D43" s="9">
        <v>90</v>
      </c>
      <c r="E43" s="29">
        <v>631</v>
      </c>
      <c r="F43" s="9">
        <f>MCEvents_Integrals!F40</f>
        <v>3000</v>
      </c>
      <c r="G43" s="52">
        <f>HitEfficiency!G39*$E$1*G$6*SPY*(1-0.5^($B$1/I$7))*I$7/LN(2)</f>
        <v>0</v>
      </c>
      <c r="H43" s="53">
        <f>$E$1*SPY*(1-0.5^($B$1/I$7))*I$7/LN(2)*SQRT(POWER(MAX(0,G$6)*HitEfficiency!H39,2)+POWER(HitEfficiency!G39*H$6,2))</f>
        <v>0</v>
      </c>
      <c r="I43" s="53">
        <f t="shared" si="4"/>
        <v>0</v>
      </c>
      <c r="J43" s="52">
        <f>HitEfficiency!J39*$E$1*J$6*SPY*(1-0.5^($B$1/L$7))*L$7/LN(2)</f>
        <v>0</v>
      </c>
      <c r="K43" s="53">
        <f>$E$1*SPY*(1-0.5^($B$1/L$7))*L$7/LN(2)*SQRT(POWER(MAX(0,J$6)*HitEfficiency!K39,2)+POWER(HitEfficiency!J39*K$6,2))</f>
        <v>2.6545057625856791E-4</v>
      </c>
      <c r="L43" s="53">
        <f t="shared" si="5"/>
        <v>4.3662734313526362E-4</v>
      </c>
      <c r="M43" s="52">
        <f>HitEfficiency!M39*$E$1*M$6*SPY*(1-0.5^($B$1/O$7))*O$7/LN(2)</f>
        <v>0</v>
      </c>
      <c r="N43" s="53">
        <f>$E$1*SPY*(1-0.5^($B$1/O$7))*O$7/LN(2)*SQRT(POWER(MAX(0,M$6)*HitEfficiency!N39,2)+POWER(HitEfficiency!M39*N$6,2))</f>
        <v>8.9339802575844132E-3</v>
      </c>
      <c r="O43" s="53">
        <f t="shared" si="6"/>
        <v>1.4695089829800563E-2</v>
      </c>
      <c r="P43" s="52">
        <f>HitEfficiency!P39*$E$1*P$6*SPY*(1-0.5^($B$1/R$7))*R$7/LN(2)</f>
        <v>0</v>
      </c>
      <c r="Q43" s="53">
        <f>$E$1*SPY*(1-0.5^($B$1/R$7))*R$7/LN(2)*SQRT(POWER(MAX(0,P$6)*HitEfficiency!Q39,2)+POWER(HitEfficiency!P39*Q$6,2))</f>
        <v>1.961346556009073E-5</v>
      </c>
      <c r="R43" s="54">
        <f t="shared" si="7"/>
        <v>3.2261279963603009E-5</v>
      </c>
    </row>
    <row r="44" spans="1:18">
      <c r="A44" s="28" t="s">
        <v>9</v>
      </c>
      <c r="B44" s="28">
        <v>2384</v>
      </c>
      <c r="C44" s="29">
        <v>2532</v>
      </c>
      <c r="D44" s="9">
        <v>36</v>
      </c>
      <c r="E44" s="29">
        <v>631</v>
      </c>
      <c r="F44" s="9">
        <f>MCEvents_Integrals!F41</f>
        <v>3637</v>
      </c>
      <c r="G44" s="52">
        <f>HitEfficiency!G40*$E$1*G$6*SPY*(1-0.5^($B$1/I$7))*I$7/LN(2)</f>
        <v>0</v>
      </c>
      <c r="H44" s="53">
        <f>$E$1*SPY*(1-0.5^($B$1/I$7))*I$7/LN(2)*SQRT(POWER(MAX(0,G$6)*HitEfficiency!H40,2)+POWER(HitEfficiency!G40*H$6,2))</f>
        <v>0</v>
      </c>
      <c r="I44" s="53">
        <f t="shared" si="4"/>
        <v>0</v>
      </c>
      <c r="J44" s="52">
        <f>HitEfficiency!J40*$E$1*J$6*SPY*(1-0.5^($B$1/L$7))*L$7/LN(2)</f>
        <v>0</v>
      </c>
      <c r="K44" s="53">
        <f>$E$1*SPY*(1-0.5^($B$1/L$7))*L$7/LN(2)*SQRT(POWER(MAX(0,J$6)*HitEfficiency!K40,2)+POWER(HitEfficiency!J40*K$6,2))</f>
        <v>2.6545057625856791E-4</v>
      </c>
      <c r="L44" s="53">
        <f t="shared" si="5"/>
        <v>4.3662734313526362E-4</v>
      </c>
      <c r="M44" s="52">
        <f>HitEfficiency!M40*$E$1*M$6*SPY*(1-0.5^($B$1/O$7))*O$7/LN(2)</f>
        <v>0</v>
      </c>
      <c r="N44" s="53">
        <f>$E$1*SPY*(1-0.5^($B$1/O$7))*O$7/LN(2)*SQRT(POWER(MAX(0,M$6)*HitEfficiency!N40,2)+POWER(HitEfficiency!M40*N$6,2))</f>
        <v>8.9339802575844132E-3</v>
      </c>
      <c r="O44" s="53">
        <f t="shared" si="6"/>
        <v>1.4695089829800563E-2</v>
      </c>
      <c r="P44" s="52">
        <f>HitEfficiency!P40*$E$1*P$6*SPY*(1-0.5^($B$1/R$7))*R$7/LN(2)</f>
        <v>0</v>
      </c>
      <c r="Q44" s="53">
        <f>$E$1*SPY*(1-0.5^($B$1/R$7))*R$7/LN(2)*SQRT(POWER(MAX(0,P$6)*HitEfficiency!Q40,2)+POWER(HitEfficiency!P40*Q$6,2))</f>
        <v>1.961346556009073E-5</v>
      </c>
      <c r="R44" s="54">
        <f t="shared" si="7"/>
        <v>3.2261279963603009E-5</v>
      </c>
    </row>
    <row r="45" spans="1:18">
      <c r="A45" s="28" t="s">
        <v>9</v>
      </c>
      <c r="B45" s="5">
        <v>2384</v>
      </c>
      <c r="C45" s="32">
        <v>2532</v>
      </c>
      <c r="D45" s="9">
        <v>0</v>
      </c>
      <c r="E45" s="29">
        <v>631</v>
      </c>
      <c r="F45" s="9">
        <f>MCEvents_Integrals!F42</f>
        <v>3737.13</v>
      </c>
      <c r="G45" s="52">
        <f>HitEfficiency!G41*$E$1*G$6*SPY*(1-0.5^($B$1/I$7))*I$7/LN(2)</f>
        <v>0</v>
      </c>
      <c r="H45" s="53">
        <f>$E$1*SPY*(1-0.5^($B$1/I$7))*I$7/LN(2)*SQRT(POWER(MAX(0,G$6)*HitEfficiency!H41,2)+POWER(HitEfficiency!G41*H$6,2))</f>
        <v>0</v>
      </c>
      <c r="I45" s="53">
        <f t="shared" si="4"/>
        <v>0</v>
      </c>
      <c r="J45" s="52">
        <f>HitEfficiency!J41*$E$1*J$6*SPY*(1-0.5^($B$1/L$7))*L$7/LN(2)</f>
        <v>0</v>
      </c>
      <c r="K45" s="53">
        <f>$E$1*SPY*(1-0.5^($B$1/L$7))*L$7/LN(2)*SQRT(POWER(MAX(0,J$6)*HitEfficiency!K41,2)+POWER(HitEfficiency!J41*K$6,2))</f>
        <v>2.6545057625856791E-4</v>
      </c>
      <c r="L45" s="53">
        <f t="shared" si="5"/>
        <v>4.3662734313526362E-4</v>
      </c>
      <c r="M45" s="52">
        <f>HitEfficiency!M41*$E$1*M$6*SPY*(1-0.5^($B$1/O$7))*O$7/LN(2)</f>
        <v>0</v>
      </c>
      <c r="N45" s="53">
        <f>$E$1*SPY*(1-0.5^($B$1/O$7))*O$7/LN(2)*SQRT(POWER(MAX(0,M$6)*HitEfficiency!N41,2)+POWER(HitEfficiency!M41*N$6,2))</f>
        <v>8.9339802575844132E-3</v>
      </c>
      <c r="O45" s="53">
        <f t="shared" si="6"/>
        <v>1.4695089829800563E-2</v>
      </c>
      <c r="P45" s="52">
        <f>HitEfficiency!P41*$E$1*P$6*SPY*(1-0.5^($B$1/R$7))*R$7/LN(2)</f>
        <v>0</v>
      </c>
      <c r="Q45" s="53">
        <f>$E$1*SPY*(1-0.5^($B$1/R$7))*R$7/LN(2)*SQRT(POWER(MAX(0,P$6)*HitEfficiency!Q41,2)+POWER(HitEfficiency!P41*Q$6,2))</f>
        <v>1.961346556009073E-5</v>
      </c>
      <c r="R45" s="54">
        <f t="shared" si="7"/>
        <v>3.2261279963603009E-5</v>
      </c>
    </row>
    <row r="46" spans="1:18">
      <c r="A46" s="34" t="s">
        <v>9</v>
      </c>
      <c r="B46" s="213" t="s">
        <v>13</v>
      </c>
      <c r="C46" s="214"/>
      <c r="D46" s="205" t="s">
        <v>11</v>
      </c>
      <c r="E46" s="206"/>
      <c r="F46" s="30">
        <f>MCEvents_Integrals!F43</f>
        <v>3737.13</v>
      </c>
      <c r="G46" s="55">
        <f>HitEfficiency!G42*$E$1*G$6*SPY*(1-0.5^($B$1/I$7))*I$7/LN(2)</f>
        <v>0</v>
      </c>
      <c r="H46" s="56">
        <f>$E$1*SPY*(1-0.5^($B$1/I$7))*I$7/LN(2)*SQRT(POWER(MAX(0,G$6)*HitEfficiency!H42,2)+POWER(HitEfficiency!G42*H$6,2))</f>
        <v>0</v>
      </c>
      <c r="I46" s="56">
        <f t="shared" si="4"/>
        <v>0</v>
      </c>
      <c r="J46" s="55">
        <f>HitEfficiency!J42*$E$1*J$6*SPY*(1-0.5^($B$1/L$7))*L$7/LN(2)</f>
        <v>0</v>
      </c>
      <c r="K46" s="56">
        <f>$E$1*SPY*(1-0.5^($B$1/L$7))*L$7/LN(2)*SQRT(POWER(MAX(0,J$6)*HitEfficiency!K42,2)+POWER(HitEfficiency!J42*K$6,2))</f>
        <v>2.6545057625856791E-4</v>
      </c>
      <c r="L46" s="56">
        <f t="shared" si="5"/>
        <v>4.3662734313526362E-4</v>
      </c>
      <c r="M46" s="55">
        <f>HitEfficiency!M42*$E$1*M$6*SPY*(1-0.5^($B$1/O$7))*O$7/LN(2)</f>
        <v>0</v>
      </c>
      <c r="N46" s="56">
        <f>$E$1*SPY*(1-0.5^($B$1/O$7))*O$7/LN(2)*SQRT(POWER(MAX(0,M$6)*HitEfficiency!N42,2)+POWER(HitEfficiency!M42*N$6,2))</f>
        <v>8.9339802575844132E-3</v>
      </c>
      <c r="O46" s="56">
        <f t="shared" si="6"/>
        <v>1.4695089829800563E-2</v>
      </c>
      <c r="P46" s="55">
        <f>HitEfficiency!P42*$E$1*P$6*SPY*(1-0.5^($B$1/R$7))*R$7/LN(2)</f>
        <v>0</v>
      </c>
      <c r="Q46" s="56">
        <f>$E$1*SPY*(1-0.5^($B$1/R$7))*R$7/LN(2)*SQRT(POWER(MAX(0,P$6)*HitEfficiency!Q42,2)+POWER(HitEfficiency!P42*Q$6,2))</f>
        <v>1.961346556009073E-5</v>
      </c>
      <c r="R46" s="57">
        <f t="shared" si="7"/>
        <v>3.2261279963603009E-5</v>
      </c>
    </row>
    <row r="47" spans="1:18">
      <c r="A47" s="28" t="s">
        <v>9</v>
      </c>
      <c r="B47" s="26">
        <v>2408</v>
      </c>
      <c r="C47" s="27">
        <v>2507</v>
      </c>
      <c r="D47" s="9">
        <v>333</v>
      </c>
      <c r="E47" s="29">
        <v>631</v>
      </c>
      <c r="F47" s="9">
        <f>MCEvents_Integrals!F44</f>
        <v>500</v>
      </c>
      <c r="G47" s="52">
        <f>HitEfficiency!G43*$E$1*G$6*SPY*(1-0.5^($B$1/I$7))*I$7/LN(2)</f>
        <v>0</v>
      </c>
      <c r="H47" s="53">
        <f>$E$1*SPY*(1-0.5^($B$1/I$7))*I$7/LN(2)*SQRT(POWER(MAX(0,G$6)*HitEfficiency!H43,2)+POWER(HitEfficiency!G43*H$6,2))</f>
        <v>0</v>
      </c>
      <c r="I47" s="53">
        <f t="shared" si="4"/>
        <v>0</v>
      </c>
      <c r="J47" s="52">
        <f>HitEfficiency!J43*$E$1*J$6*SPY*(1-0.5^($B$1/L$7))*L$7/LN(2)</f>
        <v>0</v>
      </c>
      <c r="K47" s="53">
        <f>$E$1*SPY*(1-0.5^($B$1/L$7))*L$7/LN(2)*SQRT(POWER(MAX(0,J$6)*HitEfficiency!K43,2)+POWER(HitEfficiency!J43*K$6,2))</f>
        <v>2.6545057625856791E-4</v>
      </c>
      <c r="L47" s="53">
        <f t="shared" si="5"/>
        <v>4.3662734313526362E-4</v>
      </c>
      <c r="M47" s="52">
        <f>HitEfficiency!M43*$E$1*M$6*SPY*(1-0.5^($B$1/O$7))*O$7/LN(2)</f>
        <v>0</v>
      </c>
      <c r="N47" s="53">
        <f>$E$1*SPY*(1-0.5^($B$1/O$7))*O$7/LN(2)*SQRT(POWER(MAX(0,M$6)*HitEfficiency!N43,2)+POWER(HitEfficiency!M43*N$6,2))</f>
        <v>8.9339802575844132E-3</v>
      </c>
      <c r="O47" s="53">
        <f t="shared" si="6"/>
        <v>1.4695089829800563E-2</v>
      </c>
      <c r="P47" s="52">
        <f>HitEfficiency!P43*$E$1*P$6*SPY*(1-0.5^($B$1/R$7))*R$7/LN(2)</f>
        <v>0</v>
      </c>
      <c r="Q47" s="53">
        <f>$E$1*SPY*(1-0.5^($B$1/R$7))*R$7/LN(2)*SQRT(POWER(MAX(0,P$6)*HitEfficiency!Q43,2)+POWER(HitEfficiency!P43*Q$6,2))</f>
        <v>1.961346556009073E-5</v>
      </c>
      <c r="R47" s="54">
        <f t="shared" si="7"/>
        <v>3.2261279963603009E-5</v>
      </c>
    </row>
    <row r="48" spans="1:18">
      <c r="A48" s="28" t="s">
        <v>9</v>
      </c>
      <c r="B48" s="28">
        <v>2408</v>
      </c>
      <c r="C48" s="29">
        <v>2507</v>
      </c>
      <c r="D48" s="9">
        <v>256</v>
      </c>
      <c r="E48" s="29">
        <v>631</v>
      </c>
      <c r="F48" s="9">
        <f>MCEvents_Integrals!F45</f>
        <v>1000</v>
      </c>
      <c r="G48" s="52">
        <f>HitEfficiency!G44*$E$1*G$6*SPY*(1-0.5^($B$1/I$7))*I$7/LN(2)</f>
        <v>0</v>
      </c>
      <c r="H48" s="53">
        <f>$E$1*SPY*(1-0.5^($B$1/I$7))*I$7/LN(2)*SQRT(POWER(MAX(0,G$6)*HitEfficiency!H44,2)+POWER(HitEfficiency!G44*H$6,2))</f>
        <v>0</v>
      </c>
      <c r="I48" s="53">
        <f t="shared" si="4"/>
        <v>0</v>
      </c>
      <c r="J48" s="52">
        <f>HitEfficiency!J44*$E$1*J$6*SPY*(1-0.5^($B$1/L$7))*L$7/LN(2)</f>
        <v>0</v>
      </c>
      <c r="K48" s="53">
        <f>$E$1*SPY*(1-0.5^($B$1/L$7))*L$7/LN(2)*SQRT(POWER(MAX(0,J$6)*HitEfficiency!K44,2)+POWER(HitEfficiency!J44*K$6,2))</f>
        <v>2.6545057625856791E-4</v>
      </c>
      <c r="L48" s="53">
        <f t="shared" si="5"/>
        <v>4.3662734313526362E-4</v>
      </c>
      <c r="M48" s="52">
        <f>HitEfficiency!M44*$E$1*M$6*SPY*(1-0.5^($B$1/O$7))*O$7/LN(2)</f>
        <v>0</v>
      </c>
      <c r="N48" s="53">
        <f>$E$1*SPY*(1-0.5^($B$1/O$7))*O$7/LN(2)*SQRT(POWER(MAX(0,M$6)*HitEfficiency!N44,2)+POWER(HitEfficiency!M44*N$6,2))</f>
        <v>8.9339802575844132E-3</v>
      </c>
      <c r="O48" s="53">
        <f t="shared" si="6"/>
        <v>1.4695089829800563E-2</v>
      </c>
      <c r="P48" s="52">
        <f>HitEfficiency!P44*$E$1*P$6*SPY*(1-0.5^($B$1/R$7))*R$7/LN(2)</f>
        <v>0</v>
      </c>
      <c r="Q48" s="53">
        <f>$E$1*SPY*(1-0.5^($B$1/R$7))*R$7/LN(2)*SQRT(POWER(MAX(0,P$6)*HitEfficiency!Q44,2)+POWER(HitEfficiency!P44*Q$6,2))</f>
        <v>1.961346556009073E-5</v>
      </c>
      <c r="R48" s="54">
        <f t="shared" si="7"/>
        <v>3.2261279963603009E-5</v>
      </c>
    </row>
    <row r="49" spans="1:18">
      <c r="A49" s="28" t="s">
        <v>9</v>
      </c>
      <c r="B49" s="28">
        <v>2408</v>
      </c>
      <c r="C49" s="29">
        <v>2507</v>
      </c>
      <c r="D49" s="9">
        <v>202</v>
      </c>
      <c r="E49" s="29">
        <v>631</v>
      </c>
      <c r="F49" s="9">
        <f>MCEvents_Integrals!F46</f>
        <v>1500</v>
      </c>
      <c r="G49" s="52">
        <f>HitEfficiency!G45*$E$1*G$6*SPY*(1-0.5^($B$1/I$7))*I$7/LN(2)</f>
        <v>0</v>
      </c>
      <c r="H49" s="53">
        <f>$E$1*SPY*(1-0.5^($B$1/I$7))*I$7/LN(2)*SQRT(POWER(MAX(0,G$6)*HitEfficiency!H45,2)+POWER(HitEfficiency!G45*H$6,2))</f>
        <v>0</v>
      </c>
      <c r="I49" s="53">
        <f t="shared" si="4"/>
        <v>0</v>
      </c>
      <c r="J49" s="52">
        <f>HitEfficiency!J45*$E$1*J$6*SPY*(1-0.5^($B$1/L$7))*L$7/LN(2)</f>
        <v>0</v>
      </c>
      <c r="K49" s="53">
        <f>$E$1*SPY*(1-0.5^($B$1/L$7))*L$7/LN(2)*SQRT(POWER(MAX(0,J$6)*HitEfficiency!K45,2)+POWER(HitEfficiency!J45*K$6,2))</f>
        <v>2.6545057625856791E-4</v>
      </c>
      <c r="L49" s="53">
        <f t="shared" si="5"/>
        <v>4.3662734313526362E-4</v>
      </c>
      <c r="M49" s="52">
        <f>HitEfficiency!M45*$E$1*M$6*SPY*(1-0.5^($B$1/O$7))*O$7/LN(2)</f>
        <v>0</v>
      </c>
      <c r="N49" s="53">
        <f>$E$1*SPY*(1-0.5^($B$1/O$7))*O$7/LN(2)*SQRT(POWER(MAX(0,M$6)*HitEfficiency!N45,2)+POWER(HitEfficiency!M45*N$6,2))</f>
        <v>8.9339802575844132E-3</v>
      </c>
      <c r="O49" s="53">
        <f t="shared" si="6"/>
        <v>1.4695089829800563E-2</v>
      </c>
      <c r="P49" s="52">
        <f>HitEfficiency!P45*$E$1*P$6*SPY*(1-0.5^($B$1/R$7))*R$7/LN(2)</f>
        <v>0</v>
      </c>
      <c r="Q49" s="53">
        <f>$E$1*SPY*(1-0.5^($B$1/R$7))*R$7/LN(2)*SQRT(POWER(MAX(0,P$6)*HitEfficiency!Q45,2)+POWER(HitEfficiency!P45*Q$6,2))</f>
        <v>1.961346556009073E-5</v>
      </c>
      <c r="R49" s="54">
        <f t="shared" si="7"/>
        <v>3.2261279963603009E-5</v>
      </c>
    </row>
    <row r="50" spans="1:18">
      <c r="A50" s="28" t="s">
        <v>9</v>
      </c>
      <c r="B50" s="28">
        <v>2408</v>
      </c>
      <c r="C50" s="29">
        <v>2507</v>
      </c>
      <c r="D50" s="9">
        <v>159</v>
      </c>
      <c r="E50" s="29">
        <v>631</v>
      </c>
      <c r="F50" s="9">
        <f>MCEvents_Integrals!F47</f>
        <v>2000</v>
      </c>
      <c r="G50" s="52">
        <f>HitEfficiency!G46*$E$1*G$6*SPY*(1-0.5^($B$1/I$7))*I$7/LN(2)</f>
        <v>0</v>
      </c>
      <c r="H50" s="53">
        <f>$E$1*SPY*(1-0.5^($B$1/I$7))*I$7/LN(2)*SQRT(POWER(MAX(0,G$6)*HitEfficiency!H46,2)+POWER(HitEfficiency!G46*H$6,2))</f>
        <v>0</v>
      </c>
      <c r="I50" s="53">
        <f t="shared" si="4"/>
        <v>0</v>
      </c>
      <c r="J50" s="52">
        <f>HitEfficiency!J46*$E$1*J$6*SPY*(1-0.5^($B$1/L$7))*L$7/LN(2)</f>
        <v>0</v>
      </c>
      <c r="K50" s="53">
        <f>$E$1*SPY*(1-0.5^($B$1/L$7))*L$7/LN(2)*SQRT(POWER(MAX(0,J$6)*HitEfficiency!K46,2)+POWER(HitEfficiency!J46*K$6,2))</f>
        <v>2.6545057625856791E-4</v>
      </c>
      <c r="L50" s="53">
        <f t="shared" si="5"/>
        <v>4.3662734313526362E-4</v>
      </c>
      <c r="M50" s="52">
        <f>HitEfficiency!M46*$E$1*M$6*SPY*(1-0.5^($B$1/O$7))*O$7/LN(2)</f>
        <v>0</v>
      </c>
      <c r="N50" s="53">
        <f>$E$1*SPY*(1-0.5^($B$1/O$7))*O$7/LN(2)*SQRT(POWER(MAX(0,M$6)*HitEfficiency!N46,2)+POWER(HitEfficiency!M46*N$6,2))</f>
        <v>8.9339802575844132E-3</v>
      </c>
      <c r="O50" s="53">
        <f t="shared" si="6"/>
        <v>1.4695089829800563E-2</v>
      </c>
      <c r="P50" s="52">
        <f>HitEfficiency!P46*$E$1*P$6*SPY*(1-0.5^($B$1/R$7))*R$7/LN(2)</f>
        <v>0</v>
      </c>
      <c r="Q50" s="53">
        <f>$E$1*SPY*(1-0.5^($B$1/R$7))*R$7/LN(2)*SQRT(POWER(MAX(0,P$6)*HitEfficiency!Q46,2)+POWER(HitEfficiency!P46*Q$6,2))</f>
        <v>1.961346556009073E-5</v>
      </c>
      <c r="R50" s="54">
        <f t="shared" si="7"/>
        <v>3.2261279963603009E-5</v>
      </c>
    </row>
    <row r="51" spans="1:18">
      <c r="A51" s="28" t="s">
        <v>9</v>
      </c>
      <c r="B51" s="28">
        <v>2408</v>
      </c>
      <c r="C51" s="29">
        <v>2507</v>
      </c>
      <c r="D51" s="9">
        <v>122</v>
      </c>
      <c r="E51" s="29">
        <v>631</v>
      </c>
      <c r="F51" s="9">
        <f>MCEvents_Integrals!F48</f>
        <v>2500</v>
      </c>
      <c r="G51" s="52">
        <f>HitEfficiency!G47*$E$1*G$6*SPY*(1-0.5^($B$1/I$7))*I$7/LN(2)</f>
        <v>0</v>
      </c>
      <c r="H51" s="53">
        <f>$E$1*SPY*(1-0.5^($B$1/I$7))*I$7/LN(2)*SQRT(POWER(MAX(0,G$6)*HitEfficiency!H47,2)+POWER(HitEfficiency!G47*H$6,2))</f>
        <v>0</v>
      </c>
      <c r="I51" s="53">
        <f t="shared" si="4"/>
        <v>0</v>
      </c>
      <c r="J51" s="52">
        <f>HitEfficiency!J47*$E$1*J$6*SPY*(1-0.5^($B$1/L$7))*L$7/LN(2)</f>
        <v>0</v>
      </c>
      <c r="K51" s="53">
        <f>$E$1*SPY*(1-0.5^($B$1/L$7))*L$7/LN(2)*SQRT(POWER(MAX(0,J$6)*HitEfficiency!K47,2)+POWER(HitEfficiency!J47*K$6,2))</f>
        <v>2.6545057625856791E-4</v>
      </c>
      <c r="L51" s="53">
        <f t="shared" si="5"/>
        <v>4.3662734313526362E-4</v>
      </c>
      <c r="M51" s="52">
        <f>HitEfficiency!M47*$E$1*M$6*SPY*(1-0.5^($B$1/O$7))*O$7/LN(2)</f>
        <v>0</v>
      </c>
      <c r="N51" s="53">
        <f>$E$1*SPY*(1-0.5^($B$1/O$7))*O$7/LN(2)*SQRT(POWER(MAX(0,M$6)*HitEfficiency!N47,2)+POWER(HitEfficiency!M47*N$6,2))</f>
        <v>8.9339802575844132E-3</v>
      </c>
      <c r="O51" s="53">
        <f t="shared" si="6"/>
        <v>1.4695089829800563E-2</v>
      </c>
      <c r="P51" s="52">
        <f>HitEfficiency!P47*$E$1*P$6*SPY*(1-0.5^($B$1/R$7))*R$7/LN(2)</f>
        <v>0</v>
      </c>
      <c r="Q51" s="53">
        <f>$E$1*SPY*(1-0.5^($B$1/R$7))*R$7/LN(2)*SQRT(POWER(MAX(0,P$6)*HitEfficiency!Q47,2)+POWER(HitEfficiency!P47*Q$6,2))</f>
        <v>1.961346556009073E-5</v>
      </c>
      <c r="R51" s="54">
        <f t="shared" si="7"/>
        <v>3.2261279963603009E-5</v>
      </c>
    </row>
    <row r="52" spans="1:18">
      <c r="A52" s="28" t="s">
        <v>9</v>
      </c>
      <c r="B52" s="28">
        <v>2408</v>
      </c>
      <c r="C52" s="29">
        <v>2507</v>
      </c>
      <c r="D52" s="9">
        <v>90</v>
      </c>
      <c r="E52" s="29">
        <v>631</v>
      </c>
      <c r="F52" s="9">
        <f>MCEvents_Integrals!F49</f>
        <v>3000</v>
      </c>
      <c r="G52" s="52">
        <f>HitEfficiency!G48*$E$1*G$6*SPY*(1-0.5^($B$1/I$7))*I$7/LN(2)</f>
        <v>0</v>
      </c>
      <c r="H52" s="53">
        <f>$E$1*SPY*(1-0.5^($B$1/I$7))*I$7/LN(2)*SQRT(POWER(MAX(0,G$6)*HitEfficiency!H48,2)+POWER(HitEfficiency!G48*H$6,2))</f>
        <v>0</v>
      </c>
      <c r="I52" s="53">
        <f t="shared" si="4"/>
        <v>0</v>
      </c>
      <c r="J52" s="52">
        <f>HitEfficiency!J48*$E$1*J$6*SPY*(1-0.5^($B$1/L$7))*L$7/LN(2)</f>
        <v>0</v>
      </c>
      <c r="K52" s="53">
        <f>$E$1*SPY*(1-0.5^($B$1/L$7))*L$7/LN(2)*SQRT(POWER(MAX(0,J$6)*HitEfficiency!K48,2)+POWER(HitEfficiency!J48*K$6,2))</f>
        <v>2.6545057625856791E-4</v>
      </c>
      <c r="L52" s="53">
        <f t="shared" si="5"/>
        <v>4.3662734313526362E-4</v>
      </c>
      <c r="M52" s="52">
        <f>HitEfficiency!M48*$E$1*M$6*SPY*(1-0.5^($B$1/O$7))*O$7/LN(2)</f>
        <v>0</v>
      </c>
      <c r="N52" s="53">
        <f>$E$1*SPY*(1-0.5^($B$1/O$7))*O$7/LN(2)*SQRT(POWER(MAX(0,M$6)*HitEfficiency!N48,2)+POWER(HitEfficiency!M48*N$6,2))</f>
        <v>8.9339802575844132E-3</v>
      </c>
      <c r="O52" s="53">
        <f t="shared" si="6"/>
        <v>1.4695089829800563E-2</v>
      </c>
      <c r="P52" s="52">
        <f>HitEfficiency!P48*$E$1*P$6*SPY*(1-0.5^($B$1/R$7))*R$7/LN(2)</f>
        <v>0</v>
      </c>
      <c r="Q52" s="53">
        <f>$E$1*SPY*(1-0.5^($B$1/R$7))*R$7/LN(2)*SQRT(POWER(MAX(0,P$6)*HitEfficiency!Q48,2)+POWER(HitEfficiency!P48*Q$6,2))</f>
        <v>1.961346556009073E-5</v>
      </c>
      <c r="R52" s="54">
        <f t="shared" si="7"/>
        <v>3.2261279963603009E-5</v>
      </c>
    </row>
    <row r="53" spans="1:18">
      <c r="A53" s="28" t="s">
        <v>9</v>
      </c>
      <c r="B53" s="28">
        <v>2408</v>
      </c>
      <c r="C53" s="29">
        <v>2507</v>
      </c>
      <c r="D53" s="9">
        <v>36</v>
      </c>
      <c r="E53" s="29">
        <v>631</v>
      </c>
      <c r="F53" s="9">
        <f>MCEvents_Integrals!F50</f>
        <v>3637</v>
      </c>
      <c r="G53" s="52">
        <f>HitEfficiency!G49*$E$1*G$6*SPY*(1-0.5^($B$1/I$7))*I$7/LN(2)</f>
        <v>0</v>
      </c>
      <c r="H53" s="53">
        <f>$E$1*SPY*(1-0.5^($B$1/I$7))*I$7/LN(2)*SQRT(POWER(MAX(0,G$6)*HitEfficiency!H49,2)+POWER(HitEfficiency!G49*H$6,2))</f>
        <v>0</v>
      </c>
      <c r="I53" s="53">
        <f t="shared" si="4"/>
        <v>0</v>
      </c>
      <c r="J53" s="52">
        <f>HitEfficiency!J49*$E$1*J$6*SPY*(1-0.5^($B$1/L$7))*L$7/LN(2)</f>
        <v>0</v>
      </c>
      <c r="K53" s="53">
        <f>$E$1*SPY*(1-0.5^($B$1/L$7))*L$7/LN(2)*SQRT(POWER(MAX(0,J$6)*HitEfficiency!K49,2)+POWER(HitEfficiency!J49*K$6,2))</f>
        <v>2.6545057625856791E-4</v>
      </c>
      <c r="L53" s="53">
        <f t="shared" si="5"/>
        <v>4.3662734313526362E-4</v>
      </c>
      <c r="M53" s="52">
        <f>HitEfficiency!M49*$E$1*M$6*SPY*(1-0.5^($B$1/O$7))*O$7/LN(2)</f>
        <v>0</v>
      </c>
      <c r="N53" s="53">
        <f>$E$1*SPY*(1-0.5^($B$1/O$7))*O$7/LN(2)*SQRT(POWER(MAX(0,M$6)*HitEfficiency!N49,2)+POWER(HitEfficiency!M49*N$6,2))</f>
        <v>8.9339802575844132E-3</v>
      </c>
      <c r="O53" s="53">
        <f t="shared" si="6"/>
        <v>1.4695089829800563E-2</v>
      </c>
      <c r="P53" s="52">
        <f>HitEfficiency!P49*$E$1*P$6*SPY*(1-0.5^($B$1/R$7))*R$7/LN(2)</f>
        <v>0</v>
      </c>
      <c r="Q53" s="53">
        <f>$E$1*SPY*(1-0.5^($B$1/R$7))*R$7/LN(2)*SQRT(POWER(MAX(0,P$6)*HitEfficiency!Q49,2)+POWER(HitEfficiency!P49*Q$6,2))</f>
        <v>1.961346556009073E-5</v>
      </c>
      <c r="R53" s="54">
        <f t="shared" si="7"/>
        <v>3.2261279963603009E-5</v>
      </c>
    </row>
    <row r="54" spans="1:18">
      <c r="A54" s="28" t="s">
        <v>9</v>
      </c>
      <c r="B54" s="5">
        <v>2408</v>
      </c>
      <c r="C54" s="32">
        <v>2507</v>
      </c>
      <c r="D54" s="9">
        <v>0</v>
      </c>
      <c r="E54" s="29">
        <v>631</v>
      </c>
      <c r="F54" s="9">
        <f>MCEvents_Integrals!F51</f>
        <v>3737.13</v>
      </c>
      <c r="G54" s="52">
        <f>HitEfficiency!G50*$E$1*G$6*SPY*(1-0.5^($B$1/I$7))*I$7/LN(2)</f>
        <v>0</v>
      </c>
      <c r="H54" s="53">
        <f>$E$1*SPY*(1-0.5^($B$1/I$7))*I$7/LN(2)*SQRT(POWER(MAX(0,G$6)*HitEfficiency!H50,2)+POWER(HitEfficiency!G50*H$6,2))</f>
        <v>0</v>
      </c>
      <c r="I54" s="53">
        <f t="shared" si="4"/>
        <v>0</v>
      </c>
      <c r="J54" s="52">
        <f>HitEfficiency!J50*$E$1*J$6*SPY*(1-0.5^($B$1/L$7))*L$7/LN(2)</f>
        <v>0</v>
      </c>
      <c r="K54" s="53">
        <f>$E$1*SPY*(1-0.5^($B$1/L$7))*L$7/LN(2)*SQRT(POWER(MAX(0,J$6)*HitEfficiency!K50,2)+POWER(HitEfficiency!J50*K$6,2))</f>
        <v>2.6545057625856791E-4</v>
      </c>
      <c r="L54" s="53">
        <f t="shared" si="5"/>
        <v>4.3662734313526362E-4</v>
      </c>
      <c r="M54" s="52">
        <f>HitEfficiency!M50*$E$1*M$6*SPY*(1-0.5^($B$1/O$7))*O$7/LN(2)</f>
        <v>0</v>
      </c>
      <c r="N54" s="53">
        <f>$E$1*SPY*(1-0.5^($B$1/O$7))*O$7/LN(2)*SQRT(POWER(MAX(0,M$6)*HitEfficiency!N50,2)+POWER(HitEfficiency!M50*N$6,2))</f>
        <v>8.9339802575844132E-3</v>
      </c>
      <c r="O54" s="53">
        <f t="shared" si="6"/>
        <v>1.4695089829800563E-2</v>
      </c>
      <c r="P54" s="52">
        <f>HitEfficiency!P50*$E$1*P$6*SPY*(1-0.5^($B$1/R$7))*R$7/LN(2)</f>
        <v>0</v>
      </c>
      <c r="Q54" s="53">
        <f>$E$1*SPY*(1-0.5^($B$1/R$7))*R$7/LN(2)*SQRT(POWER(MAX(0,P$6)*HitEfficiency!Q50,2)+POWER(HitEfficiency!P50*Q$6,2))</f>
        <v>1.961346556009073E-5</v>
      </c>
      <c r="R54" s="54">
        <f t="shared" si="7"/>
        <v>3.2261279963603009E-5</v>
      </c>
    </row>
    <row r="55" spans="1:18">
      <c r="A55" s="34" t="s">
        <v>9</v>
      </c>
      <c r="B55" s="213" t="s">
        <v>14</v>
      </c>
      <c r="C55" s="214"/>
      <c r="D55" s="205" t="s">
        <v>11</v>
      </c>
      <c r="E55" s="206"/>
      <c r="F55" s="30">
        <f>MCEvents_Integrals!F52</f>
        <v>3737.13</v>
      </c>
      <c r="G55" s="55">
        <f>HitEfficiency!G51*$E$1*G$6*SPY*(1-0.5^($B$1/I$7))*I$7/LN(2)</f>
        <v>0</v>
      </c>
      <c r="H55" s="56">
        <f>$E$1*SPY*(1-0.5^($B$1/I$7))*I$7/LN(2)*SQRT(POWER(MAX(0,G$6)*HitEfficiency!H51,2)+POWER(HitEfficiency!G51*H$6,2))</f>
        <v>0</v>
      </c>
      <c r="I55" s="56">
        <f t="shared" si="4"/>
        <v>0</v>
      </c>
      <c r="J55" s="55">
        <f>HitEfficiency!J51*$E$1*J$6*SPY*(1-0.5^($B$1/L$7))*L$7/LN(2)</f>
        <v>0</v>
      </c>
      <c r="K55" s="56">
        <f>$E$1*SPY*(1-0.5^($B$1/L$7))*L$7/LN(2)*SQRT(POWER(MAX(0,J$6)*HitEfficiency!K51,2)+POWER(HitEfficiency!J51*K$6,2))</f>
        <v>2.6545057625856791E-4</v>
      </c>
      <c r="L55" s="56">
        <f t="shared" si="5"/>
        <v>4.3662734313526362E-4</v>
      </c>
      <c r="M55" s="55">
        <f>HitEfficiency!M51*$E$1*M$6*SPY*(1-0.5^($B$1/O$7))*O$7/LN(2)</f>
        <v>0</v>
      </c>
      <c r="N55" s="56">
        <f>$E$1*SPY*(1-0.5^($B$1/O$7))*O$7/LN(2)*SQRT(POWER(MAX(0,M$6)*HitEfficiency!N51,2)+POWER(HitEfficiency!M51*N$6,2))</f>
        <v>8.9339802575844132E-3</v>
      </c>
      <c r="O55" s="56">
        <f t="shared" si="6"/>
        <v>1.4695089829800563E-2</v>
      </c>
      <c r="P55" s="55">
        <f>HitEfficiency!P51*$E$1*P$6*SPY*(1-0.5^($B$1/R$7))*R$7/LN(2)</f>
        <v>0</v>
      </c>
      <c r="Q55" s="56">
        <f>$E$1*SPY*(1-0.5^($B$1/R$7))*R$7/LN(2)*SQRT(POWER(MAX(0,P$6)*HitEfficiency!Q51,2)+POWER(HitEfficiency!P51*Q$6,2))</f>
        <v>1.961346556009073E-5</v>
      </c>
      <c r="R55" s="57">
        <f t="shared" si="7"/>
        <v>3.2261279963603009E-5</v>
      </c>
    </row>
    <row r="56" spans="1:18">
      <c r="A56" s="28" t="s">
        <v>9</v>
      </c>
      <c r="B56" s="26">
        <v>2433</v>
      </c>
      <c r="C56" s="27">
        <v>2483</v>
      </c>
      <c r="D56" s="9">
        <v>333</v>
      </c>
      <c r="E56" s="29">
        <v>631</v>
      </c>
      <c r="F56" s="9">
        <f>MCEvents_Integrals!F53</f>
        <v>500</v>
      </c>
      <c r="G56" s="52">
        <f>HitEfficiency!G52*$E$1*G$6*SPY*(1-0.5^($B$1/I$7))*I$7/LN(2)</f>
        <v>0</v>
      </c>
      <c r="H56" s="53">
        <f>$E$1*SPY*(1-0.5^($B$1/I$7))*I$7/LN(2)*SQRT(POWER(MAX(0,G$6)*HitEfficiency!H52,2)+POWER(HitEfficiency!G52*H$6,2))</f>
        <v>0</v>
      </c>
      <c r="I56" s="53">
        <f t="shared" si="4"/>
        <v>0</v>
      </c>
      <c r="J56" s="52">
        <f>HitEfficiency!J52*$E$1*J$6*SPY*(1-0.5^($B$1/L$7))*L$7/LN(2)</f>
        <v>0</v>
      </c>
      <c r="K56" s="53">
        <f>$E$1*SPY*(1-0.5^($B$1/L$7))*L$7/LN(2)*SQRT(POWER(MAX(0,J$6)*HitEfficiency!K52,2)+POWER(HitEfficiency!J52*K$6,2))</f>
        <v>2.6545057625856791E-4</v>
      </c>
      <c r="L56" s="53">
        <f t="shared" si="5"/>
        <v>4.3662734313526362E-4</v>
      </c>
      <c r="M56" s="52">
        <f>HitEfficiency!M52*$E$1*M$6*SPY*(1-0.5^($B$1/O$7))*O$7/LN(2)</f>
        <v>0</v>
      </c>
      <c r="N56" s="53">
        <f>$E$1*SPY*(1-0.5^($B$1/O$7))*O$7/LN(2)*SQRT(POWER(MAX(0,M$6)*HitEfficiency!N52,2)+POWER(HitEfficiency!M52*N$6,2))</f>
        <v>8.9339802575844132E-3</v>
      </c>
      <c r="O56" s="53">
        <f t="shared" si="6"/>
        <v>1.4695089829800563E-2</v>
      </c>
      <c r="P56" s="52">
        <f>HitEfficiency!P52*$E$1*P$6*SPY*(1-0.5^($B$1/R$7))*R$7/LN(2)</f>
        <v>0</v>
      </c>
      <c r="Q56" s="53">
        <f>$E$1*SPY*(1-0.5^($B$1/R$7))*R$7/LN(2)*SQRT(POWER(MAX(0,P$6)*HitEfficiency!Q52,2)+POWER(HitEfficiency!P52*Q$6,2))</f>
        <v>1.961346556009073E-5</v>
      </c>
      <c r="R56" s="54">
        <f t="shared" si="7"/>
        <v>3.2261279963603009E-5</v>
      </c>
    </row>
    <row r="57" spans="1:18">
      <c r="A57" s="28" t="s">
        <v>9</v>
      </c>
      <c r="B57" s="28">
        <v>2433</v>
      </c>
      <c r="C57" s="29">
        <v>2483</v>
      </c>
      <c r="D57" s="9">
        <v>256</v>
      </c>
      <c r="E57" s="29">
        <v>631</v>
      </c>
      <c r="F57" s="9">
        <f>MCEvents_Integrals!F54</f>
        <v>1000</v>
      </c>
      <c r="G57" s="52">
        <f>HitEfficiency!G53*$E$1*G$6*SPY*(1-0.5^($B$1/I$7))*I$7/LN(2)</f>
        <v>0</v>
      </c>
      <c r="H57" s="53">
        <f>$E$1*SPY*(1-0.5^($B$1/I$7))*I$7/LN(2)*SQRT(POWER(MAX(0,G$6)*HitEfficiency!H53,2)+POWER(HitEfficiency!G53*H$6,2))</f>
        <v>0</v>
      </c>
      <c r="I57" s="53">
        <f t="shared" si="4"/>
        <v>0</v>
      </c>
      <c r="J57" s="52">
        <f>HitEfficiency!J53*$E$1*J$6*SPY*(1-0.5^($B$1/L$7))*L$7/LN(2)</f>
        <v>0</v>
      </c>
      <c r="K57" s="53">
        <f>$E$1*SPY*(1-0.5^($B$1/L$7))*L$7/LN(2)*SQRT(POWER(MAX(0,J$6)*HitEfficiency!K53,2)+POWER(HitEfficiency!J53*K$6,2))</f>
        <v>2.6545057625856791E-4</v>
      </c>
      <c r="L57" s="53">
        <f t="shared" si="5"/>
        <v>4.3662734313526362E-4</v>
      </c>
      <c r="M57" s="52">
        <f>HitEfficiency!M53*$E$1*M$6*SPY*(1-0.5^($B$1/O$7))*O$7/LN(2)</f>
        <v>0</v>
      </c>
      <c r="N57" s="53">
        <f>$E$1*SPY*(1-0.5^($B$1/O$7))*O$7/LN(2)*SQRT(POWER(MAX(0,M$6)*HitEfficiency!N53,2)+POWER(HitEfficiency!M53*N$6,2))</f>
        <v>8.9339802575844132E-3</v>
      </c>
      <c r="O57" s="53">
        <f t="shared" si="6"/>
        <v>1.4695089829800563E-2</v>
      </c>
      <c r="P57" s="52">
        <f>HitEfficiency!P53*$E$1*P$6*SPY*(1-0.5^($B$1/R$7))*R$7/LN(2)</f>
        <v>0</v>
      </c>
      <c r="Q57" s="53">
        <f>$E$1*SPY*(1-0.5^($B$1/R$7))*R$7/LN(2)*SQRT(POWER(MAX(0,P$6)*HitEfficiency!Q53,2)+POWER(HitEfficiency!P53*Q$6,2))</f>
        <v>1.961346556009073E-5</v>
      </c>
      <c r="R57" s="54">
        <f t="shared" si="7"/>
        <v>3.2261279963603009E-5</v>
      </c>
    </row>
    <row r="58" spans="1:18">
      <c r="A58" s="28" t="s">
        <v>9</v>
      </c>
      <c r="B58" s="28">
        <v>2433</v>
      </c>
      <c r="C58" s="29">
        <v>2483</v>
      </c>
      <c r="D58" s="9">
        <v>202</v>
      </c>
      <c r="E58" s="29">
        <v>631</v>
      </c>
      <c r="F58" s="9">
        <f>MCEvents_Integrals!F55</f>
        <v>1500</v>
      </c>
      <c r="G58" s="52">
        <f>HitEfficiency!G54*$E$1*G$6*SPY*(1-0.5^($B$1/I$7))*I$7/LN(2)</f>
        <v>0</v>
      </c>
      <c r="H58" s="53">
        <f>$E$1*SPY*(1-0.5^($B$1/I$7))*I$7/LN(2)*SQRT(POWER(MAX(0,G$6)*HitEfficiency!H54,2)+POWER(HitEfficiency!G54*H$6,2))</f>
        <v>0</v>
      </c>
      <c r="I58" s="53">
        <f t="shared" si="4"/>
        <v>0</v>
      </c>
      <c r="J58" s="52">
        <f>HitEfficiency!J54*$E$1*J$6*SPY*(1-0.5^($B$1/L$7))*L$7/LN(2)</f>
        <v>0</v>
      </c>
      <c r="K58" s="53">
        <f>$E$1*SPY*(1-0.5^($B$1/L$7))*L$7/LN(2)*SQRT(POWER(MAX(0,J$6)*HitEfficiency!K54,2)+POWER(HitEfficiency!J54*K$6,2))</f>
        <v>2.6545057625856791E-4</v>
      </c>
      <c r="L58" s="53">
        <f t="shared" si="5"/>
        <v>4.3662734313526362E-4</v>
      </c>
      <c r="M58" s="52">
        <f>HitEfficiency!M54*$E$1*M$6*SPY*(1-0.5^($B$1/O$7))*O$7/LN(2)</f>
        <v>0</v>
      </c>
      <c r="N58" s="53">
        <f>$E$1*SPY*(1-0.5^($B$1/O$7))*O$7/LN(2)*SQRT(POWER(MAX(0,M$6)*HitEfficiency!N54,2)+POWER(HitEfficiency!M54*N$6,2))</f>
        <v>8.9339802575844132E-3</v>
      </c>
      <c r="O58" s="53">
        <f t="shared" si="6"/>
        <v>1.4695089829800563E-2</v>
      </c>
      <c r="P58" s="52">
        <f>HitEfficiency!P54*$E$1*P$6*SPY*(1-0.5^($B$1/R$7))*R$7/LN(2)</f>
        <v>0</v>
      </c>
      <c r="Q58" s="53">
        <f>$E$1*SPY*(1-0.5^($B$1/R$7))*R$7/LN(2)*SQRT(POWER(MAX(0,P$6)*HitEfficiency!Q54,2)+POWER(HitEfficiency!P54*Q$6,2))</f>
        <v>1.961346556009073E-5</v>
      </c>
      <c r="R58" s="54">
        <f t="shared" si="7"/>
        <v>3.2261279963603009E-5</v>
      </c>
    </row>
    <row r="59" spans="1:18">
      <c r="A59" s="28" t="s">
        <v>9</v>
      </c>
      <c r="B59" s="28">
        <v>2433</v>
      </c>
      <c r="C59" s="29">
        <v>2483</v>
      </c>
      <c r="D59" s="9">
        <v>159</v>
      </c>
      <c r="E59" s="29">
        <v>631</v>
      </c>
      <c r="F59" s="9">
        <f>MCEvents_Integrals!F56</f>
        <v>2000</v>
      </c>
      <c r="G59" s="52">
        <f>HitEfficiency!G55*$E$1*G$6*SPY*(1-0.5^($B$1/I$7))*I$7/LN(2)</f>
        <v>0</v>
      </c>
      <c r="H59" s="53">
        <f>$E$1*SPY*(1-0.5^($B$1/I$7))*I$7/LN(2)*SQRT(POWER(MAX(0,G$6)*HitEfficiency!H55,2)+POWER(HitEfficiency!G55*H$6,2))</f>
        <v>0</v>
      </c>
      <c r="I59" s="53">
        <f t="shared" si="4"/>
        <v>0</v>
      </c>
      <c r="J59" s="52">
        <f>HitEfficiency!J55*$E$1*J$6*SPY*(1-0.5^($B$1/L$7))*L$7/LN(2)</f>
        <v>0</v>
      </c>
      <c r="K59" s="53">
        <f>$E$1*SPY*(1-0.5^($B$1/L$7))*L$7/LN(2)*SQRT(POWER(MAX(0,J$6)*HitEfficiency!K55,2)+POWER(HitEfficiency!J55*K$6,2))</f>
        <v>2.6545057625856791E-4</v>
      </c>
      <c r="L59" s="53">
        <f t="shared" si="5"/>
        <v>4.3662734313526362E-4</v>
      </c>
      <c r="M59" s="52">
        <f>HitEfficiency!M55*$E$1*M$6*SPY*(1-0.5^($B$1/O$7))*O$7/LN(2)</f>
        <v>0</v>
      </c>
      <c r="N59" s="53">
        <f>$E$1*SPY*(1-0.5^($B$1/O$7))*O$7/LN(2)*SQRT(POWER(MAX(0,M$6)*HitEfficiency!N55,2)+POWER(HitEfficiency!M55*N$6,2))</f>
        <v>8.9339802575844132E-3</v>
      </c>
      <c r="O59" s="53">
        <f t="shared" si="6"/>
        <v>1.4695089829800563E-2</v>
      </c>
      <c r="P59" s="52">
        <f>HitEfficiency!P55*$E$1*P$6*SPY*(1-0.5^($B$1/R$7))*R$7/LN(2)</f>
        <v>0</v>
      </c>
      <c r="Q59" s="53">
        <f>$E$1*SPY*(1-0.5^($B$1/R$7))*R$7/LN(2)*SQRT(POWER(MAX(0,P$6)*HitEfficiency!Q55,2)+POWER(HitEfficiency!P55*Q$6,2))</f>
        <v>1.961346556009073E-5</v>
      </c>
      <c r="R59" s="54">
        <f t="shared" si="7"/>
        <v>3.2261279963603009E-5</v>
      </c>
    </row>
    <row r="60" spans="1:18">
      <c r="A60" s="28" t="s">
        <v>9</v>
      </c>
      <c r="B60" s="28">
        <v>2433</v>
      </c>
      <c r="C60" s="29">
        <v>2483</v>
      </c>
      <c r="D60" s="9">
        <v>122</v>
      </c>
      <c r="E60" s="29">
        <v>631</v>
      </c>
      <c r="F60" s="9">
        <f>MCEvents_Integrals!F57</f>
        <v>2500</v>
      </c>
      <c r="G60" s="52">
        <f>HitEfficiency!G56*$E$1*G$6*SPY*(1-0.5^($B$1/I$7))*I$7/LN(2)</f>
        <v>0</v>
      </c>
      <c r="H60" s="53">
        <f>$E$1*SPY*(1-0.5^($B$1/I$7))*I$7/LN(2)*SQRT(POWER(MAX(0,G$6)*HitEfficiency!H56,2)+POWER(HitEfficiency!G56*H$6,2))</f>
        <v>0</v>
      </c>
      <c r="I60" s="53">
        <f t="shared" si="4"/>
        <v>0</v>
      </c>
      <c r="J60" s="52">
        <f>HitEfficiency!J56*$E$1*J$6*SPY*(1-0.5^($B$1/L$7))*L$7/LN(2)</f>
        <v>0</v>
      </c>
      <c r="K60" s="53">
        <f>$E$1*SPY*(1-0.5^($B$1/L$7))*L$7/LN(2)*SQRT(POWER(MAX(0,J$6)*HitEfficiency!K56,2)+POWER(HitEfficiency!J56*K$6,2))</f>
        <v>2.6545057625856791E-4</v>
      </c>
      <c r="L60" s="53">
        <f t="shared" si="5"/>
        <v>4.3662734313526362E-4</v>
      </c>
      <c r="M60" s="52">
        <f>HitEfficiency!M56*$E$1*M$6*SPY*(1-0.5^($B$1/O$7))*O$7/LN(2)</f>
        <v>0</v>
      </c>
      <c r="N60" s="53">
        <f>$E$1*SPY*(1-0.5^($B$1/O$7))*O$7/LN(2)*SQRT(POWER(MAX(0,M$6)*HitEfficiency!N56,2)+POWER(HitEfficiency!M56*N$6,2))</f>
        <v>8.9339802575844132E-3</v>
      </c>
      <c r="O60" s="53">
        <f t="shared" si="6"/>
        <v>1.4695089829800563E-2</v>
      </c>
      <c r="P60" s="52">
        <f>HitEfficiency!P56*$E$1*P$6*SPY*(1-0.5^($B$1/R$7))*R$7/LN(2)</f>
        <v>0</v>
      </c>
      <c r="Q60" s="53">
        <f>$E$1*SPY*(1-0.5^($B$1/R$7))*R$7/LN(2)*SQRT(POWER(MAX(0,P$6)*HitEfficiency!Q56,2)+POWER(HitEfficiency!P56*Q$6,2))</f>
        <v>1.961346556009073E-5</v>
      </c>
      <c r="R60" s="54">
        <f t="shared" si="7"/>
        <v>3.2261279963603009E-5</v>
      </c>
    </row>
    <row r="61" spans="1:18">
      <c r="A61" s="28" t="s">
        <v>9</v>
      </c>
      <c r="B61" s="28">
        <v>2433</v>
      </c>
      <c r="C61" s="29">
        <v>2483</v>
      </c>
      <c r="D61" s="9">
        <v>90</v>
      </c>
      <c r="E61" s="29">
        <v>631</v>
      </c>
      <c r="F61" s="9">
        <f>MCEvents_Integrals!F58</f>
        <v>3000</v>
      </c>
      <c r="G61" s="52">
        <f>HitEfficiency!G57*$E$1*G$6*SPY*(1-0.5^($B$1/I$7))*I$7/LN(2)</f>
        <v>0</v>
      </c>
      <c r="H61" s="53">
        <f>$E$1*SPY*(1-0.5^($B$1/I$7))*I$7/LN(2)*SQRT(POWER(MAX(0,G$6)*HitEfficiency!H57,2)+POWER(HitEfficiency!G57*H$6,2))</f>
        <v>0</v>
      </c>
      <c r="I61" s="53">
        <f t="shared" si="4"/>
        <v>0</v>
      </c>
      <c r="J61" s="52">
        <f>HitEfficiency!J57*$E$1*J$6*SPY*(1-0.5^($B$1/L$7))*L$7/LN(2)</f>
        <v>0</v>
      </c>
      <c r="K61" s="53">
        <f>$E$1*SPY*(1-0.5^($B$1/L$7))*L$7/LN(2)*SQRT(POWER(MAX(0,J$6)*HitEfficiency!K57,2)+POWER(HitEfficiency!J57*K$6,2))</f>
        <v>2.6545057625856791E-4</v>
      </c>
      <c r="L61" s="53">
        <f t="shared" si="5"/>
        <v>4.3662734313526362E-4</v>
      </c>
      <c r="M61" s="52">
        <f>HitEfficiency!M57*$E$1*M$6*SPY*(1-0.5^($B$1/O$7))*O$7/LN(2)</f>
        <v>0</v>
      </c>
      <c r="N61" s="53">
        <f>$E$1*SPY*(1-0.5^($B$1/O$7))*O$7/LN(2)*SQRT(POWER(MAX(0,M$6)*HitEfficiency!N57,2)+POWER(HitEfficiency!M57*N$6,2))</f>
        <v>8.9339802575844132E-3</v>
      </c>
      <c r="O61" s="53">
        <f t="shared" si="6"/>
        <v>1.4695089829800563E-2</v>
      </c>
      <c r="P61" s="52">
        <f>HitEfficiency!P57*$E$1*P$6*SPY*(1-0.5^($B$1/R$7))*R$7/LN(2)</f>
        <v>0</v>
      </c>
      <c r="Q61" s="53">
        <f>$E$1*SPY*(1-0.5^($B$1/R$7))*R$7/LN(2)*SQRT(POWER(MAX(0,P$6)*HitEfficiency!Q57,2)+POWER(HitEfficiency!P57*Q$6,2))</f>
        <v>1.961346556009073E-5</v>
      </c>
      <c r="R61" s="54">
        <f t="shared" si="7"/>
        <v>3.2261279963603009E-5</v>
      </c>
    </row>
    <row r="62" spans="1:18">
      <c r="A62" s="28" t="s">
        <v>9</v>
      </c>
      <c r="B62" s="28">
        <v>2433</v>
      </c>
      <c r="C62" s="29">
        <v>2483</v>
      </c>
      <c r="D62" s="9">
        <v>36</v>
      </c>
      <c r="E62" s="29">
        <v>631</v>
      </c>
      <c r="F62" s="9">
        <f>MCEvents_Integrals!F59</f>
        <v>3637</v>
      </c>
      <c r="G62" s="52">
        <f>HitEfficiency!G58*$E$1*G$6*SPY*(1-0.5^($B$1/I$7))*I$7/LN(2)</f>
        <v>0</v>
      </c>
      <c r="H62" s="53">
        <f>$E$1*SPY*(1-0.5^($B$1/I$7))*I$7/LN(2)*SQRT(POWER(MAX(0,G$6)*HitEfficiency!H58,2)+POWER(HitEfficiency!G58*H$6,2))</f>
        <v>0</v>
      </c>
      <c r="I62" s="53">
        <f t="shared" si="4"/>
        <v>0</v>
      </c>
      <c r="J62" s="52">
        <f>HitEfficiency!J58*$E$1*J$6*SPY*(1-0.5^($B$1/L$7))*L$7/LN(2)</f>
        <v>0</v>
      </c>
      <c r="K62" s="53">
        <f>$E$1*SPY*(1-0.5^($B$1/L$7))*L$7/LN(2)*SQRT(POWER(MAX(0,J$6)*HitEfficiency!K58,2)+POWER(HitEfficiency!J58*K$6,2))</f>
        <v>2.6545057625856791E-4</v>
      </c>
      <c r="L62" s="53">
        <f t="shared" si="5"/>
        <v>4.3662734313526362E-4</v>
      </c>
      <c r="M62" s="52">
        <f>HitEfficiency!M58*$E$1*M$6*SPY*(1-0.5^($B$1/O$7))*O$7/LN(2)</f>
        <v>0</v>
      </c>
      <c r="N62" s="53">
        <f>$E$1*SPY*(1-0.5^($B$1/O$7))*O$7/LN(2)*SQRT(POWER(MAX(0,M$6)*HitEfficiency!N58,2)+POWER(HitEfficiency!M58*N$6,2))</f>
        <v>8.9339802575844132E-3</v>
      </c>
      <c r="O62" s="53">
        <f t="shared" si="6"/>
        <v>1.4695089829800563E-2</v>
      </c>
      <c r="P62" s="52">
        <f>HitEfficiency!P58*$E$1*P$6*SPY*(1-0.5^($B$1/R$7))*R$7/LN(2)</f>
        <v>0</v>
      </c>
      <c r="Q62" s="53">
        <f>$E$1*SPY*(1-0.5^($B$1/R$7))*R$7/LN(2)*SQRT(POWER(MAX(0,P$6)*HitEfficiency!Q58,2)+POWER(HitEfficiency!P58*Q$6,2))</f>
        <v>1.961346556009073E-5</v>
      </c>
      <c r="R62" s="54">
        <f t="shared" si="7"/>
        <v>3.2261279963603009E-5</v>
      </c>
    </row>
    <row r="63" spans="1:18" ht="16" thickBot="1">
      <c r="A63" s="13" t="s">
        <v>9</v>
      </c>
      <c r="B63" s="13">
        <v>2433</v>
      </c>
      <c r="C63" s="15">
        <v>2483</v>
      </c>
      <c r="D63" s="14">
        <v>0</v>
      </c>
      <c r="E63" s="15">
        <v>631</v>
      </c>
      <c r="F63" s="14">
        <f>MCEvents_Integrals!F60</f>
        <v>3737.13</v>
      </c>
      <c r="G63" s="58">
        <f>HitEfficiency!G59*$E$1*G$6*SPY*(1-0.5^($B$1/I$7))*I$7/LN(2)</f>
        <v>0</v>
      </c>
      <c r="H63" s="59">
        <f>$E$1*SPY*(1-0.5^($B$1/I$7))*I$7/LN(2)*SQRT(POWER(MAX(0,G$6)*HitEfficiency!H59,2)+POWER(HitEfficiency!G59*H$6,2))</f>
        <v>0</v>
      </c>
      <c r="I63" s="60">
        <f t="shared" si="4"/>
        <v>0</v>
      </c>
      <c r="J63" s="58">
        <f>HitEfficiency!J59*$E$1*J$6*SPY*(1-0.5^($B$1/L$7))*L$7/LN(2)</f>
        <v>0</v>
      </c>
      <c r="K63" s="59">
        <f>$E$1*SPY*(1-0.5^($B$1/L$7))*L$7/LN(2)*SQRT(POWER(MAX(0,J$6)*HitEfficiency!K59,2)+POWER(HitEfficiency!J59*K$6,2))</f>
        <v>2.6545057625856791E-4</v>
      </c>
      <c r="L63" s="59">
        <f t="shared" si="5"/>
        <v>4.3662734313526362E-4</v>
      </c>
      <c r="M63" s="58">
        <f>HitEfficiency!M59*$E$1*M$6*SPY*(1-0.5^($B$1/O$7))*O$7/LN(2)</f>
        <v>0</v>
      </c>
      <c r="N63" s="59">
        <f>$E$1*SPY*(1-0.5^($B$1/O$7))*O$7/LN(2)*SQRT(POWER(MAX(0,M$6)*HitEfficiency!N59,2)+POWER(HitEfficiency!M59*N$6,2))</f>
        <v>8.9339802575844132E-3</v>
      </c>
      <c r="O63" s="59">
        <f t="shared" si="6"/>
        <v>1.4695089829800563E-2</v>
      </c>
      <c r="P63" s="58">
        <f>HitEfficiency!P59*$E$1*P$6*SPY*(1-0.5^($B$1/R$7))*R$7/LN(2)</f>
        <v>0</v>
      </c>
      <c r="Q63" s="59">
        <f>$E$1*SPY*(1-0.5^($B$1/R$7))*R$7/LN(2)*SQRT(POWER(MAX(0,P$6)*HitEfficiency!Q59,2)+POWER(HitEfficiency!P59*Q$6,2))</f>
        <v>1.961346556009073E-5</v>
      </c>
      <c r="R63" s="60">
        <f t="shared" si="7"/>
        <v>3.2261279963603009E-5</v>
      </c>
    </row>
    <row r="64" spans="1:18" ht="16" thickTop="1">
      <c r="A64" s="5" t="s">
        <v>15</v>
      </c>
      <c r="B64" s="194" t="s">
        <v>10</v>
      </c>
      <c r="C64" s="195"/>
      <c r="D64" s="200" t="s">
        <v>11</v>
      </c>
      <c r="E64" s="201"/>
      <c r="F64" s="31">
        <f>MCEvents_Integrals!F61</f>
        <v>3737.13</v>
      </c>
      <c r="G64" s="49">
        <f>HitEfficiency!G60*$E$1*G$6*SPY*(1-0.5^($B$1/I$7))*I$7/LN(2)</f>
        <v>0</v>
      </c>
      <c r="H64" s="50">
        <f>$E$1*SPY*(1-0.5^($B$1/I$7))*I$7/LN(2)*SQRT(POWER(MAX(0,G$6)*HitEfficiency!H60,2)+POWER(HitEfficiency!G60*H$6,2))</f>
        <v>0</v>
      </c>
      <c r="I64" s="50">
        <f t="shared" si="4"/>
        <v>0</v>
      </c>
      <c r="J64" s="55">
        <f>HitEfficiency!J60*$E$1*J$6*SPY*(1-0.5^($B$1/L$7))*L$7/LN(2)</f>
        <v>0</v>
      </c>
      <c r="K64" s="50">
        <f>$E$1*SPY*(1-0.5^($B$1/L$7))*L$7/LN(2)*SQRT(POWER(MAX(0,J$6)*HitEfficiency!K60,2)+POWER(HitEfficiency!J60*K$6,2))</f>
        <v>2.6545057625856791E-4</v>
      </c>
      <c r="L64" s="50">
        <f t="shared" si="5"/>
        <v>4.3662734313526362E-4</v>
      </c>
      <c r="M64" s="49">
        <f>HitEfficiency!M60*$E$1*M$6*SPY*(1-0.5^($B$1/O$7))*O$7/LN(2)</f>
        <v>0</v>
      </c>
      <c r="N64" s="50">
        <f>$E$1*SPY*(1-0.5^($B$1/O$7))*O$7/LN(2)*SQRT(POWER(MAX(0,M$6)*HitEfficiency!N60,2)+POWER(HitEfficiency!M60*N$6,2))</f>
        <v>8.9339802575844132E-3</v>
      </c>
      <c r="O64" s="50">
        <f t="shared" si="6"/>
        <v>1.4695089829800563E-2</v>
      </c>
      <c r="P64" s="55">
        <f>HitEfficiency!P60*$E$1*P$6*SPY*(1-0.5^($B$1/R$7))*R$7/LN(2)</f>
        <v>0</v>
      </c>
      <c r="Q64" s="50">
        <f>$E$1*SPY*(1-0.5^($B$1/R$7))*R$7/LN(2)*SQRT(POWER(MAX(0,P$6)*HitEfficiency!Q60,2)+POWER(HitEfficiency!P60*Q$6,2))</f>
        <v>1.961346556009073E-5</v>
      </c>
      <c r="R64" s="51">
        <f t="shared" si="7"/>
        <v>3.2261279963603009E-5</v>
      </c>
    </row>
    <row r="65" spans="1:18">
      <c r="A65" s="28" t="s">
        <v>15</v>
      </c>
      <c r="B65" s="26">
        <v>2428</v>
      </c>
      <c r="C65" s="27">
        <v>2488</v>
      </c>
      <c r="D65" s="9">
        <v>333</v>
      </c>
      <c r="E65" s="29">
        <v>631</v>
      </c>
      <c r="F65" s="9">
        <f>MCEvents_Integrals!F62</f>
        <v>500</v>
      </c>
      <c r="G65" s="52">
        <f>HitEfficiency!G61*$E$1*G$6*SPY*(1-0.5^($B$1/I$7))*I$7/LN(2)</f>
        <v>0</v>
      </c>
      <c r="H65" s="53">
        <f>$E$1*SPY*(1-0.5^($B$1/I$7))*I$7/LN(2)*SQRT(POWER(MAX(0,G$6)*HitEfficiency!H61,2)+POWER(HitEfficiency!G61*H$6,2))</f>
        <v>0</v>
      </c>
      <c r="I65" s="53">
        <f t="shared" si="4"/>
        <v>0</v>
      </c>
      <c r="J65" s="52">
        <f>HitEfficiency!J61*$E$1*J$6*SPY*(1-0.5^($B$1/L$7))*L$7/LN(2)</f>
        <v>0</v>
      </c>
      <c r="K65" s="53">
        <f>$E$1*SPY*(1-0.5^($B$1/L$7))*L$7/LN(2)*SQRT(POWER(MAX(0,J$6)*HitEfficiency!K61,2)+POWER(HitEfficiency!J61*K$6,2))</f>
        <v>2.6545057625856791E-4</v>
      </c>
      <c r="L65" s="53">
        <f t="shared" si="5"/>
        <v>4.3662734313526362E-4</v>
      </c>
      <c r="M65" s="52">
        <f>HitEfficiency!M61*$E$1*M$6*SPY*(1-0.5^($B$1/O$7))*O$7/LN(2)</f>
        <v>0</v>
      </c>
      <c r="N65" s="53">
        <f>$E$1*SPY*(1-0.5^($B$1/O$7))*O$7/LN(2)*SQRT(POWER(MAX(0,M$6)*HitEfficiency!N61,2)+POWER(HitEfficiency!M61*N$6,2))</f>
        <v>8.9339802575844132E-3</v>
      </c>
      <c r="O65" s="53">
        <f t="shared" si="6"/>
        <v>1.4695089829800563E-2</v>
      </c>
      <c r="P65" s="52">
        <f>HitEfficiency!P61*$E$1*P$6*SPY*(1-0.5^($B$1/R$7))*R$7/LN(2)</f>
        <v>0</v>
      </c>
      <c r="Q65" s="53">
        <f>$E$1*SPY*(1-0.5^($B$1/R$7))*R$7/LN(2)*SQRT(POWER(MAX(0,P$6)*HitEfficiency!Q61,2)+POWER(HitEfficiency!P61*Q$6,2))</f>
        <v>1.961346556009073E-5</v>
      </c>
      <c r="R65" s="54">
        <f t="shared" si="7"/>
        <v>3.2261279963603009E-5</v>
      </c>
    </row>
    <row r="66" spans="1:18">
      <c r="A66" s="28" t="s">
        <v>15</v>
      </c>
      <c r="B66" s="28">
        <v>2428</v>
      </c>
      <c r="C66" s="29">
        <v>2488</v>
      </c>
      <c r="D66" s="9">
        <v>256</v>
      </c>
      <c r="E66" s="29">
        <v>631</v>
      </c>
      <c r="F66" s="9">
        <f>MCEvents_Integrals!F63</f>
        <v>1000</v>
      </c>
      <c r="G66" s="52">
        <f>HitEfficiency!G62*$E$1*G$6*SPY*(1-0.5^($B$1/I$7))*I$7/LN(2)</f>
        <v>0</v>
      </c>
      <c r="H66" s="53">
        <f>$E$1*SPY*(1-0.5^($B$1/I$7))*I$7/LN(2)*SQRT(POWER(MAX(0,G$6)*HitEfficiency!H62,2)+POWER(HitEfficiency!G62*H$6,2))</f>
        <v>0</v>
      </c>
      <c r="I66" s="53">
        <f t="shared" si="4"/>
        <v>0</v>
      </c>
      <c r="J66" s="52">
        <f>HitEfficiency!J62*$E$1*J$6*SPY*(1-0.5^($B$1/L$7))*L$7/LN(2)</f>
        <v>0</v>
      </c>
      <c r="K66" s="53">
        <f>$E$1*SPY*(1-0.5^($B$1/L$7))*L$7/LN(2)*SQRT(POWER(MAX(0,J$6)*HitEfficiency!K62,2)+POWER(HitEfficiency!J62*K$6,2))</f>
        <v>2.6545057625856791E-4</v>
      </c>
      <c r="L66" s="53">
        <f t="shared" si="5"/>
        <v>4.3662734313526362E-4</v>
      </c>
      <c r="M66" s="52">
        <f>HitEfficiency!M62*$E$1*M$6*SPY*(1-0.5^($B$1/O$7))*O$7/LN(2)</f>
        <v>0</v>
      </c>
      <c r="N66" s="53">
        <f>$E$1*SPY*(1-0.5^($B$1/O$7))*O$7/LN(2)*SQRT(POWER(MAX(0,M$6)*HitEfficiency!N62,2)+POWER(HitEfficiency!M62*N$6,2))</f>
        <v>8.9339802575844132E-3</v>
      </c>
      <c r="O66" s="53">
        <f t="shared" si="6"/>
        <v>1.4695089829800563E-2</v>
      </c>
      <c r="P66" s="52">
        <f>HitEfficiency!P62*$E$1*P$6*SPY*(1-0.5^($B$1/R$7))*R$7/LN(2)</f>
        <v>0</v>
      </c>
      <c r="Q66" s="53">
        <f>$E$1*SPY*(1-0.5^($B$1/R$7))*R$7/LN(2)*SQRT(POWER(MAX(0,P$6)*HitEfficiency!Q62,2)+POWER(HitEfficiency!P62*Q$6,2))</f>
        <v>1.961346556009073E-5</v>
      </c>
      <c r="R66" s="54">
        <f t="shared" si="7"/>
        <v>3.2261279963603009E-5</v>
      </c>
    </row>
    <row r="67" spans="1:18">
      <c r="A67" s="28" t="s">
        <v>15</v>
      </c>
      <c r="B67" s="28">
        <v>2428</v>
      </c>
      <c r="C67" s="29">
        <v>2488</v>
      </c>
      <c r="D67" s="9">
        <v>202</v>
      </c>
      <c r="E67" s="29">
        <v>631</v>
      </c>
      <c r="F67" s="9">
        <f>MCEvents_Integrals!F64</f>
        <v>1500</v>
      </c>
      <c r="G67" s="52">
        <f>HitEfficiency!G63*$E$1*G$6*SPY*(1-0.5^($B$1/I$7))*I$7/LN(2)</f>
        <v>0</v>
      </c>
      <c r="H67" s="53">
        <f>$E$1*SPY*(1-0.5^($B$1/I$7))*I$7/LN(2)*SQRT(POWER(MAX(0,G$6)*HitEfficiency!H63,2)+POWER(HitEfficiency!G63*H$6,2))</f>
        <v>0</v>
      </c>
      <c r="I67" s="53">
        <f t="shared" si="4"/>
        <v>0</v>
      </c>
      <c r="J67" s="52">
        <f>HitEfficiency!J63*$E$1*J$6*SPY*(1-0.5^($B$1/L$7))*L$7/LN(2)</f>
        <v>0</v>
      </c>
      <c r="K67" s="53">
        <f>$E$1*SPY*(1-0.5^($B$1/L$7))*L$7/LN(2)*SQRT(POWER(MAX(0,J$6)*HitEfficiency!K63,2)+POWER(HitEfficiency!J63*K$6,2))</f>
        <v>2.6545057625856791E-4</v>
      </c>
      <c r="L67" s="53">
        <f t="shared" si="5"/>
        <v>4.3662734313526362E-4</v>
      </c>
      <c r="M67" s="52">
        <f>HitEfficiency!M63*$E$1*M$6*SPY*(1-0.5^($B$1/O$7))*O$7/LN(2)</f>
        <v>0</v>
      </c>
      <c r="N67" s="53">
        <f>$E$1*SPY*(1-0.5^($B$1/O$7))*O$7/LN(2)*SQRT(POWER(MAX(0,M$6)*HitEfficiency!N63,2)+POWER(HitEfficiency!M63*N$6,2))</f>
        <v>8.9339802575844132E-3</v>
      </c>
      <c r="O67" s="53">
        <f t="shared" si="6"/>
        <v>1.4695089829800563E-2</v>
      </c>
      <c r="P67" s="52">
        <f>HitEfficiency!P63*$E$1*P$6*SPY*(1-0.5^($B$1/R$7))*R$7/LN(2)</f>
        <v>0</v>
      </c>
      <c r="Q67" s="53">
        <f>$E$1*SPY*(1-0.5^($B$1/R$7))*R$7/LN(2)*SQRT(POWER(MAX(0,P$6)*HitEfficiency!Q63,2)+POWER(HitEfficiency!P63*Q$6,2))</f>
        <v>1.961346556009073E-5</v>
      </c>
      <c r="R67" s="54">
        <f t="shared" si="7"/>
        <v>3.2261279963603009E-5</v>
      </c>
    </row>
    <row r="68" spans="1:18">
      <c r="A68" s="28" t="s">
        <v>15</v>
      </c>
      <c r="B68" s="28">
        <v>2428</v>
      </c>
      <c r="C68" s="29">
        <v>2488</v>
      </c>
      <c r="D68" s="9">
        <v>159</v>
      </c>
      <c r="E68" s="29">
        <v>631</v>
      </c>
      <c r="F68" s="9">
        <f>MCEvents_Integrals!F65</f>
        <v>2000</v>
      </c>
      <c r="G68" s="52">
        <f>HitEfficiency!G64*$E$1*G$6*SPY*(1-0.5^($B$1/I$7))*I$7/LN(2)</f>
        <v>0</v>
      </c>
      <c r="H68" s="53">
        <f>$E$1*SPY*(1-0.5^($B$1/I$7))*I$7/LN(2)*SQRT(POWER(MAX(0,G$6)*HitEfficiency!H64,2)+POWER(HitEfficiency!G64*H$6,2))</f>
        <v>0</v>
      </c>
      <c r="I68" s="53">
        <f t="shared" si="4"/>
        <v>0</v>
      </c>
      <c r="J68" s="52">
        <f>HitEfficiency!J64*$E$1*J$6*SPY*(1-0.5^($B$1/L$7))*L$7/LN(2)</f>
        <v>0</v>
      </c>
      <c r="K68" s="53">
        <f>$E$1*SPY*(1-0.5^($B$1/L$7))*L$7/LN(2)*SQRT(POWER(MAX(0,J$6)*HitEfficiency!K64,2)+POWER(HitEfficiency!J64*K$6,2))</f>
        <v>2.6545057625856791E-4</v>
      </c>
      <c r="L68" s="53">
        <f t="shared" si="5"/>
        <v>4.3662734313526362E-4</v>
      </c>
      <c r="M68" s="52">
        <f>HitEfficiency!M64*$E$1*M$6*SPY*(1-0.5^($B$1/O$7))*O$7/LN(2)</f>
        <v>0</v>
      </c>
      <c r="N68" s="53">
        <f>$E$1*SPY*(1-0.5^($B$1/O$7))*O$7/LN(2)*SQRT(POWER(MAX(0,M$6)*HitEfficiency!N64,2)+POWER(HitEfficiency!M64*N$6,2))</f>
        <v>8.9339802575844132E-3</v>
      </c>
      <c r="O68" s="53">
        <f t="shared" si="6"/>
        <v>1.4695089829800563E-2</v>
      </c>
      <c r="P68" s="52">
        <f>HitEfficiency!P64*$E$1*P$6*SPY*(1-0.5^($B$1/R$7))*R$7/LN(2)</f>
        <v>0</v>
      </c>
      <c r="Q68" s="53">
        <f>$E$1*SPY*(1-0.5^($B$1/R$7))*R$7/LN(2)*SQRT(POWER(MAX(0,P$6)*HitEfficiency!Q64,2)+POWER(HitEfficiency!P64*Q$6,2))</f>
        <v>1.961346556009073E-5</v>
      </c>
      <c r="R68" s="54">
        <f t="shared" si="7"/>
        <v>3.2261279963603009E-5</v>
      </c>
    </row>
    <row r="69" spans="1:18">
      <c r="A69" s="28" t="s">
        <v>15</v>
      </c>
      <c r="B69" s="28">
        <v>2428</v>
      </c>
      <c r="C69" s="29">
        <v>2488</v>
      </c>
      <c r="D69" s="9">
        <v>122</v>
      </c>
      <c r="E69" s="29">
        <v>631</v>
      </c>
      <c r="F69" s="9">
        <f>MCEvents_Integrals!F66</f>
        <v>2500</v>
      </c>
      <c r="G69" s="52">
        <f>HitEfficiency!G65*$E$1*G$6*SPY*(1-0.5^($B$1/I$7))*I$7/LN(2)</f>
        <v>0</v>
      </c>
      <c r="H69" s="53">
        <f>$E$1*SPY*(1-0.5^($B$1/I$7))*I$7/LN(2)*SQRT(POWER(MAX(0,G$6)*HitEfficiency!H65,2)+POWER(HitEfficiency!G65*H$6,2))</f>
        <v>0</v>
      </c>
      <c r="I69" s="53">
        <f t="shared" si="4"/>
        <v>0</v>
      </c>
      <c r="J69" s="52">
        <f>HitEfficiency!J65*$E$1*J$6*SPY*(1-0.5^($B$1/L$7))*L$7/LN(2)</f>
        <v>0</v>
      </c>
      <c r="K69" s="53">
        <f>$E$1*SPY*(1-0.5^($B$1/L$7))*L$7/LN(2)*SQRT(POWER(MAX(0,J$6)*HitEfficiency!K65,2)+POWER(HitEfficiency!J65*K$6,2))</f>
        <v>2.6545057625856791E-4</v>
      </c>
      <c r="L69" s="53">
        <f t="shared" si="5"/>
        <v>4.3662734313526362E-4</v>
      </c>
      <c r="M69" s="52">
        <f>HitEfficiency!M65*$E$1*M$6*SPY*(1-0.5^($B$1/O$7))*O$7/LN(2)</f>
        <v>0</v>
      </c>
      <c r="N69" s="53">
        <f>$E$1*SPY*(1-0.5^($B$1/O$7))*O$7/LN(2)*SQRT(POWER(MAX(0,M$6)*HitEfficiency!N65,2)+POWER(HitEfficiency!M65*N$6,2))</f>
        <v>8.9339802575844132E-3</v>
      </c>
      <c r="O69" s="53">
        <f t="shared" si="6"/>
        <v>1.4695089829800563E-2</v>
      </c>
      <c r="P69" s="52">
        <f>HitEfficiency!P65*$E$1*P$6*SPY*(1-0.5^($B$1/R$7))*R$7/LN(2)</f>
        <v>0</v>
      </c>
      <c r="Q69" s="53">
        <f>$E$1*SPY*(1-0.5^($B$1/R$7))*R$7/LN(2)*SQRT(POWER(MAX(0,P$6)*HitEfficiency!Q65,2)+POWER(HitEfficiency!P65*Q$6,2))</f>
        <v>1.961346556009073E-5</v>
      </c>
      <c r="R69" s="54">
        <f t="shared" si="7"/>
        <v>3.2261279963603009E-5</v>
      </c>
    </row>
    <row r="70" spans="1:18">
      <c r="A70" s="28" t="s">
        <v>15</v>
      </c>
      <c r="B70" s="28">
        <v>2428</v>
      </c>
      <c r="C70" s="29">
        <v>2488</v>
      </c>
      <c r="D70" s="9">
        <v>90</v>
      </c>
      <c r="E70" s="29">
        <v>631</v>
      </c>
      <c r="F70" s="9">
        <f>MCEvents_Integrals!F67</f>
        <v>3000</v>
      </c>
      <c r="G70" s="52">
        <f>HitEfficiency!G66*$E$1*G$6*SPY*(1-0.5^($B$1/I$7))*I$7/LN(2)</f>
        <v>0</v>
      </c>
      <c r="H70" s="53">
        <f>$E$1*SPY*(1-0.5^($B$1/I$7))*I$7/LN(2)*SQRT(POWER(MAX(0,G$6)*HitEfficiency!H66,2)+POWER(HitEfficiency!G66*H$6,2))</f>
        <v>0</v>
      </c>
      <c r="I70" s="53">
        <f t="shared" si="4"/>
        <v>0</v>
      </c>
      <c r="J70" s="52">
        <f>HitEfficiency!J66*$E$1*J$6*SPY*(1-0.5^($B$1/L$7))*L$7/LN(2)</f>
        <v>0</v>
      </c>
      <c r="K70" s="53">
        <f>$E$1*SPY*(1-0.5^($B$1/L$7))*L$7/LN(2)*SQRT(POWER(MAX(0,J$6)*HitEfficiency!K66,2)+POWER(HitEfficiency!J66*K$6,2))</f>
        <v>2.6545057625856791E-4</v>
      </c>
      <c r="L70" s="53">
        <f t="shared" si="5"/>
        <v>4.3662734313526362E-4</v>
      </c>
      <c r="M70" s="52">
        <f>HitEfficiency!M66*$E$1*M$6*SPY*(1-0.5^($B$1/O$7))*O$7/LN(2)</f>
        <v>0</v>
      </c>
      <c r="N70" s="53">
        <f>$E$1*SPY*(1-0.5^($B$1/O$7))*O$7/LN(2)*SQRT(POWER(MAX(0,M$6)*HitEfficiency!N66,2)+POWER(HitEfficiency!M66*N$6,2))</f>
        <v>8.9339802575844132E-3</v>
      </c>
      <c r="O70" s="53">
        <f t="shared" si="6"/>
        <v>1.4695089829800563E-2</v>
      </c>
      <c r="P70" s="52">
        <f>HitEfficiency!P66*$E$1*P$6*SPY*(1-0.5^($B$1/R$7))*R$7/LN(2)</f>
        <v>0</v>
      </c>
      <c r="Q70" s="53">
        <f>$E$1*SPY*(1-0.5^($B$1/R$7))*R$7/LN(2)*SQRT(POWER(MAX(0,P$6)*HitEfficiency!Q66,2)+POWER(HitEfficiency!P66*Q$6,2))</f>
        <v>1.961346556009073E-5</v>
      </c>
      <c r="R70" s="54">
        <f t="shared" si="7"/>
        <v>3.2261279963603009E-5</v>
      </c>
    </row>
    <row r="71" spans="1:18">
      <c r="A71" s="28" t="s">
        <v>15</v>
      </c>
      <c r="B71" s="28">
        <v>2428</v>
      </c>
      <c r="C71" s="29">
        <v>2488</v>
      </c>
      <c r="D71" s="9">
        <v>36</v>
      </c>
      <c r="E71" s="29">
        <v>631</v>
      </c>
      <c r="F71" s="9">
        <f>MCEvents_Integrals!F68</f>
        <v>3637</v>
      </c>
      <c r="G71" s="52">
        <f>HitEfficiency!G67*$E$1*G$6*SPY*(1-0.5^($B$1/I$7))*I$7/LN(2)</f>
        <v>0</v>
      </c>
      <c r="H71" s="53">
        <f>$E$1*SPY*(1-0.5^($B$1/I$7))*I$7/LN(2)*SQRT(POWER(MAX(0,G$6)*HitEfficiency!H67,2)+POWER(HitEfficiency!G67*H$6,2))</f>
        <v>0</v>
      </c>
      <c r="I71" s="53">
        <f t="shared" si="4"/>
        <v>0</v>
      </c>
      <c r="J71" s="52">
        <f>HitEfficiency!J67*$E$1*J$6*SPY*(1-0.5^($B$1/L$7))*L$7/LN(2)</f>
        <v>0</v>
      </c>
      <c r="K71" s="53">
        <f>$E$1*SPY*(1-0.5^($B$1/L$7))*L$7/LN(2)*SQRT(POWER(MAX(0,J$6)*HitEfficiency!K67,2)+POWER(HitEfficiency!J67*K$6,2))</f>
        <v>2.6545057625856791E-4</v>
      </c>
      <c r="L71" s="53">
        <f t="shared" si="5"/>
        <v>4.3662734313526362E-4</v>
      </c>
      <c r="M71" s="52">
        <f>HitEfficiency!M67*$E$1*M$6*SPY*(1-0.5^($B$1/O$7))*O$7/LN(2)</f>
        <v>0</v>
      </c>
      <c r="N71" s="53">
        <f>$E$1*SPY*(1-0.5^($B$1/O$7))*O$7/LN(2)*SQRT(POWER(MAX(0,M$6)*HitEfficiency!N67,2)+POWER(HitEfficiency!M67*N$6,2))</f>
        <v>8.9339802575844132E-3</v>
      </c>
      <c r="O71" s="53">
        <f t="shared" si="6"/>
        <v>1.4695089829800563E-2</v>
      </c>
      <c r="P71" s="52">
        <f>HitEfficiency!P67*$E$1*P$6*SPY*(1-0.5^($B$1/R$7))*R$7/LN(2)</f>
        <v>0</v>
      </c>
      <c r="Q71" s="53">
        <f>$E$1*SPY*(1-0.5^($B$1/R$7))*R$7/LN(2)*SQRT(POWER(MAX(0,P$6)*HitEfficiency!Q67,2)+POWER(HitEfficiency!P67*Q$6,2))</f>
        <v>1.961346556009073E-5</v>
      </c>
      <c r="R71" s="54">
        <f t="shared" si="7"/>
        <v>3.2261279963603009E-5</v>
      </c>
    </row>
    <row r="72" spans="1:18">
      <c r="A72" s="28" t="s">
        <v>15</v>
      </c>
      <c r="B72" s="5">
        <v>2428</v>
      </c>
      <c r="C72" s="32">
        <v>2488</v>
      </c>
      <c r="D72" s="9">
        <v>0</v>
      </c>
      <c r="E72" s="29">
        <v>631</v>
      </c>
      <c r="F72" s="9">
        <f>MCEvents_Integrals!F69</f>
        <v>3737.13</v>
      </c>
      <c r="G72" s="52">
        <f>HitEfficiency!G68*$E$1*G$6*SPY*(1-0.5^($B$1/I$7))*I$7/LN(2)</f>
        <v>0</v>
      </c>
      <c r="H72" s="53">
        <f>$E$1*SPY*(1-0.5^($B$1/I$7))*I$7/LN(2)*SQRT(POWER(MAX(0,G$6)*HitEfficiency!H68,2)+POWER(HitEfficiency!G68*H$6,2))</f>
        <v>0</v>
      </c>
      <c r="I72" s="53">
        <f t="shared" si="4"/>
        <v>0</v>
      </c>
      <c r="J72" s="52">
        <f>HitEfficiency!J68*$E$1*J$6*SPY*(1-0.5^($B$1/L$7))*L$7/LN(2)</f>
        <v>0</v>
      </c>
      <c r="K72" s="53">
        <f>$E$1*SPY*(1-0.5^($B$1/L$7))*L$7/LN(2)*SQRT(POWER(MAX(0,J$6)*HitEfficiency!K68,2)+POWER(HitEfficiency!J68*K$6,2))</f>
        <v>2.6545057625856791E-4</v>
      </c>
      <c r="L72" s="53">
        <f t="shared" si="5"/>
        <v>4.3662734313526362E-4</v>
      </c>
      <c r="M72" s="52">
        <f>HitEfficiency!M68*$E$1*M$6*SPY*(1-0.5^($B$1/O$7))*O$7/LN(2)</f>
        <v>0</v>
      </c>
      <c r="N72" s="53">
        <f>$E$1*SPY*(1-0.5^($B$1/O$7))*O$7/LN(2)*SQRT(POWER(MAX(0,M$6)*HitEfficiency!N68,2)+POWER(HitEfficiency!M68*N$6,2))</f>
        <v>8.9339802575844132E-3</v>
      </c>
      <c r="O72" s="53">
        <f t="shared" si="6"/>
        <v>1.4695089829800563E-2</v>
      </c>
      <c r="P72" s="52">
        <f>HitEfficiency!P68*$E$1*P$6*SPY*(1-0.5^($B$1/R$7))*R$7/LN(2)</f>
        <v>0</v>
      </c>
      <c r="Q72" s="53">
        <f>$E$1*SPY*(1-0.5^($B$1/R$7))*R$7/LN(2)*SQRT(POWER(MAX(0,P$6)*HitEfficiency!Q68,2)+POWER(HitEfficiency!P68*Q$6,2))</f>
        <v>1.961346556009073E-5</v>
      </c>
      <c r="R72" s="54">
        <f t="shared" si="7"/>
        <v>3.2261279963603009E-5</v>
      </c>
    </row>
    <row r="73" spans="1:18">
      <c r="A73" s="34" t="s">
        <v>15</v>
      </c>
      <c r="B73" s="211" t="s">
        <v>18</v>
      </c>
      <c r="C73" s="212"/>
      <c r="D73" s="205" t="s">
        <v>11</v>
      </c>
      <c r="E73" s="206"/>
      <c r="F73" s="30">
        <f>MCEvents_Integrals!F70</f>
        <v>3737.13</v>
      </c>
      <c r="G73" s="55">
        <f>HitEfficiency!G69*$E$1*G$6*SPY*(1-0.5^($B$1/I$7))*I$7/LN(2)</f>
        <v>0</v>
      </c>
      <c r="H73" s="56">
        <f>$E$1*SPY*(1-0.5^($B$1/I$7))*I$7/LN(2)*SQRT(POWER(MAX(0,G$6)*HitEfficiency!H69,2)+POWER(HitEfficiency!G69*H$6,2))</f>
        <v>0</v>
      </c>
      <c r="I73" s="56">
        <f t="shared" si="4"/>
        <v>0</v>
      </c>
      <c r="J73" s="55">
        <f>HitEfficiency!J69*$E$1*J$6*SPY*(1-0.5^($B$1/L$7))*L$7/LN(2)</f>
        <v>0</v>
      </c>
      <c r="K73" s="56">
        <f>$E$1*SPY*(1-0.5^($B$1/L$7))*L$7/LN(2)*SQRT(POWER(MAX(0,J$6)*HitEfficiency!K69,2)+POWER(HitEfficiency!J69*K$6,2))</f>
        <v>2.6545057625856791E-4</v>
      </c>
      <c r="L73" s="56">
        <f t="shared" si="5"/>
        <v>4.3662734313526362E-4</v>
      </c>
      <c r="M73" s="55">
        <f>HitEfficiency!M69*$E$1*M$6*SPY*(1-0.5^($B$1/O$7))*O$7/LN(2)</f>
        <v>0</v>
      </c>
      <c r="N73" s="56">
        <f>$E$1*SPY*(1-0.5^($B$1/O$7))*O$7/LN(2)*SQRT(POWER(MAX(0,M$6)*HitEfficiency!N69,2)+POWER(HitEfficiency!M69*N$6,2))</f>
        <v>8.9339802575844132E-3</v>
      </c>
      <c r="O73" s="56">
        <f t="shared" si="6"/>
        <v>1.4695089829800563E-2</v>
      </c>
      <c r="P73" s="55">
        <f>HitEfficiency!P69*$E$1*P$6*SPY*(1-0.5^($B$1/R$7))*R$7/LN(2)</f>
        <v>0</v>
      </c>
      <c r="Q73" s="56">
        <f>$E$1*SPY*(1-0.5^($B$1/R$7))*R$7/LN(2)*SQRT(POWER(MAX(0,P$6)*HitEfficiency!Q69,2)+POWER(HitEfficiency!P69*Q$6,2))</f>
        <v>1.961346556009073E-5</v>
      </c>
      <c r="R73" s="57">
        <f t="shared" si="7"/>
        <v>3.2261279963603009E-5</v>
      </c>
    </row>
    <row r="74" spans="1:18">
      <c r="A74" s="28" t="s">
        <v>15</v>
      </c>
      <c r="B74" s="26">
        <v>700</v>
      </c>
      <c r="C74" s="27">
        <v>3500</v>
      </c>
      <c r="D74" s="9">
        <v>333</v>
      </c>
      <c r="E74" s="29">
        <v>631</v>
      </c>
      <c r="F74" s="9">
        <f>MCEvents_Integrals!F71</f>
        <v>500</v>
      </c>
      <c r="G74" s="52">
        <f>HitEfficiency!G70*$E$1*G$6*SPY*(1-0.5^($B$1/I$7))*I$7/LN(2)</f>
        <v>0</v>
      </c>
      <c r="H74" s="53">
        <f>$E$1*SPY*(1-0.5^($B$1/I$7))*I$7/LN(2)*SQRT(POWER(MAX(0,G$6)*HitEfficiency!H70,2)+POWER(HitEfficiency!G70*H$6,2))</f>
        <v>0</v>
      </c>
      <c r="I74" s="53">
        <f t="shared" ref="I74:I105" si="8">MAX(0,G74)+$B$3*H74</f>
        <v>0</v>
      </c>
      <c r="J74" s="52">
        <f>HitEfficiency!J70*$E$1*J$6*SPY*(1-0.5^($B$1/L$7))*L$7/LN(2)</f>
        <v>0</v>
      </c>
      <c r="K74" s="53">
        <f>$E$1*SPY*(1-0.5^($B$1/L$7))*L$7/LN(2)*SQRT(POWER(MAX(0,J$6)*HitEfficiency!K70,2)+POWER(HitEfficiency!J70*K$6,2))</f>
        <v>2.6545057625856791E-4</v>
      </c>
      <c r="L74" s="53">
        <f t="shared" ref="L74:L105" si="9">MAX(0,J74)+$B$3*K74</f>
        <v>4.3662734313526362E-4</v>
      </c>
      <c r="M74" s="52">
        <f>HitEfficiency!M70*$E$1*M$6*SPY*(1-0.5^($B$1/O$7))*O$7/LN(2)</f>
        <v>0</v>
      </c>
      <c r="N74" s="53">
        <f>$E$1*SPY*(1-0.5^($B$1/O$7))*O$7/LN(2)*SQRT(POWER(MAX(0,M$6)*HitEfficiency!N70,2)+POWER(HitEfficiency!M70*N$6,2))</f>
        <v>8.9339802575844132E-3</v>
      </c>
      <c r="O74" s="53">
        <f t="shared" ref="O74:O105" si="10">MAX(0,M74)+$B$3*N74</f>
        <v>1.4695089829800563E-2</v>
      </c>
      <c r="P74" s="52">
        <f>HitEfficiency!P70*$E$1*P$6*SPY*(1-0.5^($B$1/R$7))*R$7/LN(2)</f>
        <v>0</v>
      </c>
      <c r="Q74" s="53">
        <f>$E$1*SPY*(1-0.5^($B$1/R$7))*R$7/LN(2)*SQRT(POWER(MAX(0,P$6)*HitEfficiency!Q70,2)+POWER(HitEfficiency!P70*Q$6,2))</f>
        <v>1.961346556009073E-5</v>
      </c>
      <c r="R74" s="54">
        <f t="shared" ref="R74:R105" si="11">MAX(0,P74)+$B$3*Q74</f>
        <v>3.2261279963603009E-5</v>
      </c>
    </row>
    <row r="75" spans="1:18">
      <c r="A75" s="28" t="s">
        <v>15</v>
      </c>
      <c r="B75" s="28">
        <v>700</v>
      </c>
      <c r="C75" s="29">
        <v>3500</v>
      </c>
      <c r="D75" s="9">
        <v>256</v>
      </c>
      <c r="E75" s="29">
        <v>631</v>
      </c>
      <c r="F75" s="9">
        <f>MCEvents_Integrals!F72</f>
        <v>1000</v>
      </c>
      <c r="G75" s="52">
        <f>HitEfficiency!G71*$E$1*G$6*SPY*(1-0.5^($B$1/I$7))*I$7/LN(2)</f>
        <v>0</v>
      </c>
      <c r="H75" s="53">
        <f>$E$1*SPY*(1-0.5^($B$1/I$7))*I$7/LN(2)*SQRT(POWER(MAX(0,G$6)*HitEfficiency!H71,2)+POWER(HitEfficiency!G71*H$6,2))</f>
        <v>0</v>
      </c>
      <c r="I75" s="53">
        <f t="shared" si="8"/>
        <v>0</v>
      </c>
      <c r="J75" s="52">
        <f>HitEfficiency!J71*$E$1*J$6*SPY*(1-0.5^($B$1/L$7))*L$7/LN(2)</f>
        <v>0</v>
      </c>
      <c r="K75" s="53">
        <f>$E$1*SPY*(1-0.5^($B$1/L$7))*L$7/LN(2)*SQRT(POWER(MAX(0,J$6)*HitEfficiency!K71,2)+POWER(HitEfficiency!J71*K$6,2))</f>
        <v>2.6545057625856791E-4</v>
      </c>
      <c r="L75" s="53">
        <f t="shared" si="9"/>
        <v>4.3662734313526362E-4</v>
      </c>
      <c r="M75" s="52">
        <f>HitEfficiency!M71*$E$1*M$6*SPY*(1-0.5^($B$1/O$7))*O$7/LN(2)</f>
        <v>0</v>
      </c>
      <c r="N75" s="53">
        <f>$E$1*SPY*(1-0.5^($B$1/O$7))*O$7/LN(2)*SQRT(POWER(MAX(0,M$6)*HitEfficiency!N71,2)+POWER(HitEfficiency!M71*N$6,2))</f>
        <v>8.9339802575844132E-3</v>
      </c>
      <c r="O75" s="53">
        <f t="shared" si="10"/>
        <v>1.4695089829800563E-2</v>
      </c>
      <c r="P75" s="52">
        <f>HitEfficiency!P71*$E$1*P$6*SPY*(1-0.5^($B$1/R$7))*R$7/LN(2)</f>
        <v>0</v>
      </c>
      <c r="Q75" s="53">
        <f>$E$1*SPY*(1-0.5^($B$1/R$7))*R$7/LN(2)*SQRT(POWER(MAX(0,P$6)*HitEfficiency!Q71,2)+POWER(HitEfficiency!P71*Q$6,2))</f>
        <v>1.961346556009073E-5</v>
      </c>
      <c r="R75" s="54">
        <f t="shared" si="11"/>
        <v>3.2261279963603009E-5</v>
      </c>
    </row>
    <row r="76" spans="1:18">
      <c r="A76" s="28" t="s">
        <v>15</v>
      </c>
      <c r="B76" s="28">
        <v>700</v>
      </c>
      <c r="C76" s="29">
        <v>3500</v>
      </c>
      <c r="D76" s="9">
        <v>202</v>
      </c>
      <c r="E76" s="29">
        <v>631</v>
      </c>
      <c r="F76" s="9">
        <f>MCEvents_Integrals!F73</f>
        <v>1500</v>
      </c>
      <c r="G76" s="52">
        <f>HitEfficiency!G72*$E$1*G$6*SPY*(1-0.5^($B$1/I$7))*I$7/LN(2)</f>
        <v>0</v>
      </c>
      <c r="H76" s="53">
        <f>$E$1*SPY*(1-0.5^($B$1/I$7))*I$7/LN(2)*SQRT(POWER(MAX(0,G$6)*HitEfficiency!H72,2)+POWER(HitEfficiency!G72*H$6,2))</f>
        <v>0</v>
      </c>
      <c r="I76" s="53">
        <f t="shared" si="8"/>
        <v>0</v>
      </c>
      <c r="J76" s="52">
        <f>HitEfficiency!J72*$E$1*J$6*SPY*(1-0.5^($B$1/L$7))*L$7/LN(2)</f>
        <v>0</v>
      </c>
      <c r="K76" s="53">
        <f>$E$1*SPY*(1-0.5^($B$1/L$7))*L$7/LN(2)*SQRT(POWER(MAX(0,J$6)*HitEfficiency!K72,2)+POWER(HitEfficiency!J72*K$6,2))</f>
        <v>2.6545057625856791E-4</v>
      </c>
      <c r="L76" s="53">
        <f t="shared" si="9"/>
        <v>4.3662734313526362E-4</v>
      </c>
      <c r="M76" s="52">
        <f>HitEfficiency!M72*$E$1*M$6*SPY*(1-0.5^($B$1/O$7))*O$7/LN(2)</f>
        <v>0</v>
      </c>
      <c r="N76" s="53">
        <f>$E$1*SPY*(1-0.5^($B$1/O$7))*O$7/LN(2)*SQRT(POWER(MAX(0,M$6)*HitEfficiency!N72,2)+POWER(HitEfficiency!M72*N$6,2))</f>
        <v>8.9339802575844132E-3</v>
      </c>
      <c r="O76" s="53">
        <f t="shared" si="10"/>
        <v>1.4695089829800563E-2</v>
      </c>
      <c r="P76" s="52">
        <f>HitEfficiency!P72*$E$1*P$6*SPY*(1-0.5^($B$1/R$7))*R$7/LN(2)</f>
        <v>0</v>
      </c>
      <c r="Q76" s="53">
        <f>$E$1*SPY*(1-0.5^($B$1/R$7))*R$7/LN(2)*SQRT(POWER(MAX(0,P$6)*HitEfficiency!Q72,2)+POWER(HitEfficiency!P72*Q$6,2))</f>
        <v>1.961346556009073E-5</v>
      </c>
      <c r="R76" s="54">
        <f t="shared" si="11"/>
        <v>3.2261279963603009E-5</v>
      </c>
    </row>
    <row r="77" spans="1:18">
      <c r="A77" s="28" t="s">
        <v>15</v>
      </c>
      <c r="B77" s="28">
        <v>700</v>
      </c>
      <c r="C77" s="29">
        <v>3500</v>
      </c>
      <c r="D77" s="9">
        <v>159</v>
      </c>
      <c r="E77" s="29">
        <v>631</v>
      </c>
      <c r="F77" s="9">
        <f>MCEvents_Integrals!F74</f>
        <v>2000</v>
      </c>
      <c r="G77" s="52">
        <f>HitEfficiency!G73*$E$1*G$6*SPY*(1-0.5^($B$1/I$7))*I$7/LN(2)</f>
        <v>0</v>
      </c>
      <c r="H77" s="53">
        <f>$E$1*SPY*(1-0.5^($B$1/I$7))*I$7/LN(2)*SQRT(POWER(MAX(0,G$6)*HitEfficiency!H73,2)+POWER(HitEfficiency!G73*H$6,2))</f>
        <v>0</v>
      </c>
      <c r="I77" s="53">
        <f t="shared" si="8"/>
        <v>0</v>
      </c>
      <c r="J77" s="52">
        <f>HitEfficiency!J73*$E$1*J$6*SPY*(1-0.5^($B$1/L$7))*L$7/LN(2)</f>
        <v>0</v>
      </c>
      <c r="K77" s="53">
        <f>$E$1*SPY*(1-0.5^($B$1/L$7))*L$7/LN(2)*SQRT(POWER(MAX(0,J$6)*HitEfficiency!K73,2)+POWER(HitEfficiency!J73*K$6,2))</f>
        <v>2.6545057625856791E-4</v>
      </c>
      <c r="L77" s="53">
        <f t="shared" si="9"/>
        <v>4.3662734313526362E-4</v>
      </c>
      <c r="M77" s="52">
        <f>HitEfficiency!M73*$E$1*M$6*SPY*(1-0.5^($B$1/O$7))*O$7/LN(2)</f>
        <v>0</v>
      </c>
      <c r="N77" s="53">
        <f>$E$1*SPY*(1-0.5^($B$1/O$7))*O$7/LN(2)*SQRT(POWER(MAX(0,M$6)*HitEfficiency!N73,2)+POWER(HitEfficiency!M73*N$6,2))</f>
        <v>8.9339802575844132E-3</v>
      </c>
      <c r="O77" s="53">
        <f t="shared" si="10"/>
        <v>1.4695089829800563E-2</v>
      </c>
      <c r="P77" s="52">
        <f>HitEfficiency!P73*$E$1*P$6*SPY*(1-0.5^($B$1/R$7))*R$7/LN(2)</f>
        <v>0</v>
      </c>
      <c r="Q77" s="53">
        <f>$E$1*SPY*(1-0.5^($B$1/R$7))*R$7/LN(2)*SQRT(POWER(MAX(0,P$6)*HitEfficiency!Q73,2)+POWER(HitEfficiency!P73*Q$6,2))</f>
        <v>1.961346556009073E-5</v>
      </c>
      <c r="R77" s="54">
        <f t="shared" si="11"/>
        <v>3.2261279963603009E-5</v>
      </c>
    </row>
    <row r="78" spans="1:18">
      <c r="A78" s="28" t="s">
        <v>15</v>
      </c>
      <c r="B78" s="28">
        <v>700</v>
      </c>
      <c r="C78" s="29">
        <v>3500</v>
      </c>
      <c r="D78" s="9">
        <v>122</v>
      </c>
      <c r="E78" s="29">
        <v>631</v>
      </c>
      <c r="F78" s="9">
        <f>MCEvents_Integrals!F75</f>
        <v>2500</v>
      </c>
      <c r="G78" s="52">
        <f>HitEfficiency!G74*$E$1*G$6*SPY*(1-0.5^($B$1/I$7))*I$7/LN(2)</f>
        <v>0</v>
      </c>
      <c r="H78" s="53">
        <f>$E$1*SPY*(1-0.5^($B$1/I$7))*I$7/LN(2)*SQRT(POWER(MAX(0,G$6)*HitEfficiency!H74,2)+POWER(HitEfficiency!G74*H$6,2))</f>
        <v>0</v>
      </c>
      <c r="I78" s="53">
        <f t="shared" si="8"/>
        <v>0</v>
      </c>
      <c r="J78" s="52">
        <f>HitEfficiency!J74*$E$1*J$6*SPY*(1-0.5^($B$1/L$7))*L$7/LN(2)</f>
        <v>0</v>
      </c>
      <c r="K78" s="53">
        <f>$E$1*SPY*(1-0.5^($B$1/L$7))*L$7/LN(2)*SQRT(POWER(MAX(0,J$6)*HitEfficiency!K74,2)+POWER(HitEfficiency!J74*K$6,2))</f>
        <v>2.6545057625856791E-4</v>
      </c>
      <c r="L78" s="53">
        <f t="shared" si="9"/>
        <v>4.3662734313526362E-4</v>
      </c>
      <c r="M78" s="52">
        <f>HitEfficiency!M74*$E$1*M$6*SPY*(1-0.5^($B$1/O$7))*O$7/LN(2)</f>
        <v>0</v>
      </c>
      <c r="N78" s="53">
        <f>$E$1*SPY*(1-0.5^($B$1/O$7))*O$7/LN(2)*SQRT(POWER(MAX(0,M$6)*HitEfficiency!N74,2)+POWER(HitEfficiency!M74*N$6,2))</f>
        <v>8.9339802575844132E-3</v>
      </c>
      <c r="O78" s="53">
        <f t="shared" si="10"/>
        <v>1.4695089829800563E-2</v>
      </c>
      <c r="P78" s="52">
        <f>HitEfficiency!P74*$E$1*P$6*SPY*(1-0.5^($B$1/R$7))*R$7/LN(2)</f>
        <v>0</v>
      </c>
      <c r="Q78" s="53">
        <f>$E$1*SPY*(1-0.5^($B$1/R$7))*R$7/LN(2)*SQRT(POWER(MAX(0,P$6)*HitEfficiency!Q74,2)+POWER(HitEfficiency!P74*Q$6,2))</f>
        <v>1.961346556009073E-5</v>
      </c>
      <c r="R78" s="54">
        <f t="shared" si="11"/>
        <v>3.2261279963603009E-5</v>
      </c>
    </row>
    <row r="79" spans="1:18">
      <c r="A79" s="28" t="s">
        <v>15</v>
      </c>
      <c r="B79" s="28">
        <v>700</v>
      </c>
      <c r="C79" s="29">
        <v>3500</v>
      </c>
      <c r="D79" s="9">
        <v>90</v>
      </c>
      <c r="E79" s="29">
        <v>631</v>
      </c>
      <c r="F79" s="9">
        <f>MCEvents_Integrals!F76</f>
        <v>3000</v>
      </c>
      <c r="G79" s="52">
        <f>HitEfficiency!G75*$E$1*G$6*SPY*(1-0.5^($B$1/I$7))*I$7/LN(2)</f>
        <v>0</v>
      </c>
      <c r="H79" s="53">
        <f>$E$1*SPY*(1-0.5^($B$1/I$7))*I$7/LN(2)*SQRT(POWER(MAX(0,G$6)*HitEfficiency!H75,2)+POWER(HitEfficiency!G75*H$6,2))</f>
        <v>0</v>
      </c>
      <c r="I79" s="53">
        <f t="shared" si="8"/>
        <v>0</v>
      </c>
      <c r="J79" s="52">
        <f>HitEfficiency!J75*$E$1*J$6*SPY*(1-0.5^($B$1/L$7))*L$7/LN(2)</f>
        <v>0</v>
      </c>
      <c r="K79" s="53">
        <f>$E$1*SPY*(1-0.5^($B$1/L$7))*L$7/LN(2)*SQRT(POWER(MAX(0,J$6)*HitEfficiency!K75,2)+POWER(HitEfficiency!J75*K$6,2))</f>
        <v>2.6545057625856791E-4</v>
      </c>
      <c r="L79" s="53">
        <f t="shared" si="9"/>
        <v>4.3662734313526362E-4</v>
      </c>
      <c r="M79" s="52">
        <f>HitEfficiency!M75*$E$1*M$6*SPY*(1-0.5^($B$1/O$7))*O$7/LN(2)</f>
        <v>0</v>
      </c>
      <c r="N79" s="53">
        <f>$E$1*SPY*(1-0.5^($B$1/O$7))*O$7/LN(2)*SQRT(POWER(MAX(0,M$6)*HitEfficiency!N75,2)+POWER(HitEfficiency!M75*N$6,2))</f>
        <v>8.9339802575844132E-3</v>
      </c>
      <c r="O79" s="53">
        <f t="shared" si="10"/>
        <v>1.4695089829800563E-2</v>
      </c>
      <c r="P79" s="52">
        <f>HitEfficiency!P75*$E$1*P$6*SPY*(1-0.5^($B$1/R$7))*R$7/LN(2)</f>
        <v>0</v>
      </c>
      <c r="Q79" s="53">
        <f>$E$1*SPY*(1-0.5^($B$1/R$7))*R$7/LN(2)*SQRT(POWER(MAX(0,P$6)*HitEfficiency!Q75,2)+POWER(HitEfficiency!P75*Q$6,2))</f>
        <v>1.961346556009073E-5</v>
      </c>
      <c r="R79" s="54">
        <f t="shared" si="11"/>
        <v>3.2261279963603009E-5</v>
      </c>
    </row>
    <row r="80" spans="1:18">
      <c r="A80" s="28" t="s">
        <v>15</v>
      </c>
      <c r="B80" s="28">
        <v>700</v>
      </c>
      <c r="C80" s="29">
        <v>3500</v>
      </c>
      <c r="D80" s="9">
        <v>36</v>
      </c>
      <c r="E80" s="29">
        <v>631</v>
      </c>
      <c r="F80" s="9">
        <f>MCEvents_Integrals!F77</f>
        <v>3637</v>
      </c>
      <c r="G80" s="52">
        <f>HitEfficiency!G76*$E$1*G$6*SPY*(1-0.5^($B$1/I$7))*I$7/LN(2)</f>
        <v>0</v>
      </c>
      <c r="H80" s="53">
        <f>$E$1*SPY*(1-0.5^($B$1/I$7))*I$7/LN(2)*SQRT(POWER(MAX(0,G$6)*HitEfficiency!H76,2)+POWER(HitEfficiency!G76*H$6,2))</f>
        <v>0</v>
      </c>
      <c r="I80" s="53">
        <f t="shared" si="8"/>
        <v>0</v>
      </c>
      <c r="J80" s="52">
        <f>HitEfficiency!J76*$E$1*J$6*SPY*(1-0.5^($B$1/L$7))*L$7/LN(2)</f>
        <v>0</v>
      </c>
      <c r="K80" s="53">
        <f>$E$1*SPY*(1-0.5^($B$1/L$7))*L$7/LN(2)*SQRT(POWER(MAX(0,J$6)*HitEfficiency!K76,2)+POWER(HitEfficiency!J76*K$6,2))</f>
        <v>2.6545057625856791E-4</v>
      </c>
      <c r="L80" s="53">
        <f t="shared" si="9"/>
        <v>4.3662734313526362E-4</v>
      </c>
      <c r="M80" s="52">
        <f>HitEfficiency!M76*$E$1*M$6*SPY*(1-0.5^($B$1/O$7))*O$7/LN(2)</f>
        <v>0</v>
      </c>
      <c r="N80" s="53">
        <f>$E$1*SPY*(1-0.5^($B$1/O$7))*O$7/LN(2)*SQRT(POWER(MAX(0,M$6)*HitEfficiency!N76,2)+POWER(HitEfficiency!M76*N$6,2))</f>
        <v>8.9339802575844132E-3</v>
      </c>
      <c r="O80" s="53">
        <f t="shared" si="10"/>
        <v>1.4695089829800563E-2</v>
      </c>
      <c r="P80" s="52">
        <f>HitEfficiency!P76*$E$1*P$6*SPY*(1-0.5^($B$1/R$7))*R$7/LN(2)</f>
        <v>0</v>
      </c>
      <c r="Q80" s="53">
        <f>$E$1*SPY*(1-0.5^($B$1/R$7))*R$7/LN(2)*SQRT(POWER(MAX(0,P$6)*HitEfficiency!Q76,2)+POWER(HitEfficiency!P76*Q$6,2))</f>
        <v>1.961346556009073E-5</v>
      </c>
      <c r="R80" s="54">
        <f t="shared" si="11"/>
        <v>3.2261279963603009E-5</v>
      </c>
    </row>
    <row r="81" spans="1:18">
      <c r="A81" s="28" t="s">
        <v>15</v>
      </c>
      <c r="B81" s="5">
        <v>700</v>
      </c>
      <c r="C81" s="32">
        <v>3500</v>
      </c>
      <c r="D81" s="9">
        <v>0</v>
      </c>
      <c r="E81" s="29">
        <v>631</v>
      </c>
      <c r="F81" s="9">
        <f>MCEvents_Integrals!F78</f>
        <v>3737.13</v>
      </c>
      <c r="G81" s="52">
        <f>HitEfficiency!G77*$E$1*G$6*SPY*(1-0.5^($B$1/I$7))*I$7/LN(2)</f>
        <v>0</v>
      </c>
      <c r="H81" s="53">
        <f>$E$1*SPY*(1-0.5^($B$1/I$7))*I$7/LN(2)*SQRT(POWER(MAX(0,G$6)*HitEfficiency!H77,2)+POWER(HitEfficiency!G77*H$6,2))</f>
        <v>0</v>
      </c>
      <c r="I81" s="53">
        <f t="shared" si="8"/>
        <v>0</v>
      </c>
      <c r="J81" s="52">
        <f>HitEfficiency!J77*$E$1*J$6*SPY*(1-0.5^($B$1/L$7))*L$7/LN(2)</f>
        <v>0</v>
      </c>
      <c r="K81" s="53">
        <f>$E$1*SPY*(1-0.5^($B$1/L$7))*L$7/LN(2)*SQRT(POWER(MAX(0,J$6)*HitEfficiency!K77,2)+POWER(HitEfficiency!J77*K$6,2))</f>
        <v>2.6545057625856791E-4</v>
      </c>
      <c r="L81" s="53">
        <f t="shared" si="9"/>
        <v>4.3662734313526362E-4</v>
      </c>
      <c r="M81" s="52">
        <f>HitEfficiency!M77*$E$1*M$6*SPY*(1-0.5^($B$1/O$7))*O$7/LN(2)</f>
        <v>0</v>
      </c>
      <c r="N81" s="53">
        <f>$E$1*SPY*(1-0.5^($B$1/O$7))*O$7/LN(2)*SQRT(POWER(MAX(0,M$6)*HitEfficiency!N77,2)+POWER(HitEfficiency!M77*N$6,2))</f>
        <v>8.9339802575844132E-3</v>
      </c>
      <c r="O81" s="53">
        <f t="shared" si="10"/>
        <v>1.4695089829800563E-2</v>
      </c>
      <c r="P81" s="52">
        <f>HitEfficiency!P77*$E$1*P$6*SPY*(1-0.5^($B$1/R$7))*R$7/LN(2)</f>
        <v>0</v>
      </c>
      <c r="Q81" s="53">
        <f>$E$1*SPY*(1-0.5^($B$1/R$7))*R$7/LN(2)*SQRT(POWER(MAX(0,P$6)*HitEfficiency!Q77,2)+POWER(HitEfficiency!P77*Q$6,2))</f>
        <v>1.961346556009073E-5</v>
      </c>
      <c r="R81" s="54">
        <f t="shared" si="11"/>
        <v>3.2261279963603009E-5</v>
      </c>
    </row>
    <row r="82" spans="1:18">
      <c r="A82" s="34" t="s">
        <v>15</v>
      </c>
      <c r="B82" s="213" t="s">
        <v>19</v>
      </c>
      <c r="C82" s="214"/>
      <c r="D82" s="205" t="s">
        <v>11</v>
      </c>
      <c r="E82" s="206"/>
      <c r="F82" s="30">
        <f>MCEvents_Integrals!F79</f>
        <v>3737.13</v>
      </c>
      <c r="G82" s="55">
        <f>HitEfficiency!G78*$E$1*G$6*SPY*(1-0.5^($B$1/I$7))*I$7/LN(2)</f>
        <v>0</v>
      </c>
      <c r="H82" s="56">
        <f>$E$1*SPY*(1-0.5^($B$1/I$7))*I$7/LN(2)*SQRT(POWER(MAX(0,G$6)*HitEfficiency!H78,2)+POWER(HitEfficiency!G78*H$6,2))</f>
        <v>0</v>
      </c>
      <c r="I82" s="56">
        <f t="shared" si="8"/>
        <v>0</v>
      </c>
      <c r="J82" s="55">
        <f>HitEfficiency!J78*$E$1*J$6*SPY*(1-0.5^($B$1/L$7))*L$7/LN(2)</f>
        <v>0</v>
      </c>
      <c r="K82" s="56">
        <f>$E$1*SPY*(1-0.5^($B$1/L$7))*L$7/LN(2)*SQRT(POWER(MAX(0,J$6)*HitEfficiency!K78,2)+POWER(HitEfficiency!J78*K$6,2))</f>
        <v>2.6545057625856791E-4</v>
      </c>
      <c r="L82" s="56">
        <f t="shared" si="9"/>
        <v>4.3662734313526362E-4</v>
      </c>
      <c r="M82" s="55">
        <f>HitEfficiency!M78*$E$1*M$6*SPY*(1-0.5^($B$1/O$7))*O$7/LN(2)</f>
        <v>0</v>
      </c>
      <c r="N82" s="56">
        <f>$E$1*SPY*(1-0.5^($B$1/O$7))*O$7/LN(2)*SQRT(POWER(MAX(0,M$6)*HitEfficiency!N78,2)+POWER(HitEfficiency!M78*N$6,2))</f>
        <v>8.9339802575844132E-3</v>
      </c>
      <c r="O82" s="56">
        <f t="shared" si="10"/>
        <v>1.4695089829800563E-2</v>
      </c>
      <c r="P82" s="55">
        <f>HitEfficiency!P78*$E$1*P$6*SPY*(1-0.5^($B$1/R$7))*R$7/LN(2)</f>
        <v>0</v>
      </c>
      <c r="Q82" s="56">
        <f>$E$1*SPY*(1-0.5^($B$1/R$7))*R$7/LN(2)*SQRT(POWER(MAX(0,P$6)*HitEfficiency!Q78,2)+POWER(HitEfficiency!P78*Q$6,2))</f>
        <v>1.961346556009073E-5</v>
      </c>
      <c r="R82" s="57">
        <f t="shared" si="11"/>
        <v>3.2261279963603009E-5</v>
      </c>
    </row>
    <row r="83" spans="1:18">
      <c r="A83" s="28" t="s">
        <v>15</v>
      </c>
      <c r="B83" s="26">
        <v>0</v>
      </c>
      <c r="C83" s="27">
        <v>3500</v>
      </c>
      <c r="D83" s="9">
        <v>333</v>
      </c>
      <c r="E83" s="29">
        <v>631</v>
      </c>
      <c r="F83" s="9">
        <f>MCEvents_Integrals!F80</f>
        <v>500</v>
      </c>
      <c r="G83" s="52">
        <f>HitEfficiency!G79*$E$1*G$6*SPY*(1-0.5^($B$1/I$7))*I$7/LN(2)</f>
        <v>0</v>
      </c>
      <c r="H83" s="53">
        <f>$E$1*SPY*(1-0.5^($B$1/I$7))*I$7/LN(2)*SQRT(POWER(MAX(0,G$6)*HitEfficiency!H79,2)+POWER(HitEfficiency!G79*H$6,2))</f>
        <v>0</v>
      </c>
      <c r="I83" s="53">
        <f t="shared" si="8"/>
        <v>0</v>
      </c>
      <c r="J83" s="52">
        <f>HitEfficiency!J79*$E$1*J$6*SPY*(1-0.5^($B$1/L$7))*L$7/LN(2)</f>
        <v>0</v>
      </c>
      <c r="K83" s="53">
        <f>$E$1*SPY*(1-0.5^($B$1/L$7))*L$7/LN(2)*SQRT(POWER(MAX(0,J$6)*HitEfficiency!K79,2)+POWER(HitEfficiency!J79*K$6,2))</f>
        <v>2.6545057625856791E-4</v>
      </c>
      <c r="L83" s="53">
        <f t="shared" si="9"/>
        <v>4.3662734313526362E-4</v>
      </c>
      <c r="M83" s="52">
        <f>HitEfficiency!M79*$E$1*M$6*SPY*(1-0.5^($B$1/O$7))*O$7/LN(2)</f>
        <v>0</v>
      </c>
      <c r="N83" s="53">
        <f>$E$1*SPY*(1-0.5^($B$1/O$7))*O$7/LN(2)*SQRT(POWER(MAX(0,M$6)*HitEfficiency!N79,2)+POWER(HitEfficiency!M79*N$6,2))</f>
        <v>8.9339802575844132E-3</v>
      </c>
      <c r="O83" s="53">
        <f t="shared" si="10"/>
        <v>1.4695089829800563E-2</v>
      </c>
      <c r="P83" s="52">
        <f>HitEfficiency!P79*$E$1*P$6*SPY*(1-0.5^($B$1/R$7))*R$7/LN(2)</f>
        <v>0</v>
      </c>
      <c r="Q83" s="53">
        <f>$E$1*SPY*(1-0.5^($B$1/R$7))*R$7/LN(2)*SQRT(POWER(MAX(0,P$6)*HitEfficiency!Q79,2)+POWER(HitEfficiency!P79*Q$6,2))</f>
        <v>1.961346556009073E-5</v>
      </c>
      <c r="R83" s="54">
        <f t="shared" si="11"/>
        <v>3.2261279963603009E-5</v>
      </c>
    </row>
    <row r="84" spans="1:18">
      <c r="A84" s="28" t="s">
        <v>15</v>
      </c>
      <c r="B84" s="28">
        <v>0</v>
      </c>
      <c r="C84" s="29">
        <v>3500</v>
      </c>
      <c r="D84" s="9">
        <v>256</v>
      </c>
      <c r="E84" s="29">
        <v>631</v>
      </c>
      <c r="F84" s="9">
        <f>MCEvents_Integrals!F81</f>
        <v>1000</v>
      </c>
      <c r="G84" s="52">
        <f>HitEfficiency!G80*$E$1*G$6*SPY*(1-0.5^($B$1/I$7))*I$7/LN(2)</f>
        <v>0</v>
      </c>
      <c r="H84" s="53">
        <f>$E$1*SPY*(1-0.5^($B$1/I$7))*I$7/LN(2)*SQRT(POWER(MAX(0,G$6)*HitEfficiency!H80,2)+POWER(HitEfficiency!G80*H$6,2))</f>
        <v>0</v>
      </c>
      <c r="I84" s="53">
        <f t="shared" si="8"/>
        <v>0</v>
      </c>
      <c r="J84" s="52">
        <f>HitEfficiency!J80*$E$1*J$6*SPY*(1-0.5^($B$1/L$7))*L$7/LN(2)</f>
        <v>0</v>
      </c>
      <c r="K84" s="53">
        <f>$E$1*SPY*(1-0.5^($B$1/L$7))*L$7/LN(2)*SQRT(POWER(MAX(0,J$6)*HitEfficiency!K80,2)+POWER(HitEfficiency!J80*K$6,2))</f>
        <v>2.6545057625856791E-4</v>
      </c>
      <c r="L84" s="53">
        <f t="shared" si="9"/>
        <v>4.3662734313526362E-4</v>
      </c>
      <c r="M84" s="52">
        <f>HitEfficiency!M80*$E$1*M$6*SPY*(1-0.5^($B$1/O$7))*O$7/LN(2)</f>
        <v>0</v>
      </c>
      <c r="N84" s="53">
        <f>$E$1*SPY*(1-0.5^($B$1/O$7))*O$7/LN(2)*SQRT(POWER(MAX(0,M$6)*HitEfficiency!N80,2)+POWER(HitEfficiency!M80*N$6,2))</f>
        <v>8.9339802575844132E-3</v>
      </c>
      <c r="O84" s="53">
        <f t="shared" si="10"/>
        <v>1.4695089829800563E-2</v>
      </c>
      <c r="P84" s="52">
        <f>HitEfficiency!P80*$E$1*P$6*SPY*(1-0.5^($B$1/R$7))*R$7/LN(2)</f>
        <v>0</v>
      </c>
      <c r="Q84" s="53">
        <f>$E$1*SPY*(1-0.5^($B$1/R$7))*R$7/LN(2)*SQRT(POWER(MAX(0,P$6)*HitEfficiency!Q80,2)+POWER(HitEfficiency!P80*Q$6,2))</f>
        <v>1.961346556009073E-5</v>
      </c>
      <c r="R84" s="54">
        <f t="shared" si="11"/>
        <v>3.2261279963603009E-5</v>
      </c>
    </row>
    <row r="85" spans="1:18">
      <c r="A85" s="28" t="s">
        <v>15</v>
      </c>
      <c r="B85" s="28">
        <v>0</v>
      </c>
      <c r="C85" s="29">
        <v>3500</v>
      </c>
      <c r="D85" s="9">
        <v>202</v>
      </c>
      <c r="E85" s="29">
        <v>631</v>
      </c>
      <c r="F85" s="9">
        <f>MCEvents_Integrals!F82</f>
        <v>1500</v>
      </c>
      <c r="G85" s="52">
        <f>HitEfficiency!G81*$E$1*G$6*SPY*(1-0.5^($B$1/I$7))*I$7/LN(2)</f>
        <v>0</v>
      </c>
      <c r="H85" s="53">
        <f>$E$1*SPY*(1-0.5^($B$1/I$7))*I$7/LN(2)*SQRT(POWER(MAX(0,G$6)*HitEfficiency!H81,2)+POWER(HitEfficiency!G81*H$6,2))</f>
        <v>0</v>
      </c>
      <c r="I85" s="53">
        <f t="shared" si="8"/>
        <v>0</v>
      </c>
      <c r="J85" s="52">
        <f>HitEfficiency!J81*$E$1*J$6*SPY*(1-0.5^($B$1/L$7))*L$7/LN(2)</f>
        <v>0</v>
      </c>
      <c r="K85" s="53">
        <f>$E$1*SPY*(1-0.5^($B$1/L$7))*L$7/LN(2)*SQRT(POWER(MAX(0,J$6)*HitEfficiency!K81,2)+POWER(HitEfficiency!J81*K$6,2))</f>
        <v>2.6545057625856791E-4</v>
      </c>
      <c r="L85" s="53">
        <f t="shared" si="9"/>
        <v>4.3662734313526362E-4</v>
      </c>
      <c r="M85" s="52">
        <f>HitEfficiency!M81*$E$1*M$6*SPY*(1-0.5^($B$1/O$7))*O$7/LN(2)</f>
        <v>0</v>
      </c>
      <c r="N85" s="53">
        <f>$E$1*SPY*(1-0.5^($B$1/O$7))*O$7/LN(2)*SQRT(POWER(MAX(0,M$6)*HitEfficiency!N81,2)+POWER(HitEfficiency!M81*N$6,2))</f>
        <v>8.9339802575844132E-3</v>
      </c>
      <c r="O85" s="53">
        <f t="shared" si="10"/>
        <v>1.4695089829800563E-2</v>
      </c>
      <c r="P85" s="52">
        <f>HitEfficiency!P81*$E$1*P$6*SPY*(1-0.5^($B$1/R$7))*R$7/LN(2)</f>
        <v>0</v>
      </c>
      <c r="Q85" s="53">
        <f>$E$1*SPY*(1-0.5^($B$1/R$7))*R$7/LN(2)*SQRT(POWER(MAX(0,P$6)*HitEfficiency!Q81,2)+POWER(HitEfficiency!P81*Q$6,2))</f>
        <v>1.961346556009073E-5</v>
      </c>
      <c r="R85" s="54">
        <f t="shared" si="11"/>
        <v>3.2261279963603009E-5</v>
      </c>
    </row>
    <row r="86" spans="1:18">
      <c r="A86" s="28" t="s">
        <v>15</v>
      </c>
      <c r="B86" s="28">
        <v>0</v>
      </c>
      <c r="C86" s="29">
        <v>3500</v>
      </c>
      <c r="D86" s="9">
        <v>159</v>
      </c>
      <c r="E86" s="29">
        <v>631</v>
      </c>
      <c r="F86" s="9">
        <f>MCEvents_Integrals!F83</f>
        <v>2000</v>
      </c>
      <c r="G86" s="52">
        <f>HitEfficiency!G82*$E$1*G$6*SPY*(1-0.5^($B$1/I$7))*I$7/LN(2)</f>
        <v>0</v>
      </c>
      <c r="H86" s="53">
        <f>$E$1*SPY*(1-0.5^($B$1/I$7))*I$7/LN(2)*SQRT(POWER(MAX(0,G$6)*HitEfficiency!H82,2)+POWER(HitEfficiency!G82*H$6,2))</f>
        <v>0</v>
      </c>
      <c r="I86" s="53">
        <f t="shared" si="8"/>
        <v>0</v>
      </c>
      <c r="J86" s="52">
        <f>HitEfficiency!J82*$E$1*J$6*SPY*(1-0.5^($B$1/L$7))*L$7/LN(2)</f>
        <v>0</v>
      </c>
      <c r="K86" s="53">
        <f>$E$1*SPY*(1-0.5^($B$1/L$7))*L$7/LN(2)*SQRT(POWER(MAX(0,J$6)*HitEfficiency!K82,2)+POWER(HitEfficiency!J82*K$6,2))</f>
        <v>2.6545057625856791E-4</v>
      </c>
      <c r="L86" s="53">
        <f t="shared" si="9"/>
        <v>4.3662734313526362E-4</v>
      </c>
      <c r="M86" s="52">
        <f>HitEfficiency!M82*$E$1*M$6*SPY*(1-0.5^($B$1/O$7))*O$7/LN(2)</f>
        <v>0</v>
      </c>
      <c r="N86" s="53">
        <f>$E$1*SPY*(1-0.5^($B$1/O$7))*O$7/LN(2)*SQRT(POWER(MAX(0,M$6)*HitEfficiency!N82,2)+POWER(HitEfficiency!M82*N$6,2))</f>
        <v>8.9339802575844132E-3</v>
      </c>
      <c r="O86" s="53">
        <f t="shared" si="10"/>
        <v>1.4695089829800563E-2</v>
      </c>
      <c r="P86" s="52">
        <f>HitEfficiency!P82*$E$1*P$6*SPY*(1-0.5^($B$1/R$7))*R$7/LN(2)</f>
        <v>0</v>
      </c>
      <c r="Q86" s="53">
        <f>$E$1*SPY*(1-0.5^($B$1/R$7))*R$7/LN(2)*SQRT(POWER(MAX(0,P$6)*HitEfficiency!Q82,2)+POWER(HitEfficiency!P82*Q$6,2))</f>
        <v>1.961346556009073E-5</v>
      </c>
      <c r="R86" s="54">
        <f t="shared" si="11"/>
        <v>3.2261279963603009E-5</v>
      </c>
    </row>
    <row r="87" spans="1:18">
      <c r="A87" s="28" t="s">
        <v>15</v>
      </c>
      <c r="B87" s="28">
        <v>0</v>
      </c>
      <c r="C87" s="29">
        <v>3500</v>
      </c>
      <c r="D87" s="9">
        <v>122</v>
      </c>
      <c r="E87" s="29">
        <v>631</v>
      </c>
      <c r="F87" s="9">
        <f>MCEvents_Integrals!F84</f>
        <v>2500</v>
      </c>
      <c r="G87" s="52">
        <f>HitEfficiency!G83*$E$1*G$6*SPY*(1-0.5^($B$1/I$7))*I$7/LN(2)</f>
        <v>0</v>
      </c>
      <c r="H87" s="53">
        <f>$E$1*SPY*(1-0.5^($B$1/I$7))*I$7/LN(2)*SQRT(POWER(MAX(0,G$6)*HitEfficiency!H83,2)+POWER(HitEfficiency!G83*H$6,2))</f>
        <v>0</v>
      </c>
      <c r="I87" s="53">
        <f t="shared" si="8"/>
        <v>0</v>
      </c>
      <c r="J87" s="52">
        <f>HitEfficiency!J83*$E$1*J$6*SPY*(1-0.5^($B$1/L$7))*L$7/LN(2)</f>
        <v>0</v>
      </c>
      <c r="K87" s="53">
        <f>$E$1*SPY*(1-0.5^($B$1/L$7))*L$7/LN(2)*SQRT(POWER(MAX(0,J$6)*HitEfficiency!K83,2)+POWER(HitEfficiency!J83*K$6,2))</f>
        <v>2.6545057625856791E-4</v>
      </c>
      <c r="L87" s="53">
        <f t="shared" si="9"/>
        <v>4.3662734313526362E-4</v>
      </c>
      <c r="M87" s="52">
        <f>HitEfficiency!M83*$E$1*M$6*SPY*(1-0.5^($B$1/O$7))*O$7/LN(2)</f>
        <v>0</v>
      </c>
      <c r="N87" s="53">
        <f>$E$1*SPY*(1-0.5^($B$1/O$7))*O$7/LN(2)*SQRT(POWER(MAX(0,M$6)*HitEfficiency!N83,2)+POWER(HitEfficiency!M83*N$6,2))</f>
        <v>8.9339802575844132E-3</v>
      </c>
      <c r="O87" s="53">
        <f t="shared" si="10"/>
        <v>1.4695089829800563E-2</v>
      </c>
      <c r="P87" s="52">
        <f>HitEfficiency!P83*$E$1*P$6*SPY*(1-0.5^($B$1/R$7))*R$7/LN(2)</f>
        <v>0</v>
      </c>
      <c r="Q87" s="53">
        <f>$E$1*SPY*(1-0.5^($B$1/R$7))*R$7/LN(2)*SQRT(POWER(MAX(0,P$6)*HitEfficiency!Q83,2)+POWER(HitEfficiency!P83*Q$6,2))</f>
        <v>1.961346556009073E-5</v>
      </c>
      <c r="R87" s="54">
        <f t="shared" si="11"/>
        <v>3.2261279963603009E-5</v>
      </c>
    </row>
    <row r="88" spans="1:18">
      <c r="A88" s="28" t="s">
        <v>15</v>
      </c>
      <c r="B88" s="28">
        <v>0</v>
      </c>
      <c r="C88" s="29">
        <v>3500</v>
      </c>
      <c r="D88" s="9">
        <v>90</v>
      </c>
      <c r="E88" s="29">
        <v>631</v>
      </c>
      <c r="F88" s="9">
        <f>MCEvents_Integrals!F85</f>
        <v>3000</v>
      </c>
      <c r="G88" s="52">
        <f>HitEfficiency!G84*$E$1*G$6*SPY*(1-0.5^($B$1/I$7))*I$7/LN(2)</f>
        <v>0</v>
      </c>
      <c r="H88" s="53">
        <f>$E$1*SPY*(1-0.5^($B$1/I$7))*I$7/LN(2)*SQRT(POWER(MAX(0,G$6)*HitEfficiency!H84,2)+POWER(HitEfficiency!G84*H$6,2))</f>
        <v>0</v>
      </c>
      <c r="I88" s="53">
        <f t="shared" si="8"/>
        <v>0</v>
      </c>
      <c r="J88" s="52">
        <f>HitEfficiency!J84*$E$1*J$6*SPY*(1-0.5^($B$1/L$7))*L$7/LN(2)</f>
        <v>0</v>
      </c>
      <c r="K88" s="53">
        <f>$E$1*SPY*(1-0.5^($B$1/L$7))*L$7/LN(2)*SQRT(POWER(MAX(0,J$6)*HitEfficiency!K84,2)+POWER(HitEfficiency!J84*K$6,2))</f>
        <v>2.6545057625856791E-4</v>
      </c>
      <c r="L88" s="53">
        <f t="shared" si="9"/>
        <v>4.3662734313526362E-4</v>
      </c>
      <c r="M88" s="52">
        <f>HitEfficiency!M84*$E$1*M$6*SPY*(1-0.5^($B$1/O$7))*O$7/LN(2)</f>
        <v>0</v>
      </c>
      <c r="N88" s="53">
        <f>$E$1*SPY*(1-0.5^($B$1/O$7))*O$7/LN(2)*SQRT(POWER(MAX(0,M$6)*HitEfficiency!N84,2)+POWER(HitEfficiency!M84*N$6,2))</f>
        <v>8.9339802575844132E-3</v>
      </c>
      <c r="O88" s="53">
        <f t="shared" si="10"/>
        <v>1.4695089829800563E-2</v>
      </c>
      <c r="P88" s="52">
        <f>HitEfficiency!P84*$E$1*P$6*SPY*(1-0.5^($B$1/R$7))*R$7/LN(2)</f>
        <v>0</v>
      </c>
      <c r="Q88" s="53">
        <f>$E$1*SPY*(1-0.5^($B$1/R$7))*R$7/LN(2)*SQRT(POWER(MAX(0,P$6)*HitEfficiency!Q84,2)+POWER(HitEfficiency!P84*Q$6,2))</f>
        <v>1.961346556009073E-5</v>
      </c>
      <c r="R88" s="54">
        <f t="shared" si="11"/>
        <v>3.2261279963603009E-5</v>
      </c>
    </row>
    <row r="89" spans="1:18">
      <c r="A89" s="28" t="s">
        <v>15</v>
      </c>
      <c r="B89" s="28">
        <v>0</v>
      </c>
      <c r="C89" s="29">
        <v>3500</v>
      </c>
      <c r="D89" s="9">
        <v>36</v>
      </c>
      <c r="E89" s="29">
        <v>631</v>
      </c>
      <c r="F89" s="9">
        <f>MCEvents_Integrals!F86</f>
        <v>3637</v>
      </c>
      <c r="G89" s="52">
        <f>HitEfficiency!G85*$E$1*G$6*SPY*(1-0.5^($B$1/I$7))*I$7/LN(2)</f>
        <v>0</v>
      </c>
      <c r="H89" s="53">
        <f>$E$1*SPY*(1-0.5^($B$1/I$7))*I$7/LN(2)*SQRT(POWER(MAX(0,G$6)*HitEfficiency!H85,2)+POWER(HitEfficiency!G85*H$6,2))</f>
        <v>0</v>
      </c>
      <c r="I89" s="53">
        <f t="shared" si="8"/>
        <v>0</v>
      </c>
      <c r="J89" s="52">
        <f>HitEfficiency!J85*$E$1*J$6*SPY*(1-0.5^($B$1/L$7))*L$7/LN(2)</f>
        <v>0</v>
      </c>
      <c r="K89" s="53">
        <f>$E$1*SPY*(1-0.5^($B$1/L$7))*L$7/LN(2)*SQRT(POWER(MAX(0,J$6)*HitEfficiency!K85,2)+POWER(HitEfficiency!J85*K$6,2))</f>
        <v>2.6545057625856791E-4</v>
      </c>
      <c r="L89" s="53">
        <f t="shared" si="9"/>
        <v>4.3662734313526362E-4</v>
      </c>
      <c r="M89" s="52">
        <f>HitEfficiency!M85*$E$1*M$6*SPY*(1-0.5^($B$1/O$7))*O$7/LN(2)</f>
        <v>0</v>
      </c>
      <c r="N89" s="53">
        <f>$E$1*SPY*(1-0.5^($B$1/O$7))*O$7/LN(2)*SQRT(POWER(MAX(0,M$6)*HitEfficiency!N85,2)+POWER(HitEfficiency!M85*N$6,2))</f>
        <v>8.9339802575844132E-3</v>
      </c>
      <c r="O89" s="53">
        <f t="shared" si="10"/>
        <v>1.4695089829800563E-2</v>
      </c>
      <c r="P89" s="52">
        <f>HitEfficiency!P85*$E$1*P$6*SPY*(1-0.5^($B$1/R$7))*R$7/LN(2)</f>
        <v>0</v>
      </c>
      <c r="Q89" s="53">
        <f>$E$1*SPY*(1-0.5^($B$1/R$7))*R$7/LN(2)*SQRT(POWER(MAX(0,P$6)*HitEfficiency!Q85,2)+POWER(HitEfficiency!P85*Q$6,2))</f>
        <v>1.961346556009073E-5</v>
      </c>
      <c r="R89" s="54">
        <f t="shared" si="11"/>
        <v>3.2261279963603009E-5</v>
      </c>
    </row>
    <row r="90" spans="1:18">
      <c r="A90" s="28" t="s">
        <v>15</v>
      </c>
      <c r="B90" s="5">
        <v>0</v>
      </c>
      <c r="C90" s="32">
        <v>3500</v>
      </c>
      <c r="D90" s="9">
        <v>0</v>
      </c>
      <c r="E90" s="29">
        <v>631</v>
      </c>
      <c r="F90" s="9">
        <f>MCEvents_Integrals!F87</f>
        <v>3737.13</v>
      </c>
      <c r="G90" s="52">
        <f>HitEfficiency!G86*$E$1*G$6*SPY*(1-0.5^($B$1/I$7))*I$7/LN(2)</f>
        <v>0</v>
      </c>
      <c r="H90" s="53">
        <f>$E$1*SPY*(1-0.5^($B$1/I$7))*I$7/LN(2)*SQRT(POWER(MAX(0,G$6)*HitEfficiency!H86,2)+POWER(HitEfficiency!G86*H$6,2))</f>
        <v>0</v>
      </c>
      <c r="I90" s="53">
        <f t="shared" si="8"/>
        <v>0</v>
      </c>
      <c r="J90" s="52">
        <f>HitEfficiency!J86*$E$1*J$6*SPY*(1-0.5^($B$1/L$7))*L$7/LN(2)</f>
        <v>0</v>
      </c>
      <c r="K90" s="53">
        <f>$E$1*SPY*(1-0.5^($B$1/L$7))*L$7/LN(2)*SQRT(POWER(MAX(0,J$6)*HitEfficiency!K86,2)+POWER(HitEfficiency!J86*K$6,2))</f>
        <v>2.6545057625856791E-4</v>
      </c>
      <c r="L90" s="53">
        <f t="shared" si="9"/>
        <v>4.3662734313526362E-4</v>
      </c>
      <c r="M90" s="52">
        <f>HitEfficiency!M86*$E$1*M$6*SPY*(1-0.5^($B$1/O$7))*O$7/LN(2)</f>
        <v>0</v>
      </c>
      <c r="N90" s="53">
        <f>$E$1*SPY*(1-0.5^($B$1/O$7))*O$7/LN(2)*SQRT(POWER(MAX(0,M$6)*HitEfficiency!N86,2)+POWER(HitEfficiency!M86*N$6,2))</f>
        <v>8.9339802575844132E-3</v>
      </c>
      <c r="O90" s="53">
        <f t="shared" si="10"/>
        <v>1.4695089829800563E-2</v>
      </c>
      <c r="P90" s="52">
        <f>HitEfficiency!P86*$E$1*P$6*SPY*(1-0.5^($B$1/R$7))*R$7/LN(2)</f>
        <v>0</v>
      </c>
      <c r="Q90" s="53">
        <f>$E$1*SPY*(1-0.5^($B$1/R$7))*R$7/LN(2)*SQRT(POWER(MAX(0,P$6)*HitEfficiency!Q86,2)+POWER(HitEfficiency!P86*Q$6,2))</f>
        <v>1.961346556009073E-5</v>
      </c>
      <c r="R90" s="54">
        <f t="shared" si="11"/>
        <v>3.2261279963603009E-5</v>
      </c>
    </row>
    <row r="91" spans="1:18">
      <c r="A91" s="34" t="s">
        <v>15</v>
      </c>
      <c r="B91" s="213" t="s">
        <v>12</v>
      </c>
      <c r="C91" s="214"/>
      <c r="D91" s="205" t="s">
        <v>11</v>
      </c>
      <c r="E91" s="206"/>
      <c r="F91" s="30">
        <f>MCEvents_Integrals!F88</f>
        <v>3737.13</v>
      </c>
      <c r="G91" s="55">
        <f>HitEfficiency!G87*$E$1*G$6*SPY*(1-0.5^($B$1/I$7))*I$7/LN(2)</f>
        <v>0</v>
      </c>
      <c r="H91" s="56">
        <f>$E$1*SPY*(1-0.5^($B$1/I$7))*I$7/LN(2)*SQRT(POWER(MAX(0,G$6)*HitEfficiency!H87,2)+POWER(HitEfficiency!G87*H$6,2))</f>
        <v>0</v>
      </c>
      <c r="I91" s="56">
        <f t="shared" si="8"/>
        <v>0</v>
      </c>
      <c r="J91" s="55">
        <f>HitEfficiency!J87*$E$1*J$6*SPY*(1-0.5^($B$1/L$7))*L$7/LN(2)</f>
        <v>0</v>
      </c>
      <c r="K91" s="56">
        <f>$E$1*SPY*(1-0.5^($B$1/L$7))*L$7/LN(2)*SQRT(POWER(MAX(0,J$6)*HitEfficiency!K87,2)+POWER(HitEfficiency!J87*K$6,2))</f>
        <v>2.6545057625856791E-4</v>
      </c>
      <c r="L91" s="56">
        <f t="shared" si="9"/>
        <v>4.3662734313526362E-4</v>
      </c>
      <c r="M91" s="55">
        <f>HitEfficiency!M87*$E$1*M$6*SPY*(1-0.5^($B$1/O$7))*O$7/LN(2)</f>
        <v>0</v>
      </c>
      <c r="N91" s="56">
        <f>$E$1*SPY*(1-0.5^($B$1/O$7))*O$7/LN(2)*SQRT(POWER(MAX(0,M$6)*HitEfficiency!N87,2)+POWER(HitEfficiency!M87*N$6,2))</f>
        <v>8.9339802575844132E-3</v>
      </c>
      <c r="O91" s="56">
        <f t="shared" si="10"/>
        <v>1.4695089829800563E-2</v>
      </c>
      <c r="P91" s="55">
        <f>HitEfficiency!P87*$E$1*P$6*SPY*(1-0.5^($B$1/R$7))*R$7/LN(2)</f>
        <v>0</v>
      </c>
      <c r="Q91" s="56">
        <f>$E$1*SPY*(1-0.5^($B$1/R$7))*R$7/LN(2)*SQRT(POWER(MAX(0,P$6)*HitEfficiency!Q87,2)+POWER(HitEfficiency!P87*Q$6,2))</f>
        <v>1.961346556009073E-5</v>
      </c>
      <c r="R91" s="57">
        <f t="shared" si="11"/>
        <v>3.2261279963603009E-5</v>
      </c>
    </row>
    <row r="92" spans="1:18">
      <c r="A92" s="28" t="s">
        <v>15</v>
      </c>
      <c r="B92" s="26">
        <v>2384</v>
      </c>
      <c r="C92" s="27">
        <v>2532</v>
      </c>
      <c r="D92" s="9">
        <v>333</v>
      </c>
      <c r="E92" s="29">
        <v>631</v>
      </c>
      <c r="F92" s="9">
        <f>MCEvents_Integrals!F89</f>
        <v>500</v>
      </c>
      <c r="G92" s="52">
        <f>HitEfficiency!G88*$E$1*G$6*SPY*(1-0.5^($B$1/I$7))*I$7/LN(2)</f>
        <v>0</v>
      </c>
      <c r="H92" s="53">
        <f>$E$1*SPY*(1-0.5^($B$1/I$7))*I$7/LN(2)*SQRT(POWER(MAX(0,G$6)*HitEfficiency!H88,2)+POWER(HitEfficiency!G88*H$6,2))</f>
        <v>0</v>
      </c>
      <c r="I92" s="53">
        <f t="shared" si="8"/>
        <v>0</v>
      </c>
      <c r="J92" s="52">
        <f>HitEfficiency!J88*$E$1*J$6*SPY*(1-0.5^($B$1/L$7))*L$7/LN(2)</f>
        <v>0</v>
      </c>
      <c r="K92" s="53">
        <f>$E$1*SPY*(1-0.5^($B$1/L$7))*L$7/LN(2)*SQRT(POWER(MAX(0,J$6)*HitEfficiency!K88,2)+POWER(HitEfficiency!J88*K$6,2))</f>
        <v>2.6545057625856791E-4</v>
      </c>
      <c r="L92" s="53">
        <f t="shared" si="9"/>
        <v>4.3662734313526362E-4</v>
      </c>
      <c r="M92" s="52">
        <f>HitEfficiency!M88*$E$1*M$6*SPY*(1-0.5^($B$1/O$7))*O$7/LN(2)</f>
        <v>0</v>
      </c>
      <c r="N92" s="53">
        <f>$E$1*SPY*(1-0.5^($B$1/O$7))*O$7/LN(2)*SQRT(POWER(MAX(0,M$6)*HitEfficiency!N88,2)+POWER(HitEfficiency!M88*N$6,2))</f>
        <v>8.9339802575844132E-3</v>
      </c>
      <c r="O92" s="53">
        <f t="shared" si="10"/>
        <v>1.4695089829800563E-2</v>
      </c>
      <c r="P92" s="52">
        <f>HitEfficiency!P88*$E$1*P$6*SPY*(1-0.5^($B$1/R$7))*R$7/LN(2)</f>
        <v>0</v>
      </c>
      <c r="Q92" s="53">
        <f>$E$1*SPY*(1-0.5^($B$1/R$7))*R$7/LN(2)*SQRT(POWER(MAX(0,P$6)*HitEfficiency!Q88,2)+POWER(HitEfficiency!P88*Q$6,2))</f>
        <v>1.961346556009073E-5</v>
      </c>
      <c r="R92" s="54">
        <f t="shared" si="11"/>
        <v>3.2261279963603009E-5</v>
      </c>
    </row>
    <row r="93" spans="1:18">
      <c r="A93" s="28" t="s">
        <v>15</v>
      </c>
      <c r="B93" s="28">
        <v>2384</v>
      </c>
      <c r="C93" s="29">
        <v>2532</v>
      </c>
      <c r="D93" s="9">
        <v>256</v>
      </c>
      <c r="E93" s="29">
        <v>631</v>
      </c>
      <c r="F93" s="9">
        <f>MCEvents_Integrals!F90</f>
        <v>1000</v>
      </c>
      <c r="G93" s="52">
        <f>HitEfficiency!G89*$E$1*G$6*SPY*(1-0.5^($B$1/I$7))*I$7/LN(2)</f>
        <v>0</v>
      </c>
      <c r="H93" s="53">
        <f>$E$1*SPY*(1-0.5^($B$1/I$7))*I$7/LN(2)*SQRT(POWER(MAX(0,G$6)*HitEfficiency!H89,2)+POWER(HitEfficiency!G89*H$6,2))</f>
        <v>0</v>
      </c>
      <c r="I93" s="53">
        <f t="shared" si="8"/>
        <v>0</v>
      </c>
      <c r="J93" s="52">
        <f>HitEfficiency!J89*$E$1*J$6*SPY*(1-0.5^($B$1/L$7))*L$7/LN(2)</f>
        <v>0</v>
      </c>
      <c r="K93" s="53">
        <f>$E$1*SPY*(1-0.5^($B$1/L$7))*L$7/LN(2)*SQRT(POWER(MAX(0,J$6)*HitEfficiency!K89,2)+POWER(HitEfficiency!J89*K$6,2))</f>
        <v>2.6545057625856791E-4</v>
      </c>
      <c r="L93" s="53">
        <f t="shared" si="9"/>
        <v>4.3662734313526362E-4</v>
      </c>
      <c r="M93" s="52">
        <f>HitEfficiency!M89*$E$1*M$6*SPY*(1-0.5^($B$1/O$7))*O$7/LN(2)</f>
        <v>0</v>
      </c>
      <c r="N93" s="53">
        <f>$E$1*SPY*(1-0.5^($B$1/O$7))*O$7/LN(2)*SQRT(POWER(MAX(0,M$6)*HitEfficiency!N89,2)+POWER(HitEfficiency!M89*N$6,2))</f>
        <v>8.9339802575844132E-3</v>
      </c>
      <c r="O93" s="53">
        <f t="shared" si="10"/>
        <v>1.4695089829800563E-2</v>
      </c>
      <c r="P93" s="52">
        <f>HitEfficiency!P89*$E$1*P$6*SPY*(1-0.5^($B$1/R$7))*R$7/LN(2)</f>
        <v>0</v>
      </c>
      <c r="Q93" s="53">
        <f>$E$1*SPY*(1-0.5^($B$1/R$7))*R$7/LN(2)*SQRT(POWER(MAX(0,P$6)*HitEfficiency!Q89,2)+POWER(HitEfficiency!P89*Q$6,2))</f>
        <v>1.961346556009073E-5</v>
      </c>
      <c r="R93" s="54">
        <f t="shared" si="11"/>
        <v>3.2261279963603009E-5</v>
      </c>
    </row>
    <row r="94" spans="1:18">
      <c r="A94" s="28" t="s">
        <v>15</v>
      </c>
      <c r="B94" s="28">
        <v>2384</v>
      </c>
      <c r="C94" s="29">
        <v>2532</v>
      </c>
      <c r="D94" s="9">
        <v>202</v>
      </c>
      <c r="E94" s="29">
        <v>631</v>
      </c>
      <c r="F94" s="9">
        <f>MCEvents_Integrals!F91</f>
        <v>1500</v>
      </c>
      <c r="G94" s="52">
        <f>HitEfficiency!G90*$E$1*G$6*SPY*(1-0.5^($B$1/I$7))*I$7/LN(2)</f>
        <v>0</v>
      </c>
      <c r="H94" s="53">
        <f>$E$1*SPY*(1-0.5^($B$1/I$7))*I$7/LN(2)*SQRT(POWER(MAX(0,G$6)*HitEfficiency!H90,2)+POWER(HitEfficiency!G90*H$6,2))</f>
        <v>0</v>
      </c>
      <c r="I94" s="53">
        <f t="shared" si="8"/>
        <v>0</v>
      </c>
      <c r="J94" s="52">
        <f>HitEfficiency!J90*$E$1*J$6*SPY*(1-0.5^($B$1/L$7))*L$7/LN(2)</f>
        <v>0</v>
      </c>
      <c r="K94" s="53">
        <f>$E$1*SPY*(1-0.5^($B$1/L$7))*L$7/LN(2)*SQRT(POWER(MAX(0,J$6)*HitEfficiency!K90,2)+POWER(HitEfficiency!J90*K$6,2))</f>
        <v>2.6545057625856791E-4</v>
      </c>
      <c r="L94" s="53">
        <f t="shared" si="9"/>
        <v>4.3662734313526362E-4</v>
      </c>
      <c r="M94" s="52">
        <f>HitEfficiency!M90*$E$1*M$6*SPY*(1-0.5^($B$1/O$7))*O$7/LN(2)</f>
        <v>0</v>
      </c>
      <c r="N94" s="53">
        <f>$E$1*SPY*(1-0.5^($B$1/O$7))*O$7/LN(2)*SQRT(POWER(MAX(0,M$6)*HitEfficiency!N90,2)+POWER(HitEfficiency!M90*N$6,2))</f>
        <v>8.9339802575844132E-3</v>
      </c>
      <c r="O94" s="53">
        <f t="shared" si="10"/>
        <v>1.4695089829800563E-2</v>
      </c>
      <c r="P94" s="52">
        <f>HitEfficiency!P90*$E$1*P$6*SPY*(1-0.5^($B$1/R$7))*R$7/LN(2)</f>
        <v>0</v>
      </c>
      <c r="Q94" s="53">
        <f>$E$1*SPY*(1-0.5^($B$1/R$7))*R$7/LN(2)*SQRT(POWER(MAX(0,P$6)*HitEfficiency!Q90,2)+POWER(HitEfficiency!P90*Q$6,2))</f>
        <v>1.961346556009073E-5</v>
      </c>
      <c r="R94" s="54">
        <f t="shared" si="11"/>
        <v>3.2261279963603009E-5</v>
      </c>
    </row>
    <row r="95" spans="1:18">
      <c r="A95" s="28" t="s">
        <v>15</v>
      </c>
      <c r="B95" s="28">
        <v>2384</v>
      </c>
      <c r="C95" s="29">
        <v>2532</v>
      </c>
      <c r="D95" s="9">
        <v>159</v>
      </c>
      <c r="E95" s="29">
        <v>631</v>
      </c>
      <c r="F95" s="9">
        <f>MCEvents_Integrals!F92</f>
        <v>2000</v>
      </c>
      <c r="G95" s="52">
        <f>HitEfficiency!G91*$E$1*G$6*SPY*(1-0.5^($B$1/I$7))*I$7/LN(2)</f>
        <v>0</v>
      </c>
      <c r="H95" s="53">
        <f>$E$1*SPY*(1-0.5^($B$1/I$7))*I$7/LN(2)*SQRT(POWER(MAX(0,G$6)*HitEfficiency!H91,2)+POWER(HitEfficiency!G91*H$6,2))</f>
        <v>0</v>
      </c>
      <c r="I95" s="53">
        <f t="shared" si="8"/>
        <v>0</v>
      </c>
      <c r="J95" s="52">
        <f>HitEfficiency!J91*$E$1*J$6*SPY*(1-0.5^($B$1/L$7))*L$7/LN(2)</f>
        <v>0</v>
      </c>
      <c r="K95" s="53">
        <f>$E$1*SPY*(1-0.5^($B$1/L$7))*L$7/LN(2)*SQRT(POWER(MAX(0,J$6)*HitEfficiency!K91,2)+POWER(HitEfficiency!J91*K$6,2))</f>
        <v>2.6545057625856791E-4</v>
      </c>
      <c r="L95" s="53">
        <f t="shared" si="9"/>
        <v>4.3662734313526362E-4</v>
      </c>
      <c r="M95" s="52">
        <f>HitEfficiency!M91*$E$1*M$6*SPY*(1-0.5^($B$1/O$7))*O$7/LN(2)</f>
        <v>0</v>
      </c>
      <c r="N95" s="53">
        <f>$E$1*SPY*(1-0.5^($B$1/O$7))*O$7/LN(2)*SQRT(POWER(MAX(0,M$6)*HitEfficiency!N91,2)+POWER(HitEfficiency!M91*N$6,2))</f>
        <v>8.9339802575844132E-3</v>
      </c>
      <c r="O95" s="53">
        <f t="shared" si="10"/>
        <v>1.4695089829800563E-2</v>
      </c>
      <c r="P95" s="52">
        <f>HitEfficiency!P91*$E$1*P$6*SPY*(1-0.5^($B$1/R$7))*R$7/LN(2)</f>
        <v>0</v>
      </c>
      <c r="Q95" s="53">
        <f>$E$1*SPY*(1-0.5^($B$1/R$7))*R$7/LN(2)*SQRT(POWER(MAX(0,P$6)*HitEfficiency!Q91,2)+POWER(HitEfficiency!P91*Q$6,2))</f>
        <v>1.961346556009073E-5</v>
      </c>
      <c r="R95" s="54">
        <f t="shared" si="11"/>
        <v>3.2261279963603009E-5</v>
      </c>
    </row>
    <row r="96" spans="1:18">
      <c r="A96" s="28" t="s">
        <v>15</v>
      </c>
      <c r="B96" s="28">
        <v>2384</v>
      </c>
      <c r="C96" s="29">
        <v>2532</v>
      </c>
      <c r="D96" s="9">
        <v>122</v>
      </c>
      <c r="E96" s="29">
        <v>631</v>
      </c>
      <c r="F96" s="9">
        <f>MCEvents_Integrals!F93</f>
        <v>2500</v>
      </c>
      <c r="G96" s="52">
        <f>HitEfficiency!G92*$E$1*G$6*SPY*(1-0.5^($B$1/I$7))*I$7/LN(2)</f>
        <v>0</v>
      </c>
      <c r="H96" s="53">
        <f>$E$1*SPY*(1-0.5^($B$1/I$7))*I$7/LN(2)*SQRT(POWER(MAX(0,G$6)*HitEfficiency!H92,2)+POWER(HitEfficiency!G92*H$6,2))</f>
        <v>0</v>
      </c>
      <c r="I96" s="53">
        <f t="shared" si="8"/>
        <v>0</v>
      </c>
      <c r="J96" s="52">
        <f>HitEfficiency!J92*$E$1*J$6*SPY*(1-0.5^($B$1/L$7))*L$7/LN(2)</f>
        <v>0</v>
      </c>
      <c r="K96" s="53">
        <f>$E$1*SPY*(1-0.5^($B$1/L$7))*L$7/LN(2)*SQRT(POWER(MAX(0,J$6)*HitEfficiency!K92,2)+POWER(HitEfficiency!J92*K$6,2))</f>
        <v>2.6545057625856791E-4</v>
      </c>
      <c r="L96" s="53">
        <f t="shared" si="9"/>
        <v>4.3662734313526362E-4</v>
      </c>
      <c r="M96" s="52">
        <f>HitEfficiency!M92*$E$1*M$6*SPY*(1-0.5^($B$1/O$7))*O$7/LN(2)</f>
        <v>0</v>
      </c>
      <c r="N96" s="53">
        <f>$E$1*SPY*(1-0.5^($B$1/O$7))*O$7/LN(2)*SQRT(POWER(MAX(0,M$6)*HitEfficiency!N92,2)+POWER(HitEfficiency!M92*N$6,2))</f>
        <v>8.9339802575844132E-3</v>
      </c>
      <c r="O96" s="53">
        <f t="shared" si="10"/>
        <v>1.4695089829800563E-2</v>
      </c>
      <c r="P96" s="52">
        <f>HitEfficiency!P92*$E$1*P$6*SPY*(1-0.5^($B$1/R$7))*R$7/LN(2)</f>
        <v>0</v>
      </c>
      <c r="Q96" s="53">
        <f>$E$1*SPY*(1-0.5^($B$1/R$7))*R$7/LN(2)*SQRT(POWER(MAX(0,P$6)*HitEfficiency!Q92,2)+POWER(HitEfficiency!P92*Q$6,2))</f>
        <v>1.961346556009073E-5</v>
      </c>
      <c r="R96" s="54">
        <f t="shared" si="11"/>
        <v>3.2261279963603009E-5</v>
      </c>
    </row>
    <row r="97" spans="1:18">
      <c r="A97" s="28" t="s">
        <v>15</v>
      </c>
      <c r="B97" s="28">
        <v>2384</v>
      </c>
      <c r="C97" s="29">
        <v>2532</v>
      </c>
      <c r="D97" s="9">
        <v>90</v>
      </c>
      <c r="E97" s="29">
        <v>631</v>
      </c>
      <c r="F97" s="9">
        <f>MCEvents_Integrals!F94</f>
        <v>3000</v>
      </c>
      <c r="G97" s="52">
        <f>HitEfficiency!G93*$E$1*G$6*SPY*(1-0.5^($B$1/I$7))*I$7/LN(2)</f>
        <v>0</v>
      </c>
      <c r="H97" s="53">
        <f>$E$1*SPY*(1-0.5^($B$1/I$7))*I$7/LN(2)*SQRT(POWER(MAX(0,G$6)*HitEfficiency!H93,2)+POWER(HitEfficiency!G93*H$6,2))</f>
        <v>0</v>
      </c>
      <c r="I97" s="53">
        <f t="shared" si="8"/>
        <v>0</v>
      </c>
      <c r="J97" s="52">
        <f>HitEfficiency!J93*$E$1*J$6*SPY*(1-0.5^($B$1/L$7))*L$7/LN(2)</f>
        <v>0</v>
      </c>
      <c r="K97" s="53">
        <f>$E$1*SPY*(1-0.5^($B$1/L$7))*L$7/LN(2)*SQRT(POWER(MAX(0,J$6)*HitEfficiency!K93,2)+POWER(HitEfficiency!J93*K$6,2))</f>
        <v>2.6545057625856791E-4</v>
      </c>
      <c r="L97" s="53">
        <f t="shared" si="9"/>
        <v>4.3662734313526362E-4</v>
      </c>
      <c r="M97" s="52">
        <f>HitEfficiency!M93*$E$1*M$6*SPY*(1-0.5^($B$1/O$7))*O$7/LN(2)</f>
        <v>0</v>
      </c>
      <c r="N97" s="53">
        <f>$E$1*SPY*(1-0.5^($B$1/O$7))*O$7/LN(2)*SQRT(POWER(MAX(0,M$6)*HitEfficiency!N93,2)+POWER(HitEfficiency!M93*N$6,2))</f>
        <v>8.9339802575844132E-3</v>
      </c>
      <c r="O97" s="53">
        <f t="shared" si="10"/>
        <v>1.4695089829800563E-2</v>
      </c>
      <c r="P97" s="52">
        <f>HitEfficiency!P93*$E$1*P$6*SPY*(1-0.5^($B$1/R$7))*R$7/LN(2)</f>
        <v>0</v>
      </c>
      <c r="Q97" s="53">
        <f>$E$1*SPY*(1-0.5^($B$1/R$7))*R$7/LN(2)*SQRT(POWER(MAX(0,P$6)*HitEfficiency!Q93,2)+POWER(HitEfficiency!P93*Q$6,2))</f>
        <v>1.961346556009073E-5</v>
      </c>
      <c r="R97" s="54">
        <f t="shared" si="11"/>
        <v>3.2261279963603009E-5</v>
      </c>
    </row>
    <row r="98" spans="1:18">
      <c r="A98" s="28" t="s">
        <v>15</v>
      </c>
      <c r="B98" s="28">
        <v>2384</v>
      </c>
      <c r="C98" s="29">
        <v>2532</v>
      </c>
      <c r="D98" s="9">
        <v>36</v>
      </c>
      <c r="E98" s="29">
        <v>631</v>
      </c>
      <c r="F98" s="9">
        <f>MCEvents_Integrals!F95</f>
        <v>3637</v>
      </c>
      <c r="G98" s="52">
        <f>HitEfficiency!G94*$E$1*G$6*SPY*(1-0.5^($B$1/I$7))*I$7/LN(2)</f>
        <v>0</v>
      </c>
      <c r="H98" s="53">
        <f>$E$1*SPY*(1-0.5^($B$1/I$7))*I$7/LN(2)*SQRT(POWER(MAX(0,G$6)*HitEfficiency!H94,2)+POWER(HitEfficiency!G94*H$6,2))</f>
        <v>0</v>
      </c>
      <c r="I98" s="53">
        <f t="shared" si="8"/>
        <v>0</v>
      </c>
      <c r="J98" s="52">
        <f>HitEfficiency!J94*$E$1*J$6*SPY*(1-0.5^($B$1/L$7))*L$7/LN(2)</f>
        <v>0</v>
      </c>
      <c r="K98" s="53">
        <f>$E$1*SPY*(1-0.5^($B$1/L$7))*L$7/LN(2)*SQRT(POWER(MAX(0,J$6)*HitEfficiency!K94,2)+POWER(HitEfficiency!J94*K$6,2))</f>
        <v>2.6545057625856791E-4</v>
      </c>
      <c r="L98" s="53">
        <f t="shared" si="9"/>
        <v>4.3662734313526362E-4</v>
      </c>
      <c r="M98" s="52">
        <f>HitEfficiency!M94*$E$1*M$6*SPY*(1-0.5^($B$1/O$7))*O$7/LN(2)</f>
        <v>0</v>
      </c>
      <c r="N98" s="53">
        <f>$E$1*SPY*(1-0.5^($B$1/O$7))*O$7/LN(2)*SQRT(POWER(MAX(0,M$6)*HitEfficiency!N94,2)+POWER(HitEfficiency!M94*N$6,2))</f>
        <v>8.9339802575844132E-3</v>
      </c>
      <c r="O98" s="53">
        <f t="shared" si="10"/>
        <v>1.4695089829800563E-2</v>
      </c>
      <c r="P98" s="52">
        <f>HitEfficiency!P94*$E$1*P$6*SPY*(1-0.5^($B$1/R$7))*R$7/LN(2)</f>
        <v>0</v>
      </c>
      <c r="Q98" s="53">
        <f>$E$1*SPY*(1-0.5^($B$1/R$7))*R$7/LN(2)*SQRT(POWER(MAX(0,P$6)*HitEfficiency!Q94,2)+POWER(HitEfficiency!P94*Q$6,2))</f>
        <v>1.961346556009073E-5</v>
      </c>
      <c r="R98" s="54">
        <f t="shared" si="11"/>
        <v>3.2261279963603009E-5</v>
      </c>
    </row>
    <row r="99" spans="1:18">
      <c r="A99" s="28" t="s">
        <v>15</v>
      </c>
      <c r="B99" s="5">
        <v>2384</v>
      </c>
      <c r="C99" s="32">
        <v>2532</v>
      </c>
      <c r="D99" s="9">
        <v>0</v>
      </c>
      <c r="E99" s="29">
        <v>631</v>
      </c>
      <c r="F99" s="9">
        <f>MCEvents_Integrals!F96</f>
        <v>3737.13</v>
      </c>
      <c r="G99" s="52">
        <f>HitEfficiency!G95*$E$1*G$6*SPY*(1-0.5^($B$1/I$7))*I$7/LN(2)</f>
        <v>0</v>
      </c>
      <c r="H99" s="53">
        <f>$E$1*SPY*(1-0.5^($B$1/I$7))*I$7/LN(2)*SQRT(POWER(MAX(0,G$6)*HitEfficiency!H95,2)+POWER(HitEfficiency!G95*H$6,2))</f>
        <v>0</v>
      </c>
      <c r="I99" s="53">
        <f t="shared" si="8"/>
        <v>0</v>
      </c>
      <c r="J99" s="52">
        <f>HitEfficiency!J95*$E$1*J$6*SPY*(1-0.5^($B$1/L$7))*L$7/LN(2)</f>
        <v>0</v>
      </c>
      <c r="K99" s="53">
        <f>$E$1*SPY*(1-0.5^($B$1/L$7))*L$7/LN(2)*SQRT(POWER(MAX(0,J$6)*HitEfficiency!K95,2)+POWER(HitEfficiency!J95*K$6,2))</f>
        <v>2.6545057625856791E-4</v>
      </c>
      <c r="L99" s="53">
        <f t="shared" si="9"/>
        <v>4.3662734313526362E-4</v>
      </c>
      <c r="M99" s="52">
        <f>HitEfficiency!M95*$E$1*M$6*SPY*(1-0.5^($B$1/O$7))*O$7/LN(2)</f>
        <v>0</v>
      </c>
      <c r="N99" s="53">
        <f>$E$1*SPY*(1-0.5^($B$1/O$7))*O$7/LN(2)*SQRT(POWER(MAX(0,M$6)*HitEfficiency!N95,2)+POWER(HitEfficiency!M95*N$6,2))</f>
        <v>8.9339802575844132E-3</v>
      </c>
      <c r="O99" s="53">
        <f t="shared" si="10"/>
        <v>1.4695089829800563E-2</v>
      </c>
      <c r="P99" s="52">
        <f>HitEfficiency!P95*$E$1*P$6*SPY*(1-0.5^($B$1/R$7))*R$7/LN(2)</f>
        <v>0</v>
      </c>
      <c r="Q99" s="53">
        <f>$E$1*SPY*(1-0.5^($B$1/R$7))*R$7/LN(2)*SQRT(POWER(MAX(0,P$6)*HitEfficiency!Q95,2)+POWER(HitEfficiency!P95*Q$6,2))</f>
        <v>1.961346556009073E-5</v>
      </c>
      <c r="R99" s="54">
        <f t="shared" si="11"/>
        <v>3.2261279963603009E-5</v>
      </c>
    </row>
    <row r="100" spans="1:18">
      <c r="A100" s="34" t="s">
        <v>15</v>
      </c>
      <c r="B100" s="213" t="s">
        <v>13</v>
      </c>
      <c r="C100" s="214"/>
      <c r="D100" s="205" t="s">
        <v>11</v>
      </c>
      <c r="E100" s="206"/>
      <c r="F100" s="30">
        <f>MCEvents_Integrals!F97</f>
        <v>3737.13</v>
      </c>
      <c r="G100" s="55">
        <f>HitEfficiency!G96*$E$1*G$6*SPY*(1-0.5^($B$1/I$7))*I$7/LN(2)</f>
        <v>0</v>
      </c>
      <c r="H100" s="56">
        <f>$E$1*SPY*(1-0.5^($B$1/I$7))*I$7/LN(2)*SQRT(POWER(MAX(0,G$6)*HitEfficiency!H96,2)+POWER(HitEfficiency!G96*H$6,2))</f>
        <v>0</v>
      </c>
      <c r="I100" s="56">
        <f t="shared" si="8"/>
        <v>0</v>
      </c>
      <c r="J100" s="55">
        <f>HitEfficiency!J96*$E$1*J$6*SPY*(1-0.5^($B$1/L$7))*L$7/LN(2)</f>
        <v>0</v>
      </c>
      <c r="K100" s="56">
        <f>$E$1*SPY*(1-0.5^($B$1/L$7))*L$7/LN(2)*SQRT(POWER(MAX(0,J$6)*HitEfficiency!K96,2)+POWER(HitEfficiency!J96*K$6,2))</f>
        <v>2.6545057625856791E-4</v>
      </c>
      <c r="L100" s="56">
        <f t="shared" si="9"/>
        <v>4.3662734313526362E-4</v>
      </c>
      <c r="M100" s="55">
        <f>HitEfficiency!M96*$E$1*M$6*SPY*(1-0.5^($B$1/O$7))*O$7/LN(2)</f>
        <v>0</v>
      </c>
      <c r="N100" s="56">
        <f>$E$1*SPY*(1-0.5^($B$1/O$7))*O$7/LN(2)*SQRT(POWER(MAX(0,M$6)*HitEfficiency!N96,2)+POWER(HitEfficiency!M96*N$6,2))</f>
        <v>8.9339802575844132E-3</v>
      </c>
      <c r="O100" s="56">
        <f t="shared" si="10"/>
        <v>1.4695089829800563E-2</v>
      </c>
      <c r="P100" s="55">
        <f>HitEfficiency!P96*$E$1*P$6*SPY*(1-0.5^($B$1/R$7))*R$7/LN(2)</f>
        <v>0</v>
      </c>
      <c r="Q100" s="56">
        <f>$E$1*SPY*(1-0.5^($B$1/R$7))*R$7/LN(2)*SQRT(POWER(MAX(0,P$6)*HitEfficiency!Q96,2)+POWER(HitEfficiency!P96*Q$6,2))</f>
        <v>1.961346556009073E-5</v>
      </c>
      <c r="R100" s="57">
        <f t="shared" si="11"/>
        <v>3.2261279963603009E-5</v>
      </c>
    </row>
    <row r="101" spans="1:18">
      <c r="A101" s="28" t="s">
        <v>15</v>
      </c>
      <c r="B101" s="26">
        <v>2408</v>
      </c>
      <c r="C101" s="27">
        <v>2507</v>
      </c>
      <c r="D101" s="9">
        <v>333</v>
      </c>
      <c r="E101" s="29">
        <v>631</v>
      </c>
      <c r="F101" s="9">
        <f>MCEvents_Integrals!F98</f>
        <v>500</v>
      </c>
      <c r="G101" s="52">
        <f>HitEfficiency!G97*$E$1*G$6*SPY*(1-0.5^($B$1/I$7))*I$7/LN(2)</f>
        <v>0</v>
      </c>
      <c r="H101" s="53">
        <f>$E$1*SPY*(1-0.5^($B$1/I$7))*I$7/LN(2)*SQRT(POWER(MAX(0,G$6)*HitEfficiency!H97,2)+POWER(HitEfficiency!G97*H$6,2))</f>
        <v>0</v>
      </c>
      <c r="I101" s="53">
        <f t="shared" si="8"/>
        <v>0</v>
      </c>
      <c r="J101" s="52">
        <f>HitEfficiency!J97*$E$1*J$6*SPY*(1-0.5^($B$1/L$7))*L$7/LN(2)</f>
        <v>0</v>
      </c>
      <c r="K101" s="53">
        <f>$E$1*SPY*(1-0.5^($B$1/L$7))*L$7/LN(2)*SQRT(POWER(MAX(0,J$6)*HitEfficiency!K97,2)+POWER(HitEfficiency!J97*K$6,2))</f>
        <v>2.6545057625856791E-4</v>
      </c>
      <c r="L101" s="53">
        <f t="shared" si="9"/>
        <v>4.3662734313526362E-4</v>
      </c>
      <c r="M101" s="52">
        <f>HitEfficiency!M97*$E$1*M$6*SPY*(1-0.5^($B$1/O$7))*O$7/LN(2)</f>
        <v>0</v>
      </c>
      <c r="N101" s="53">
        <f>$E$1*SPY*(1-0.5^($B$1/O$7))*O$7/LN(2)*SQRT(POWER(MAX(0,M$6)*HitEfficiency!N97,2)+POWER(HitEfficiency!M97*N$6,2))</f>
        <v>8.9339802575844132E-3</v>
      </c>
      <c r="O101" s="53">
        <f t="shared" si="10"/>
        <v>1.4695089829800563E-2</v>
      </c>
      <c r="P101" s="52">
        <f>HitEfficiency!P97*$E$1*P$6*SPY*(1-0.5^($B$1/R$7))*R$7/LN(2)</f>
        <v>0</v>
      </c>
      <c r="Q101" s="53">
        <f>$E$1*SPY*(1-0.5^($B$1/R$7))*R$7/LN(2)*SQRT(POWER(MAX(0,P$6)*HitEfficiency!Q97,2)+POWER(HitEfficiency!P97*Q$6,2))</f>
        <v>1.961346556009073E-5</v>
      </c>
      <c r="R101" s="54">
        <f t="shared" si="11"/>
        <v>3.2261279963603009E-5</v>
      </c>
    </row>
    <row r="102" spans="1:18">
      <c r="A102" s="28" t="s">
        <v>15</v>
      </c>
      <c r="B102" s="28">
        <v>2408</v>
      </c>
      <c r="C102" s="29">
        <v>2507</v>
      </c>
      <c r="D102" s="9">
        <v>256</v>
      </c>
      <c r="E102" s="29">
        <v>631</v>
      </c>
      <c r="F102" s="9">
        <f>MCEvents_Integrals!F99</f>
        <v>1000</v>
      </c>
      <c r="G102" s="52">
        <f>HitEfficiency!G98*$E$1*G$6*SPY*(1-0.5^($B$1/I$7))*I$7/LN(2)</f>
        <v>0</v>
      </c>
      <c r="H102" s="53">
        <f>$E$1*SPY*(1-0.5^($B$1/I$7))*I$7/LN(2)*SQRT(POWER(MAX(0,G$6)*HitEfficiency!H98,2)+POWER(HitEfficiency!G98*H$6,2))</f>
        <v>0</v>
      </c>
      <c r="I102" s="53">
        <f t="shared" si="8"/>
        <v>0</v>
      </c>
      <c r="J102" s="52">
        <f>HitEfficiency!J98*$E$1*J$6*SPY*(1-0.5^($B$1/L$7))*L$7/LN(2)</f>
        <v>0</v>
      </c>
      <c r="K102" s="53">
        <f>$E$1*SPY*(1-0.5^($B$1/L$7))*L$7/LN(2)*SQRT(POWER(MAX(0,J$6)*HitEfficiency!K98,2)+POWER(HitEfficiency!J98*K$6,2))</f>
        <v>2.6545057625856791E-4</v>
      </c>
      <c r="L102" s="53">
        <f t="shared" si="9"/>
        <v>4.3662734313526362E-4</v>
      </c>
      <c r="M102" s="52">
        <f>HitEfficiency!M98*$E$1*M$6*SPY*(1-0.5^($B$1/O$7))*O$7/LN(2)</f>
        <v>0</v>
      </c>
      <c r="N102" s="53">
        <f>$E$1*SPY*(1-0.5^($B$1/O$7))*O$7/LN(2)*SQRT(POWER(MAX(0,M$6)*HitEfficiency!N98,2)+POWER(HitEfficiency!M98*N$6,2))</f>
        <v>8.9339802575844132E-3</v>
      </c>
      <c r="O102" s="53">
        <f t="shared" si="10"/>
        <v>1.4695089829800563E-2</v>
      </c>
      <c r="P102" s="52">
        <f>HitEfficiency!P98*$E$1*P$6*SPY*(1-0.5^($B$1/R$7))*R$7/LN(2)</f>
        <v>0</v>
      </c>
      <c r="Q102" s="53">
        <f>$E$1*SPY*(1-0.5^($B$1/R$7))*R$7/LN(2)*SQRT(POWER(MAX(0,P$6)*HitEfficiency!Q98,2)+POWER(HitEfficiency!P98*Q$6,2))</f>
        <v>1.961346556009073E-5</v>
      </c>
      <c r="R102" s="54">
        <f t="shared" si="11"/>
        <v>3.2261279963603009E-5</v>
      </c>
    </row>
    <row r="103" spans="1:18">
      <c r="A103" s="28" t="s">
        <v>15</v>
      </c>
      <c r="B103" s="28">
        <v>2408</v>
      </c>
      <c r="C103" s="29">
        <v>2507</v>
      </c>
      <c r="D103" s="9">
        <v>202</v>
      </c>
      <c r="E103" s="29">
        <v>631</v>
      </c>
      <c r="F103" s="9">
        <f>MCEvents_Integrals!F100</f>
        <v>1500</v>
      </c>
      <c r="G103" s="52">
        <f>HitEfficiency!G99*$E$1*G$6*SPY*(1-0.5^($B$1/I$7))*I$7/LN(2)</f>
        <v>0</v>
      </c>
      <c r="H103" s="53">
        <f>$E$1*SPY*(1-0.5^($B$1/I$7))*I$7/LN(2)*SQRT(POWER(MAX(0,G$6)*HitEfficiency!H99,2)+POWER(HitEfficiency!G99*H$6,2))</f>
        <v>0</v>
      </c>
      <c r="I103" s="53">
        <f t="shared" si="8"/>
        <v>0</v>
      </c>
      <c r="J103" s="52">
        <f>HitEfficiency!J99*$E$1*J$6*SPY*(1-0.5^($B$1/L$7))*L$7/LN(2)</f>
        <v>0</v>
      </c>
      <c r="K103" s="53">
        <f>$E$1*SPY*(1-0.5^($B$1/L$7))*L$7/LN(2)*SQRT(POWER(MAX(0,J$6)*HitEfficiency!K99,2)+POWER(HitEfficiency!J99*K$6,2))</f>
        <v>2.6545057625856791E-4</v>
      </c>
      <c r="L103" s="53">
        <f t="shared" si="9"/>
        <v>4.3662734313526362E-4</v>
      </c>
      <c r="M103" s="52">
        <f>HitEfficiency!M99*$E$1*M$6*SPY*(1-0.5^($B$1/O$7))*O$7/LN(2)</f>
        <v>0</v>
      </c>
      <c r="N103" s="53">
        <f>$E$1*SPY*(1-0.5^($B$1/O$7))*O$7/LN(2)*SQRT(POWER(MAX(0,M$6)*HitEfficiency!N99,2)+POWER(HitEfficiency!M99*N$6,2))</f>
        <v>8.9339802575844132E-3</v>
      </c>
      <c r="O103" s="53">
        <f t="shared" si="10"/>
        <v>1.4695089829800563E-2</v>
      </c>
      <c r="P103" s="52">
        <f>HitEfficiency!P99*$E$1*P$6*SPY*(1-0.5^($B$1/R$7))*R$7/LN(2)</f>
        <v>0</v>
      </c>
      <c r="Q103" s="53">
        <f>$E$1*SPY*(1-0.5^($B$1/R$7))*R$7/LN(2)*SQRT(POWER(MAX(0,P$6)*HitEfficiency!Q99,2)+POWER(HitEfficiency!P99*Q$6,2))</f>
        <v>1.961346556009073E-5</v>
      </c>
      <c r="R103" s="54">
        <f t="shared" si="11"/>
        <v>3.2261279963603009E-5</v>
      </c>
    </row>
    <row r="104" spans="1:18">
      <c r="A104" s="28" t="s">
        <v>15</v>
      </c>
      <c r="B104" s="28">
        <v>2408</v>
      </c>
      <c r="C104" s="29">
        <v>2507</v>
      </c>
      <c r="D104" s="9">
        <v>159</v>
      </c>
      <c r="E104" s="29">
        <v>631</v>
      </c>
      <c r="F104" s="9">
        <f>MCEvents_Integrals!F101</f>
        <v>2000</v>
      </c>
      <c r="G104" s="52">
        <f>HitEfficiency!G100*$E$1*G$6*SPY*(1-0.5^($B$1/I$7))*I$7/LN(2)</f>
        <v>0</v>
      </c>
      <c r="H104" s="53">
        <f>$E$1*SPY*(1-0.5^($B$1/I$7))*I$7/LN(2)*SQRT(POWER(MAX(0,G$6)*HitEfficiency!H100,2)+POWER(HitEfficiency!G100*H$6,2))</f>
        <v>0</v>
      </c>
      <c r="I104" s="53">
        <f t="shared" si="8"/>
        <v>0</v>
      </c>
      <c r="J104" s="52">
        <f>HitEfficiency!J100*$E$1*J$6*SPY*(1-0.5^($B$1/L$7))*L$7/LN(2)</f>
        <v>0</v>
      </c>
      <c r="K104" s="53">
        <f>$E$1*SPY*(1-0.5^($B$1/L$7))*L$7/LN(2)*SQRT(POWER(MAX(0,J$6)*HitEfficiency!K100,2)+POWER(HitEfficiency!J100*K$6,2))</f>
        <v>2.6545057625856791E-4</v>
      </c>
      <c r="L104" s="53">
        <f t="shared" si="9"/>
        <v>4.3662734313526362E-4</v>
      </c>
      <c r="M104" s="52">
        <f>HitEfficiency!M100*$E$1*M$6*SPY*(1-0.5^($B$1/O$7))*O$7/LN(2)</f>
        <v>0</v>
      </c>
      <c r="N104" s="53">
        <f>$E$1*SPY*(1-0.5^($B$1/O$7))*O$7/LN(2)*SQRT(POWER(MAX(0,M$6)*HitEfficiency!N100,2)+POWER(HitEfficiency!M100*N$6,2))</f>
        <v>8.9339802575844132E-3</v>
      </c>
      <c r="O104" s="53">
        <f t="shared" si="10"/>
        <v>1.4695089829800563E-2</v>
      </c>
      <c r="P104" s="52">
        <f>HitEfficiency!P100*$E$1*P$6*SPY*(1-0.5^($B$1/R$7))*R$7/LN(2)</f>
        <v>0</v>
      </c>
      <c r="Q104" s="53">
        <f>$E$1*SPY*(1-0.5^($B$1/R$7))*R$7/LN(2)*SQRT(POWER(MAX(0,P$6)*HitEfficiency!Q100,2)+POWER(HitEfficiency!P100*Q$6,2))</f>
        <v>1.961346556009073E-5</v>
      </c>
      <c r="R104" s="54">
        <f t="shared" si="11"/>
        <v>3.2261279963603009E-5</v>
      </c>
    </row>
    <row r="105" spans="1:18">
      <c r="A105" s="28" t="s">
        <v>15</v>
      </c>
      <c r="B105" s="28">
        <v>2408</v>
      </c>
      <c r="C105" s="29">
        <v>2507</v>
      </c>
      <c r="D105" s="9">
        <v>122</v>
      </c>
      <c r="E105" s="29">
        <v>631</v>
      </c>
      <c r="F105" s="9">
        <f>MCEvents_Integrals!F102</f>
        <v>2500</v>
      </c>
      <c r="G105" s="52">
        <f>HitEfficiency!G101*$E$1*G$6*SPY*(1-0.5^($B$1/I$7))*I$7/LN(2)</f>
        <v>0</v>
      </c>
      <c r="H105" s="53">
        <f>$E$1*SPY*(1-0.5^($B$1/I$7))*I$7/LN(2)*SQRT(POWER(MAX(0,G$6)*HitEfficiency!H101,2)+POWER(HitEfficiency!G101*H$6,2))</f>
        <v>0</v>
      </c>
      <c r="I105" s="53">
        <f t="shared" si="8"/>
        <v>0</v>
      </c>
      <c r="J105" s="52">
        <f>HitEfficiency!J101*$E$1*J$6*SPY*(1-0.5^($B$1/L$7))*L$7/LN(2)</f>
        <v>0</v>
      </c>
      <c r="K105" s="53">
        <f>$E$1*SPY*(1-0.5^($B$1/L$7))*L$7/LN(2)*SQRT(POWER(MAX(0,J$6)*HitEfficiency!K101,2)+POWER(HitEfficiency!J101*K$6,2))</f>
        <v>2.6545057625856791E-4</v>
      </c>
      <c r="L105" s="53">
        <f t="shared" si="9"/>
        <v>4.3662734313526362E-4</v>
      </c>
      <c r="M105" s="52">
        <f>HitEfficiency!M101*$E$1*M$6*SPY*(1-0.5^($B$1/O$7))*O$7/LN(2)</f>
        <v>0</v>
      </c>
      <c r="N105" s="53">
        <f>$E$1*SPY*(1-0.5^($B$1/O$7))*O$7/LN(2)*SQRT(POWER(MAX(0,M$6)*HitEfficiency!N101,2)+POWER(HitEfficiency!M101*N$6,2))</f>
        <v>8.9339802575844132E-3</v>
      </c>
      <c r="O105" s="53">
        <f t="shared" si="10"/>
        <v>1.4695089829800563E-2</v>
      </c>
      <c r="P105" s="52">
        <f>HitEfficiency!P101*$E$1*P$6*SPY*(1-0.5^($B$1/R$7))*R$7/LN(2)</f>
        <v>0</v>
      </c>
      <c r="Q105" s="53">
        <f>$E$1*SPY*(1-0.5^($B$1/R$7))*R$7/LN(2)*SQRT(POWER(MAX(0,P$6)*HitEfficiency!Q101,2)+POWER(HitEfficiency!P101*Q$6,2))</f>
        <v>1.961346556009073E-5</v>
      </c>
      <c r="R105" s="54">
        <f t="shared" si="11"/>
        <v>3.2261279963603009E-5</v>
      </c>
    </row>
    <row r="106" spans="1:18">
      <c r="A106" s="28" t="s">
        <v>15</v>
      </c>
      <c r="B106" s="28">
        <v>2408</v>
      </c>
      <c r="C106" s="29">
        <v>2507</v>
      </c>
      <c r="D106" s="9">
        <v>90</v>
      </c>
      <c r="E106" s="29">
        <v>631</v>
      </c>
      <c r="F106" s="9">
        <f>MCEvents_Integrals!F103</f>
        <v>3000</v>
      </c>
      <c r="G106" s="52">
        <f>HitEfficiency!G102*$E$1*G$6*SPY*(1-0.5^($B$1/I$7))*I$7/LN(2)</f>
        <v>0</v>
      </c>
      <c r="H106" s="53">
        <f>$E$1*SPY*(1-0.5^($B$1/I$7))*I$7/LN(2)*SQRT(POWER(MAX(0,G$6)*HitEfficiency!H102,2)+POWER(HitEfficiency!G102*H$6,2))</f>
        <v>0</v>
      </c>
      <c r="I106" s="53">
        <f t="shared" ref="I106:I117" si="12">MAX(0,G106)+$B$3*H106</f>
        <v>0</v>
      </c>
      <c r="J106" s="52">
        <f>HitEfficiency!J102*$E$1*J$6*SPY*(1-0.5^($B$1/L$7))*L$7/LN(2)</f>
        <v>0</v>
      </c>
      <c r="K106" s="53">
        <f>$E$1*SPY*(1-0.5^($B$1/L$7))*L$7/LN(2)*SQRT(POWER(MAX(0,J$6)*HitEfficiency!K102,2)+POWER(HitEfficiency!J102*K$6,2))</f>
        <v>2.6545057625856791E-4</v>
      </c>
      <c r="L106" s="53">
        <f t="shared" ref="L106:L117" si="13">MAX(0,J106)+$B$3*K106</f>
        <v>4.3662734313526362E-4</v>
      </c>
      <c r="M106" s="52">
        <f>HitEfficiency!M102*$E$1*M$6*SPY*(1-0.5^($B$1/O$7))*O$7/LN(2)</f>
        <v>0</v>
      </c>
      <c r="N106" s="53">
        <f>$E$1*SPY*(1-0.5^($B$1/O$7))*O$7/LN(2)*SQRT(POWER(MAX(0,M$6)*HitEfficiency!N102,2)+POWER(HitEfficiency!M102*N$6,2))</f>
        <v>8.9339802575844132E-3</v>
      </c>
      <c r="O106" s="53">
        <f t="shared" ref="O106:O117" si="14">MAX(0,M106)+$B$3*N106</f>
        <v>1.4695089829800563E-2</v>
      </c>
      <c r="P106" s="52">
        <f>HitEfficiency!P102*$E$1*P$6*SPY*(1-0.5^($B$1/R$7))*R$7/LN(2)</f>
        <v>0</v>
      </c>
      <c r="Q106" s="53">
        <f>$E$1*SPY*(1-0.5^($B$1/R$7))*R$7/LN(2)*SQRT(POWER(MAX(0,P$6)*HitEfficiency!Q102,2)+POWER(HitEfficiency!P102*Q$6,2))</f>
        <v>1.961346556009073E-5</v>
      </c>
      <c r="R106" s="54">
        <f t="shared" ref="R106:R117" si="15">MAX(0,P106)+$B$3*Q106</f>
        <v>3.2261279963603009E-5</v>
      </c>
    </row>
    <row r="107" spans="1:18">
      <c r="A107" s="28" t="s">
        <v>15</v>
      </c>
      <c r="B107" s="28">
        <v>2408</v>
      </c>
      <c r="C107" s="29">
        <v>2507</v>
      </c>
      <c r="D107" s="9">
        <v>36</v>
      </c>
      <c r="E107" s="29">
        <v>631</v>
      </c>
      <c r="F107" s="9">
        <f>MCEvents_Integrals!F104</f>
        <v>3637</v>
      </c>
      <c r="G107" s="52">
        <f>HitEfficiency!G103*$E$1*G$6*SPY*(1-0.5^($B$1/I$7))*I$7/LN(2)</f>
        <v>0</v>
      </c>
      <c r="H107" s="53">
        <f>$E$1*SPY*(1-0.5^($B$1/I$7))*I$7/LN(2)*SQRT(POWER(MAX(0,G$6)*HitEfficiency!H103,2)+POWER(HitEfficiency!G103*H$6,2))</f>
        <v>0</v>
      </c>
      <c r="I107" s="53">
        <f t="shared" si="12"/>
        <v>0</v>
      </c>
      <c r="J107" s="52">
        <f>HitEfficiency!J103*$E$1*J$6*SPY*(1-0.5^($B$1/L$7))*L$7/LN(2)</f>
        <v>0</v>
      </c>
      <c r="K107" s="53">
        <f>$E$1*SPY*(1-0.5^($B$1/L$7))*L$7/LN(2)*SQRT(POWER(MAX(0,J$6)*HitEfficiency!K103,2)+POWER(HitEfficiency!J103*K$6,2))</f>
        <v>2.6545057625856791E-4</v>
      </c>
      <c r="L107" s="53">
        <f t="shared" si="13"/>
        <v>4.3662734313526362E-4</v>
      </c>
      <c r="M107" s="52">
        <f>HitEfficiency!M103*$E$1*M$6*SPY*(1-0.5^($B$1/O$7))*O$7/LN(2)</f>
        <v>0</v>
      </c>
      <c r="N107" s="53">
        <f>$E$1*SPY*(1-0.5^($B$1/O$7))*O$7/LN(2)*SQRT(POWER(MAX(0,M$6)*HitEfficiency!N103,2)+POWER(HitEfficiency!M103*N$6,2))</f>
        <v>8.9339802575844132E-3</v>
      </c>
      <c r="O107" s="53">
        <f t="shared" si="14"/>
        <v>1.4695089829800563E-2</v>
      </c>
      <c r="P107" s="52">
        <f>HitEfficiency!P103*$E$1*P$6*SPY*(1-0.5^($B$1/R$7))*R$7/LN(2)</f>
        <v>0</v>
      </c>
      <c r="Q107" s="53">
        <f>$E$1*SPY*(1-0.5^($B$1/R$7))*R$7/LN(2)*SQRT(POWER(MAX(0,P$6)*HitEfficiency!Q103,2)+POWER(HitEfficiency!P103*Q$6,2))</f>
        <v>1.961346556009073E-5</v>
      </c>
      <c r="R107" s="54">
        <f t="shared" si="15"/>
        <v>3.2261279963603009E-5</v>
      </c>
    </row>
    <row r="108" spans="1:18">
      <c r="A108" s="28" t="s">
        <v>15</v>
      </c>
      <c r="B108" s="5">
        <v>2408</v>
      </c>
      <c r="C108" s="32">
        <v>2507</v>
      </c>
      <c r="D108" s="9">
        <v>0</v>
      </c>
      <c r="E108" s="29">
        <v>631</v>
      </c>
      <c r="F108" s="9">
        <f>MCEvents_Integrals!F105</f>
        <v>3737.13</v>
      </c>
      <c r="G108" s="52">
        <f>HitEfficiency!G104*$E$1*G$6*SPY*(1-0.5^($B$1/I$7))*I$7/LN(2)</f>
        <v>0</v>
      </c>
      <c r="H108" s="53">
        <f>$E$1*SPY*(1-0.5^($B$1/I$7))*I$7/LN(2)*SQRT(POWER(MAX(0,G$6)*HitEfficiency!H104,2)+POWER(HitEfficiency!G104*H$6,2))</f>
        <v>0</v>
      </c>
      <c r="I108" s="53">
        <f t="shared" si="12"/>
        <v>0</v>
      </c>
      <c r="J108" s="52">
        <f>HitEfficiency!J104*$E$1*J$6*SPY*(1-0.5^($B$1/L$7))*L$7/LN(2)</f>
        <v>0</v>
      </c>
      <c r="K108" s="53">
        <f>$E$1*SPY*(1-0.5^($B$1/L$7))*L$7/LN(2)*SQRT(POWER(MAX(0,J$6)*HitEfficiency!K104,2)+POWER(HitEfficiency!J104*K$6,2))</f>
        <v>2.6545057625856791E-4</v>
      </c>
      <c r="L108" s="53">
        <f t="shared" si="13"/>
        <v>4.3662734313526362E-4</v>
      </c>
      <c r="M108" s="52">
        <f>HitEfficiency!M104*$E$1*M$6*SPY*(1-0.5^($B$1/O$7))*O$7/LN(2)</f>
        <v>0</v>
      </c>
      <c r="N108" s="53">
        <f>$E$1*SPY*(1-0.5^($B$1/O$7))*O$7/LN(2)*SQRT(POWER(MAX(0,M$6)*HitEfficiency!N104,2)+POWER(HitEfficiency!M104*N$6,2))</f>
        <v>8.9339802575844132E-3</v>
      </c>
      <c r="O108" s="53">
        <f t="shared" si="14"/>
        <v>1.4695089829800563E-2</v>
      </c>
      <c r="P108" s="52">
        <f>HitEfficiency!P104*$E$1*P$6*SPY*(1-0.5^($B$1/R$7))*R$7/LN(2)</f>
        <v>0</v>
      </c>
      <c r="Q108" s="53">
        <f>$E$1*SPY*(1-0.5^($B$1/R$7))*R$7/LN(2)*SQRT(POWER(MAX(0,P$6)*HitEfficiency!Q104,2)+POWER(HitEfficiency!P104*Q$6,2))</f>
        <v>1.961346556009073E-5</v>
      </c>
      <c r="R108" s="54">
        <f t="shared" si="15"/>
        <v>3.2261279963603009E-5</v>
      </c>
    </row>
    <row r="109" spans="1:18">
      <c r="A109" s="34" t="s">
        <v>15</v>
      </c>
      <c r="B109" s="213" t="s">
        <v>14</v>
      </c>
      <c r="C109" s="214"/>
      <c r="D109" s="205" t="s">
        <v>11</v>
      </c>
      <c r="E109" s="206"/>
      <c r="F109" s="30">
        <f>MCEvents_Integrals!F106</f>
        <v>3737.13</v>
      </c>
      <c r="G109" s="55">
        <f>HitEfficiency!G105*$E$1*G$6*SPY*(1-0.5^($B$1/I$7))*I$7/LN(2)</f>
        <v>0</v>
      </c>
      <c r="H109" s="56">
        <f>$E$1*SPY*(1-0.5^($B$1/I$7))*I$7/LN(2)*SQRT(POWER(MAX(0,G$6)*HitEfficiency!H105,2)+POWER(HitEfficiency!G105*H$6,2))</f>
        <v>0</v>
      </c>
      <c r="I109" s="56">
        <f t="shared" si="12"/>
        <v>0</v>
      </c>
      <c r="J109" s="55">
        <f>HitEfficiency!J105*$E$1*J$6*SPY*(1-0.5^($B$1/L$7))*L$7/LN(2)</f>
        <v>0</v>
      </c>
      <c r="K109" s="56">
        <f>$E$1*SPY*(1-0.5^($B$1/L$7))*L$7/LN(2)*SQRT(POWER(MAX(0,J$6)*HitEfficiency!K105,2)+POWER(HitEfficiency!J105*K$6,2))</f>
        <v>2.6545057625856791E-4</v>
      </c>
      <c r="L109" s="56">
        <f t="shared" si="13"/>
        <v>4.3662734313526362E-4</v>
      </c>
      <c r="M109" s="55">
        <f>HitEfficiency!M105*$E$1*M$6*SPY*(1-0.5^($B$1/O$7))*O$7/LN(2)</f>
        <v>0</v>
      </c>
      <c r="N109" s="56">
        <f>$E$1*SPY*(1-0.5^($B$1/O$7))*O$7/LN(2)*SQRT(POWER(MAX(0,M$6)*HitEfficiency!N105,2)+POWER(HitEfficiency!M105*N$6,2))</f>
        <v>8.9339802575844132E-3</v>
      </c>
      <c r="O109" s="56">
        <f t="shared" si="14"/>
        <v>1.4695089829800563E-2</v>
      </c>
      <c r="P109" s="55">
        <f>HitEfficiency!P105*$E$1*P$6*SPY*(1-0.5^($B$1/R$7))*R$7/LN(2)</f>
        <v>0</v>
      </c>
      <c r="Q109" s="56">
        <f>$E$1*SPY*(1-0.5^($B$1/R$7))*R$7/LN(2)*SQRT(POWER(MAX(0,P$6)*HitEfficiency!Q105,2)+POWER(HitEfficiency!P105*Q$6,2))</f>
        <v>1.961346556009073E-5</v>
      </c>
      <c r="R109" s="57">
        <f t="shared" si="15"/>
        <v>3.2261279963603009E-5</v>
      </c>
    </row>
    <row r="110" spans="1:18">
      <c r="A110" s="28" t="s">
        <v>15</v>
      </c>
      <c r="B110" s="26">
        <v>2433</v>
      </c>
      <c r="C110" s="27">
        <v>2483</v>
      </c>
      <c r="D110" s="9">
        <v>333</v>
      </c>
      <c r="E110" s="29">
        <v>631</v>
      </c>
      <c r="F110" s="9">
        <f>MCEvents_Integrals!F107</f>
        <v>500</v>
      </c>
      <c r="G110" s="52">
        <f>HitEfficiency!G106*$E$1*G$6*SPY*(1-0.5^($B$1/I$7))*I$7/LN(2)</f>
        <v>0</v>
      </c>
      <c r="H110" s="53">
        <f>$E$1*SPY*(1-0.5^($B$1/I$7))*I$7/LN(2)*SQRT(POWER(MAX(0,G$6)*HitEfficiency!H106,2)+POWER(HitEfficiency!G106*H$6,2))</f>
        <v>0</v>
      </c>
      <c r="I110" s="53">
        <f t="shared" si="12"/>
        <v>0</v>
      </c>
      <c r="J110" s="52">
        <f>HitEfficiency!J106*$E$1*J$6*SPY*(1-0.5^($B$1/L$7))*L$7/LN(2)</f>
        <v>0</v>
      </c>
      <c r="K110" s="53">
        <f>$E$1*SPY*(1-0.5^($B$1/L$7))*L$7/LN(2)*SQRT(POWER(MAX(0,J$6)*HitEfficiency!K106,2)+POWER(HitEfficiency!J106*K$6,2))</f>
        <v>2.6545057625856791E-4</v>
      </c>
      <c r="L110" s="53">
        <f t="shared" si="13"/>
        <v>4.3662734313526362E-4</v>
      </c>
      <c r="M110" s="52">
        <f>HitEfficiency!M106*$E$1*M$6*SPY*(1-0.5^($B$1/O$7))*O$7/LN(2)</f>
        <v>0</v>
      </c>
      <c r="N110" s="53">
        <f>$E$1*SPY*(1-0.5^($B$1/O$7))*O$7/LN(2)*SQRT(POWER(MAX(0,M$6)*HitEfficiency!N106,2)+POWER(HitEfficiency!M106*N$6,2))</f>
        <v>8.9339802575844132E-3</v>
      </c>
      <c r="O110" s="53">
        <f t="shared" si="14"/>
        <v>1.4695089829800563E-2</v>
      </c>
      <c r="P110" s="52">
        <f>HitEfficiency!P106*$E$1*P$6*SPY*(1-0.5^($B$1/R$7))*R$7/LN(2)</f>
        <v>0</v>
      </c>
      <c r="Q110" s="53">
        <f>$E$1*SPY*(1-0.5^($B$1/R$7))*R$7/LN(2)*SQRT(POWER(MAX(0,P$6)*HitEfficiency!Q106,2)+POWER(HitEfficiency!P106*Q$6,2))</f>
        <v>1.961346556009073E-5</v>
      </c>
      <c r="R110" s="54">
        <f t="shared" si="15"/>
        <v>3.2261279963603009E-5</v>
      </c>
    </row>
    <row r="111" spans="1:18">
      <c r="A111" s="28" t="s">
        <v>15</v>
      </c>
      <c r="B111" s="28">
        <v>2433</v>
      </c>
      <c r="C111" s="29">
        <v>2483</v>
      </c>
      <c r="D111" s="9">
        <v>256</v>
      </c>
      <c r="E111" s="29">
        <v>631</v>
      </c>
      <c r="F111" s="9">
        <f>MCEvents_Integrals!F108</f>
        <v>1000</v>
      </c>
      <c r="G111" s="52">
        <f>HitEfficiency!G107*$E$1*G$6*SPY*(1-0.5^($B$1/I$7))*I$7/LN(2)</f>
        <v>0</v>
      </c>
      <c r="H111" s="53">
        <f>$E$1*SPY*(1-0.5^($B$1/I$7))*I$7/LN(2)*SQRT(POWER(MAX(0,G$6)*HitEfficiency!H107,2)+POWER(HitEfficiency!G107*H$6,2))</f>
        <v>0</v>
      </c>
      <c r="I111" s="53">
        <f t="shared" si="12"/>
        <v>0</v>
      </c>
      <c r="J111" s="52">
        <f>HitEfficiency!J107*$E$1*J$6*SPY*(1-0.5^($B$1/L$7))*L$7/LN(2)</f>
        <v>0</v>
      </c>
      <c r="K111" s="53">
        <f>$E$1*SPY*(1-0.5^($B$1/L$7))*L$7/LN(2)*SQRT(POWER(MAX(0,J$6)*HitEfficiency!K107,2)+POWER(HitEfficiency!J107*K$6,2))</f>
        <v>2.6545057625856791E-4</v>
      </c>
      <c r="L111" s="53">
        <f t="shared" si="13"/>
        <v>4.3662734313526362E-4</v>
      </c>
      <c r="M111" s="52">
        <f>HitEfficiency!M107*$E$1*M$6*SPY*(1-0.5^($B$1/O$7))*O$7/LN(2)</f>
        <v>0</v>
      </c>
      <c r="N111" s="53">
        <f>$E$1*SPY*(1-0.5^($B$1/O$7))*O$7/LN(2)*SQRT(POWER(MAX(0,M$6)*HitEfficiency!N107,2)+POWER(HitEfficiency!M107*N$6,2))</f>
        <v>8.9339802575844132E-3</v>
      </c>
      <c r="O111" s="53">
        <f t="shared" si="14"/>
        <v>1.4695089829800563E-2</v>
      </c>
      <c r="P111" s="52">
        <f>HitEfficiency!P107*$E$1*P$6*SPY*(1-0.5^($B$1/R$7))*R$7/LN(2)</f>
        <v>0</v>
      </c>
      <c r="Q111" s="53">
        <f>$E$1*SPY*(1-0.5^($B$1/R$7))*R$7/LN(2)*SQRT(POWER(MAX(0,P$6)*HitEfficiency!Q107,2)+POWER(HitEfficiency!P107*Q$6,2))</f>
        <v>1.961346556009073E-5</v>
      </c>
      <c r="R111" s="54">
        <f t="shared" si="15"/>
        <v>3.2261279963603009E-5</v>
      </c>
    </row>
    <row r="112" spans="1:18">
      <c r="A112" s="28" t="s">
        <v>15</v>
      </c>
      <c r="B112" s="28">
        <v>2433</v>
      </c>
      <c r="C112" s="29">
        <v>2483</v>
      </c>
      <c r="D112" s="9">
        <v>202</v>
      </c>
      <c r="E112" s="29">
        <v>631</v>
      </c>
      <c r="F112" s="9">
        <f>MCEvents_Integrals!F109</f>
        <v>1500</v>
      </c>
      <c r="G112" s="52">
        <f>HitEfficiency!G108*$E$1*G$6*SPY*(1-0.5^($B$1/I$7))*I$7/LN(2)</f>
        <v>0</v>
      </c>
      <c r="H112" s="53">
        <f>$E$1*SPY*(1-0.5^($B$1/I$7))*I$7/LN(2)*SQRT(POWER(MAX(0,G$6)*HitEfficiency!H108,2)+POWER(HitEfficiency!G108*H$6,2))</f>
        <v>0</v>
      </c>
      <c r="I112" s="53">
        <f t="shared" si="12"/>
        <v>0</v>
      </c>
      <c r="J112" s="52">
        <f>HitEfficiency!J108*$E$1*J$6*SPY*(1-0.5^($B$1/L$7))*L$7/LN(2)</f>
        <v>0</v>
      </c>
      <c r="K112" s="53">
        <f>$E$1*SPY*(1-0.5^($B$1/L$7))*L$7/LN(2)*SQRT(POWER(MAX(0,J$6)*HitEfficiency!K108,2)+POWER(HitEfficiency!J108*K$6,2))</f>
        <v>2.6545057625856791E-4</v>
      </c>
      <c r="L112" s="53">
        <f t="shared" si="13"/>
        <v>4.3662734313526362E-4</v>
      </c>
      <c r="M112" s="52">
        <f>HitEfficiency!M108*$E$1*M$6*SPY*(1-0.5^($B$1/O$7))*O$7/LN(2)</f>
        <v>0</v>
      </c>
      <c r="N112" s="53">
        <f>$E$1*SPY*(1-0.5^($B$1/O$7))*O$7/LN(2)*SQRT(POWER(MAX(0,M$6)*HitEfficiency!N108,2)+POWER(HitEfficiency!M108*N$6,2))</f>
        <v>8.9339802575844132E-3</v>
      </c>
      <c r="O112" s="53">
        <f t="shared" si="14"/>
        <v>1.4695089829800563E-2</v>
      </c>
      <c r="P112" s="52">
        <f>HitEfficiency!P108*$E$1*P$6*SPY*(1-0.5^($B$1/R$7))*R$7/LN(2)</f>
        <v>0</v>
      </c>
      <c r="Q112" s="53">
        <f>$E$1*SPY*(1-0.5^($B$1/R$7))*R$7/LN(2)*SQRT(POWER(MAX(0,P$6)*HitEfficiency!Q108,2)+POWER(HitEfficiency!P108*Q$6,2))</f>
        <v>1.961346556009073E-5</v>
      </c>
      <c r="R112" s="54">
        <f t="shared" si="15"/>
        <v>3.2261279963603009E-5</v>
      </c>
    </row>
    <row r="113" spans="1:18">
      <c r="A113" s="28" t="s">
        <v>15</v>
      </c>
      <c r="B113" s="28">
        <v>2433</v>
      </c>
      <c r="C113" s="29">
        <v>2483</v>
      </c>
      <c r="D113" s="9">
        <v>159</v>
      </c>
      <c r="E113" s="29">
        <v>631</v>
      </c>
      <c r="F113" s="9">
        <f>MCEvents_Integrals!F110</f>
        <v>2000</v>
      </c>
      <c r="G113" s="52">
        <f>HitEfficiency!G109*$E$1*G$6*SPY*(1-0.5^($B$1/I$7))*I$7/LN(2)</f>
        <v>0</v>
      </c>
      <c r="H113" s="53">
        <f>$E$1*SPY*(1-0.5^($B$1/I$7))*I$7/LN(2)*SQRT(POWER(MAX(0,G$6)*HitEfficiency!H109,2)+POWER(HitEfficiency!G109*H$6,2))</f>
        <v>0</v>
      </c>
      <c r="I113" s="53">
        <f t="shared" si="12"/>
        <v>0</v>
      </c>
      <c r="J113" s="52">
        <f>HitEfficiency!J109*$E$1*J$6*SPY*(1-0.5^($B$1/L$7))*L$7/LN(2)</f>
        <v>0</v>
      </c>
      <c r="K113" s="53">
        <f>$E$1*SPY*(1-0.5^($B$1/L$7))*L$7/LN(2)*SQRT(POWER(MAX(0,J$6)*HitEfficiency!K109,2)+POWER(HitEfficiency!J109*K$6,2))</f>
        <v>2.6545057625856791E-4</v>
      </c>
      <c r="L113" s="53">
        <f t="shared" si="13"/>
        <v>4.3662734313526362E-4</v>
      </c>
      <c r="M113" s="52">
        <f>HitEfficiency!M109*$E$1*M$6*SPY*(1-0.5^($B$1/O$7))*O$7/LN(2)</f>
        <v>0</v>
      </c>
      <c r="N113" s="53">
        <f>$E$1*SPY*(1-0.5^($B$1/O$7))*O$7/LN(2)*SQRT(POWER(MAX(0,M$6)*HitEfficiency!N109,2)+POWER(HitEfficiency!M109*N$6,2))</f>
        <v>8.9339802575844132E-3</v>
      </c>
      <c r="O113" s="53">
        <f t="shared" si="14"/>
        <v>1.4695089829800563E-2</v>
      </c>
      <c r="P113" s="52">
        <f>HitEfficiency!P109*$E$1*P$6*SPY*(1-0.5^($B$1/R$7))*R$7/LN(2)</f>
        <v>0</v>
      </c>
      <c r="Q113" s="53">
        <f>$E$1*SPY*(1-0.5^($B$1/R$7))*R$7/LN(2)*SQRT(POWER(MAX(0,P$6)*HitEfficiency!Q109,2)+POWER(HitEfficiency!P109*Q$6,2))</f>
        <v>1.961346556009073E-5</v>
      </c>
      <c r="R113" s="54">
        <f t="shared" si="15"/>
        <v>3.2261279963603009E-5</v>
      </c>
    </row>
    <row r="114" spans="1:18">
      <c r="A114" s="28" t="s">
        <v>15</v>
      </c>
      <c r="B114" s="28">
        <v>2433</v>
      </c>
      <c r="C114" s="29">
        <v>2483</v>
      </c>
      <c r="D114" s="9">
        <v>122</v>
      </c>
      <c r="E114" s="29">
        <v>631</v>
      </c>
      <c r="F114" s="9">
        <f>MCEvents_Integrals!F111</f>
        <v>2500</v>
      </c>
      <c r="G114" s="52">
        <f>HitEfficiency!G110*$E$1*G$6*SPY*(1-0.5^($B$1/I$7))*I$7/LN(2)</f>
        <v>0</v>
      </c>
      <c r="H114" s="53">
        <f>$E$1*SPY*(1-0.5^($B$1/I$7))*I$7/LN(2)*SQRT(POWER(MAX(0,G$6)*HitEfficiency!H110,2)+POWER(HitEfficiency!G110*H$6,2))</f>
        <v>0</v>
      </c>
      <c r="I114" s="53">
        <f t="shared" si="12"/>
        <v>0</v>
      </c>
      <c r="J114" s="52">
        <f>HitEfficiency!J110*$E$1*J$6*SPY*(1-0.5^($B$1/L$7))*L$7/LN(2)</f>
        <v>0</v>
      </c>
      <c r="K114" s="53">
        <f>$E$1*SPY*(1-0.5^($B$1/L$7))*L$7/LN(2)*SQRT(POWER(MAX(0,J$6)*HitEfficiency!K110,2)+POWER(HitEfficiency!J110*K$6,2))</f>
        <v>2.6545057625856791E-4</v>
      </c>
      <c r="L114" s="53">
        <f t="shared" si="13"/>
        <v>4.3662734313526362E-4</v>
      </c>
      <c r="M114" s="52">
        <f>HitEfficiency!M110*$E$1*M$6*SPY*(1-0.5^($B$1/O$7))*O$7/LN(2)</f>
        <v>0</v>
      </c>
      <c r="N114" s="53">
        <f>$E$1*SPY*(1-0.5^($B$1/O$7))*O$7/LN(2)*SQRT(POWER(MAX(0,M$6)*HitEfficiency!N110,2)+POWER(HitEfficiency!M110*N$6,2))</f>
        <v>8.9339802575844132E-3</v>
      </c>
      <c r="O114" s="53">
        <f t="shared" si="14"/>
        <v>1.4695089829800563E-2</v>
      </c>
      <c r="P114" s="52">
        <f>HitEfficiency!P110*$E$1*P$6*SPY*(1-0.5^($B$1/R$7))*R$7/LN(2)</f>
        <v>0</v>
      </c>
      <c r="Q114" s="53">
        <f>$E$1*SPY*(1-0.5^($B$1/R$7))*R$7/LN(2)*SQRT(POWER(MAX(0,P$6)*HitEfficiency!Q110,2)+POWER(HitEfficiency!P110*Q$6,2))</f>
        <v>1.961346556009073E-5</v>
      </c>
      <c r="R114" s="54">
        <f t="shared" si="15"/>
        <v>3.2261279963603009E-5</v>
      </c>
    </row>
    <row r="115" spans="1:18">
      <c r="A115" s="28" t="s">
        <v>15</v>
      </c>
      <c r="B115" s="28">
        <v>2433</v>
      </c>
      <c r="C115" s="29">
        <v>2483</v>
      </c>
      <c r="D115" s="9">
        <v>90</v>
      </c>
      <c r="E115" s="29">
        <v>631</v>
      </c>
      <c r="F115" s="9">
        <f>MCEvents_Integrals!F112</f>
        <v>3000</v>
      </c>
      <c r="G115" s="52">
        <f>HitEfficiency!G111*$E$1*G$6*SPY*(1-0.5^($B$1/I$7))*I$7/LN(2)</f>
        <v>0</v>
      </c>
      <c r="H115" s="53">
        <f>$E$1*SPY*(1-0.5^($B$1/I$7))*I$7/LN(2)*SQRT(POWER(MAX(0,G$6)*HitEfficiency!H111,2)+POWER(HitEfficiency!G111*H$6,2))</f>
        <v>0</v>
      </c>
      <c r="I115" s="53">
        <f t="shared" si="12"/>
        <v>0</v>
      </c>
      <c r="J115" s="52">
        <f>HitEfficiency!J111*$E$1*J$6*SPY*(1-0.5^($B$1/L$7))*L$7/LN(2)</f>
        <v>0</v>
      </c>
      <c r="K115" s="53">
        <f>$E$1*SPY*(1-0.5^($B$1/L$7))*L$7/LN(2)*SQRT(POWER(MAX(0,J$6)*HitEfficiency!K111,2)+POWER(HitEfficiency!J111*K$6,2))</f>
        <v>2.6545057625856791E-4</v>
      </c>
      <c r="L115" s="53">
        <f t="shared" si="13"/>
        <v>4.3662734313526362E-4</v>
      </c>
      <c r="M115" s="52">
        <f>HitEfficiency!M111*$E$1*M$6*SPY*(1-0.5^($B$1/O$7))*O$7/LN(2)</f>
        <v>0</v>
      </c>
      <c r="N115" s="53">
        <f>$E$1*SPY*(1-0.5^($B$1/O$7))*O$7/LN(2)*SQRT(POWER(MAX(0,M$6)*HitEfficiency!N111,2)+POWER(HitEfficiency!M111*N$6,2))</f>
        <v>8.9339802575844132E-3</v>
      </c>
      <c r="O115" s="53">
        <f t="shared" si="14"/>
        <v>1.4695089829800563E-2</v>
      </c>
      <c r="P115" s="52">
        <f>HitEfficiency!P111*$E$1*P$6*SPY*(1-0.5^($B$1/R$7))*R$7/LN(2)</f>
        <v>0</v>
      </c>
      <c r="Q115" s="53">
        <f>$E$1*SPY*(1-0.5^($B$1/R$7))*R$7/LN(2)*SQRT(POWER(MAX(0,P$6)*HitEfficiency!Q111,2)+POWER(HitEfficiency!P111*Q$6,2))</f>
        <v>1.961346556009073E-5</v>
      </c>
      <c r="R115" s="54">
        <f t="shared" si="15"/>
        <v>3.2261279963603009E-5</v>
      </c>
    </row>
    <row r="116" spans="1:18">
      <c r="A116" s="28" t="s">
        <v>15</v>
      </c>
      <c r="B116" s="28">
        <v>2433</v>
      </c>
      <c r="C116" s="29">
        <v>2483</v>
      </c>
      <c r="D116" s="9">
        <v>36</v>
      </c>
      <c r="E116" s="29">
        <v>631</v>
      </c>
      <c r="F116" s="9">
        <f>MCEvents_Integrals!F113</f>
        <v>3637</v>
      </c>
      <c r="G116" s="52">
        <f>HitEfficiency!G112*$E$1*G$6*SPY*(1-0.5^($B$1/I$7))*I$7/LN(2)</f>
        <v>0</v>
      </c>
      <c r="H116" s="53">
        <f>$E$1*SPY*(1-0.5^($B$1/I$7))*I$7/LN(2)*SQRT(POWER(MAX(0,G$6)*HitEfficiency!H112,2)+POWER(HitEfficiency!G112*H$6,2))</f>
        <v>0</v>
      </c>
      <c r="I116" s="53">
        <f t="shared" si="12"/>
        <v>0</v>
      </c>
      <c r="J116" s="52">
        <f>HitEfficiency!J112*$E$1*J$6*SPY*(1-0.5^($B$1/L$7))*L$7/LN(2)</f>
        <v>0</v>
      </c>
      <c r="K116" s="53">
        <f>$E$1*SPY*(1-0.5^($B$1/L$7))*L$7/LN(2)*SQRT(POWER(MAX(0,J$6)*HitEfficiency!K112,2)+POWER(HitEfficiency!J112*K$6,2))</f>
        <v>2.6545057625856791E-4</v>
      </c>
      <c r="L116" s="53">
        <f t="shared" si="13"/>
        <v>4.3662734313526362E-4</v>
      </c>
      <c r="M116" s="52">
        <f>HitEfficiency!M112*$E$1*M$6*SPY*(1-0.5^($B$1/O$7))*O$7/LN(2)</f>
        <v>0</v>
      </c>
      <c r="N116" s="53">
        <f>$E$1*SPY*(1-0.5^($B$1/O$7))*O$7/LN(2)*SQRT(POWER(MAX(0,M$6)*HitEfficiency!N112,2)+POWER(HitEfficiency!M112*N$6,2))</f>
        <v>8.9339802575844132E-3</v>
      </c>
      <c r="O116" s="53">
        <f t="shared" si="14"/>
        <v>1.4695089829800563E-2</v>
      </c>
      <c r="P116" s="52">
        <f>HitEfficiency!P112*$E$1*P$6*SPY*(1-0.5^($B$1/R$7))*R$7/LN(2)</f>
        <v>0</v>
      </c>
      <c r="Q116" s="53">
        <f>$E$1*SPY*(1-0.5^($B$1/R$7))*R$7/LN(2)*SQRT(POWER(MAX(0,P$6)*HitEfficiency!Q112,2)+POWER(HitEfficiency!P112*Q$6,2))</f>
        <v>1.961346556009073E-5</v>
      </c>
      <c r="R116" s="54">
        <f t="shared" si="15"/>
        <v>3.2261279963603009E-5</v>
      </c>
    </row>
    <row r="117" spans="1:18">
      <c r="A117" s="5" t="s">
        <v>15</v>
      </c>
      <c r="B117" s="5">
        <v>2433</v>
      </c>
      <c r="C117" s="32">
        <v>2483</v>
      </c>
      <c r="D117" s="31">
        <v>0</v>
      </c>
      <c r="E117" s="32">
        <v>631</v>
      </c>
      <c r="F117" s="31">
        <f>MCEvents_Integrals!F114</f>
        <v>3737.13</v>
      </c>
      <c r="G117" s="49">
        <f>HitEfficiency!G113*$E$1*G$6*SPY*(1-0.5^($B$1/I$7))*I$7/LN(2)</f>
        <v>0</v>
      </c>
      <c r="H117" s="50">
        <f>$E$1*SPY*(1-0.5^($B$1/I$7))*I$7/LN(2)*SQRT(POWER(MAX(0,G$6)*HitEfficiency!H113,2)+POWER(HitEfficiency!G113*H$6,2))</f>
        <v>0</v>
      </c>
      <c r="I117" s="51">
        <f t="shared" si="12"/>
        <v>0</v>
      </c>
      <c r="J117" s="49">
        <f>HitEfficiency!J113*$E$1*J$6*SPY*(1-0.5^($B$1/L$7))*L$7/LN(2)</f>
        <v>0</v>
      </c>
      <c r="K117" s="50">
        <f>$E$1*SPY*(1-0.5^($B$1/L$7))*L$7/LN(2)*SQRT(POWER(MAX(0,J$6)*HitEfficiency!K113,2)+POWER(HitEfficiency!J113*K$6,2))</f>
        <v>2.6545057625856791E-4</v>
      </c>
      <c r="L117" s="50">
        <f t="shared" si="13"/>
        <v>4.3662734313526362E-4</v>
      </c>
      <c r="M117" s="49">
        <f>HitEfficiency!M113*$E$1*M$6*SPY*(1-0.5^($B$1/O$7))*O$7/LN(2)</f>
        <v>0</v>
      </c>
      <c r="N117" s="50">
        <f>$E$1*SPY*(1-0.5^($B$1/O$7))*O$7/LN(2)*SQRT(POWER(MAX(0,M$6)*HitEfficiency!N113,2)+POWER(HitEfficiency!M113*N$6,2))</f>
        <v>8.9339802575844132E-3</v>
      </c>
      <c r="O117" s="50">
        <f t="shared" si="14"/>
        <v>1.4695089829800563E-2</v>
      </c>
      <c r="P117" s="49">
        <f>HitEfficiency!P113*$E$1*P$6*SPY*(1-0.5^($B$1/R$7))*R$7/LN(2)</f>
        <v>0</v>
      </c>
      <c r="Q117" s="50">
        <f>$E$1*SPY*(1-0.5^($B$1/R$7))*R$7/LN(2)*SQRT(POWER(MAX(0,P$6)*HitEfficiency!Q113,2)+POWER(HitEfficiency!P113*Q$6,2))</f>
        <v>1.961346556009073E-5</v>
      </c>
      <c r="R117" s="51">
        <f t="shared" si="15"/>
        <v>3.2261279963603009E-5</v>
      </c>
    </row>
  </sheetData>
  <mergeCells count="39">
    <mergeCell ref="B64:C64"/>
    <mergeCell ref="D64:E64"/>
    <mergeCell ref="B73:C73"/>
    <mergeCell ref="D73:E73"/>
    <mergeCell ref="B109:C109"/>
    <mergeCell ref="D109:E109"/>
    <mergeCell ref="B82:C82"/>
    <mergeCell ref="D82:E82"/>
    <mergeCell ref="B91:C91"/>
    <mergeCell ref="D91:E91"/>
    <mergeCell ref="B100:C100"/>
    <mergeCell ref="D100:E100"/>
    <mergeCell ref="B37:C37"/>
    <mergeCell ref="D37:E37"/>
    <mergeCell ref="B46:C46"/>
    <mergeCell ref="D46:E46"/>
    <mergeCell ref="B55:C55"/>
    <mergeCell ref="D55:E55"/>
    <mergeCell ref="J8:K8"/>
    <mergeCell ref="B28:C28"/>
    <mergeCell ref="D28:E28"/>
    <mergeCell ref="B19:C19"/>
    <mergeCell ref="D19:E19"/>
    <mergeCell ref="P4:R4"/>
    <mergeCell ref="P7:Q7"/>
    <mergeCell ref="P8:Q8"/>
    <mergeCell ref="A8:F8"/>
    <mergeCell ref="B10:C10"/>
    <mergeCell ref="D10:E10"/>
    <mergeCell ref="B9:C9"/>
    <mergeCell ref="D9:E9"/>
    <mergeCell ref="M4:O4"/>
    <mergeCell ref="M7:N7"/>
    <mergeCell ref="M8:N8"/>
    <mergeCell ref="G7:H7"/>
    <mergeCell ref="G8:H8"/>
    <mergeCell ref="G4:I4"/>
    <mergeCell ref="J4:L4"/>
    <mergeCell ref="J7:K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workbookViewId="0">
      <selection activeCell="B16" sqref="B16:B19"/>
    </sheetView>
  </sheetViews>
  <sheetFormatPr baseColWidth="10" defaultColWidth="11" defaultRowHeight="15" x14ac:dyDescent="0"/>
  <cols>
    <col min="1" max="1" width="10.1640625" style="189" bestFit="1" customWidth="1"/>
    <col min="2" max="2" width="9.83203125" bestFit="1" customWidth="1"/>
    <col min="3" max="3" width="8.83203125" bestFit="1" customWidth="1"/>
    <col min="4" max="4" width="7" bestFit="1" customWidth="1"/>
    <col min="5" max="6" width="7.83203125" bestFit="1" customWidth="1"/>
    <col min="7" max="7" width="10.83203125" bestFit="1" customWidth="1"/>
    <col min="8" max="8" width="12.1640625" bestFit="1" customWidth="1"/>
    <col min="9" max="9" width="8.83203125" style="80" bestFit="1" customWidth="1"/>
    <col min="10" max="10" width="8.33203125" style="80" bestFit="1" customWidth="1"/>
    <col min="12" max="12" width="8.6640625" style="160" bestFit="1" customWidth="1"/>
    <col min="13" max="13" width="7.83203125" style="160" bestFit="1" customWidth="1"/>
    <col min="14" max="14" width="8.83203125" style="160" bestFit="1" customWidth="1"/>
    <col min="15" max="15" width="9.33203125" customWidth="1"/>
    <col min="16" max="16" width="8.83203125" bestFit="1" customWidth="1"/>
    <col min="17" max="17" width="8.83203125" customWidth="1"/>
    <col min="18" max="18" width="12.83203125" style="80" bestFit="1" customWidth="1"/>
  </cols>
  <sheetData>
    <row r="1" spans="1:18" ht="20">
      <c r="A1" s="242" t="s">
        <v>37</v>
      </c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242"/>
    </row>
    <row r="2" spans="1:18" ht="18">
      <c r="A2" s="229" t="s">
        <v>38</v>
      </c>
      <c r="B2" s="229"/>
      <c r="C2" s="229"/>
      <c r="D2" s="229"/>
      <c r="E2" s="229"/>
      <c r="F2" s="229"/>
      <c r="G2" s="229"/>
      <c r="H2" s="229"/>
      <c r="I2" s="229"/>
      <c r="J2" s="229"/>
      <c r="K2" s="229"/>
      <c r="L2" s="229"/>
      <c r="M2" s="229"/>
      <c r="N2" s="229"/>
      <c r="O2" s="229"/>
      <c r="P2" s="229"/>
      <c r="Q2" s="229"/>
      <c r="R2" s="229"/>
    </row>
    <row r="3" spans="1:18" ht="43" customHeight="1">
      <c r="A3" s="247" t="s">
        <v>52</v>
      </c>
      <c r="B3" s="236" t="s">
        <v>65</v>
      </c>
      <c r="C3" s="245" t="s">
        <v>1</v>
      </c>
      <c r="D3" s="241" t="s">
        <v>39</v>
      </c>
      <c r="E3" s="236" t="s">
        <v>66</v>
      </c>
      <c r="F3" s="232"/>
      <c r="G3" s="243" t="s">
        <v>40</v>
      </c>
      <c r="H3" s="244"/>
      <c r="I3" s="230" t="s">
        <v>46</v>
      </c>
      <c r="J3" s="231"/>
      <c r="K3" s="232" t="s">
        <v>41</v>
      </c>
      <c r="L3" s="156" t="s">
        <v>44</v>
      </c>
      <c r="M3" s="157">
        <f>ExpectedCounts!$B$1</f>
        <v>1</v>
      </c>
      <c r="N3" s="124" t="s">
        <v>48</v>
      </c>
      <c r="O3" s="105" t="s">
        <v>45</v>
      </c>
      <c r="P3" s="174">
        <f>ExpectedCounts!$B$1</f>
        <v>1</v>
      </c>
      <c r="Q3" s="130" t="s">
        <v>48</v>
      </c>
      <c r="R3" s="234" t="s">
        <v>47</v>
      </c>
    </row>
    <row r="4" spans="1:18">
      <c r="A4" s="248"/>
      <c r="B4" s="233"/>
      <c r="C4" s="246"/>
      <c r="D4" s="233"/>
      <c r="E4" s="94" t="s">
        <v>42</v>
      </c>
      <c r="F4" s="95" t="s">
        <v>8</v>
      </c>
      <c r="G4" s="92" t="s">
        <v>42</v>
      </c>
      <c r="H4" s="93" t="s">
        <v>8</v>
      </c>
      <c r="I4" s="147" t="s">
        <v>42</v>
      </c>
      <c r="J4" s="148" t="s">
        <v>8</v>
      </c>
      <c r="K4" s="233"/>
      <c r="L4" s="158" t="s">
        <v>42</v>
      </c>
      <c r="M4" s="159" t="s">
        <v>8</v>
      </c>
      <c r="N4" s="161">
        <f>ExpectedCounts!$B$2</f>
        <v>0.9</v>
      </c>
      <c r="O4" s="96" t="s">
        <v>42</v>
      </c>
      <c r="P4" s="170" t="s">
        <v>8</v>
      </c>
      <c r="Q4" s="169">
        <f>ExpectedCounts!$B$2</f>
        <v>0.9</v>
      </c>
      <c r="R4" s="235"/>
    </row>
    <row r="5" spans="1:18" s="84" customFormat="1">
      <c r="A5" s="249" t="str">
        <f>MCEvents_Slices!$B$2</f>
        <v>CompName</v>
      </c>
      <c r="B5" s="237">
        <f>IF(MCEvents_Slices!$I$2="Mass",MCEvents_Slices!$G$2,IF(MCEvents_Slices!$I$2="Area",MCEvents_Slices!H2,"Choose factor: Mass or Area"))</f>
        <v>301.5</v>
      </c>
      <c r="C5" s="238" t="str">
        <f>MCEvents_Slices!$D$2</f>
        <v>copper</v>
      </c>
      <c r="D5" s="83" t="s">
        <v>3</v>
      </c>
      <c r="E5" s="86">
        <f>Activity!$B$6*1000000</f>
        <v>-0.78999999999999992</v>
      </c>
      <c r="F5" s="88">
        <f>Activity!$C$6*1000000</f>
        <v>5.8100000000000005</v>
      </c>
      <c r="G5" s="101">
        <f t="shared" ref="G5:H8" si="0">$B$5*E5</f>
        <v>-238.18499999999997</v>
      </c>
      <c r="H5" s="102">
        <f t="shared" si="0"/>
        <v>1751.7150000000001</v>
      </c>
      <c r="I5" s="149">
        <f>HitEfficiency!G21+HitEfficiency!G75</f>
        <v>0</v>
      </c>
      <c r="J5" s="150">
        <f>SQRT(POWER(HitEfficiency!H21,2)+POWER(HitEfficiency!H75,2))</f>
        <v>1.4142135199466891E-8</v>
      </c>
      <c r="K5" s="85" t="str">
        <f t="shared" ref="K5:K7" si="1">IF(L5+O5 &lt;&gt; 0,L5/(L5+O5),"N/A")</f>
        <v>N/A</v>
      </c>
      <c r="L5" s="90">
        <f>ExpectedCounts!G25</f>
        <v>0</v>
      </c>
      <c r="M5" s="97">
        <f>ExpectedCounts!H25</f>
        <v>0</v>
      </c>
      <c r="N5" s="91">
        <f>ExpectedCounts!I25</f>
        <v>0</v>
      </c>
      <c r="O5" s="106">
        <f>ExpectedCounts!G79</f>
        <v>0</v>
      </c>
      <c r="P5" s="106">
        <f>ExpectedCounts!H79</f>
        <v>0</v>
      </c>
      <c r="Q5" s="99">
        <f>ExpectedCounts!I79</f>
        <v>0</v>
      </c>
      <c r="R5" s="153">
        <f>L5/M3/G5</f>
        <v>0</v>
      </c>
    </row>
    <row r="6" spans="1:18">
      <c r="A6" s="249"/>
      <c r="B6" s="237"/>
      <c r="C6" s="239"/>
      <c r="D6" s="81" t="s">
        <v>4</v>
      </c>
      <c r="E6" s="87">
        <f>Activity!$B$7*1000000</f>
        <v>2.79</v>
      </c>
      <c r="F6" s="89">
        <f>Activity!$C$7*1000000</f>
        <v>7.47</v>
      </c>
      <c r="G6" s="103">
        <f t="shared" si="0"/>
        <v>841.18500000000006</v>
      </c>
      <c r="H6" s="104">
        <f t="shared" si="0"/>
        <v>2252.2049999999999</v>
      </c>
      <c r="I6" s="151">
        <f>HitEfficiency!J21+HitEfficiency!J75</f>
        <v>0</v>
      </c>
      <c r="J6" s="152">
        <f>SQRT(POWER(HitEfficiency!K21,2)+POWER(HitEfficiency!K75,2))</f>
        <v>1.4142135199466891E-8</v>
      </c>
      <c r="K6" s="98" t="str">
        <f t="shared" si="1"/>
        <v>N/A</v>
      </c>
      <c r="L6" s="118">
        <f>ExpectedCounts!J25</f>
        <v>0</v>
      </c>
      <c r="M6" s="119">
        <f>ExpectedCounts!K25</f>
        <v>2.6545057625856791E-4</v>
      </c>
      <c r="N6" s="120">
        <f>ExpectedCounts!L25</f>
        <v>4.3662734313526362E-4</v>
      </c>
      <c r="O6" s="127">
        <f>ExpectedCounts!J79</f>
        <v>0</v>
      </c>
      <c r="P6" s="171">
        <f>ExpectedCounts!K79</f>
        <v>2.6545057625856791E-4</v>
      </c>
      <c r="Q6" s="128">
        <f>ExpectedCounts!L79</f>
        <v>4.3662734313526362E-4</v>
      </c>
      <c r="R6" s="154">
        <f>L6/M3/G6</f>
        <v>0</v>
      </c>
    </row>
    <row r="7" spans="1:18" s="84" customFormat="1">
      <c r="A7" s="249"/>
      <c r="B7" s="237"/>
      <c r="C7" s="239"/>
      <c r="D7" s="83" t="s">
        <v>6</v>
      </c>
      <c r="E7" s="86">
        <f>Activity!$B$8*1000000</f>
        <v>0.22</v>
      </c>
      <c r="F7" s="88">
        <f>Activity!$C$8*1000000</f>
        <v>1.87</v>
      </c>
      <c r="G7" s="101">
        <f t="shared" si="0"/>
        <v>66.33</v>
      </c>
      <c r="H7" s="102">
        <f t="shared" si="0"/>
        <v>563.80500000000006</v>
      </c>
      <c r="I7" s="149">
        <f>HitEfficiency!P21+HitEfficiency!P75</f>
        <v>0</v>
      </c>
      <c r="J7" s="150">
        <f>SQRT(POWER(HitEfficiency!Q21,2)+POWER(HitEfficiency!Q75,2))</f>
        <v>1.4142135199466891E-8</v>
      </c>
      <c r="K7" s="85" t="str">
        <f t="shared" si="1"/>
        <v>N/A</v>
      </c>
      <c r="L7" s="121">
        <f>ExpectedCounts!P25</f>
        <v>0</v>
      </c>
      <c r="M7" s="122">
        <f>ExpectedCounts!Q25</f>
        <v>1.961346556009073E-5</v>
      </c>
      <c r="N7" s="123">
        <f>ExpectedCounts!R25</f>
        <v>3.2261279963603009E-5</v>
      </c>
      <c r="O7" s="129">
        <f>ExpectedCounts!P79</f>
        <v>0</v>
      </c>
      <c r="P7" s="106">
        <f>ExpectedCounts!Q79</f>
        <v>1.961346556009073E-5</v>
      </c>
      <c r="Q7" s="99">
        <f>ExpectedCounts!R79</f>
        <v>3.2261279963603009E-5</v>
      </c>
      <c r="R7" s="153">
        <f>L7/M3/G7</f>
        <v>0</v>
      </c>
    </row>
    <row r="8" spans="1:18">
      <c r="A8" s="249"/>
      <c r="B8" s="237"/>
      <c r="C8" s="240"/>
      <c r="D8" s="81" t="s">
        <v>5</v>
      </c>
      <c r="E8" s="87">
        <f>Activity!$B$9*1000000</f>
        <v>93.9</v>
      </c>
      <c r="F8" s="89">
        <f>Activity!$C$9*1000000</f>
        <v>64.2</v>
      </c>
      <c r="G8" s="103">
        <f t="shared" si="0"/>
        <v>28310.850000000002</v>
      </c>
      <c r="H8" s="104">
        <f t="shared" si="0"/>
        <v>19356.3</v>
      </c>
      <c r="I8" s="151">
        <f>HitEfficiency!M21+HitEfficiency!M75</f>
        <v>0</v>
      </c>
      <c r="J8" s="152">
        <f>SQRT(POWER(HitEfficiency!N21,2)+POWER(HitEfficiency!N75,2))</f>
        <v>1.4142135199466891E-8</v>
      </c>
      <c r="K8" s="98" t="str">
        <f>IF(L8+O8 &lt;&gt; 0,L8/(L8+O8),"N/A")</f>
        <v>N/A</v>
      </c>
      <c r="L8" s="118">
        <f>ExpectedCounts!M25</f>
        <v>0</v>
      </c>
      <c r="M8" s="119">
        <f>ExpectedCounts!N25</f>
        <v>8.9339802575844132E-3</v>
      </c>
      <c r="N8" s="120">
        <f>ExpectedCounts!O25</f>
        <v>1.4695089829800563E-2</v>
      </c>
      <c r="O8" s="127">
        <f>ExpectedCounts!M79</f>
        <v>0</v>
      </c>
      <c r="P8" s="171">
        <f>ExpectedCounts!N79</f>
        <v>8.9339802575844132E-3</v>
      </c>
      <c r="Q8" s="128">
        <f>ExpectedCounts!O79</f>
        <v>1.4695089829800563E-2</v>
      </c>
      <c r="R8" s="154">
        <f>L8/M3/G8</f>
        <v>0</v>
      </c>
    </row>
    <row r="9" spans="1:18" s="82" customFormat="1">
      <c r="A9" s="188"/>
      <c r="B9" s="180"/>
      <c r="C9" s="226" t="s">
        <v>68</v>
      </c>
      <c r="D9" s="227"/>
      <c r="E9" s="227"/>
      <c r="F9" s="228"/>
      <c r="G9" s="183">
        <f>SUM(G5:G8)</f>
        <v>28980.180000000004</v>
      </c>
      <c r="H9" s="184">
        <f>SQRT(SUMSQ(H5:H8))</f>
        <v>19573.583181708836</v>
      </c>
      <c r="I9" s="190">
        <f>AVERAGE(I5:I8)</f>
        <v>0</v>
      </c>
      <c r="J9" s="179"/>
      <c r="K9" s="185" t="e">
        <f>AVERAGE(K5:K8)</f>
        <v>#DIV/0!</v>
      </c>
      <c r="L9" s="100">
        <f>SUM(L5:L8)</f>
        <v>0</v>
      </c>
      <c r="M9" s="125">
        <f>SQRT(SUMSQ(M5:M8))</f>
        <v>8.9379445030373372E-3</v>
      </c>
      <c r="N9" s="126">
        <f>MAX(0,L9)+CONFIDENCE(1-N4,1,1)*M9</f>
        <v>1.4701610433311932E-2</v>
      </c>
      <c r="O9" s="131">
        <f>SUM(O5:O8)</f>
        <v>0</v>
      </c>
      <c r="P9" s="172">
        <f>SQRT(SUMSQ(P5:P8))</f>
        <v>8.9379445030373372E-3</v>
      </c>
      <c r="Q9" s="132">
        <f>MAX(0,O9)+CONFIDENCE(1-Q4,1,1)*P9</f>
        <v>1.4701610433311932E-2</v>
      </c>
      <c r="R9" s="155"/>
    </row>
    <row r="10" spans="1:18">
      <c r="B10" s="116"/>
      <c r="C10" s="116"/>
      <c r="D10" s="116"/>
      <c r="E10" s="116"/>
      <c r="F10" s="116"/>
      <c r="G10" s="117"/>
    </row>
    <row r="12" spans="1:18" ht="20">
      <c r="A12" s="242" t="s">
        <v>37</v>
      </c>
      <c r="B12" s="242"/>
      <c r="C12" s="242"/>
      <c r="D12" s="242"/>
      <c r="E12" s="242"/>
      <c r="F12" s="242"/>
      <c r="G12" s="242"/>
      <c r="H12" s="242"/>
      <c r="I12" s="242"/>
      <c r="J12" s="242"/>
      <c r="K12" s="242"/>
      <c r="L12" s="242"/>
      <c r="M12" s="242"/>
      <c r="N12" s="242"/>
      <c r="O12" s="242"/>
      <c r="P12" s="242"/>
      <c r="Q12" s="242"/>
      <c r="R12" s="242"/>
    </row>
    <row r="13" spans="1:18" ht="18">
      <c r="A13" s="229" t="s">
        <v>50</v>
      </c>
      <c r="B13" s="229"/>
      <c r="C13" s="229"/>
      <c r="D13" s="229"/>
      <c r="E13" s="229"/>
      <c r="F13" s="229"/>
      <c r="G13" s="229"/>
      <c r="H13" s="229"/>
      <c r="I13" s="229"/>
      <c r="J13" s="229"/>
      <c r="K13" s="229"/>
      <c r="L13" s="229"/>
      <c r="M13" s="229"/>
      <c r="N13" s="229"/>
      <c r="O13" s="229"/>
      <c r="P13" s="229"/>
      <c r="Q13" s="229"/>
      <c r="R13" s="229"/>
    </row>
    <row r="14" spans="1:18" ht="43" customHeight="1">
      <c r="A14" s="247" t="s">
        <v>52</v>
      </c>
      <c r="B14" s="236" t="s">
        <v>65</v>
      </c>
      <c r="C14" s="245" t="s">
        <v>1</v>
      </c>
      <c r="D14" s="241" t="s">
        <v>39</v>
      </c>
      <c r="E14" s="236" t="s">
        <v>43</v>
      </c>
      <c r="F14" s="250"/>
      <c r="G14" s="243" t="s">
        <v>40</v>
      </c>
      <c r="H14" s="251"/>
      <c r="I14" s="230" t="s">
        <v>46</v>
      </c>
      <c r="J14" s="231"/>
      <c r="K14" s="241" t="s">
        <v>41</v>
      </c>
      <c r="L14" s="156" t="s">
        <v>44</v>
      </c>
      <c r="M14" s="157">
        <f>ExpectedCounts!$B$1</f>
        <v>1</v>
      </c>
      <c r="N14" s="124" t="s">
        <v>48</v>
      </c>
      <c r="O14" s="105" t="s">
        <v>45</v>
      </c>
      <c r="P14" s="168">
        <f>ExpectedCounts!$B$1</f>
        <v>1</v>
      </c>
      <c r="Q14" s="130" t="s">
        <v>48</v>
      </c>
      <c r="R14" s="234" t="s">
        <v>47</v>
      </c>
    </row>
    <row r="15" spans="1:18">
      <c r="A15" s="248"/>
      <c r="B15" s="233"/>
      <c r="C15" s="246"/>
      <c r="D15" s="233"/>
      <c r="E15" s="94" t="s">
        <v>42</v>
      </c>
      <c r="F15" s="95" t="s">
        <v>8</v>
      </c>
      <c r="G15" s="92" t="s">
        <v>42</v>
      </c>
      <c r="H15" s="93" t="s">
        <v>8</v>
      </c>
      <c r="I15" s="147" t="s">
        <v>42</v>
      </c>
      <c r="J15" s="148" t="s">
        <v>8</v>
      </c>
      <c r="K15" s="233"/>
      <c r="L15" s="158" t="s">
        <v>42</v>
      </c>
      <c r="M15" s="159" t="s">
        <v>8</v>
      </c>
      <c r="N15" s="161">
        <f>ExpectedCounts!$B$2</f>
        <v>0.9</v>
      </c>
      <c r="O15" s="96" t="s">
        <v>42</v>
      </c>
      <c r="P15" s="170" t="s">
        <v>8</v>
      </c>
      <c r="Q15" s="169">
        <f>ExpectedCounts!$B$2</f>
        <v>0.9</v>
      </c>
      <c r="R15" s="235"/>
    </row>
    <row r="16" spans="1:18" s="84" customFormat="1">
      <c r="A16" s="249" t="str">
        <f>MCEvents_Slices!$B$2</f>
        <v>CompName</v>
      </c>
      <c r="B16" s="237">
        <f>IF(MCEvents_Slices!$I$2="Mass",MCEvents_Slices!$G$2,IF(MCEvents_Slices!$I$2="Area",MCEvents_Slices!H13,"Choose factor: Mass or Area"))</f>
        <v>301.5</v>
      </c>
      <c r="C16" s="238" t="str">
        <f>MCEvents_Slices!$D$2</f>
        <v>copper</v>
      </c>
      <c r="D16" s="83" t="s">
        <v>3</v>
      </c>
      <c r="E16" s="86">
        <f>Activity!$B$6*1000000</f>
        <v>-0.78999999999999992</v>
      </c>
      <c r="F16" s="88">
        <f>Activity!$C$6*1000000</f>
        <v>5.8100000000000005</v>
      </c>
      <c r="G16" s="101">
        <f t="shared" ref="G16:H19" si="2">$B$16*E16</f>
        <v>-238.18499999999997</v>
      </c>
      <c r="H16" s="102">
        <f t="shared" si="2"/>
        <v>1751.7150000000001</v>
      </c>
      <c r="I16" s="149">
        <f>HitEfficiency!G12+HitEfficiency!G66</f>
        <v>0</v>
      </c>
      <c r="J16" s="150">
        <f>SQRT(POWER(HitEfficiency!H12,2)+POWER(HitEfficiency!H66,2))</f>
        <v>1.4142135199466891E-8</v>
      </c>
      <c r="K16" s="85" t="str">
        <f t="shared" ref="K16:K18" si="3">IF(L16+O16 &lt;&gt; 0,L16/(L16+O16),"N/A")</f>
        <v>N/A</v>
      </c>
      <c r="L16" s="90">
        <f>ExpectedCounts!G16</f>
        <v>0</v>
      </c>
      <c r="M16" s="97">
        <f>ExpectedCounts!H16</f>
        <v>0</v>
      </c>
      <c r="N16" s="91">
        <f>ExpectedCounts!I16</f>
        <v>0</v>
      </c>
      <c r="O16" s="106">
        <f>ExpectedCounts!G70</f>
        <v>0</v>
      </c>
      <c r="P16" s="106">
        <f>ExpectedCounts!H70</f>
        <v>0</v>
      </c>
      <c r="Q16" s="99">
        <f>ExpectedCounts!I70</f>
        <v>0</v>
      </c>
      <c r="R16" s="153">
        <f>L16/M14/G16</f>
        <v>0</v>
      </c>
    </row>
    <row r="17" spans="1:18">
      <c r="A17" s="249"/>
      <c r="B17" s="237"/>
      <c r="C17" s="239"/>
      <c r="D17" s="81" t="s">
        <v>4</v>
      </c>
      <c r="E17" s="87">
        <f>Activity!$B$7*1000000</f>
        <v>2.79</v>
      </c>
      <c r="F17" s="89">
        <f>Activity!$C$7*1000000</f>
        <v>7.47</v>
      </c>
      <c r="G17" s="103">
        <f t="shared" si="2"/>
        <v>841.18500000000006</v>
      </c>
      <c r="H17" s="104">
        <f t="shared" si="2"/>
        <v>2252.2049999999999</v>
      </c>
      <c r="I17" s="151">
        <f>HitEfficiency!J12+HitEfficiency!J66</f>
        <v>0</v>
      </c>
      <c r="J17" s="152">
        <f>SQRT(POWER(HitEfficiency!K12,2)+POWER(HitEfficiency!K66,2))</f>
        <v>1.4142135199466891E-8</v>
      </c>
      <c r="K17" s="98" t="str">
        <f t="shared" si="3"/>
        <v>N/A</v>
      </c>
      <c r="L17" s="118">
        <f>ExpectedCounts!J16</f>
        <v>0</v>
      </c>
      <c r="M17" s="119">
        <f>ExpectedCounts!K16</f>
        <v>2.6545057625856791E-4</v>
      </c>
      <c r="N17" s="120">
        <f>ExpectedCounts!L16</f>
        <v>4.3662734313526362E-4</v>
      </c>
      <c r="O17" s="127">
        <f>ExpectedCounts!J70</f>
        <v>0</v>
      </c>
      <c r="P17" s="171">
        <f>ExpectedCounts!K70</f>
        <v>2.6545057625856791E-4</v>
      </c>
      <c r="Q17" s="128">
        <f>ExpectedCounts!L70</f>
        <v>4.3662734313526362E-4</v>
      </c>
      <c r="R17" s="154">
        <f>L17/M14/G17</f>
        <v>0</v>
      </c>
    </row>
    <row r="18" spans="1:18" s="84" customFormat="1">
      <c r="A18" s="249"/>
      <c r="B18" s="237"/>
      <c r="C18" s="239"/>
      <c r="D18" s="83" t="s">
        <v>6</v>
      </c>
      <c r="E18" s="86">
        <f>Activity!$B$8*1000000</f>
        <v>0.22</v>
      </c>
      <c r="F18" s="88">
        <f>Activity!$C$8*1000000</f>
        <v>1.87</v>
      </c>
      <c r="G18" s="101">
        <f t="shared" si="2"/>
        <v>66.33</v>
      </c>
      <c r="H18" s="102">
        <f t="shared" si="2"/>
        <v>563.80500000000006</v>
      </c>
      <c r="I18" s="149">
        <f>HitEfficiency!P12+HitEfficiency!P66</f>
        <v>0</v>
      </c>
      <c r="J18" s="150">
        <f>SQRT(POWER(HitEfficiency!Q12,2)+POWER(HitEfficiency!Q66,2))</f>
        <v>1.4142135199466891E-8</v>
      </c>
      <c r="K18" s="85" t="str">
        <f t="shared" si="3"/>
        <v>N/A</v>
      </c>
      <c r="L18" s="121">
        <f>ExpectedCounts!P16</f>
        <v>0</v>
      </c>
      <c r="M18" s="122">
        <f>ExpectedCounts!Q16</f>
        <v>1.961346556009073E-5</v>
      </c>
      <c r="N18" s="123">
        <f>ExpectedCounts!R16</f>
        <v>3.2261279963603009E-5</v>
      </c>
      <c r="O18" s="129">
        <f>ExpectedCounts!P70</f>
        <v>0</v>
      </c>
      <c r="P18" s="106">
        <f>ExpectedCounts!Q70</f>
        <v>1.961346556009073E-5</v>
      </c>
      <c r="Q18" s="99">
        <f>ExpectedCounts!R70</f>
        <v>3.2261279963603009E-5</v>
      </c>
      <c r="R18" s="153">
        <f>L18/M14/G18</f>
        <v>0</v>
      </c>
    </row>
    <row r="19" spans="1:18">
      <c r="A19" s="249"/>
      <c r="B19" s="237"/>
      <c r="C19" s="240"/>
      <c r="D19" s="81" t="s">
        <v>5</v>
      </c>
      <c r="E19" s="87">
        <f>Activity!$B$9*1000000</f>
        <v>93.9</v>
      </c>
      <c r="F19" s="89">
        <f>Activity!$C$9*1000000</f>
        <v>64.2</v>
      </c>
      <c r="G19" s="103">
        <f t="shared" si="2"/>
        <v>28310.850000000002</v>
      </c>
      <c r="H19" s="104">
        <f t="shared" si="2"/>
        <v>19356.3</v>
      </c>
      <c r="I19" s="151">
        <f>HitEfficiency!M12+HitEfficiency!M66</f>
        <v>0</v>
      </c>
      <c r="J19" s="152">
        <f>SQRT(POWER(HitEfficiency!N12,2)+POWER(HitEfficiency!N66,2))</f>
        <v>1.4142135199466891E-8</v>
      </c>
      <c r="K19" s="98" t="str">
        <f>IF(L19+O19 &lt;&gt; 0,L19/(L19+O19),"N/A")</f>
        <v>N/A</v>
      </c>
      <c r="L19" s="118">
        <f>ExpectedCounts!M16</f>
        <v>0</v>
      </c>
      <c r="M19" s="119">
        <f>ExpectedCounts!N16</f>
        <v>8.9339802575844132E-3</v>
      </c>
      <c r="N19" s="120">
        <f>ExpectedCounts!O16</f>
        <v>1.4695089829800563E-2</v>
      </c>
      <c r="O19" s="127">
        <f>ExpectedCounts!M70</f>
        <v>0</v>
      </c>
      <c r="P19" s="171">
        <f>ExpectedCounts!N70</f>
        <v>8.9339802575844132E-3</v>
      </c>
      <c r="Q19" s="128">
        <f>ExpectedCounts!O70</f>
        <v>1.4695089829800563E-2</v>
      </c>
      <c r="R19" s="154">
        <f>L19/M14/G19</f>
        <v>0</v>
      </c>
    </row>
    <row r="20" spans="1:18" s="82" customFormat="1">
      <c r="A20" s="188"/>
      <c r="B20" s="180"/>
      <c r="C20" s="226" t="s">
        <v>68</v>
      </c>
      <c r="D20" s="227"/>
      <c r="E20" s="227"/>
      <c r="F20" s="228"/>
      <c r="G20" s="183">
        <f>SUM(G16:G19)</f>
        <v>28980.180000000004</v>
      </c>
      <c r="H20" s="184">
        <f>SQRT(SUMSQ(H16:H19))</f>
        <v>19573.583181708836</v>
      </c>
      <c r="I20" s="190">
        <f>AVERAGE(I16:I19)</f>
        <v>0</v>
      </c>
      <c r="J20" s="179"/>
      <c r="K20" s="185" t="e">
        <f>AVERAGE(K16:K19)</f>
        <v>#DIV/0!</v>
      </c>
      <c r="L20" s="100">
        <f>SUM(L16:L19)</f>
        <v>0</v>
      </c>
      <c r="M20" s="125">
        <f>SQRT(SUMSQ(M16:M19))</f>
        <v>8.9379445030373372E-3</v>
      </c>
      <c r="N20" s="126">
        <f>MAX(0,L20)+CONFIDENCE(1-N15,1,1)*M20</f>
        <v>1.4701610433311932E-2</v>
      </c>
      <c r="O20" s="131">
        <f>SUM(O16:O19)</f>
        <v>0</v>
      </c>
      <c r="P20" s="172">
        <f>SQRT(SUMSQ(P16:P19))</f>
        <v>8.9379445030373372E-3</v>
      </c>
      <c r="Q20" s="132">
        <f>MAX(0,O20)+CONFIDENCE(1-Q15,1,1)*P20</f>
        <v>1.4701610433311932E-2</v>
      </c>
      <c r="R20" s="155"/>
    </row>
    <row r="23" spans="1:18" ht="20">
      <c r="A23" s="242" t="s">
        <v>67</v>
      </c>
      <c r="B23" s="242"/>
      <c r="C23" s="242"/>
      <c r="D23" s="242"/>
      <c r="E23" s="242"/>
      <c r="F23" s="242"/>
      <c r="G23" s="242"/>
      <c r="H23" s="242"/>
      <c r="I23" s="242"/>
      <c r="J23" s="242"/>
      <c r="K23" s="242"/>
      <c r="L23" s="242"/>
      <c r="M23" s="242"/>
      <c r="N23" s="242"/>
      <c r="O23" s="242"/>
      <c r="P23" s="242"/>
      <c r="Q23" s="242"/>
      <c r="R23" s="242"/>
    </row>
    <row r="24" spans="1:18" ht="18">
      <c r="A24" s="229" t="s">
        <v>38</v>
      </c>
      <c r="B24" s="229"/>
      <c r="C24" s="229"/>
      <c r="D24" s="229"/>
      <c r="E24" s="229"/>
      <c r="F24" s="229"/>
      <c r="G24" s="229"/>
      <c r="H24" s="229"/>
      <c r="I24" s="229"/>
      <c r="J24" s="229"/>
      <c r="K24" s="229"/>
      <c r="L24" s="229"/>
      <c r="M24" s="229"/>
      <c r="N24" s="229"/>
      <c r="O24" s="229"/>
      <c r="P24" s="229"/>
      <c r="Q24" s="229"/>
      <c r="R24" s="229"/>
    </row>
    <row r="25" spans="1:18" ht="43" customHeight="1">
      <c r="A25" s="247" t="s">
        <v>52</v>
      </c>
      <c r="B25" s="236" t="s">
        <v>65</v>
      </c>
      <c r="C25" s="245" t="s">
        <v>1</v>
      </c>
      <c r="D25" s="241" t="s">
        <v>39</v>
      </c>
      <c r="E25" s="236" t="s">
        <v>43</v>
      </c>
      <c r="F25" s="232"/>
      <c r="G25" s="243" t="s">
        <v>40</v>
      </c>
      <c r="H25" s="244"/>
      <c r="I25" s="230" t="s">
        <v>46</v>
      </c>
      <c r="J25" s="231"/>
      <c r="K25" s="232" t="s">
        <v>41</v>
      </c>
      <c r="L25" s="156" t="s">
        <v>44</v>
      </c>
      <c r="M25" s="157">
        <f>ExpectedCounts!$B$1</f>
        <v>1</v>
      </c>
      <c r="N25" s="124" t="s">
        <v>48</v>
      </c>
      <c r="O25" s="105" t="s">
        <v>45</v>
      </c>
      <c r="P25" s="168">
        <f>ExpectedCounts!$B$1</f>
        <v>1</v>
      </c>
      <c r="Q25" s="130" t="s">
        <v>48</v>
      </c>
      <c r="R25" s="234" t="s">
        <v>47</v>
      </c>
    </row>
    <row r="26" spans="1:18">
      <c r="A26" s="248"/>
      <c r="B26" s="233"/>
      <c r="C26" s="246"/>
      <c r="D26" s="233"/>
      <c r="E26" s="94" t="s">
        <v>42</v>
      </c>
      <c r="F26" s="95" t="s">
        <v>8</v>
      </c>
      <c r="G26" s="92" t="s">
        <v>42</v>
      </c>
      <c r="H26" s="93" t="s">
        <v>8</v>
      </c>
      <c r="I26" s="147" t="s">
        <v>42</v>
      </c>
      <c r="J26" s="148" t="s">
        <v>8</v>
      </c>
      <c r="K26" s="233"/>
      <c r="L26" s="158" t="s">
        <v>42</v>
      </c>
      <c r="M26" s="159" t="s">
        <v>8</v>
      </c>
      <c r="N26" s="161">
        <f>ExpectedCounts!$B$2</f>
        <v>0.9</v>
      </c>
      <c r="O26" s="96" t="s">
        <v>42</v>
      </c>
      <c r="P26" s="170" t="s">
        <v>8</v>
      </c>
      <c r="Q26" s="169">
        <f>ExpectedCounts!$B$2</f>
        <v>0.9</v>
      </c>
      <c r="R26" s="235"/>
    </row>
    <row r="27" spans="1:18" s="84" customFormat="1">
      <c r="A27" s="249" t="str">
        <f>MCEvents_Slices!$B$2</f>
        <v>CompName</v>
      </c>
      <c r="B27" s="237">
        <f>IF(MCEvents_Slices!$I$2="Mass",MCEvents_Slices!$G$2,IF(MCEvents_Slices!$I$2="Area",MCEvents_Slices!H24,"Choose factor: Mass or Area"))</f>
        <v>301.5</v>
      </c>
      <c r="C27" s="238" t="str">
        <f>MCEvents_Slices!$D$2</f>
        <v>copper</v>
      </c>
      <c r="D27" s="83" t="s">
        <v>3</v>
      </c>
      <c r="E27" s="86">
        <f>Activity!$B$6*1000000</f>
        <v>-0.78999999999999992</v>
      </c>
      <c r="F27" s="88">
        <f>Activity!$C$6*1000000</f>
        <v>5.8100000000000005</v>
      </c>
      <c r="G27" s="101">
        <f t="shared" ref="G27:H30" si="4">$B$27*E27</f>
        <v>-238.18499999999997</v>
      </c>
      <c r="H27" s="102">
        <f t="shared" si="4"/>
        <v>1751.7150000000001</v>
      </c>
      <c r="I27" s="149">
        <f>HitEfficiency!G15+HitEfficiency!G69</f>
        <v>0</v>
      </c>
      <c r="J27" s="150">
        <f>SQRT(POWER(HitEfficiency!H15,2)+POWER(HitEfficiency!H69,2))</f>
        <v>1.4142135199466891E-8</v>
      </c>
      <c r="K27" s="85" t="str">
        <f t="shared" ref="K27:K29" si="5">IF(L27+O27 &lt;&gt; 0,L27/(L27+O27),"N/A")</f>
        <v>N/A</v>
      </c>
      <c r="L27" s="90">
        <f>ExpectedCounts!G19</f>
        <v>0</v>
      </c>
      <c r="M27" s="97">
        <f>ExpectedCounts!H19</f>
        <v>0</v>
      </c>
      <c r="N27" s="91">
        <f>ExpectedCounts!I73</f>
        <v>0</v>
      </c>
      <c r="O27" s="106">
        <f>ExpectedCounts!G73</f>
        <v>0</v>
      </c>
      <c r="P27" s="106">
        <f>ExpectedCounts!H73</f>
        <v>0</v>
      </c>
      <c r="Q27" s="99">
        <f>ExpectedCounts!I73</f>
        <v>0</v>
      </c>
      <c r="R27" s="153">
        <f>L27/M25/G27</f>
        <v>0</v>
      </c>
    </row>
    <row r="28" spans="1:18">
      <c r="A28" s="249"/>
      <c r="B28" s="237"/>
      <c r="C28" s="239"/>
      <c r="D28" s="81" t="s">
        <v>4</v>
      </c>
      <c r="E28" s="87">
        <f>Activity!$B$7*1000000</f>
        <v>2.79</v>
      </c>
      <c r="F28" s="89">
        <f>Activity!$C$7*1000000</f>
        <v>7.47</v>
      </c>
      <c r="G28" s="103">
        <f t="shared" si="4"/>
        <v>841.18500000000006</v>
      </c>
      <c r="H28" s="104">
        <f t="shared" si="4"/>
        <v>2252.2049999999999</v>
      </c>
      <c r="I28" s="151">
        <f>HitEfficiency!J15+HitEfficiency!J69</f>
        <v>0</v>
      </c>
      <c r="J28" s="152">
        <f>SQRT(POWER(HitEfficiency!K15,2)+POWER(HitEfficiency!K69,2))</f>
        <v>1.4142135199466891E-8</v>
      </c>
      <c r="K28" s="98" t="str">
        <f t="shared" si="5"/>
        <v>N/A</v>
      </c>
      <c r="L28" s="118">
        <f>ExpectedCounts!J19</f>
        <v>0</v>
      </c>
      <c r="M28" s="119">
        <f>ExpectedCounts!K19</f>
        <v>2.6545057625856791E-4</v>
      </c>
      <c r="N28" s="120">
        <f>ExpectedCounts!L73</f>
        <v>4.3662734313526362E-4</v>
      </c>
      <c r="O28" s="127">
        <f>ExpectedCounts!J73</f>
        <v>0</v>
      </c>
      <c r="P28" s="171">
        <f>ExpectedCounts!K73</f>
        <v>2.6545057625856791E-4</v>
      </c>
      <c r="Q28" s="128">
        <f>ExpectedCounts!L73</f>
        <v>4.3662734313526362E-4</v>
      </c>
      <c r="R28" s="154">
        <f>L28/M25/G28</f>
        <v>0</v>
      </c>
    </row>
    <row r="29" spans="1:18" s="84" customFormat="1">
      <c r="A29" s="249"/>
      <c r="B29" s="237"/>
      <c r="C29" s="239"/>
      <c r="D29" s="83" t="s">
        <v>6</v>
      </c>
      <c r="E29" s="86">
        <f>Activity!$B$8*1000000</f>
        <v>0.22</v>
      </c>
      <c r="F29" s="88">
        <f>Activity!$C$8*1000000</f>
        <v>1.87</v>
      </c>
      <c r="G29" s="101">
        <f t="shared" si="4"/>
        <v>66.33</v>
      </c>
      <c r="H29" s="102">
        <f t="shared" si="4"/>
        <v>563.80500000000006</v>
      </c>
      <c r="I29" s="149">
        <f>HitEfficiency!P15+HitEfficiency!P69</f>
        <v>0</v>
      </c>
      <c r="J29" s="150">
        <f>SQRT(POWER(HitEfficiency!Q15,2)+POWER(HitEfficiency!Q69,2))</f>
        <v>1.4142135199466891E-8</v>
      </c>
      <c r="K29" s="85" t="str">
        <f t="shared" si="5"/>
        <v>N/A</v>
      </c>
      <c r="L29" s="121">
        <f>ExpectedCounts!P19</f>
        <v>0</v>
      </c>
      <c r="M29" s="122">
        <f>ExpectedCounts!Q19</f>
        <v>1.961346556009073E-5</v>
      </c>
      <c r="N29" s="123">
        <f>ExpectedCounts!R73</f>
        <v>3.2261279963603009E-5</v>
      </c>
      <c r="O29" s="129">
        <f>ExpectedCounts!P73</f>
        <v>0</v>
      </c>
      <c r="P29" s="106">
        <f>ExpectedCounts!Q73</f>
        <v>1.961346556009073E-5</v>
      </c>
      <c r="Q29" s="99">
        <f>ExpectedCounts!R73</f>
        <v>3.2261279963603009E-5</v>
      </c>
      <c r="R29" s="153">
        <f>L29/M25/G29</f>
        <v>0</v>
      </c>
    </row>
    <row r="30" spans="1:18">
      <c r="A30" s="249"/>
      <c r="B30" s="237"/>
      <c r="C30" s="240"/>
      <c r="D30" s="81" t="s">
        <v>5</v>
      </c>
      <c r="E30" s="87">
        <f>Activity!$B$9*1000000</f>
        <v>93.9</v>
      </c>
      <c r="F30" s="89">
        <f>Activity!$C$9*1000000</f>
        <v>64.2</v>
      </c>
      <c r="G30" s="103">
        <f t="shared" si="4"/>
        <v>28310.850000000002</v>
      </c>
      <c r="H30" s="104">
        <f t="shared" si="4"/>
        <v>19356.3</v>
      </c>
      <c r="I30" s="151">
        <f>HitEfficiency!M15+HitEfficiency!M69</f>
        <v>0</v>
      </c>
      <c r="J30" s="152">
        <f>SQRT(POWER(HitEfficiency!N15,2)+POWER(HitEfficiency!N69,2))</f>
        <v>1.4142135199466891E-8</v>
      </c>
      <c r="K30" s="98" t="str">
        <f>IF(L30+O30 &lt;&gt; 0,L30/(L30+O30),"N/A")</f>
        <v>N/A</v>
      </c>
      <c r="L30" s="118">
        <f>ExpectedCounts!M19</f>
        <v>0</v>
      </c>
      <c r="M30" s="119">
        <f>ExpectedCounts!N19</f>
        <v>8.9339802575844132E-3</v>
      </c>
      <c r="N30" s="120">
        <f>ExpectedCounts!O73</f>
        <v>1.4695089829800563E-2</v>
      </c>
      <c r="O30" s="127">
        <f>ExpectedCounts!M73</f>
        <v>0</v>
      </c>
      <c r="P30" s="171">
        <f>ExpectedCounts!N73</f>
        <v>8.9339802575844132E-3</v>
      </c>
      <c r="Q30" s="128">
        <f>ExpectedCounts!O73</f>
        <v>1.4695089829800563E-2</v>
      </c>
      <c r="R30" s="154">
        <f>L30/M25/G30</f>
        <v>0</v>
      </c>
    </row>
    <row r="31" spans="1:18" s="82" customFormat="1">
      <c r="A31" s="188"/>
      <c r="B31" s="180"/>
      <c r="C31" s="226" t="s">
        <v>68</v>
      </c>
      <c r="D31" s="227"/>
      <c r="E31" s="227"/>
      <c r="F31" s="228"/>
      <c r="G31" s="183">
        <f>SUM(G27:G30)</f>
        <v>28980.180000000004</v>
      </c>
      <c r="H31" s="184">
        <f>SQRT(SUMSQ(H27:H30))</f>
        <v>19573.583181708836</v>
      </c>
      <c r="I31" s="190">
        <f>AVERAGE(I27:I30)</f>
        <v>0</v>
      </c>
      <c r="J31" s="179"/>
      <c r="K31" s="185" t="e">
        <f>AVERAGE(K27:K30)</f>
        <v>#DIV/0!</v>
      </c>
      <c r="L31" s="100">
        <f>SUM(L27:L30)</f>
        <v>0</v>
      </c>
      <c r="M31" s="125">
        <f>SQRT(SUMSQ(M27:M30))</f>
        <v>8.9379445030373372E-3</v>
      </c>
      <c r="N31" s="126">
        <f>MAX(0,L31)+CONFIDENCE(1-N26,1,1)*M31</f>
        <v>1.4701610433311932E-2</v>
      </c>
      <c r="O31" s="131">
        <f>SUM(O27:O30)</f>
        <v>0</v>
      </c>
      <c r="P31" s="172">
        <f>SQRT(SUMSQ(P27:P30))</f>
        <v>8.9379445030373372E-3</v>
      </c>
      <c r="Q31" s="132">
        <f>MAX(0,O31)+CONFIDENCE(1-Q26,1,1)*P31</f>
        <v>1.4701610433311932E-2</v>
      </c>
      <c r="R31" s="155"/>
    </row>
    <row r="32" spans="1:18">
      <c r="B32" s="116"/>
      <c r="C32" s="116"/>
      <c r="D32" s="116"/>
      <c r="E32" s="116"/>
      <c r="F32" s="116"/>
      <c r="G32" s="117"/>
    </row>
    <row r="34" spans="1:18" ht="20">
      <c r="A34" s="242" t="s">
        <v>67</v>
      </c>
      <c r="B34" s="242"/>
      <c r="C34" s="242"/>
      <c r="D34" s="242"/>
      <c r="E34" s="242"/>
      <c r="F34" s="242"/>
      <c r="G34" s="242"/>
      <c r="H34" s="242"/>
      <c r="I34" s="242"/>
      <c r="J34" s="242"/>
      <c r="K34" s="242"/>
      <c r="L34" s="242"/>
      <c r="M34" s="242"/>
      <c r="N34" s="242"/>
      <c r="O34" s="242"/>
      <c r="P34" s="242"/>
      <c r="Q34" s="242"/>
      <c r="R34" s="242"/>
    </row>
    <row r="35" spans="1:18" ht="18">
      <c r="A35" s="229" t="s">
        <v>50</v>
      </c>
      <c r="B35" s="229"/>
      <c r="C35" s="229"/>
      <c r="D35" s="229"/>
      <c r="E35" s="229"/>
      <c r="F35" s="229"/>
      <c r="G35" s="229"/>
      <c r="H35" s="229"/>
      <c r="I35" s="229"/>
      <c r="J35" s="229"/>
      <c r="K35" s="229"/>
      <c r="L35" s="229"/>
      <c r="M35" s="229"/>
      <c r="N35" s="229"/>
      <c r="O35" s="229"/>
      <c r="P35" s="229"/>
      <c r="Q35" s="229"/>
      <c r="R35" s="229"/>
    </row>
    <row r="36" spans="1:18" ht="43" customHeight="1">
      <c r="A36" s="247" t="s">
        <v>52</v>
      </c>
      <c r="B36" s="236" t="s">
        <v>65</v>
      </c>
      <c r="C36" s="245" t="s">
        <v>1</v>
      </c>
      <c r="D36" s="241" t="s">
        <v>39</v>
      </c>
      <c r="E36" s="236" t="s">
        <v>43</v>
      </c>
      <c r="F36" s="250"/>
      <c r="G36" s="243" t="s">
        <v>40</v>
      </c>
      <c r="H36" s="251"/>
      <c r="I36" s="230" t="s">
        <v>46</v>
      </c>
      <c r="J36" s="231"/>
      <c r="K36" s="241" t="s">
        <v>41</v>
      </c>
      <c r="L36" s="156" t="s">
        <v>44</v>
      </c>
      <c r="M36" s="157">
        <f>ExpectedCounts!$B$1</f>
        <v>1</v>
      </c>
      <c r="N36" s="124" t="s">
        <v>48</v>
      </c>
      <c r="O36" s="105" t="s">
        <v>45</v>
      </c>
      <c r="P36" s="168">
        <f>ExpectedCounts!$B$1</f>
        <v>1</v>
      </c>
      <c r="Q36" s="130" t="s">
        <v>48</v>
      </c>
      <c r="R36" s="234" t="s">
        <v>47</v>
      </c>
    </row>
    <row r="37" spans="1:18">
      <c r="A37" s="248"/>
      <c r="B37" s="233"/>
      <c r="C37" s="246"/>
      <c r="D37" s="233"/>
      <c r="E37" s="94" t="s">
        <v>42</v>
      </c>
      <c r="F37" s="95" t="s">
        <v>8</v>
      </c>
      <c r="G37" s="92" t="s">
        <v>42</v>
      </c>
      <c r="H37" s="93" t="s">
        <v>8</v>
      </c>
      <c r="I37" s="147" t="s">
        <v>42</v>
      </c>
      <c r="J37" s="148" t="s">
        <v>8</v>
      </c>
      <c r="K37" s="233"/>
      <c r="L37" s="158" t="s">
        <v>42</v>
      </c>
      <c r="M37" s="159" t="s">
        <v>8</v>
      </c>
      <c r="N37" s="161">
        <f>ExpectedCounts!$B$2</f>
        <v>0.9</v>
      </c>
      <c r="O37" s="96" t="s">
        <v>42</v>
      </c>
      <c r="P37" s="170" t="s">
        <v>8</v>
      </c>
      <c r="Q37" s="169">
        <f>ExpectedCounts!$B$2</f>
        <v>0.9</v>
      </c>
      <c r="R37" s="235"/>
    </row>
    <row r="38" spans="1:18" s="84" customFormat="1">
      <c r="A38" s="249" t="str">
        <f>MCEvents_Slices!$B$2</f>
        <v>CompName</v>
      </c>
      <c r="B38" s="237">
        <f>IF(MCEvents_Slices!$I$2="Mass",MCEvents_Slices!$G$2,IF(MCEvents_Slices!$I$2="Area",MCEvents_Slices!H35,"Choose factor: Mass or Area"))</f>
        <v>301.5</v>
      </c>
      <c r="C38" s="238" t="str">
        <f>MCEvents_Slices!$D$2</f>
        <v>copper</v>
      </c>
      <c r="D38" s="83" t="s">
        <v>3</v>
      </c>
      <c r="E38" s="86">
        <f>Activity!$B$6*1000000</f>
        <v>-0.78999999999999992</v>
      </c>
      <c r="F38" s="88">
        <f>Activity!$C$6*1000000</f>
        <v>5.8100000000000005</v>
      </c>
      <c r="G38" s="101">
        <f t="shared" ref="G38:H41" si="6">$B$38*E38</f>
        <v>-238.18499999999997</v>
      </c>
      <c r="H38" s="102">
        <f t="shared" si="6"/>
        <v>1751.7150000000001</v>
      </c>
      <c r="I38" s="149">
        <f>HitEfficiency!G6+HitEfficiency!G60</f>
        <v>0</v>
      </c>
      <c r="J38" s="150">
        <f>SQRT(POWER(HitEfficiency!H6,2)+POWER(HitEfficiency!H60,2))</f>
        <v>1.4142135199466891E-8</v>
      </c>
      <c r="K38" s="85" t="str">
        <f t="shared" ref="K38:K40" si="7">IF(L38+O38 &lt;&gt; 0,L38/(L38+O38),"N/A")</f>
        <v>N/A</v>
      </c>
      <c r="L38" s="90">
        <f>ExpectedCounts!G10</f>
        <v>0</v>
      </c>
      <c r="M38" s="97">
        <f>ExpectedCounts!H10</f>
        <v>0</v>
      </c>
      <c r="N38" s="91">
        <f>ExpectedCounts!I10</f>
        <v>0</v>
      </c>
      <c r="O38" s="106">
        <f>ExpectedCounts!G64</f>
        <v>0</v>
      </c>
      <c r="P38" s="106">
        <f>ExpectedCounts!H64</f>
        <v>0</v>
      </c>
      <c r="Q38" s="99">
        <f>ExpectedCounts!I64</f>
        <v>0</v>
      </c>
      <c r="R38" s="153">
        <f>L38/M36/G38</f>
        <v>0</v>
      </c>
    </row>
    <row r="39" spans="1:18">
      <c r="A39" s="249"/>
      <c r="B39" s="237"/>
      <c r="C39" s="239"/>
      <c r="D39" s="81" t="s">
        <v>4</v>
      </c>
      <c r="E39" s="87">
        <f>Activity!$B$7*1000000</f>
        <v>2.79</v>
      </c>
      <c r="F39" s="89">
        <f>Activity!$C$7*1000000</f>
        <v>7.47</v>
      </c>
      <c r="G39" s="103">
        <f t="shared" si="6"/>
        <v>841.18500000000006</v>
      </c>
      <c r="H39" s="104">
        <f t="shared" si="6"/>
        <v>2252.2049999999999</v>
      </c>
      <c r="I39" s="151">
        <f>HitEfficiency!J6+HitEfficiency!J60</f>
        <v>0</v>
      </c>
      <c r="J39" s="152">
        <f>SQRT(POWER(HitEfficiency!K6,2)+POWER(HitEfficiency!K60,2))</f>
        <v>1.4142135199466891E-8</v>
      </c>
      <c r="K39" s="98" t="str">
        <f t="shared" si="7"/>
        <v>N/A</v>
      </c>
      <c r="L39" s="118">
        <f>ExpectedCounts!J10</f>
        <v>0</v>
      </c>
      <c r="M39" s="119">
        <f>ExpectedCounts!K10</f>
        <v>2.6545057625856791E-4</v>
      </c>
      <c r="N39" s="120">
        <f>ExpectedCounts!L10</f>
        <v>4.3662734313526362E-4</v>
      </c>
      <c r="O39" s="107">
        <f>ExpectedCounts!J64</f>
        <v>0</v>
      </c>
      <c r="P39" s="176">
        <f>ExpectedCounts!K64</f>
        <v>2.6545057625856791E-4</v>
      </c>
      <c r="Q39" s="128">
        <f>ExpectedCounts!L64</f>
        <v>4.3662734313526362E-4</v>
      </c>
      <c r="R39" s="154">
        <f>L39/M36/G39</f>
        <v>0</v>
      </c>
    </row>
    <row r="40" spans="1:18" s="84" customFormat="1">
      <c r="A40" s="249"/>
      <c r="B40" s="237"/>
      <c r="C40" s="239"/>
      <c r="D40" s="83" t="s">
        <v>6</v>
      </c>
      <c r="E40" s="86">
        <f>Activity!$B$8*1000000</f>
        <v>0.22</v>
      </c>
      <c r="F40" s="88">
        <f>Activity!$C$8*1000000</f>
        <v>1.87</v>
      </c>
      <c r="G40" s="101">
        <f t="shared" si="6"/>
        <v>66.33</v>
      </c>
      <c r="H40" s="102">
        <f t="shared" si="6"/>
        <v>563.80500000000006</v>
      </c>
      <c r="I40" s="149">
        <f>HitEfficiency!P6+HitEfficiency!P60</f>
        <v>0</v>
      </c>
      <c r="J40" s="150">
        <f>SQRT(POWER(HitEfficiency!Q6,2)+POWER(HitEfficiency!Q60,2))</f>
        <v>1.4142135199466891E-8</v>
      </c>
      <c r="K40" s="85" t="str">
        <f t="shared" si="7"/>
        <v>N/A</v>
      </c>
      <c r="L40" s="121">
        <f>ExpectedCounts!P10</f>
        <v>0</v>
      </c>
      <c r="M40" s="122">
        <f>ExpectedCounts!Q10</f>
        <v>1.961346556009073E-5</v>
      </c>
      <c r="N40" s="123">
        <f>ExpectedCounts!R10</f>
        <v>3.2261279963603009E-5</v>
      </c>
      <c r="O40" s="108">
        <f>ExpectedCounts!P64</f>
        <v>0</v>
      </c>
      <c r="P40" s="177">
        <f>ExpectedCounts!Q64</f>
        <v>1.961346556009073E-5</v>
      </c>
      <c r="Q40" s="99">
        <f>ExpectedCounts!R64</f>
        <v>3.2261279963603009E-5</v>
      </c>
      <c r="R40" s="153">
        <f>L40/M36/G40</f>
        <v>0</v>
      </c>
    </row>
    <row r="41" spans="1:18">
      <c r="A41" s="249"/>
      <c r="B41" s="237"/>
      <c r="C41" s="240"/>
      <c r="D41" s="81" t="s">
        <v>5</v>
      </c>
      <c r="E41" s="87">
        <f>Activity!$B$9*1000000</f>
        <v>93.9</v>
      </c>
      <c r="F41" s="89">
        <f>Activity!$C$9*1000000</f>
        <v>64.2</v>
      </c>
      <c r="G41" s="103">
        <f t="shared" si="6"/>
        <v>28310.850000000002</v>
      </c>
      <c r="H41" s="104">
        <f t="shared" si="6"/>
        <v>19356.3</v>
      </c>
      <c r="I41" s="151">
        <f>HitEfficiency!M6+HitEfficiency!M60</f>
        <v>0</v>
      </c>
      <c r="J41" s="152">
        <f>SQRT(POWER(HitEfficiency!N6,2)+POWER(HitEfficiency!N60,2))</f>
        <v>1.4142135199466891E-8</v>
      </c>
      <c r="K41" s="98" t="str">
        <f>IF(L41+O41 &lt;&gt; 0,L41/(L41+O41),"N/A")</f>
        <v>N/A</v>
      </c>
      <c r="L41" s="118">
        <f>ExpectedCounts!M10</f>
        <v>0</v>
      </c>
      <c r="M41" s="119">
        <f>ExpectedCounts!N10</f>
        <v>8.9339802575844132E-3</v>
      </c>
      <c r="N41" s="120">
        <f>ExpectedCounts!O10</f>
        <v>1.4695089829800563E-2</v>
      </c>
      <c r="O41" s="107">
        <f>ExpectedCounts!M64</f>
        <v>0</v>
      </c>
      <c r="P41" s="176">
        <f>ExpectedCounts!N64</f>
        <v>8.9339802575844132E-3</v>
      </c>
      <c r="Q41" s="128">
        <f>ExpectedCounts!O64</f>
        <v>1.4695089829800563E-2</v>
      </c>
      <c r="R41" s="154">
        <f>L41/M36/G41</f>
        <v>0</v>
      </c>
    </row>
    <row r="42" spans="1:18" s="82" customFormat="1">
      <c r="A42" s="188"/>
      <c r="B42" s="180"/>
      <c r="C42" s="226" t="s">
        <v>68</v>
      </c>
      <c r="D42" s="227"/>
      <c r="E42" s="227"/>
      <c r="F42" s="228"/>
      <c r="G42" s="183">
        <f>SUM(G38:G41)</f>
        <v>28980.180000000004</v>
      </c>
      <c r="H42" s="184">
        <f>SQRT(SUMSQ(H38:H41))</f>
        <v>19573.583181708836</v>
      </c>
      <c r="I42" s="190">
        <f>AVERAGE(I38:I41)</f>
        <v>0</v>
      </c>
      <c r="J42" s="179"/>
      <c r="K42" s="185" t="e">
        <f>AVERAGE(K38:K41)</f>
        <v>#DIV/0!</v>
      </c>
      <c r="L42" s="100">
        <f>SUM(L38:L41)</f>
        <v>0</v>
      </c>
      <c r="M42" s="125">
        <f>SQRT(SUMSQ(M38:M41))</f>
        <v>8.9379445030373372E-3</v>
      </c>
      <c r="N42" s="126">
        <f>MAX(0,L42)+CONFIDENCE(1-N37,1,1)*M42</f>
        <v>1.4701610433311932E-2</v>
      </c>
      <c r="O42" s="109">
        <f>SUM(O38:O41)</f>
        <v>0</v>
      </c>
      <c r="P42" s="178">
        <f>SQRT(SUMSQ(P38:P41))</f>
        <v>8.9379445030373372E-3</v>
      </c>
      <c r="Q42" s="132">
        <f>MAX(0,O42)+CONFIDENCE(1-Q37,1,1)*P42</f>
        <v>1.4701610433311932E-2</v>
      </c>
      <c r="R42" s="155"/>
    </row>
    <row r="45" spans="1:18" ht="20">
      <c r="A45" s="242" t="s">
        <v>51</v>
      </c>
      <c r="B45" s="242"/>
      <c r="C45" s="242"/>
      <c r="D45" s="242"/>
      <c r="E45" s="242"/>
      <c r="F45" s="242"/>
      <c r="G45" s="242"/>
      <c r="H45" s="242"/>
      <c r="I45" s="242"/>
      <c r="J45" s="242"/>
      <c r="K45" s="242"/>
      <c r="L45" s="242"/>
      <c r="M45" s="242"/>
      <c r="N45" s="242"/>
      <c r="O45" s="242"/>
      <c r="P45" s="242"/>
      <c r="Q45" s="242"/>
      <c r="R45" s="242"/>
    </row>
    <row r="46" spans="1:18" ht="18">
      <c r="A46" s="229" t="s">
        <v>38</v>
      </c>
      <c r="B46" s="229"/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</row>
    <row r="47" spans="1:18" ht="43" customHeight="1">
      <c r="A47" s="247" t="s">
        <v>52</v>
      </c>
      <c r="B47" s="236" t="s">
        <v>65</v>
      </c>
      <c r="C47" s="245" t="s">
        <v>1</v>
      </c>
      <c r="D47" s="241" t="s">
        <v>39</v>
      </c>
      <c r="E47" s="236" t="s">
        <v>43</v>
      </c>
      <c r="F47" s="232"/>
      <c r="G47" s="243" t="s">
        <v>40</v>
      </c>
      <c r="H47" s="244"/>
      <c r="I47" s="230" t="s">
        <v>46</v>
      </c>
      <c r="J47" s="231"/>
      <c r="K47" s="232" t="s">
        <v>41</v>
      </c>
      <c r="L47" s="156" t="s">
        <v>44</v>
      </c>
      <c r="M47" s="157">
        <f>ExpectedCounts!$B$1</f>
        <v>1</v>
      </c>
      <c r="N47" s="124" t="s">
        <v>48</v>
      </c>
      <c r="O47" s="105" t="s">
        <v>45</v>
      </c>
      <c r="P47" s="168">
        <f>ExpectedCounts!$B$1</f>
        <v>1</v>
      </c>
      <c r="Q47" s="130" t="s">
        <v>48</v>
      </c>
      <c r="R47" s="234" t="s">
        <v>47</v>
      </c>
    </row>
    <row r="48" spans="1:18">
      <c r="A48" s="248"/>
      <c r="B48" s="233"/>
      <c r="C48" s="246"/>
      <c r="D48" s="233"/>
      <c r="E48" s="94" t="s">
        <v>42</v>
      </c>
      <c r="F48" s="95" t="s">
        <v>8</v>
      </c>
      <c r="G48" s="92" t="s">
        <v>42</v>
      </c>
      <c r="H48" s="93" t="s">
        <v>8</v>
      </c>
      <c r="I48" s="147" t="s">
        <v>42</v>
      </c>
      <c r="J48" s="148" t="s">
        <v>8</v>
      </c>
      <c r="K48" s="233"/>
      <c r="L48" s="158" t="s">
        <v>42</v>
      </c>
      <c r="M48" s="159" t="s">
        <v>8</v>
      </c>
      <c r="N48" s="161">
        <f>ExpectedCounts!$B$2</f>
        <v>0.9</v>
      </c>
      <c r="O48" s="96" t="s">
        <v>42</v>
      </c>
      <c r="P48" s="170" t="s">
        <v>8</v>
      </c>
      <c r="Q48" s="169">
        <f>ExpectedCounts!$B$2</f>
        <v>0.9</v>
      </c>
      <c r="R48" s="235"/>
    </row>
    <row r="49" spans="1:18" s="84" customFormat="1">
      <c r="A49" s="249" t="str">
        <f>MCEvents_Slices!$B$2</f>
        <v>CompName</v>
      </c>
      <c r="B49" s="237">
        <f>IF(MCEvents_Slices!$I$2="Mass",MCEvents_Slices!$G$2,IF(MCEvents_Slices!$I$2="Area",MCEvents_Slices!H46,"Choose factor: Mass or Area"))</f>
        <v>301.5</v>
      </c>
      <c r="C49" s="238" t="str">
        <f>MCEvents_Slices!$D$2</f>
        <v>copper</v>
      </c>
      <c r="D49" s="83" t="s">
        <v>3</v>
      </c>
      <c r="E49" s="86">
        <f>Activity!$B$6*1000000</f>
        <v>-0.78999999999999992</v>
      </c>
      <c r="F49" s="88">
        <f>Activity!$C$6*1000000</f>
        <v>5.8100000000000005</v>
      </c>
      <c r="G49" s="101">
        <f t="shared" ref="G49:H52" si="8">$B$49*E49</f>
        <v>-238.18499999999997</v>
      </c>
      <c r="H49" s="102">
        <f t="shared" si="8"/>
        <v>1751.7150000000001</v>
      </c>
      <c r="I49" s="149">
        <f>HitEfficiency!G17+HitEfficiency!G71</f>
        <v>0</v>
      </c>
      <c r="J49" s="150">
        <f>SQRT(POWER(HitEfficiency!H17,2)+POWER(HitEfficiency!H71,2))</f>
        <v>1.4142135199466891E-8</v>
      </c>
      <c r="K49" s="85" t="str">
        <f t="shared" ref="K49:K51" si="9">IF(L49+O49 &lt;&gt; 0,L49/(L49+O49),"N/A")</f>
        <v>N/A</v>
      </c>
      <c r="L49" s="90">
        <f>ExpectedCounts!G21</f>
        <v>0</v>
      </c>
      <c r="M49" s="97">
        <f>ExpectedCounts!H21</f>
        <v>0</v>
      </c>
      <c r="N49" s="91">
        <f>ExpectedCounts!I21</f>
        <v>0</v>
      </c>
      <c r="O49" s="106">
        <f>ExpectedCounts!G75</f>
        <v>0</v>
      </c>
      <c r="P49" s="106">
        <f>ExpectedCounts!H75</f>
        <v>0</v>
      </c>
      <c r="Q49" s="99">
        <f>ExpectedCounts!I75</f>
        <v>0</v>
      </c>
      <c r="R49" s="153">
        <f>L49/M47/G49</f>
        <v>0</v>
      </c>
    </row>
    <row r="50" spans="1:18">
      <c r="A50" s="249"/>
      <c r="B50" s="237"/>
      <c r="C50" s="239"/>
      <c r="D50" s="81" t="s">
        <v>4</v>
      </c>
      <c r="E50" s="87">
        <f>Activity!$B$7*1000000</f>
        <v>2.79</v>
      </c>
      <c r="F50" s="89">
        <f>Activity!$C$7*1000000</f>
        <v>7.47</v>
      </c>
      <c r="G50" s="103">
        <f t="shared" si="8"/>
        <v>841.18500000000006</v>
      </c>
      <c r="H50" s="104">
        <f t="shared" si="8"/>
        <v>2252.2049999999999</v>
      </c>
      <c r="I50" s="151">
        <f>HitEfficiency!J17+HitEfficiency!J71</f>
        <v>0</v>
      </c>
      <c r="J50" s="152">
        <f>SQRT(POWER(HitEfficiency!K17,2)+POWER(HitEfficiency!K71,2))</f>
        <v>1.4142135199466891E-8</v>
      </c>
      <c r="K50" s="98" t="str">
        <f t="shared" si="9"/>
        <v>N/A</v>
      </c>
      <c r="L50" s="118">
        <f>ExpectedCounts!J21</f>
        <v>0</v>
      </c>
      <c r="M50" s="119">
        <f>ExpectedCounts!K21</f>
        <v>2.6545057625856791E-4</v>
      </c>
      <c r="N50" s="120">
        <f>ExpectedCounts!L21</f>
        <v>4.3662734313526362E-4</v>
      </c>
      <c r="O50" s="127">
        <f>ExpectedCounts!J75</f>
        <v>0</v>
      </c>
      <c r="P50" s="171">
        <f>ExpectedCounts!K75</f>
        <v>2.6545057625856791E-4</v>
      </c>
      <c r="Q50" s="128">
        <f>ExpectedCounts!L75</f>
        <v>4.3662734313526362E-4</v>
      </c>
      <c r="R50" s="154">
        <f>L50/M47/G50</f>
        <v>0</v>
      </c>
    </row>
    <row r="51" spans="1:18" s="84" customFormat="1">
      <c r="A51" s="249"/>
      <c r="B51" s="237"/>
      <c r="C51" s="239"/>
      <c r="D51" s="83" t="s">
        <v>6</v>
      </c>
      <c r="E51" s="86">
        <f>Activity!$B$8*1000000</f>
        <v>0.22</v>
      </c>
      <c r="F51" s="88">
        <f>Activity!$C$8*1000000</f>
        <v>1.87</v>
      </c>
      <c r="G51" s="101">
        <f t="shared" si="8"/>
        <v>66.33</v>
      </c>
      <c r="H51" s="102">
        <f t="shared" si="8"/>
        <v>563.80500000000006</v>
      </c>
      <c r="I51" s="149">
        <f>HitEfficiency!P17+HitEfficiency!P71</f>
        <v>0</v>
      </c>
      <c r="J51" s="150">
        <f>SQRT(POWER(HitEfficiency!Q17,2)+POWER(HitEfficiency!Q71,2))</f>
        <v>1.4142135199466891E-8</v>
      </c>
      <c r="K51" s="85" t="str">
        <f t="shared" si="9"/>
        <v>N/A</v>
      </c>
      <c r="L51" s="121">
        <f>ExpectedCounts!P21</f>
        <v>0</v>
      </c>
      <c r="M51" s="122">
        <f>ExpectedCounts!Q21</f>
        <v>1.961346556009073E-5</v>
      </c>
      <c r="N51" s="123">
        <f>ExpectedCounts!R21</f>
        <v>3.2261279963603009E-5</v>
      </c>
      <c r="O51" s="129">
        <f>ExpectedCounts!P75</f>
        <v>0</v>
      </c>
      <c r="P51" s="106">
        <f>ExpectedCounts!Q75</f>
        <v>1.961346556009073E-5</v>
      </c>
      <c r="Q51" s="99">
        <f>ExpectedCounts!R75</f>
        <v>3.2261279963603009E-5</v>
      </c>
      <c r="R51" s="153">
        <f>L51/M47/G51</f>
        <v>0</v>
      </c>
    </row>
    <row r="52" spans="1:18">
      <c r="A52" s="249"/>
      <c r="B52" s="237"/>
      <c r="C52" s="240"/>
      <c r="D52" s="81" t="s">
        <v>5</v>
      </c>
      <c r="E52" s="87">
        <f>Activity!$B$9*1000000</f>
        <v>93.9</v>
      </c>
      <c r="F52" s="89">
        <f>Activity!$C$9*1000000</f>
        <v>64.2</v>
      </c>
      <c r="G52" s="103">
        <f t="shared" si="8"/>
        <v>28310.850000000002</v>
      </c>
      <c r="H52" s="104">
        <f t="shared" si="8"/>
        <v>19356.3</v>
      </c>
      <c r="I52" s="151">
        <f>HitEfficiency!M17+HitEfficiency!M71</f>
        <v>0</v>
      </c>
      <c r="J52" s="152">
        <f>SQRT(POWER(HitEfficiency!N17,2)+POWER(HitEfficiency!N71,2))</f>
        <v>1.4142135199466891E-8</v>
      </c>
      <c r="K52" s="98" t="str">
        <f>IF(L52+O52 &lt;&gt; 0,L52/(L52+O52),"N/A")</f>
        <v>N/A</v>
      </c>
      <c r="L52" s="118">
        <f>ExpectedCounts!M21</f>
        <v>0</v>
      </c>
      <c r="M52" s="119">
        <f>ExpectedCounts!N21</f>
        <v>8.9339802575844132E-3</v>
      </c>
      <c r="N52" s="120">
        <f>ExpectedCounts!O21</f>
        <v>1.4695089829800563E-2</v>
      </c>
      <c r="O52" s="127">
        <f>ExpectedCounts!M75</f>
        <v>0</v>
      </c>
      <c r="P52" s="171">
        <f>ExpectedCounts!N75</f>
        <v>8.9339802575844132E-3</v>
      </c>
      <c r="Q52" s="128">
        <f>ExpectedCounts!O75</f>
        <v>1.4695089829800563E-2</v>
      </c>
      <c r="R52" s="154">
        <f>L52/M47/G52</f>
        <v>0</v>
      </c>
    </row>
    <row r="53" spans="1:18" s="82" customFormat="1">
      <c r="A53" s="188"/>
      <c r="B53" s="180"/>
      <c r="C53" s="226" t="s">
        <v>68</v>
      </c>
      <c r="D53" s="227"/>
      <c r="E53" s="227"/>
      <c r="F53" s="228"/>
      <c r="G53" s="183">
        <f>SUM(G49:G52)</f>
        <v>28980.180000000004</v>
      </c>
      <c r="H53" s="184">
        <f>SQRT(SUMSQ(H49:H52))</f>
        <v>19573.583181708836</v>
      </c>
      <c r="I53" s="190">
        <f>AVERAGE(I49:I52)</f>
        <v>0</v>
      </c>
      <c r="J53" s="179"/>
      <c r="K53" s="185" t="e">
        <f>AVERAGE(K49:K52)</f>
        <v>#DIV/0!</v>
      </c>
      <c r="L53" s="100">
        <f>SUM(L49:L52)</f>
        <v>0</v>
      </c>
      <c r="M53" s="125">
        <f>SQRT(SUMSQ(M49:M52))</f>
        <v>8.9379445030373372E-3</v>
      </c>
      <c r="N53" s="126">
        <f>MAX(0,L53)+CONFIDENCE(1-N48,1,1)*M53</f>
        <v>1.4701610433311932E-2</v>
      </c>
      <c r="O53" s="131">
        <f>SUM(O49:O52)</f>
        <v>0</v>
      </c>
      <c r="P53" s="172">
        <f>SQRT(SUMSQ(P49:P52))</f>
        <v>8.9379445030373372E-3</v>
      </c>
      <c r="Q53" s="132">
        <f>MAX(0,O53)+CONFIDENCE(1-Q48,1,1)*P53</f>
        <v>1.4701610433311932E-2</v>
      </c>
      <c r="R53" s="155"/>
    </row>
    <row r="54" spans="1:18">
      <c r="B54" s="116"/>
      <c r="C54" s="116"/>
      <c r="D54" s="116"/>
      <c r="E54" s="116"/>
      <c r="F54" s="116"/>
      <c r="G54" s="117"/>
    </row>
    <row r="56" spans="1:18" ht="20">
      <c r="A56" s="242" t="s">
        <v>51</v>
      </c>
      <c r="B56" s="242"/>
      <c r="C56" s="242"/>
      <c r="D56" s="242"/>
      <c r="E56" s="242"/>
      <c r="F56" s="242"/>
      <c r="G56" s="242"/>
      <c r="H56" s="242"/>
      <c r="I56" s="242"/>
      <c r="J56" s="242"/>
      <c r="K56" s="242"/>
      <c r="L56" s="242"/>
      <c r="M56" s="242"/>
      <c r="N56" s="242"/>
      <c r="O56" s="242"/>
      <c r="P56" s="242"/>
      <c r="Q56" s="242"/>
      <c r="R56" s="242"/>
    </row>
    <row r="57" spans="1:18" ht="18">
      <c r="A57" s="229" t="s">
        <v>50</v>
      </c>
      <c r="B57" s="229"/>
      <c r="C57" s="229"/>
      <c r="D57" s="229"/>
      <c r="E57" s="229"/>
      <c r="F57" s="229"/>
      <c r="G57" s="229"/>
      <c r="H57" s="229"/>
      <c r="I57" s="229"/>
      <c r="J57" s="229"/>
      <c r="K57" s="229"/>
      <c r="L57" s="229"/>
      <c r="M57" s="229"/>
      <c r="N57" s="229"/>
      <c r="O57" s="229"/>
      <c r="P57" s="229"/>
      <c r="Q57" s="229"/>
      <c r="R57" s="229"/>
    </row>
    <row r="58" spans="1:18" ht="43" customHeight="1">
      <c r="A58" s="247" t="s">
        <v>52</v>
      </c>
      <c r="B58" s="236" t="s">
        <v>65</v>
      </c>
      <c r="C58" s="245" t="s">
        <v>1</v>
      </c>
      <c r="D58" s="241" t="s">
        <v>39</v>
      </c>
      <c r="E58" s="236" t="s">
        <v>43</v>
      </c>
      <c r="F58" s="250"/>
      <c r="G58" s="243" t="s">
        <v>40</v>
      </c>
      <c r="H58" s="251"/>
      <c r="I58" s="230" t="s">
        <v>46</v>
      </c>
      <c r="J58" s="231"/>
      <c r="K58" s="241" t="s">
        <v>41</v>
      </c>
      <c r="L58" s="156" t="s">
        <v>44</v>
      </c>
      <c r="M58" s="157">
        <f>ExpectedCounts!$B$1</f>
        <v>1</v>
      </c>
      <c r="N58" s="124" t="s">
        <v>48</v>
      </c>
      <c r="O58" s="105" t="s">
        <v>45</v>
      </c>
      <c r="P58" s="168">
        <f>ExpectedCounts!$B$1</f>
        <v>1</v>
      </c>
      <c r="Q58" s="130" t="s">
        <v>48</v>
      </c>
      <c r="R58" s="234" t="s">
        <v>47</v>
      </c>
    </row>
    <row r="59" spans="1:18">
      <c r="A59" s="248"/>
      <c r="B59" s="233"/>
      <c r="C59" s="246"/>
      <c r="D59" s="233"/>
      <c r="E59" s="94" t="s">
        <v>42</v>
      </c>
      <c r="F59" s="95" t="s">
        <v>8</v>
      </c>
      <c r="G59" s="92" t="s">
        <v>42</v>
      </c>
      <c r="H59" s="93" t="s">
        <v>8</v>
      </c>
      <c r="I59" s="147" t="s">
        <v>42</v>
      </c>
      <c r="J59" s="148" t="s">
        <v>8</v>
      </c>
      <c r="K59" s="233"/>
      <c r="L59" s="158" t="s">
        <v>42</v>
      </c>
      <c r="M59" s="159" t="s">
        <v>8</v>
      </c>
      <c r="N59" s="161">
        <f>ExpectedCounts!$B$2</f>
        <v>0.9</v>
      </c>
      <c r="O59" s="96" t="s">
        <v>42</v>
      </c>
      <c r="P59" s="170" t="s">
        <v>8</v>
      </c>
      <c r="Q59" s="169">
        <f>ExpectedCounts!$B$2</f>
        <v>0.9</v>
      </c>
      <c r="R59" s="235"/>
    </row>
    <row r="60" spans="1:18" s="84" customFormat="1">
      <c r="A60" s="249" t="str">
        <f>MCEvents_Slices!$B$2</f>
        <v>CompName</v>
      </c>
      <c r="B60" s="237">
        <f>IF(MCEvents_Slices!$I$2="Mass",MCEvents_Slices!$G$2,IF(MCEvents_Slices!$I$2="Area",MCEvents_Slices!H57,"Choose factor: Mass or Area"))</f>
        <v>301.5</v>
      </c>
      <c r="C60" s="238" t="str">
        <f>MCEvents_Slices!$D$2</f>
        <v>copper</v>
      </c>
      <c r="D60" s="83" t="s">
        <v>3</v>
      </c>
      <c r="E60" s="86">
        <f>Activity!$B$6*1000000</f>
        <v>-0.78999999999999992</v>
      </c>
      <c r="F60" s="88">
        <f>Activity!$C$6*1000000</f>
        <v>5.8100000000000005</v>
      </c>
      <c r="G60" s="101">
        <f t="shared" ref="G60:H63" si="10">$B$60*E60</f>
        <v>-238.18499999999997</v>
      </c>
      <c r="H60" s="102">
        <f t="shared" si="10"/>
        <v>1751.7150000000001</v>
      </c>
      <c r="I60" s="149">
        <f>HitEfficiency!G8+HitEfficiency!G62</f>
        <v>0</v>
      </c>
      <c r="J60" s="150">
        <f>SQRT(POWER(HitEfficiency!H8,2)+POWER(HitEfficiency!H62,2))</f>
        <v>1.4142135199466891E-8</v>
      </c>
      <c r="K60" s="85" t="str">
        <f t="shared" ref="K60:K62" si="11">IF(L60+O60 &lt;&gt; 0,L60/(L60+O60),"N/A")</f>
        <v>N/A</v>
      </c>
      <c r="L60" s="90">
        <f>ExpectedCounts!G12</f>
        <v>0</v>
      </c>
      <c r="M60" s="97">
        <f>ExpectedCounts!H12</f>
        <v>0</v>
      </c>
      <c r="N60" s="91">
        <f>ExpectedCounts!I12</f>
        <v>0</v>
      </c>
      <c r="O60" s="106">
        <f>ExpectedCounts!G66</f>
        <v>0</v>
      </c>
      <c r="P60" s="106">
        <f>ExpectedCounts!H66</f>
        <v>0</v>
      </c>
      <c r="Q60" s="99">
        <f>ExpectedCounts!I66</f>
        <v>0</v>
      </c>
      <c r="R60" s="153">
        <f>L60/M58/G60</f>
        <v>0</v>
      </c>
    </row>
    <row r="61" spans="1:18">
      <c r="A61" s="249"/>
      <c r="B61" s="237"/>
      <c r="C61" s="239"/>
      <c r="D61" s="81" t="s">
        <v>4</v>
      </c>
      <c r="E61" s="87">
        <f>Activity!$B$7*1000000</f>
        <v>2.79</v>
      </c>
      <c r="F61" s="89">
        <f>Activity!$C$7*1000000</f>
        <v>7.47</v>
      </c>
      <c r="G61" s="103">
        <f t="shared" si="10"/>
        <v>841.18500000000006</v>
      </c>
      <c r="H61" s="104">
        <f t="shared" si="10"/>
        <v>2252.2049999999999</v>
      </c>
      <c r="I61" s="151">
        <f>HitEfficiency!J8+HitEfficiency!J62</f>
        <v>0</v>
      </c>
      <c r="J61" s="152">
        <f>SQRT(POWER(HitEfficiency!K8,2)+POWER(HitEfficiency!K62,2))</f>
        <v>1.4142135199466891E-8</v>
      </c>
      <c r="K61" s="98" t="str">
        <f t="shared" si="11"/>
        <v>N/A</v>
      </c>
      <c r="L61" s="118">
        <f>ExpectedCounts!J12</f>
        <v>0</v>
      </c>
      <c r="M61" s="119">
        <f>ExpectedCounts!K12</f>
        <v>2.6545057625856791E-4</v>
      </c>
      <c r="N61" s="120">
        <f>ExpectedCounts!L12</f>
        <v>4.3662734313526362E-4</v>
      </c>
      <c r="O61" s="127">
        <f>ExpectedCounts!J66</f>
        <v>0</v>
      </c>
      <c r="P61" s="171">
        <f>ExpectedCounts!K66</f>
        <v>2.6545057625856791E-4</v>
      </c>
      <c r="Q61" s="128">
        <f>ExpectedCounts!L66</f>
        <v>4.3662734313526362E-4</v>
      </c>
      <c r="R61" s="154">
        <f>L61/M58/G61</f>
        <v>0</v>
      </c>
    </row>
    <row r="62" spans="1:18" s="84" customFormat="1">
      <c r="A62" s="249"/>
      <c r="B62" s="237"/>
      <c r="C62" s="239"/>
      <c r="D62" s="83" t="s">
        <v>6</v>
      </c>
      <c r="E62" s="86">
        <f>Activity!$B$8*1000000</f>
        <v>0.22</v>
      </c>
      <c r="F62" s="88">
        <f>Activity!$C$8*1000000</f>
        <v>1.87</v>
      </c>
      <c r="G62" s="101">
        <f t="shared" si="10"/>
        <v>66.33</v>
      </c>
      <c r="H62" s="102">
        <f t="shared" si="10"/>
        <v>563.80500000000006</v>
      </c>
      <c r="I62" s="149">
        <f>HitEfficiency!P8+HitEfficiency!P62</f>
        <v>0</v>
      </c>
      <c r="J62" s="150">
        <f>SQRT(POWER(HitEfficiency!Q8,2)+POWER(HitEfficiency!Q62,2))</f>
        <v>1.4142135199466891E-8</v>
      </c>
      <c r="K62" s="85" t="str">
        <f t="shared" si="11"/>
        <v>N/A</v>
      </c>
      <c r="L62" s="121">
        <f>ExpectedCounts!P12</f>
        <v>0</v>
      </c>
      <c r="M62" s="122">
        <f>ExpectedCounts!Q12</f>
        <v>1.961346556009073E-5</v>
      </c>
      <c r="N62" s="123">
        <f>ExpectedCounts!R12</f>
        <v>3.2261279963603009E-5</v>
      </c>
      <c r="O62" s="129">
        <f>ExpectedCounts!P66</f>
        <v>0</v>
      </c>
      <c r="P62" s="106">
        <f>ExpectedCounts!Q66</f>
        <v>1.961346556009073E-5</v>
      </c>
      <c r="Q62" s="99">
        <f>ExpectedCounts!R66</f>
        <v>3.2261279963603009E-5</v>
      </c>
      <c r="R62" s="153">
        <f>L62/M58/G62</f>
        <v>0</v>
      </c>
    </row>
    <row r="63" spans="1:18">
      <c r="A63" s="249"/>
      <c r="B63" s="237"/>
      <c r="C63" s="240"/>
      <c r="D63" s="81" t="s">
        <v>5</v>
      </c>
      <c r="E63" s="87">
        <f>Activity!$B$9*1000000</f>
        <v>93.9</v>
      </c>
      <c r="F63" s="89">
        <f>Activity!$C$9*1000000</f>
        <v>64.2</v>
      </c>
      <c r="G63" s="103">
        <f t="shared" si="10"/>
        <v>28310.850000000002</v>
      </c>
      <c r="H63" s="104">
        <f t="shared" si="10"/>
        <v>19356.3</v>
      </c>
      <c r="I63" s="151">
        <f>HitEfficiency!M8+HitEfficiency!M62</f>
        <v>0</v>
      </c>
      <c r="J63" s="152">
        <f>SQRT(POWER(HitEfficiency!N8,2)+POWER(HitEfficiency!N62,2))</f>
        <v>1.4142135199466891E-8</v>
      </c>
      <c r="K63" s="98" t="str">
        <f>IF(L63+O63 &lt;&gt; 0,L63/(L63+O63),"N/A")</f>
        <v>N/A</v>
      </c>
      <c r="L63" s="118">
        <f>ExpectedCounts!M12</f>
        <v>0</v>
      </c>
      <c r="M63" s="119">
        <f>ExpectedCounts!N12</f>
        <v>8.9339802575844132E-3</v>
      </c>
      <c r="N63" s="120">
        <f>ExpectedCounts!O12</f>
        <v>1.4695089829800563E-2</v>
      </c>
      <c r="O63" s="127">
        <f>ExpectedCounts!M66</f>
        <v>0</v>
      </c>
      <c r="P63" s="171">
        <f>ExpectedCounts!N66</f>
        <v>8.9339802575844132E-3</v>
      </c>
      <c r="Q63" s="128">
        <f>ExpectedCounts!O66</f>
        <v>1.4695089829800563E-2</v>
      </c>
      <c r="R63" s="154">
        <f>L63/M58/G63</f>
        <v>0</v>
      </c>
    </row>
    <row r="64" spans="1:18" s="82" customFormat="1">
      <c r="A64" s="188"/>
      <c r="B64" s="180"/>
      <c r="C64" s="226" t="s">
        <v>68</v>
      </c>
      <c r="D64" s="227"/>
      <c r="E64" s="227"/>
      <c r="F64" s="228"/>
      <c r="G64" s="183">
        <f>SUM(G60:G63)</f>
        <v>28980.180000000004</v>
      </c>
      <c r="H64" s="184">
        <f>SQRT(SUMSQ(H60:H63))</f>
        <v>19573.583181708836</v>
      </c>
      <c r="I64" s="190">
        <f>AVERAGE(I60:I63)</f>
        <v>0</v>
      </c>
      <c r="J64" s="179"/>
      <c r="K64" s="185" t="e">
        <f>AVERAGE(K60:K63)</f>
        <v>#DIV/0!</v>
      </c>
      <c r="L64" s="100">
        <f>SUM(L60:L63)</f>
        <v>0</v>
      </c>
      <c r="M64" s="125">
        <f>SQRT(SUMSQ(M60:M63))</f>
        <v>8.9379445030373372E-3</v>
      </c>
      <c r="N64" s="126">
        <f>MAX(0,L64)+CONFIDENCE(1-N59,1,1)*M64</f>
        <v>1.4701610433311932E-2</v>
      </c>
      <c r="O64" s="131">
        <f>SUM(O60:O63)</f>
        <v>0</v>
      </c>
      <c r="P64" s="172">
        <f>SQRT(SUMSQ(P60:P63))</f>
        <v>8.9379445030373372E-3</v>
      </c>
      <c r="Q64" s="132">
        <f>MAX(0,O64)+CONFIDENCE(1-Q59,1,1)*P64</f>
        <v>1.4701610433311932E-2</v>
      </c>
      <c r="R64" s="155"/>
    </row>
  </sheetData>
  <mergeCells count="90">
    <mergeCell ref="A5:A8"/>
    <mergeCell ref="A16:A19"/>
    <mergeCell ref="A27:A30"/>
    <mergeCell ref="A38:A41"/>
    <mergeCell ref="A49:A52"/>
    <mergeCell ref="A25:A26"/>
    <mergeCell ref="A36:A37"/>
    <mergeCell ref="A47:A48"/>
    <mergeCell ref="A35:R35"/>
    <mergeCell ref="C25:C26"/>
    <mergeCell ref="E25:F25"/>
    <mergeCell ref="G25:H25"/>
    <mergeCell ref="B47:B48"/>
    <mergeCell ref="K36:K37"/>
    <mergeCell ref="R36:R37"/>
    <mergeCell ref="C38:C41"/>
    <mergeCell ref="B5:B8"/>
    <mergeCell ref="C5:C8"/>
    <mergeCell ref="C16:C19"/>
    <mergeCell ref="C14:C15"/>
    <mergeCell ref="E14:F14"/>
    <mergeCell ref="B16:B19"/>
    <mergeCell ref="C9:F9"/>
    <mergeCell ref="G14:H14"/>
    <mergeCell ref="I14:J14"/>
    <mergeCell ref="K14:K15"/>
    <mergeCell ref="R14:R15"/>
    <mergeCell ref="B14:B15"/>
    <mergeCell ref="R47:R48"/>
    <mergeCell ref="D36:D37"/>
    <mergeCell ref="D47:D48"/>
    <mergeCell ref="A45:R45"/>
    <mergeCell ref="A46:R46"/>
    <mergeCell ref="C47:C48"/>
    <mergeCell ref="E47:F47"/>
    <mergeCell ref="G47:H47"/>
    <mergeCell ref="I47:J47"/>
    <mergeCell ref="K47:K48"/>
    <mergeCell ref="B36:B37"/>
    <mergeCell ref="B38:B41"/>
    <mergeCell ref="C36:C37"/>
    <mergeCell ref="E36:F36"/>
    <mergeCell ref="G36:H36"/>
    <mergeCell ref="I36:J36"/>
    <mergeCell ref="B49:B52"/>
    <mergeCell ref="B58:B59"/>
    <mergeCell ref="C58:C59"/>
    <mergeCell ref="E58:F58"/>
    <mergeCell ref="G58:H58"/>
    <mergeCell ref="C60:C63"/>
    <mergeCell ref="A56:R56"/>
    <mergeCell ref="A57:R57"/>
    <mergeCell ref="A60:A63"/>
    <mergeCell ref="K58:K59"/>
    <mergeCell ref="R58:R59"/>
    <mergeCell ref="D58:D59"/>
    <mergeCell ref="I58:J58"/>
    <mergeCell ref="A58:A59"/>
    <mergeCell ref="A1:R1"/>
    <mergeCell ref="A2:R2"/>
    <mergeCell ref="A12:R12"/>
    <mergeCell ref="A13:R13"/>
    <mergeCell ref="A23:R23"/>
    <mergeCell ref="E3:F3"/>
    <mergeCell ref="B3:B4"/>
    <mergeCell ref="G3:H3"/>
    <mergeCell ref="I3:J3"/>
    <mergeCell ref="K3:K4"/>
    <mergeCell ref="C3:C4"/>
    <mergeCell ref="R3:R4"/>
    <mergeCell ref="D3:D4"/>
    <mergeCell ref="D14:D15"/>
    <mergeCell ref="A3:A4"/>
    <mergeCell ref="A14:A15"/>
    <mergeCell ref="C20:F20"/>
    <mergeCell ref="C31:F31"/>
    <mergeCell ref="C42:F42"/>
    <mergeCell ref="C53:F53"/>
    <mergeCell ref="C64:F64"/>
    <mergeCell ref="A24:R24"/>
    <mergeCell ref="I25:J25"/>
    <mergeCell ref="K25:K26"/>
    <mergeCell ref="R25:R26"/>
    <mergeCell ref="B25:B26"/>
    <mergeCell ref="B27:B30"/>
    <mergeCell ref="C27:C30"/>
    <mergeCell ref="D25:D26"/>
    <mergeCell ref="A34:R34"/>
    <mergeCell ref="B60:B63"/>
    <mergeCell ref="C49:C5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MCEvents_Slices</vt:lpstr>
      <vt:lpstr>Activity</vt:lpstr>
      <vt:lpstr>MCEvents_Integrals</vt:lpstr>
      <vt:lpstr>HitEfficiency</vt:lpstr>
      <vt:lpstr>ExpectedCounts</vt:lpstr>
      <vt:lpstr>Summmary</vt:lpstr>
    </vt:vector>
  </TitlesOfParts>
  <Company>EXO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Licciardi</dc:creator>
  <cp:lastModifiedBy>Samuele Sangiorgio</cp:lastModifiedBy>
  <dcterms:created xsi:type="dcterms:W3CDTF">2015-06-24T18:24:08Z</dcterms:created>
  <dcterms:modified xsi:type="dcterms:W3CDTF">2015-08-08T17:59:38Z</dcterms:modified>
</cp:coreProperties>
</file>