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TP\"/>
    </mc:Choice>
  </mc:AlternateContent>
  <xr:revisionPtr revIDLastSave="0" documentId="13_ncr:1_{D477DDEE-84CC-4FF4-935E-C0E6C9C9BE1F}" xr6:coauthVersionLast="47" xr6:coauthVersionMax="47" xr10:uidLastSave="{00000000-0000-0000-0000-000000000000}"/>
  <bookViews>
    <workbookView xWindow="-120" yWindow="-120" windowWidth="29040" windowHeight="15990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  <c r="I14" i="3"/>
  <c r="K86" i="3" l="1"/>
  <c r="K83" i="3"/>
  <c r="K79" i="3"/>
  <c r="K76" i="3"/>
  <c r="K73" i="3"/>
  <c r="K70" i="3"/>
  <c r="K66" i="3"/>
  <c r="K62" i="3"/>
  <c r="I88" i="3" l="1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E61" i="3"/>
  <c r="K61" i="3" s="1"/>
  <c r="D61" i="3"/>
  <c r="C61" i="3"/>
  <c r="B61" i="3"/>
  <c r="I62" i="3"/>
  <c r="H62" i="3"/>
  <c r="G62" i="3"/>
  <c r="F62" i="3"/>
  <c r="N17" i="3"/>
  <c r="N16" i="3"/>
  <c r="N15" i="3"/>
  <c r="L17" i="3"/>
  <c r="L16" i="3"/>
  <c r="L15" i="3"/>
  <c r="A31" i="3"/>
  <c r="B29" i="3"/>
  <c r="B30" i="3" l="1"/>
  <c r="B31" i="3" s="1"/>
  <c r="F29" i="3"/>
  <c r="F30" i="3" s="1"/>
  <c r="F61" i="3"/>
  <c r="G61" i="3"/>
  <c r="I61" i="3"/>
  <c r="H61" i="3"/>
  <c r="G29" i="3"/>
  <c r="G30" i="3" s="1"/>
  <c r="C29" i="3"/>
  <c r="H29" i="3"/>
  <c r="H30" i="3" s="1"/>
  <c r="D29" i="3"/>
  <c r="D30" i="3" s="1"/>
  <c r="E29" i="3"/>
  <c r="E30" i="3" s="1"/>
  <c r="C30" i="3" l="1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H14" i="3"/>
  <c r="G14" i="3"/>
  <c r="F14" i="3"/>
  <c r="B13" i="3"/>
  <c r="E13" i="3"/>
  <c r="I29" i="3" l="1"/>
  <c r="I30" i="3" s="1"/>
  <c r="E80" i="3"/>
  <c r="D13" i="3"/>
  <c r="C13" i="3"/>
  <c r="H13" i="3" s="1"/>
  <c r="H23" i="3" s="1"/>
  <c r="E23" i="3"/>
  <c r="D23" i="3"/>
  <c r="C23" i="3"/>
  <c r="L19" i="3" l="1"/>
  <c r="E86" i="3"/>
  <c r="L86" i="3" s="1"/>
  <c r="E66" i="3"/>
  <c r="L66" i="3" s="1"/>
  <c r="E83" i="3"/>
  <c r="L83" i="3" s="1"/>
  <c r="E69" i="3"/>
  <c r="E85" i="3"/>
  <c r="E82" i="3"/>
  <c r="E78" i="3"/>
  <c r="E81" i="3"/>
  <c r="E63" i="3"/>
  <c r="E68" i="3"/>
  <c r="E70" i="3"/>
  <c r="L70" i="3" s="1"/>
  <c r="E65" i="3"/>
  <c r="E84" i="3"/>
  <c r="E73" i="3"/>
  <c r="L73" i="3" s="1"/>
  <c r="E67" i="3"/>
  <c r="E74" i="3"/>
  <c r="E79" i="3"/>
  <c r="L79" i="3" s="1"/>
  <c r="E88" i="3"/>
  <c r="E76" i="3"/>
  <c r="L76" i="3" s="1"/>
  <c r="E71" i="3"/>
  <c r="E72" i="3"/>
  <c r="E75" i="3"/>
  <c r="E64" i="3"/>
  <c r="E62" i="3"/>
  <c r="L62" i="3" s="1"/>
  <c r="E77" i="3"/>
  <c r="E87" i="3"/>
  <c r="K48" i="3"/>
  <c r="K49" i="3"/>
  <c r="H31" i="3"/>
  <c r="K36" i="3"/>
  <c r="K37" i="3"/>
  <c r="D31" i="3"/>
  <c r="K33" i="3"/>
  <c r="K34" i="3"/>
  <c r="C31" i="3"/>
  <c r="K40" i="3"/>
  <c r="K39" i="3"/>
  <c r="E31" i="3"/>
  <c r="F13" i="3"/>
  <c r="F23" i="3" s="1"/>
  <c r="G13" i="3"/>
  <c r="G23" i="3" s="1"/>
  <c r="I13" i="3"/>
  <c r="I23" i="3" s="1"/>
  <c r="L89" i="3" l="1"/>
  <c r="I31" i="3"/>
  <c r="K51" i="3"/>
  <c r="K52" i="3"/>
  <c r="K46" i="3"/>
  <c r="K45" i="3"/>
  <c r="K42" i="3"/>
  <c r="K43" i="3"/>
  <c r="G31" i="3"/>
  <c r="F31" i="3"/>
  <c r="B24" i="3"/>
  <c r="B25" i="3"/>
  <c r="M52" i="3" l="1"/>
  <c r="M50" i="3"/>
  <c r="M51" i="3"/>
  <c r="M48" i="3"/>
  <c r="M44" i="3"/>
  <c r="M40" i="3"/>
  <c r="M36" i="3"/>
  <c r="M46" i="3"/>
  <c r="M42" i="3"/>
  <c r="M38" i="3"/>
  <c r="M34" i="3"/>
  <c r="M49" i="3"/>
  <c r="M45" i="3"/>
  <c r="M41" i="3"/>
  <c r="M37" i="3"/>
  <c r="M33" i="3"/>
  <c r="M47" i="3"/>
  <c r="M43" i="3"/>
  <c r="M39" i="3"/>
  <c r="M35" i="3"/>
  <c r="H24" i="3"/>
  <c r="L48" i="3" s="1"/>
  <c r="I24" i="3"/>
  <c r="L51" i="3" s="1"/>
  <c r="F24" i="3"/>
  <c r="L42" i="3" s="1"/>
  <c r="G24" i="3"/>
  <c r="L45" i="3" s="1"/>
  <c r="I25" i="3"/>
  <c r="L52" i="3" s="1"/>
  <c r="G25" i="3"/>
  <c r="L46" i="3" s="1"/>
  <c r="H25" i="3"/>
  <c r="L49" i="3" s="1"/>
  <c r="F25" i="3"/>
  <c r="L43" i="3" s="1"/>
  <c r="E24" i="3"/>
  <c r="L39" i="3" s="1"/>
  <c r="C24" i="3"/>
  <c r="L33" i="3" s="1"/>
  <c r="D24" i="3"/>
  <c r="L36" i="3" s="1"/>
  <c r="C25" i="3"/>
  <c r="L34" i="3" s="1"/>
  <c r="E25" i="3"/>
  <c r="L40" i="3" s="1"/>
  <c r="D25" i="3"/>
  <c r="L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K31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<sst xmlns="http://schemas.openxmlformats.org/spreadsheetml/2006/main" count="54" uniqueCount="46">
  <si>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</si>
  <si>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</si>
  <si>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</si>
  <si>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</si>
  <si>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</si>
  <si>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</si>
  <si>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</si>
  <si>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</si>
  <si>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</si>
  <si>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</si>
  <si>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</si>
  <si>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</si>
  <si>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</si>
  <si>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</si>
  <si>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</si>
  <si>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</si>
  <si>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</si>
  <si>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</si>
  <si>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</si>
  <si>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</si>
  <si>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</si>
  <si>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</si>
  <si>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</si>
  <si>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</si>
  <si>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</si>
  <si>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</si>
  <si>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</si>
  <si>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</si>
  <si>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</si>
  <si>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</si>
  <si>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</si>
  <si>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</si>
  <si>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</si>
  <si>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</si>
  <si>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</si>
  <si>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</si>
  <si>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</si>
  <si>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</si>
  <si>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</si>
  <si>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</si>
  <si>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</si>
  <si>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</si>
  <si>
    <t>Larg pales</t>
  </si>
  <si>
    <t>Long pales</t>
  </si>
  <si>
    <t>Nbre trombones</t>
  </si>
  <si>
    <t>Durée du vol en seconde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</si>
</sst>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08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6" borderId="0" xfId="0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6" fillId="6" borderId="0" xfId="0" applyFont="1" applyFill="1"/>
    <xf numFmtId="0" fontId="6" fillId="6" borderId="1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Continuous"/>
    </xf>
    <xf numFmtId="0" fontId="4" fillId="5" borderId="7" xfId="0" applyFont="1" applyFill="1" applyBorder="1" applyAlignment="1">
      <alignment horizontal="centerContinuous"/>
    </xf>
    <xf numFmtId="0" fontId="6" fillId="5" borderId="3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5" borderId="14" xfId="0" applyFont="1" applyFill="1" applyBorder="1" applyAlignment="1">
      <alignment horizontal="right"/>
    </xf>
    <xf numFmtId="0" fontId="6" fillId="2" borderId="13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>
      <alignment horizontal="right"/>
    </xf>
    <xf numFmtId="0" fontId="12" fillId="6" borderId="4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0" fontId="12" fillId="6" borderId="3" xfId="0" applyFont="1" applyFill="1" applyBorder="1" applyAlignment="1">
      <alignment horizontal="centerContinuous"/>
    </xf>
    <xf numFmtId="0" fontId="12" fillId="6" borderId="8" xfId="0" applyFont="1" applyFill="1" applyBorder="1" applyAlignment="1">
      <alignment horizontal="centerContinuous"/>
    </xf>
    <xf numFmtId="0" fontId="12" fillId="6" borderId="9" xfId="0" applyFont="1" applyFill="1" applyBorder="1" applyAlignment="1">
      <alignment horizontal="centerContinuous"/>
    </xf>
    <xf numFmtId="0" fontId="12" fillId="6" borderId="10" xfId="0" applyFont="1" applyFill="1" applyBorder="1" applyAlignment="1">
      <alignment horizontal="centerContinuous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" vertical="center" wrapText="1"/>
    </xf>
    <xf numFmtId="0" fontId="6" fillId="6" borderId="27" xfId="0" applyFont="1" applyFill="1" applyBorder="1"/>
    <xf numFmtId="0" fontId="6" fillId="6" borderId="2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6" fillId="8" borderId="0" xfId="0" applyFont="1" applyFill="1" applyAlignment="1">
      <alignment horizontal="center" vertical="center"/>
    </xf>
    <xf numFmtId="0" fontId="17" fillId="8" borderId="2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horizontal="center"/>
    </xf>
    <xf numFmtId="0" fontId="19" fillId="6" borderId="0" xfId="0" applyFont="1" applyFill="1"/>
    <xf numFmtId="0" fontId="20" fillId="6" borderId="0" xfId="0" applyFont="1" applyFill="1"/>
    <xf numFmtId="0" fontId="4" fillId="6" borderId="0" xfId="0" applyFont="1" applyFill="1"/>
    <xf numFmtId="0" fontId="19" fillId="6" borderId="21" xfId="0" applyFont="1" applyFill="1" applyBorder="1"/>
    <xf numFmtId="0" fontId="20" fillId="6" borderId="21" xfId="0" applyFont="1" applyFill="1" applyBorder="1"/>
    <xf numFmtId="0" fontId="9" fillId="6" borderId="0" xfId="0" applyFont="1" applyFill="1" applyAlignment="1">
      <alignment horizontal="righ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3" fillId="6" borderId="0" xfId="0" applyFont="1" applyFill="1"/>
    <xf numFmtId="0" fontId="7" fillId="6" borderId="0" xfId="0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6" fillId="6" borderId="0" xfId="0" applyFont="1" applyFill="1" applyAlignment="1">
      <alignment horizontal="right"/>
    </xf>
    <xf numFmtId="0" fontId="26" fillId="6" borderId="0" xfId="0" applyFont="1" applyFill="1"/>
    <xf numFmtId="0" fontId="3" fillId="6" borderId="0" xfId="0" applyFont="1" applyFill="1"/>
    <xf numFmtId="0" fontId="25" fillId="6" borderId="0" xfId="0" applyFont="1" applyFill="1" applyAlignment="1">
      <alignment vertical="center"/>
    </xf>
    <xf numFmtId="0" fontId="34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6" borderId="23" xfId="0" applyFont="1" applyFill="1" applyBorder="1" applyAlignment="1">
      <alignment horizontal="right" vertical="center" wrapText="1"/>
    </xf>
    <xf numFmtId="164" fontId="35" fillId="11" borderId="1" xfId="0" applyNumberFormat="1" applyFont="1" applyFill="1" applyBorder="1" applyAlignment="1">
      <alignment horizontal="center"/>
    </xf>
    <xf numFmtId="164" fontId="35" fillId="11" borderId="28" xfId="0" applyNumberFormat="1" applyFont="1" applyFill="1" applyBorder="1" applyAlignment="1">
      <alignment horizontal="center"/>
    </xf>
    <xf numFmtId="0" fontId="29" fillId="6" borderId="0" xfId="0" applyFont="1" applyFill="1" applyAlignment="1">
      <alignment horizontal="center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28" fillId="9" borderId="25" xfId="0" applyFont="1" applyFill="1" applyBorder="1" applyAlignment="1" applyProtection="1">
      <alignment horizontal="center"/>
      <protection locked="0"/>
    </xf>
    <xf numFmtId="0" fontId="28" fillId="9" borderId="7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7" fillId="9" borderId="6" xfId="0" applyFont="1" applyFill="1" applyBorder="1" applyAlignment="1" applyProtection="1">
      <alignment horizontal="center" vertical="center"/>
      <protection locked="0"/>
    </xf>
    <xf numFmtId="0" fontId="27" fillId="9" borderId="8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0" fontId="27" fillId="9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2niv'!$K$33:$K$52</c:f>
              <c:strCache>
                <c:ptCount val="20"/>
                <c:pt idx="0">
                  <c:v>Larg pales=25</c:v>
                </c:pt>
                <c:pt idx="1">
                  <c:v>Larg pales=60</c:v>
                </c:pt>
                <c:pt idx="3">
                  <c:v>Long pales=60</c:v>
                </c:pt>
                <c:pt idx="4">
                  <c:v>Long pales=100</c:v>
                </c:pt>
                <c:pt idx="6">
                  <c:v>Nbre trombones=1</c:v>
                </c:pt>
                <c:pt idx="7">
                  <c:v>Nbre trombones=2</c:v>
                </c:pt>
                <c:pt idx="9">
                  <c:v>Nbre trombones Long pales niveau -</c:v>
                </c:pt>
                <c:pt idx="10">
                  <c:v>Nbre trombones Long pales niveau +</c:v>
                </c:pt>
                <c:pt idx="12">
                  <c:v>Nbre trombones-Larg pales niveau -</c:v>
                </c:pt>
                <c:pt idx="13">
                  <c:v>Nbre trombones-Larg pales niveau +</c:v>
                </c:pt>
                <c:pt idx="15">
                  <c:v>Larg pales-Long pales niveau -</c:v>
                </c:pt>
                <c:pt idx="16">
                  <c:v>Larg pales-Long pales niveau +</c:v>
                </c:pt>
                <c:pt idx="18">
                  <c:v>Nbre trombones-Larg pales-Long pales niveau -</c:v>
                </c:pt>
                <c:pt idx="19">
                  <c:v>Nbre trombones-Larg pales-Long pales niveau -</c:v>
                </c:pt>
              </c:strCache>
            </c:strRef>
          </c:cat>
          <c:val>
            <c:numRef>
              <c:f>'3fact 2niv'!$L$33:$L$52</c:f>
              <c:numCache>
                <c:formatCode>General</c:formatCode>
                <c:ptCount val="20"/>
                <c:pt idx="0">
                  <c:v>2.1974999999999998</c:v>
                </c:pt>
                <c:pt idx="1">
                  <c:v>1.9307500000000002</c:v>
                </c:pt>
                <c:pt idx="3">
                  <c:v>1.8815</c:v>
                </c:pt>
                <c:pt idx="4">
                  <c:v>2.24675</c:v>
                </c:pt>
                <c:pt idx="6">
                  <c:v>2.2157499999999999</c:v>
                </c:pt>
                <c:pt idx="7">
                  <c:v>1.9125000000000001</c:v>
                </c:pt>
                <c:pt idx="9">
                  <c:v>2.1025</c:v>
                </c:pt>
                <c:pt idx="10">
                  <c:v>2.0257499999999999</c:v>
                </c:pt>
                <c:pt idx="12">
                  <c:v>2.0649999999999999</c:v>
                </c:pt>
                <c:pt idx="13">
                  <c:v>2.06325</c:v>
                </c:pt>
                <c:pt idx="15">
                  <c:v>2.02075</c:v>
                </c:pt>
                <c:pt idx="16">
                  <c:v>2.1074999999999999</c:v>
                </c:pt>
                <c:pt idx="18">
                  <c:v>2.0865</c:v>
                </c:pt>
                <c:pt idx="19">
                  <c:v>2.04175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CC5-A416-BA947BCE7C8A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2niv'!$K$33:$K$52</c:f>
              <c:strCache>
                <c:ptCount val="20"/>
                <c:pt idx="0">
                  <c:v>Larg pales=25</c:v>
                </c:pt>
                <c:pt idx="1">
                  <c:v>Larg pales=60</c:v>
                </c:pt>
                <c:pt idx="3">
                  <c:v>Long pales=60</c:v>
                </c:pt>
                <c:pt idx="4">
                  <c:v>Long pales=100</c:v>
                </c:pt>
                <c:pt idx="6">
                  <c:v>Nbre trombones=1</c:v>
                </c:pt>
                <c:pt idx="7">
                  <c:v>Nbre trombones=2</c:v>
                </c:pt>
                <c:pt idx="9">
                  <c:v>Nbre trombones Long pales niveau -</c:v>
                </c:pt>
                <c:pt idx="10">
                  <c:v>Nbre trombones Long pales niveau +</c:v>
                </c:pt>
                <c:pt idx="12">
                  <c:v>Nbre trombones-Larg pales niveau -</c:v>
                </c:pt>
                <c:pt idx="13">
                  <c:v>Nbre trombones-Larg pales niveau +</c:v>
                </c:pt>
                <c:pt idx="15">
                  <c:v>Larg pales-Long pales niveau -</c:v>
                </c:pt>
                <c:pt idx="16">
                  <c:v>Larg pales-Long pales niveau +</c:v>
                </c:pt>
                <c:pt idx="18">
                  <c:v>Nbre trombones-Larg pales-Long pales niveau -</c:v>
                </c:pt>
                <c:pt idx="19">
                  <c:v>Nbre trombones-Larg pales-Long pales niveau -</c:v>
                </c:pt>
              </c:strCache>
            </c:strRef>
          </c:cat>
          <c:val>
            <c:numRef>
              <c:f>'3fact 2niv'!$M$33:$M$52</c:f>
              <c:numCache>
                <c:formatCode>General</c:formatCode>
                <c:ptCount val="20"/>
                <c:pt idx="0">
                  <c:v>2.0641249999999998</c:v>
                </c:pt>
                <c:pt idx="1">
                  <c:v>2.0641249999999998</c:v>
                </c:pt>
                <c:pt idx="2">
                  <c:v>2.0641249999999998</c:v>
                </c:pt>
                <c:pt idx="3">
                  <c:v>2.0641249999999998</c:v>
                </c:pt>
                <c:pt idx="4">
                  <c:v>2.0641249999999998</c:v>
                </c:pt>
                <c:pt idx="5">
                  <c:v>2.0641249999999998</c:v>
                </c:pt>
                <c:pt idx="6">
                  <c:v>2.0641249999999998</c:v>
                </c:pt>
                <c:pt idx="7">
                  <c:v>2.0641249999999998</c:v>
                </c:pt>
                <c:pt idx="8">
                  <c:v>2.0641249999999998</c:v>
                </c:pt>
                <c:pt idx="9">
                  <c:v>2.0641249999999998</c:v>
                </c:pt>
                <c:pt idx="10">
                  <c:v>2.0641249999999998</c:v>
                </c:pt>
                <c:pt idx="11">
                  <c:v>2.0641249999999998</c:v>
                </c:pt>
                <c:pt idx="12">
                  <c:v>2.0641249999999998</c:v>
                </c:pt>
                <c:pt idx="13">
                  <c:v>2.0641249999999998</c:v>
                </c:pt>
                <c:pt idx="14">
                  <c:v>2.0641249999999998</c:v>
                </c:pt>
                <c:pt idx="15">
                  <c:v>2.0641249999999998</c:v>
                </c:pt>
                <c:pt idx="16">
                  <c:v>2.0641249999999998</c:v>
                </c:pt>
                <c:pt idx="17">
                  <c:v>2.0641249999999998</c:v>
                </c:pt>
                <c:pt idx="18">
                  <c:v>2.0641249999999998</c:v>
                </c:pt>
                <c:pt idx="19">
                  <c:v>2.0641249999999998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CC5-A416-BA947BCE7C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1.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336289</xdr:colOff>
      <xdr:row>31</xdr:row>
      <xdr:rowOff>179875</xdr:rowOff>
    </xdr:from>
    <xdr:to>
      <xdr:col>8</xdr:col>
      <xdr:colOff>1397000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7"/>
  <sheetViews>
    <sheetView tabSelected="1" topLeftCell="A3" zoomScale="85" zoomScaleNormal="85" workbookViewId="0">
      <selection activeCell="L8" sqref="L8"/>
    </sheetView>
  </sheetViews>
  <sheetFormatPr defaultColWidth="11.5" defaultRowHeight="15.75" x14ac:dyDescent="0.25"/>
  <cols>
    <col min="1" max="1" width="24.5" style="10" customWidth="1"/>
    <col min="2" max="2" width="20.83203125" style="10" customWidth="1"/>
    <col min="3" max="3" width="32.33203125" style="10" customWidth="1"/>
    <col min="4" max="4" width="20.83203125" style="10" customWidth="1"/>
    <col min="5" max="5" width="18.1640625" style="10" customWidth="1"/>
    <col min="6" max="6" width="20.83203125" style="10" customWidth="1"/>
    <col min="7" max="7" width="23.5" style="10" customWidth="1"/>
    <col min="8" max="9" width="20.83203125" style="10" customWidth="1"/>
    <col min="10" max="10" width="11.1640625" style="10" customWidth="1"/>
    <col min="11" max="11" width="37.5" style="10" customWidth="1"/>
    <col min="12" max="12" width="15.5" style="1" customWidth="1"/>
    <col min="13" max="13" width="16.83203125" style="1" customWidth="1"/>
    <col min="14" max="14" width="27" style="1" customWidth="1"/>
    <col min="15" max="15" width="4.33203125" style="1" customWidth="1"/>
    <col min="16" max="16" width="3.83203125" style="1" customWidth="1"/>
    <col min="17" max="17" width="3.1640625" style="1" customWidth="1"/>
    <col min="18" max="18" width="4.1640625" style="1" customWidth="1"/>
    <col min="19" max="19" width="6.1640625" style="1" customWidth="1"/>
    <col min="20" max="16384" width="11.5" style="1"/>
  </cols>
  <sheetData>
    <row r="2" spans="1:14" ht="27.75" x14ac:dyDescent="0.45">
      <c r="A2" s="92" t="s">
        <v>20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4" ht="21" x14ac:dyDescent="0.35">
      <c r="A3" s="93" t="s">
        <v>12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4" spans="1:14" ht="16.5" thickBot="1" x14ac:dyDescent="0.3"/>
    <row r="5" spans="1:14" ht="16.5" thickBot="1" x14ac:dyDescent="0.3">
      <c r="A5" s="22" t="s">
        <v>0</v>
      </c>
      <c r="B5" s="23"/>
      <c r="C5" s="23"/>
      <c r="D5" s="24"/>
    </row>
    <row r="6" spans="1:14" x14ac:dyDescent="0.25">
      <c r="A6" s="25"/>
      <c r="B6" s="26" t="s">
        <v>1</v>
      </c>
      <c r="C6" s="26" t="s">
        <v>2</v>
      </c>
      <c r="D6" s="27" t="s">
        <v>3</v>
      </c>
      <c r="H6" s="33" t="s">
        <v>4</v>
      </c>
      <c r="I6" s="34"/>
    </row>
    <row r="7" spans="1:14" ht="18.75" x14ac:dyDescent="0.25">
      <c r="A7" s="28" t="s">
        <v>5</v>
      </c>
      <c r="B7" s="29" t="s">
        <v>42</v>
      </c>
      <c r="C7" s="29">
        <v>25</v>
      </c>
      <c r="D7" s="7">
        <v>60</v>
      </c>
      <c r="E7" s="77" t="s">
        <v>36</v>
      </c>
      <c r="F7" s="78" t="s">
        <v>37</v>
      </c>
      <c r="G7" s="79"/>
      <c r="H7" s="35" t="s">
        <v>11</v>
      </c>
      <c r="I7" s="36"/>
    </row>
    <row r="8" spans="1:14" ht="19.5" thickBot="1" x14ac:dyDescent="0.3">
      <c r="A8" s="28" t="s">
        <v>6</v>
      </c>
      <c r="B8" s="29" t="s">
        <v>43</v>
      </c>
      <c r="C8" s="29">
        <v>60</v>
      </c>
      <c r="D8" s="7">
        <v>100</v>
      </c>
      <c r="E8" s="77" t="s">
        <v>38</v>
      </c>
      <c r="F8" s="78" t="s">
        <v>39</v>
      </c>
      <c r="G8" s="79"/>
      <c r="H8" s="37" t="s">
        <v>7</v>
      </c>
      <c r="I8" s="38"/>
    </row>
    <row r="9" spans="1:14" ht="19.5" thickBot="1" x14ac:dyDescent="0.3">
      <c r="A9" s="30" t="s">
        <v>10</v>
      </c>
      <c r="B9" s="31" t="s">
        <v>44</v>
      </c>
      <c r="C9" s="31">
        <v>1</v>
      </c>
      <c r="D9" s="8">
        <v>2</v>
      </c>
      <c r="E9" s="77" t="s">
        <v>40</v>
      </c>
      <c r="F9" s="78" t="s">
        <v>41</v>
      </c>
      <c r="G9" s="79"/>
    </row>
    <row r="10" spans="1:14" ht="16.5" thickBot="1" x14ac:dyDescent="0.3">
      <c r="A10" s="32" t="s">
        <v>13</v>
      </c>
      <c r="B10" s="84" t="s">
        <v>45</v>
      </c>
      <c r="C10" s="85"/>
      <c r="D10" s="86"/>
    </row>
    <row r="11" spans="1:14" ht="22.9" customHeight="1" x14ac:dyDescent="0.25">
      <c r="E11" s="1"/>
      <c r="F11" s="39"/>
      <c r="G11" s="40"/>
      <c r="H11" s="40"/>
    </row>
    <row r="12" spans="1:14" ht="22.9" customHeight="1" thickBot="1" x14ac:dyDescent="0.3">
      <c r="B12" s="11" t="s">
        <v>1</v>
      </c>
      <c r="C12" s="11"/>
      <c r="D12" s="11"/>
      <c r="E12" s="12" t="s">
        <v>14</v>
      </c>
      <c r="F12" s="11" t="s">
        <v>15</v>
      </c>
      <c r="G12" s="11"/>
      <c r="H12" s="11"/>
      <c r="I12" s="11"/>
    </row>
    <row r="13" spans="1:14" ht="61.5" customHeight="1" x14ac:dyDescent="0.2">
      <c r="A13" s="13" t="s">
        <v>8</v>
      </c>
      <c r="B13" s="14" t="str">
        <f>B7</f>
        <v>Larg pales</v>
      </c>
      <c r="C13" s="14" t="str">
        <f>B8</f>
        <v>Long pales</v>
      </c>
      <c r="D13" s="14" t="str">
        <f>B9</f>
        <v>Nbre trombones</v>
      </c>
      <c r="E13" s="13" t="str">
        <f>B10</f>
        <v>Durée du vol en seconde</v>
      </c>
      <c r="F13" s="15" t="str">
        <f>CONCATENATE(D13," ",C13)</f>
        <v>Nbre trombones Long pales</v>
      </c>
      <c r="G13" s="15" t="str">
        <f>CONCATENATE(D13,"-",B13)</f>
        <v>Nbre trombones-Larg pales</v>
      </c>
      <c r="H13" s="15" t="str">
        <f>CONCATENATE(B13,"-",C13)</f>
        <v>Larg pales-Long pales</v>
      </c>
      <c r="I13" s="15" t="str">
        <f>CONCATENATE(D13,"-",B13,"-",C13)</f>
        <v>Nbre trombones-Larg pales-Long pales</v>
      </c>
      <c r="J13" s="41"/>
      <c r="K13" s="89" t="s">
        <v>24</v>
      </c>
      <c r="L13" s="90"/>
      <c r="M13" s="91"/>
    </row>
    <row r="14" spans="1:14" x14ac:dyDescent="0.25">
      <c r="A14" s="16">
        <v>1</v>
      </c>
      <c r="B14" s="16">
        <v>-1</v>
      </c>
      <c r="C14" s="16">
        <v>-1</v>
      </c>
      <c r="D14" s="16">
        <v>-1</v>
      </c>
      <c r="E14" s="81">
        <v>2.14</v>
      </c>
      <c r="F14" s="16">
        <f>D14*C14</f>
        <v>1</v>
      </c>
      <c r="G14" s="16">
        <f>D14*B14</f>
        <v>1</v>
      </c>
      <c r="H14" s="16">
        <f>B14*C14</f>
        <v>1</v>
      </c>
      <c r="I14" s="16">
        <f t="shared" ref="I14:I21" si="0">D14*B14*C14</f>
        <v>-1</v>
      </c>
      <c r="J14" s="41"/>
      <c r="K14" s="25"/>
      <c r="L14" s="26" t="s">
        <v>1</v>
      </c>
      <c r="M14" s="27" t="s">
        <v>26</v>
      </c>
      <c r="N14" s="42" t="s">
        <v>27</v>
      </c>
    </row>
    <row r="15" spans="1:14" x14ac:dyDescent="0.25">
      <c r="A15" s="16">
        <v>2</v>
      </c>
      <c r="B15" s="16">
        <v>-1</v>
      </c>
      <c r="C15" s="16">
        <v>-1</v>
      </c>
      <c r="D15" s="16">
        <v>1</v>
      </c>
      <c r="E15" s="82">
        <v>1.8029999999999999</v>
      </c>
      <c r="F15" s="16">
        <f t="shared" ref="F15:F21" si="1">D15*C15</f>
        <v>-1</v>
      </c>
      <c r="G15" s="16">
        <f t="shared" ref="G15:G21" si="2">D15*B15</f>
        <v>-1</v>
      </c>
      <c r="H15" s="16">
        <f t="shared" ref="H15:H21" si="3">B15*C15</f>
        <v>1</v>
      </c>
      <c r="I15" s="16">
        <f t="shared" si="0"/>
        <v>1</v>
      </c>
      <c r="J15" s="41"/>
      <c r="K15" s="28" t="s">
        <v>5</v>
      </c>
      <c r="L15" s="5" t="str">
        <f>B7</f>
        <v>Larg pales</v>
      </c>
      <c r="M15" s="7">
        <v>25</v>
      </c>
      <c r="N15" s="43">
        <f>(M15-((C7+D7)/2))/((D7-C7)/2)</f>
        <v>-1</v>
      </c>
    </row>
    <row r="16" spans="1:14" x14ac:dyDescent="0.25">
      <c r="A16" s="16">
        <v>3</v>
      </c>
      <c r="B16" s="16">
        <v>-1</v>
      </c>
      <c r="C16" s="16">
        <v>1</v>
      </c>
      <c r="D16" s="16">
        <v>-1</v>
      </c>
      <c r="E16" s="82">
        <v>2.56</v>
      </c>
      <c r="F16" s="16">
        <f t="shared" si="1"/>
        <v>-1</v>
      </c>
      <c r="G16" s="16">
        <f t="shared" si="2"/>
        <v>1</v>
      </c>
      <c r="H16" s="16">
        <f t="shared" si="3"/>
        <v>-1</v>
      </c>
      <c r="I16" s="16">
        <f t="shared" si="0"/>
        <v>1</v>
      </c>
      <c r="J16" s="41"/>
      <c r="K16" s="28" t="s">
        <v>6</v>
      </c>
      <c r="L16" s="5" t="str">
        <f t="shared" ref="L16:L17" si="4">B8</f>
        <v>Long pales</v>
      </c>
      <c r="M16" s="7">
        <v>100</v>
      </c>
      <c r="N16" s="43">
        <f t="shared" ref="N16:N17" si="5">(M16-((C8+D8)/2))/((D8-C8)/2)</f>
        <v>1</v>
      </c>
    </row>
    <row r="17" spans="1:15" ht="16.5" thickBot="1" x14ac:dyDescent="0.3">
      <c r="A17" s="16">
        <v>4</v>
      </c>
      <c r="B17" s="16">
        <v>-1</v>
      </c>
      <c r="C17" s="16">
        <v>1</v>
      </c>
      <c r="D17" s="16">
        <v>1</v>
      </c>
      <c r="E17" s="82">
        <v>2.2869999999999999</v>
      </c>
      <c r="F17" s="16">
        <f t="shared" si="1"/>
        <v>1</v>
      </c>
      <c r="G17" s="16">
        <f t="shared" si="2"/>
        <v>-1</v>
      </c>
      <c r="H17" s="16">
        <f t="shared" si="3"/>
        <v>-1</v>
      </c>
      <c r="I17" s="16">
        <f t="shared" si="0"/>
        <v>-1</v>
      </c>
      <c r="J17" s="41"/>
      <c r="K17" s="30" t="s">
        <v>10</v>
      </c>
      <c r="L17" s="6" t="str">
        <f t="shared" si="4"/>
        <v>Nbre trombones</v>
      </c>
      <c r="M17" s="9">
        <v>1</v>
      </c>
      <c r="N17" s="43">
        <f t="shared" si="5"/>
        <v>-1</v>
      </c>
    </row>
    <row r="18" spans="1:15" x14ac:dyDescent="0.25">
      <c r="A18" s="16">
        <v>5</v>
      </c>
      <c r="B18" s="16">
        <v>1</v>
      </c>
      <c r="C18" s="16">
        <v>-1</v>
      </c>
      <c r="D18" s="16">
        <v>-1</v>
      </c>
      <c r="E18" s="82">
        <v>2.0030000000000001</v>
      </c>
      <c r="F18" s="16">
        <f t="shared" si="1"/>
        <v>1</v>
      </c>
      <c r="G18" s="16">
        <f t="shared" si="2"/>
        <v>-1</v>
      </c>
      <c r="H18" s="16">
        <f t="shared" si="3"/>
        <v>-1</v>
      </c>
      <c r="I18" s="16">
        <f t="shared" si="0"/>
        <v>1</v>
      </c>
      <c r="J18" s="41"/>
      <c r="K18" s="94" t="s">
        <v>25</v>
      </c>
      <c r="L18" s="87" t="str">
        <f>CONCATENATE(B10," =")</f>
        <v>Durée du vol en seconde =</v>
      </c>
      <c r="M18" s="88"/>
    </row>
    <row r="19" spans="1:15" x14ac:dyDescent="0.25">
      <c r="A19" s="16">
        <v>6</v>
      </c>
      <c r="B19" s="16">
        <v>1</v>
      </c>
      <c r="C19" s="16">
        <v>-1</v>
      </c>
      <c r="D19" s="16">
        <v>1</v>
      </c>
      <c r="E19" s="82">
        <v>1.58</v>
      </c>
      <c r="F19" s="16">
        <f t="shared" si="1"/>
        <v>-1</v>
      </c>
      <c r="G19" s="16">
        <f t="shared" si="2"/>
        <v>1</v>
      </c>
      <c r="H19" s="16">
        <f t="shared" si="3"/>
        <v>-1</v>
      </c>
      <c r="I19" s="16">
        <f t="shared" si="0"/>
        <v>-1</v>
      </c>
      <c r="J19" s="41"/>
      <c r="K19" s="95"/>
      <c r="L19" s="97">
        <f>B29+(C29*N15)+(D29*N16)+(E29*N17)+(F29*N17*N16)+(G29*N17*N15)+(H29*N15*N16)+(I29*N15*N16*N17)</f>
        <v>2.5599999999999987</v>
      </c>
      <c r="M19" s="98"/>
    </row>
    <row r="20" spans="1:15" ht="16.5" thickBot="1" x14ac:dyDescent="0.3">
      <c r="A20" s="16">
        <v>7</v>
      </c>
      <c r="B20" s="16">
        <v>1</v>
      </c>
      <c r="C20" s="16">
        <v>1</v>
      </c>
      <c r="D20" s="16">
        <v>-1</v>
      </c>
      <c r="E20" s="82">
        <v>2.16</v>
      </c>
      <c r="F20" s="16">
        <f t="shared" si="1"/>
        <v>-1</v>
      </c>
      <c r="G20" s="16">
        <f t="shared" si="2"/>
        <v>-1</v>
      </c>
      <c r="H20" s="16">
        <f t="shared" si="3"/>
        <v>1</v>
      </c>
      <c r="I20" s="16">
        <f t="shared" si="0"/>
        <v>-1</v>
      </c>
      <c r="J20" s="41"/>
      <c r="K20" s="96"/>
      <c r="L20" s="99"/>
      <c r="M20" s="100"/>
    </row>
    <row r="21" spans="1:15" x14ac:dyDescent="0.25">
      <c r="A21" s="16">
        <v>8</v>
      </c>
      <c r="B21" s="16">
        <v>1</v>
      </c>
      <c r="C21" s="16">
        <v>1</v>
      </c>
      <c r="D21" s="16">
        <v>1</v>
      </c>
      <c r="E21" s="82">
        <v>1.98</v>
      </c>
      <c r="F21" s="16">
        <f t="shared" si="1"/>
        <v>1</v>
      </c>
      <c r="G21" s="16">
        <f t="shared" si="2"/>
        <v>1</v>
      </c>
      <c r="H21" s="16">
        <f t="shared" si="3"/>
        <v>1</v>
      </c>
      <c r="I21" s="16">
        <f t="shared" si="0"/>
        <v>1</v>
      </c>
      <c r="J21" s="41"/>
      <c r="K21" s="76" t="s">
        <v>35</v>
      </c>
    </row>
    <row r="22" spans="1:15" x14ac:dyDescent="0.25">
      <c r="K22" s="44"/>
    </row>
    <row r="23" spans="1:15" s="46" customFormat="1" ht="49.5" customHeight="1" x14ac:dyDescent="0.2">
      <c r="A23" s="4" t="s">
        <v>9</v>
      </c>
      <c r="B23" s="4" t="s">
        <v>17</v>
      </c>
      <c r="C23" s="4" t="str">
        <f>B7</f>
        <v>Larg pales</v>
      </c>
      <c r="D23" s="4" t="str">
        <f>B8</f>
        <v>Long pales</v>
      </c>
      <c r="E23" s="4" t="str">
        <f>B9</f>
        <v>Nbre trombones</v>
      </c>
      <c r="F23" s="4" t="str">
        <f>F13</f>
        <v>Nbre trombones Long pales</v>
      </c>
      <c r="G23" s="4" t="str">
        <f>G13</f>
        <v>Nbre trombones-Larg pales</v>
      </c>
      <c r="H23" s="4" t="str">
        <f>H13</f>
        <v>Larg pales-Long pales</v>
      </c>
      <c r="I23" s="4" t="str">
        <f>I13</f>
        <v>Nbre trombones-Larg pales-Long pales</v>
      </c>
      <c r="J23" s="45"/>
      <c r="K23" s="45"/>
      <c r="L23" s="1"/>
      <c r="M23" s="1"/>
      <c r="N23" s="1"/>
      <c r="O23" s="1"/>
    </row>
    <row r="24" spans="1:15" x14ac:dyDescent="0.25">
      <c r="A24" s="47" t="s">
        <v>18</v>
      </c>
      <c r="B24" s="2">
        <f>(SUM(E14:E21))/8</f>
        <v>2.0641249999999998</v>
      </c>
      <c r="C24" s="2">
        <f>((E14+E15+E16+E17)/4)-B24</f>
        <v>0.13337500000000002</v>
      </c>
      <c r="D24" s="2">
        <f>((E14+E15+E18+E19)/4)-B24</f>
        <v>-0.18262499999999982</v>
      </c>
      <c r="E24" s="2">
        <f>((E14+E16+E18+E20)/4)-B24</f>
        <v>0.15162500000000012</v>
      </c>
      <c r="F24" s="2">
        <f>((E14+E17+E18+E21)/4)-B24</f>
        <v>3.837500000000027E-2</v>
      </c>
      <c r="G24" s="2">
        <f>((E14+E16+E19+E21)/4)-B24</f>
        <v>8.7500000000018119E-4</v>
      </c>
      <c r="H24" s="2">
        <f>((E14+E15+E20+E21)/4)-B24</f>
        <v>-4.3374999999999719E-2</v>
      </c>
      <c r="I24" s="2">
        <f>((E15+E16+E18+E21)/4)-B24</f>
        <v>2.2375000000000256E-2</v>
      </c>
    </row>
    <row r="25" spans="1:15" x14ac:dyDescent="0.25">
      <c r="A25" s="47" t="s">
        <v>19</v>
      </c>
      <c r="B25" s="2">
        <f>(SUM(E14:E21))/8</f>
        <v>2.0641249999999998</v>
      </c>
      <c r="C25" s="2">
        <f>((E18+E19+E20+E21)/4)-B25</f>
        <v>-0.13337499999999958</v>
      </c>
      <c r="D25" s="2">
        <f>((E16+E17+E20+E21)/4)-B25</f>
        <v>0.18262500000000026</v>
      </c>
      <c r="E25" s="2">
        <f>((E15+E17+E19+E21)/4)-B25</f>
        <v>-0.15162499999999968</v>
      </c>
      <c r="F25" s="2">
        <f>((E15+E16+E19+E20)/4)-B25</f>
        <v>-3.8374999999999826E-2</v>
      </c>
      <c r="G25" s="2">
        <f>((E15+E17+E18+E20)/4)-B25</f>
        <v>-8.749999999997371E-4</v>
      </c>
      <c r="H25" s="2">
        <f>((E16+E17+E18+E19)/4)-B25</f>
        <v>4.3375000000000163E-2</v>
      </c>
      <c r="I25" s="2">
        <f>((E14+E17+E19+E20)/4)-B25</f>
        <v>-2.2374999999999812E-2</v>
      </c>
    </row>
    <row r="26" spans="1:15" x14ac:dyDescent="0.25">
      <c r="A26" s="47"/>
      <c r="B26" s="2"/>
      <c r="C26" s="2"/>
      <c r="D26" s="2"/>
      <c r="E26" s="2"/>
      <c r="F26" s="2"/>
      <c r="G26" s="2"/>
      <c r="H26" s="2"/>
      <c r="I26" s="2"/>
    </row>
    <row r="27" spans="1:15" x14ac:dyDescent="0.25">
      <c r="A27" s="47"/>
      <c r="B27" s="2"/>
      <c r="C27" s="2"/>
      <c r="D27" s="2"/>
      <c r="E27" s="2"/>
      <c r="F27" s="2"/>
      <c r="G27" s="2"/>
      <c r="H27" s="2"/>
      <c r="I27" s="2"/>
    </row>
    <row r="28" spans="1:15" ht="16.5" thickBot="1" x14ac:dyDescent="0.3">
      <c r="A28" s="47"/>
      <c r="B28" s="2"/>
      <c r="C28" s="2"/>
      <c r="D28" s="2"/>
      <c r="E28" s="2"/>
      <c r="F28" s="2"/>
      <c r="G28" s="2"/>
      <c r="H28" s="2"/>
      <c r="I28" s="2"/>
    </row>
    <row r="29" spans="1:15" ht="32.25" hidden="1" customHeight="1" x14ac:dyDescent="0.25">
      <c r="A29" s="48" t="s">
        <v>16</v>
      </c>
      <c r="B29" s="3">
        <f>AVERAGE(E14:E21)</f>
        <v>2.0641249999999998</v>
      </c>
      <c r="C29" s="3">
        <f>(AVERAGE(E18:E21))-B29</f>
        <v>-0.13337499999999958</v>
      </c>
      <c r="D29" s="3">
        <f>((E16+E17+E20+E21)/4)-B29</f>
        <v>0.18262500000000026</v>
      </c>
      <c r="E29" s="3">
        <f>((E15+E17+E19+E21)/4)-B29</f>
        <v>-0.15162499999999968</v>
      </c>
      <c r="F29" s="3">
        <f>((E14+E17+E18+E21)/4)-B29</f>
        <v>3.837500000000027E-2</v>
      </c>
      <c r="G29" s="3">
        <f>((E14+E16+E19+E21)/4)-B29</f>
        <v>8.7500000000018119E-4</v>
      </c>
      <c r="H29" s="3">
        <f>((E14+E15+E20+E21)/4)-B29</f>
        <v>-4.3374999999999719E-2</v>
      </c>
      <c r="I29" s="3">
        <f>SUMPRODUCT(I14:I21,E14:E21)/8</f>
        <v>2.2374999999999978E-2</v>
      </c>
    </row>
    <row r="30" spans="1:15" ht="32.25" hidden="1" customHeight="1" thickBot="1" x14ac:dyDescent="0.3">
      <c r="A30" s="49"/>
      <c r="B30" s="50">
        <f>ROUNDUP(B29,$K$31)</f>
        <v>2.0641250000000002</v>
      </c>
      <c r="C30" s="50">
        <f t="shared" ref="C30:I30" si="6">ROUNDUP(C29,$K$31)</f>
        <v>-0.13337499999999999</v>
      </c>
      <c r="D30" s="50">
        <f t="shared" si="6"/>
        <v>0.18262500000000001</v>
      </c>
      <c r="E30" s="50">
        <f t="shared" si="6"/>
        <v>-0.15162500000000001</v>
      </c>
      <c r="F30" s="50">
        <f t="shared" si="6"/>
        <v>3.8375100000000002E-2</v>
      </c>
      <c r="G30" s="50">
        <f t="shared" si="6"/>
        <v>8.7509999999999997E-4</v>
      </c>
      <c r="H30" s="50">
        <f t="shared" si="6"/>
        <v>-4.3375000000000004E-2</v>
      </c>
      <c r="I30" s="50">
        <f t="shared" si="6"/>
        <v>2.2374999999999999E-2</v>
      </c>
    </row>
    <row r="31" spans="1:15" s="56" customFormat="1" ht="72" customHeight="1" thickBot="1" x14ac:dyDescent="0.3">
      <c r="A31" s="51" t="str">
        <f>CONCATENATE(B10," =")</f>
        <v>Durée du vol en seconde =</v>
      </c>
      <c r="B31" s="52">
        <f>B30</f>
        <v>2.0641250000000002</v>
      </c>
      <c r="C31" s="52" t="str">
        <f>CONCATENATE((IF(C30&gt;0,CONCATENATE("+ ",C30),C30))," ",C23)</f>
        <v>-0.133375 Larg pales</v>
      </c>
      <c r="D31" s="52" t="str">
        <f t="shared" ref="D31:I31" si="7">CONCATENATE((IF(D30&gt;0,CONCATENATE("+ ",D30),D30))," ",D23)</f>
        <v>+ 0.182625 Long pales</v>
      </c>
      <c r="E31" s="52" t="str">
        <f t="shared" si="7"/>
        <v>-0.151625 Nbre trombones</v>
      </c>
      <c r="F31" s="52" t="str">
        <f t="shared" si="7"/>
        <v>+ 0.0383751 Nbre trombones Long pales</v>
      </c>
      <c r="G31" s="52" t="str">
        <f t="shared" si="7"/>
        <v>+ 0.0008751 Nbre trombones-Larg pales</v>
      </c>
      <c r="H31" s="53" t="str">
        <f>CONCATENATE((IF(H30&gt;0,CONCATENATE("+ ",H30),H30))," ",H23)</f>
        <v>-0.043375 Larg pales-Long pales</v>
      </c>
      <c r="I31" s="53" t="str">
        <f t="shared" si="7"/>
        <v>+ 0.022375 Nbre trombones-Larg pales-Long pales</v>
      </c>
      <c r="J31" s="80" t="s">
        <v>22</v>
      </c>
      <c r="K31" s="54">
        <v>7</v>
      </c>
      <c r="L31" s="55"/>
    </row>
    <row r="32" spans="1:15" ht="36.75" customHeight="1" x14ac:dyDescent="0.25">
      <c r="C32" s="57"/>
      <c r="D32" s="57"/>
      <c r="E32" s="57"/>
      <c r="F32" s="57"/>
      <c r="K32" s="58"/>
      <c r="L32" s="59" t="s">
        <v>21</v>
      </c>
      <c r="M32" s="59" t="s">
        <v>23</v>
      </c>
    </row>
    <row r="33" spans="1:13" x14ac:dyDescent="0.25">
      <c r="A33" s="60"/>
      <c r="B33" s="57"/>
      <c r="C33" s="57"/>
      <c r="D33" s="57"/>
      <c r="E33" s="57"/>
      <c r="F33" s="57"/>
      <c r="K33" s="61" t="str">
        <f>CONCATENATE(C23,"=",C7)</f>
        <v>Larg pales=25</v>
      </c>
      <c r="L33" s="62">
        <f>C24+B24</f>
        <v>2.1974999999999998</v>
      </c>
      <c r="M33" s="62">
        <f>$B$24</f>
        <v>2.0641249999999998</v>
      </c>
    </row>
    <row r="34" spans="1:13" x14ac:dyDescent="0.25">
      <c r="A34" s="60"/>
      <c r="B34" s="63"/>
      <c r="C34" s="64"/>
      <c r="D34" s="57"/>
      <c r="E34" s="65"/>
      <c r="F34" s="65"/>
      <c r="K34" s="61" t="str">
        <f>CONCATENATE(C23,"=",D7)</f>
        <v>Larg pales=60</v>
      </c>
      <c r="L34" s="62">
        <f>C25+B25</f>
        <v>1.9307500000000002</v>
      </c>
      <c r="M34" s="62">
        <f t="shared" ref="M34:M52" si="8">$B$24</f>
        <v>2.0641249999999998</v>
      </c>
    </row>
    <row r="35" spans="1:13" x14ac:dyDescent="0.25">
      <c r="A35" s="60"/>
      <c r="B35" s="63"/>
      <c r="C35" s="64"/>
      <c r="D35" s="57"/>
      <c r="E35" s="65"/>
      <c r="F35" s="65"/>
      <c r="K35" s="61"/>
      <c r="L35" s="62"/>
      <c r="M35" s="62">
        <f t="shared" si="8"/>
        <v>2.0641249999999998</v>
      </c>
    </row>
    <row r="36" spans="1:13" x14ac:dyDescent="0.25">
      <c r="A36" s="60"/>
      <c r="F36" s="1"/>
      <c r="G36" s="1"/>
      <c r="K36" s="61" t="str">
        <f>CONCATENATE(D23,"=",C8)</f>
        <v>Long pales=60</v>
      </c>
      <c r="L36" s="62">
        <f>D24+B24</f>
        <v>1.8815</v>
      </c>
      <c r="M36" s="62">
        <f t="shared" si="8"/>
        <v>2.0641249999999998</v>
      </c>
    </row>
    <row r="37" spans="1:13" x14ac:dyDescent="0.25">
      <c r="A37" s="60"/>
      <c r="F37" s="1"/>
      <c r="G37" s="1"/>
      <c r="H37" s="57"/>
      <c r="I37" s="57"/>
      <c r="J37" s="57"/>
      <c r="K37" s="61" t="str">
        <f>CONCATENATE(D23,"=",D8)</f>
        <v>Long pales=100</v>
      </c>
      <c r="L37" s="62">
        <f>D25+B25</f>
        <v>2.24675</v>
      </c>
      <c r="M37" s="62">
        <f t="shared" si="8"/>
        <v>2.0641249999999998</v>
      </c>
    </row>
    <row r="38" spans="1:13" x14ac:dyDescent="0.25">
      <c r="A38" s="57"/>
      <c r="K38" s="61"/>
      <c r="L38" s="62"/>
      <c r="M38" s="62">
        <f t="shared" si="8"/>
        <v>2.0641249999999998</v>
      </c>
    </row>
    <row r="39" spans="1:13" x14ac:dyDescent="0.25">
      <c r="A39" s="60"/>
      <c r="K39" s="61" t="str">
        <f>CONCATENATE(E23,"=",C9)</f>
        <v>Nbre trombones=1</v>
      </c>
      <c r="L39" s="62">
        <f>E24+B24</f>
        <v>2.2157499999999999</v>
      </c>
      <c r="M39" s="62">
        <f t="shared" si="8"/>
        <v>2.0641249999999998</v>
      </c>
    </row>
    <row r="40" spans="1:13" x14ac:dyDescent="0.25">
      <c r="A40" s="60"/>
      <c r="K40" s="61" t="str">
        <f>CONCATENATE(E23,"=",D9)</f>
        <v>Nbre trombones=2</v>
      </c>
      <c r="L40" s="62">
        <f>E25+B25</f>
        <v>1.9125000000000001</v>
      </c>
      <c r="M40" s="62">
        <f t="shared" si="8"/>
        <v>2.0641249999999998</v>
      </c>
    </row>
    <row r="41" spans="1:13" x14ac:dyDescent="0.25">
      <c r="A41" s="60"/>
      <c r="K41" s="61"/>
      <c r="L41" s="62"/>
      <c r="M41" s="62">
        <f t="shared" si="8"/>
        <v>2.0641249999999998</v>
      </c>
    </row>
    <row r="42" spans="1:13" x14ac:dyDescent="0.25">
      <c r="A42" s="60"/>
      <c r="K42" s="61" t="str">
        <f>CONCATENATE(F23," niveau -")</f>
        <v>Nbre trombones Long pales niveau -</v>
      </c>
      <c r="L42" s="62">
        <f>F24+B24</f>
        <v>2.1025</v>
      </c>
      <c r="M42" s="62">
        <f t="shared" si="8"/>
        <v>2.0641249999999998</v>
      </c>
    </row>
    <row r="43" spans="1:13" x14ac:dyDescent="0.25">
      <c r="A43" s="60"/>
      <c r="K43" s="61" t="str">
        <f>CONCATENATE(F23," niveau +")</f>
        <v>Nbre trombones Long pales niveau +</v>
      </c>
      <c r="L43" s="62">
        <f>F25+B25</f>
        <v>2.0257499999999999</v>
      </c>
      <c r="M43" s="62">
        <f t="shared" si="8"/>
        <v>2.0641249999999998</v>
      </c>
    </row>
    <row r="44" spans="1:13" x14ac:dyDescent="0.25">
      <c r="K44" s="61"/>
      <c r="L44" s="62"/>
      <c r="M44" s="62">
        <f t="shared" si="8"/>
        <v>2.0641249999999998</v>
      </c>
    </row>
    <row r="45" spans="1:13" x14ac:dyDescent="0.25">
      <c r="K45" s="61" t="str">
        <f>CONCATENATE(G23," niveau -")</f>
        <v>Nbre trombones-Larg pales niveau -</v>
      </c>
      <c r="L45" s="62">
        <f>G24+B24</f>
        <v>2.0649999999999999</v>
      </c>
      <c r="M45" s="62">
        <f t="shared" si="8"/>
        <v>2.0641249999999998</v>
      </c>
    </row>
    <row r="46" spans="1:13" x14ac:dyDescent="0.25">
      <c r="K46" s="61" t="str">
        <f>CONCATENATE(G23," niveau +")</f>
        <v>Nbre trombones-Larg pales niveau +</v>
      </c>
      <c r="L46" s="62">
        <f>G25+B25</f>
        <v>2.06325</v>
      </c>
      <c r="M46" s="62">
        <f t="shared" si="8"/>
        <v>2.0641249999999998</v>
      </c>
    </row>
    <row r="47" spans="1:13" x14ac:dyDescent="0.25">
      <c r="A47" s="60"/>
      <c r="K47" s="61"/>
      <c r="L47" s="62"/>
      <c r="M47" s="62">
        <f t="shared" si="8"/>
        <v>2.0641249999999998</v>
      </c>
    </row>
    <row r="48" spans="1:13" ht="15.6" customHeight="1" x14ac:dyDescent="0.25">
      <c r="A48" s="66"/>
      <c r="H48" s="67"/>
      <c r="K48" s="61" t="str">
        <f>CONCATENATE(H23," niveau -")</f>
        <v>Larg pales-Long pales niveau -</v>
      </c>
      <c r="L48" s="62">
        <f>H24+B24</f>
        <v>2.02075</v>
      </c>
      <c r="M48" s="62">
        <f t="shared" si="8"/>
        <v>2.0641249999999998</v>
      </c>
    </row>
    <row r="49" spans="1:13" x14ac:dyDescent="0.25">
      <c r="A49" s="68"/>
      <c r="H49" s="69"/>
      <c r="K49" s="61" t="str">
        <f>CONCATENATE(H23," niveau +")</f>
        <v>Larg pales-Long pales niveau +</v>
      </c>
      <c r="L49" s="62">
        <f>H25+B25</f>
        <v>2.1074999999999999</v>
      </c>
      <c r="M49" s="62">
        <f t="shared" si="8"/>
        <v>2.0641249999999998</v>
      </c>
    </row>
    <row r="50" spans="1:13" x14ac:dyDescent="0.25">
      <c r="A50" s="68"/>
      <c r="H50" s="69"/>
      <c r="K50" s="61"/>
      <c r="L50" s="62"/>
      <c r="M50" s="62">
        <f t="shared" si="8"/>
        <v>2.0641249999999998</v>
      </c>
    </row>
    <row r="51" spans="1:13" x14ac:dyDescent="0.25">
      <c r="A51" s="68"/>
      <c r="H51" s="69"/>
      <c r="K51" s="61" t="str">
        <f>CONCATENATE(I23," niveau -")</f>
        <v>Nbre trombones-Larg pales-Long pales niveau -</v>
      </c>
      <c r="L51" s="62">
        <f>I24+B24</f>
        <v>2.0865</v>
      </c>
      <c r="M51" s="62">
        <f t="shared" si="8"/>
        <v>2.0641249999999998</v>
      </c>
    </row>
    <row r="52" spans="1:13" s="73" customFormat="1" x14ac:dyDescent="0.25">
      <c r="A52" s="70"/>
      <c r="B52" s="10"/>
      <c r="C52" s="10"/>
      <c r="D52" s="10"/>
      <c r="E52" s="10"/>
      <c r="F52" s="10"/>
      <c r="G52" s="10"/>
      <c r="H52" s="71"/>
      <c r="I52" s="72"/>
      <c r="J52" s="72"/>
      <c r="K52" s="61" t="str">
        <f>CONCATENATE(I23," niveau -")</f>
        <v>Nbre trombones-Larg pales-Long pales niveau -</v>
      </c>
      <c r="L52" s="62">
        <f>I25+B25</f>
        <v>2.04175</v>
      </c>
      <c r="M52" s="62">
        <f t="shared" si="8"/>
        <v>2.0641249999999998</v>
      </c>
    </row>
    <row r="53" spans="1:13" s="73" customFormat="1" x14ac:dyDescent="0.25">
      <c r="A53" s="70"/>
      <c r="B53" s="10"/>
      <c r="C53" s="10"/>
      <c r="D53" s="10"/>
      <c r="E53" s="10"/>
      <c r="F53" s="10"/>
      <c r="G53" s="10"/>
      <c r="H53" s="71"/>
      <c r="I53" s="72"/>
      <c r="J53" s="72"/>
      <c r="K53" s="10"/>
    </row>
    <row r="54" spans="1:13" s="73" customFormat="1" x14ac:dyDescent="0.25">
      <c r="A54" s="70"/>
      <c r="B54" s="10"/>
      <c r="C54" s="10"/>
      <c r="D54" s="10"/>
      <c r="E54" s="10"/>
      <c r="F54" s="10"/>
      <c r="G54" s="10"/>
      <c r="H54" s="71"/>
      <c r="I54" s="72"/>
      <c r="J54" s="72"/>
      <c r="K54" s="10"/>
    </row>
    <row r="55" spans="1:13" x14ac:dyDescent="0.25">
      <c r="A55" s="68"/>
    </row>
    <row r="56" spans="1:13" x14ac:dyDescent="0.25">
      <c r="A56" s="68"/>
    </row>
    <row r="59" spans="1:13" ht="34.5" x14ac:dyDescent="0.45">
      <c r="A59" s="83" t="s">
        <v>34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3" x14ac:dyDescent="0.25">
      <c r="B60" s="11" t="s">
        <v>1</v>
      </c>
      <c r="C60" s="11"/>
      <c r="D60" s="11"/>
      <c r="E60" s="17" t="s">
        <v>29</v>
      </c>
      <c r="F60" s="11" t="s">
        <v>15</v>
      </c>
      <c r="G60" s="11"/>
      <c r="H60" s="11"/>
      <c r="I60" s="11"/>
      <c r="K60" s="17" t="s">
        <v>28</v>
      </c>
      <c r="L60" s="12" t="s">
        <v>30</v>
      </c>
    </row>
    <row r="61" spans="1:13" ht="55.5" customHeight="1" x14ac:dyDescent="0.2">
      <c r="A61" s="13" t="s">
        <v>32</v>
      </c>
      <c r="B61" s="19" t="str">
        <f>B7</f>
        <v>Larg pales</v>
      </c>
      <c r="C61" s="19" t="str">
        <f>B8</f>
        <v>Long pales</v>
      </c>
      <c r="D61" s="19" t="str">
        <f>B9</f>
        <v>Nbre trombones</v>
      </c>
      <c r="E61" s="21" t="str">
        <f>B10</f>
        <v>Durée du vol en seconde</v>
      </c>
      <c r="F61" s="18" t="str">
        <f>CONCATENATE(D61," ",C61)</f>
        <v>Nbre trombones Long pales</v>
      </c>
      <c r="G61" s="18" t="str">
        <f>CONCATENATE(D61,"-",B61)</f>
        <v>Nbre trombones-Larg pales</v>
      </c>
      <c r="H61" s="18" t="str">
        <f>CONCATENATE(B61,"-",C61)</f>
        <v>Larg pales-Long pales</v>
      </c>
      <c r="I61" s="18" t="str">
        <f>CONCATENATE(D61,"-",B61,"-",C61)</f>
        <v>Nbre trombones-Larg pales-Long pales</v>
      </c>
      <c r="J61" s="13" t="s">
        <v>31</v>
      </c>
      <c r="K61" s="21" t="str">
        <f>E61</f>
        <v>Durée du vol en seconde</v>
      </c>
      <c r="L61" s="21" t="s">
        <v>30</v>
      </c>
    </row>
    <row r="62" spans="1:13" x14ac:dyDescent="0.25">
      <c r="A62" s="16">
        <v>1</v>
      </c>
      <c r="B62" s="16">
        <v>-1</v>
      </c>
      <c r="C62" s="16">
        <v>-1</v>
      </c>
      <c r="D62" s="16">
        <v>-1</v>
      </c>
      <c r="E62" s="20">
        <f>$B$29+(B62*$C$29)+(C62*$D$29)+(D62*$E$29)+(F62*$F$29)+(G62*$G$29)+(H62*$H$29)+(G62*$I$29)</f>
        <v>2.1847499999999993</v>
      </c>
      <c r="F62" s="16">
        <f>D62*C62</f>
        <v>1</v>
      </c>
      <c r="G62" s="16">
        <f>D62*B62</f>
        <v>1</v>
      </c>
      <c r="H62" s="16">
        <f>B62*C62</f>
        <v>1</v>
      </c>
      <c r="I62" s="16">
        <f>D62*B62*C62</f>
        <v>-1</v>
      </c>
      <c r="J62" s="16">
        <v>1</v>
      </c>
      <c r="K62" s="20">
        <f>E14</f>
        <v>2.14</v>
      </c>
      <c r="L62" s="20">
        <f>K62-E62</f>
        <v>-4.4749999999999179E-2</v>
      </c>
    </row>
    <row r="63" spans="1:13" x14ac:dyDescent="0.25">
      <c r="A63" s="16">
        <v>2</v>
      </c>
      <c r="B63" s="16">
        <v>0</v>
      </c>
      <c r="C63" s="16">
        <v>-1</v>
      </c>
      <c r="D63" s="16">
        <v>-1</v>
      </c>
      <c r="E63" s="20">
        <f t="shared" ref="E63:E88" si="9">$B$29+(B63*$C$29)+(C63*$D$29)+(D63*$E$29)+(F63*$F$29)+(G63*$G$29)+(H63*$H$29)+(G63*$I$29)</f>
        <v>2.0714999999999995</v>
      </c>
      <c r="F63" s="16">
        <f t="shared" ref="F63:F88" si="10">D63*C63</f>
        <v>1</v>
      </c>
      <c r="G63" s="16">
        <f t="shared" ref="G63:G88" si="11">D63*B63</f>
        <v>0</v>
      </c>
      <c r="H63" s="16">
        <f t="shared" ref="H63:H88" si="12">B63*C63</f>
        <v>0</v>
      </c>
      <c r="I63" s="16">
        <f t="shared" ref="I63:I88" si="13">D63*B63*C63</f>
        <v>0</v>
      </c>
      <c r="J63" s="16"/>
      <c r="K63" s="20"/>
      <c r="L63" s="20"/>
    </row>
    <row r="64" spans="1:13" x14ac:dyDescent="0.25">
      <c r="A64" s="16">
        <v>3</v>
      </c>
      <c r="B64" s="16">
        <v>-1</v>
      </c>
      <c r="C64" s="16">
        <v>0</v>
      </c>
      <c r="D64" s="16">
        <v>-1</v>
      </c>
      <c r="E64" s="20">
        <f t="shared" si="9"/>
        <v>2.372374999999999</v>
      </c>
      <c r="F64" s="16">
        <f t="shared" si="10"/>
        <v>0</v>
      </c>
      <c r="G64" s="16">
        <f t="shared" si="11"/>
        <v>1</v>
      </c>
      <c r="H64" s="16">
        <f t="shared" si="12"/>
        <v>0</v>
      </c>
      <c r="I64" s="16">
        <f t="shared" si="13"/>
        <v>0</v>
      </c>
      <c r="J64" s="16"/>
      <c r="K64" s="20"/>
      <c r="L64" s="20"/>
    </row>
    <row r="65" spans="1:12" x14ac:dyDescent="0.25">
      <c r="A65" s="16">
        <v>4</v>
      </c>
      <c r="B65" s="16">
        <v>-1</v>
      </c>
      <c r="C65" s="16">
        <v>-1</v>
      </c>
      <c r="D65" s="16">
        <v>0</v>
      </c>
      <c r="E65" s="20">
        <f t="shared" si="9"/>
        <v>1.9714999999999994</v>
      </c>
      <c r="F65" s="16">
        <f t="shared" si="10"/>
        <v>0</v>
      </c>
      <c r="G65" s="16">
        <f t="shared" si="11"/>
        <v>0</v>
      </c>
      <c r="H65" s="16">
        <f t="shared" si="12"/>
        <v>1</v>
      </c>
      <c r="I65" s="16">
        <f t="shared" si="13"/>
        <v>0</v>
      </c>
      <c r="J65" s="16"/>
      <c r="K65" s="20"/>
      <c r="L65" s="20"/>
    </row>
    <row r="66" spans="1:12" x14ac:dyDescent="0.25">
      <c r="A66" s="16">
        <v>5</v>
      </c>
      <c r="B66" s="16">
        <v>-1</v>
      </c>
      <c r="C66" s="16">
        <v>-1</v>
      </c>
      <c r="D66" s="16">
        <v>1</v>
      </c>
      <c r="E66" s="20">
        <f t="shared" si="9"/>
        <v>1.7582499999999992</v>
      </c>
      <c r="F66" s="16">
        <f t="shared" si="10"/>
        <v>-1</v>
      </c>
      <c r="G66" s="16">
        <f t="shared" si="11"/>
        <v>-1</v>
      </c>
      <c r="H66" s="16">
        <f t="shared" si="12"/>
        <v>1</v>
      </c>
      <c r="I66" s="16">
        <f t="shared" si="13"/>
        <v>1</v>
      </c>
      <c r="J66" s="16">
        <v>2</v>
      </c>
      <c r="K66" s="20">
        <f>E15</f>
        <v>1.8029999999999999</v>
      </c>
      <c r="L66" s="20">
        <f>K66-E66</f>
        <v>4.4750000000000734E-2</v>
      </c>
    </row>
    <row r="67" spans="1:12" x14ac:dyDescent="0.25">
      <c r="A67" s="16">
        <v>6</v>
      </c>
      <c r="B67" s="16">
        <v>0</v>
      </c>
      <c r="C67" s="16">
        <v>-1</v>
      </c>
      <c r="D67" s="16">
        <v>1</v>
      </c>
      <c r="E67" s="20">
        <f t="shared" si="9"/>
        <v>1.6914999999999996</v>
      </c>
      <c r="F67" s="16">
        <f t="shared" si="10"/>
        <v>-1</v>
      </c>
      <c r="G67" s="16">
        <f t="shared" si="11"/>
        <v>0</v>
      </c>
      <c r="H67" s="16">
        <f t="shared" si="12"/>
        <v>0</v>
      </c>
      <c r="I67" s="16">
        <f t="shared" si="13"/>
        <v>0</v>
      </c>
      <c r="J67" s="16"/>
      <c r="K67" s="20"/>
      <c r="L67" s="20"/>
    </row>
    <row r="68" spans="1:12" x14ac:dyDescent="0.25">
      <c r="A68" s="16">
        <v>7</v>
      </c>
      <c r="B68" s="16">
        <v>-1</v>
      </c>
      <c r="C68" s="16">
        <v>0</v>
      </c>
      <c r="D68" s="16">
        <v>1</v>
      </c>
      <c r="E68" s="20">
        <f t="shared" si="9"/>
        <v>2.0226249999999997</v>
      </c>
      <c r="F68" s="16">
        <f t="shared" si="10"/>
        <v>0</v>
      </c>
      <c r="G68" s="16">
        <f t="shared" si="11"/>
        <v>-1</v>
      </c>
      <c r="H68" s="16">
        <f t="shared" si="12"/>
        <v>0</v>
      </c>
      <c r="I68" s="16">
        <f t="shared" si="13"/>
        <v>0</v>
      </c>
      <c r="J68" s="16"/>
      <c r="K68" s="20"/>
      <c r="L68" s="20"/>
    </row>
    <row r="69" spans="1:12" x14ac:dyDescent="0.25">
      <c r="A69" s="16">
        <v>8</v>
      </c>
      <c r="B69" s="16">
        <v>-1</v>
      </c>
      <c r="C69" s="16">
        <v>-1</v>
      </c>
      <c r="D69" s="16">
        <v>0</v>
      </c>
      <c r="E69" s="20">
        <f t="shared" si="9"/>
        <v>1.9714999999999994</v>
      </c>
      <c r="F69" s="16">
        <f t="shared" si="10"/>
        <v>0</v>
      </c>
      <c r="G69" s="16">
        <f t="shared" si="11"/>
        <v>0</v>
      </c>
      <c r="H69" s="16">
        <f t="shared" si="12"/>
        <v>1</v>
      </c>
      <c r="I69" s="16">
        <f t="shared" si="13"/>
        <v>0</v>
      </c>
      <c r="J69" s="16"/>
      <c r="K69" s="20"/>
      <c r="L69" s="20"/>
    </row>
    <row r="70" spans="1:12" x14ac:dyDescent="0.25">
      <c r="A70" s="16">
        <v>9</v>
      </c>
      <c r="B70" s="16">
        <v>-1</v>
      </c>
      <c r="C70" s="16">
        <v>1</v>
      </c>
      <c r="D70" s="16">
        <v>-1</v>
      </c>
      <c r="E70" s="20">
        <f t="shared" si="9"/>
        <v>2.5599999999999987</v>
      </c>
      <c r="F70" s="16">
        <f t="shared" si="10"/>
        <v>-1</v>
      </c>
      <c r="G70" s="16">
        <f t="shared" si="11"/>
        <v>1</v>
      </c>
      <c r="H70" s="16">
        <f t="shared" si="12"/>
        <v>-1</v>
      </c>
      <c r="I70" s="16">
        <f t="shared" si="13"/>
        <v>1</v>
      </c>
      <c r="J70" s="16">
        <v>3</v>
      </c>
      <c r="K70" s="20">
        <f>E16</f>
        <v>2.56</v>
      </c>
      <c r="L70" s="20">
        <f>K70-E70</f>
        <v>0</v>
      </c>
    </row>
    <row r="71" spans="1:12" x14ac:dyDescent="0.25">
      <c r="A71" s="16">
        <v>10</v>
      </c>
      <c r="B71" s="16">
        <v>0</v>
      </c>
      <c r="C71" s="16">
        <v>1</v>
      </c>
      <c r="D71" s="16">
        <v>-1</v>
      </c>
      <c r="E71" s="20">
        <f t="shared" si="9"/>
        <v>2.3599999999999994</v>
      </c>
      <c r="F71" s="16">
        <f t="shared" si="10"/>
        <v>-1</v>
      </c>
      <c r="G71" s="16">
        <f t="shared" si="11"/>
        <v>0</v>
      </c>
      <c r="H71" s="16">
        <f t="shared" si="12"/>
        <v>0</v>
      </c>
      <c r="I71" s="16">
        <f t="shared" si="13"/>
        <v>0</v>
      </c>
      <c r="J71" s="16"/>
      <c r="K71" s="20"/>
      <c r="L71" s="20"/>
    </row>
    <row r="72" spans="1:12" x14ac:dyDescent="0.25">
      <c r="A72" s="16">
        <v>11</v>
      </c>
      <c r="B72" s="16">
        <v>-1</v>
      </c>
      <c r="C72" s="16">
        <v>1</v>
      </c>
      <c r="D72" s="16">
        <v>0</v>
      </c>
      <c r="E72" s="20">
        <f t="shared" si="9"/>
        <v>2.4234999999999993</v>
      </c>
      <c r="F72" s="16">
        <f t="shared" si="10"/>
        <v>0</v>
      </c>
      <c r="G72" s="16">
        <f t="shared" si="11"/>
        <v>0</v>
      </c>
      <c r="H72" s="16">
        <f t="shared" si="12"/>
        <v>-1</v>
      </c>
      <c r="I72" s="16">
        <f t="shared" si="13"/>
        <v>0</v>
      </c>
      <c r="J72" s="16"/>
      <c r="K72" s="20"/>
      <c r="L72" s="20"/>
    </row>
    <row r="73" spans="1:12" x14ac:dyDescent="0.25">
      <c r="A73" s="16">
        <v>12</v>
      </c>
      <c r="B73" s="16">
        <v>-1</v>
      </c>
      <c r="C73" s="16">
        <v>1</v>
      </c>
      <c r="D73" s="16">
        <v>1</v>
      </c>
      <c r="E73" s="20">
        <f t="shared" si="9"/>
        <v>2.2869999999999999</v>
      </c>
      <c r="F73" s="16">
        <f t="shared" si="10"/>
        <v>1</v>
      </c>
      <c r="G73" s="16">
        <f t="shared" si="11"/>
        <v>-1</v>
      </c>
      <c r="H73" s="16">
        <f t="shared" si="12"/>
        <v>-1</v>
      </c>
      <c r="I73" s="16">
        <f t="shared" si="13"/>
        <v>-1</v>
      </c>
      <c r="J73" s="16">
        <v>4</v>
      </c>
      <c r="K73" s="20">
        <f>E17</f>
        <v>2.2869999999999999</v>
      </c>
      <c r="L73" s="20">
        <f>K73-E73</f>
        <v>0</v>
      </c>
    </row>
    <row r="74" spans="1:12" x14ac:dyDescent="0.25">
      <c r="A74" s="16">
        <v>13</v>
      </c>
      <c r="B74" s="16">
        <v>0</v>
      </c>
      <c r="C74" s="16">
        <v>1</v>
      </c>
      <c r="D74" s="16">
        <v>1</v>
      </c>
      <c r="E74" s="20">
        <f t="shared" si="9"/>
        <v>2.1335000000000006</v>
      </c>
      <c r="F74" s="16">
        <f t="shared" si="10"/>
        <v>1</v>
      </c>
      <c r="G74" s="16">
        <f t="shared" si="11"/>
        <v>0</v>
      </c>
      <c r="H74" s="16">
        <f t="shared" si="12"/>
        <v>0</v>
      </c>
      <c r="I74" s="16">
        <f t="shared" si="13"/>
        <v>0</v>
      </c>
      <c r="J74" s="16"/>
      <c r="K74" s="20"/>
      <c r="L74" s="20"/>
    </row>
    <row r="75" spans="1:12" x14ac:dyDescent="0.25">
      <c r="A75" s="16">
        <v>14</v>
      </c>
      <c r="B75" s="16">
        <v>-1</v>
      </c>
      <c r="C75" s="16">
        <v>1</v>
      </c>
      <c r="D75" s="16">
        <v>0</v>
      </c>
      <c r="E75" s="20">
        <f t="shared" si="9"/>
        <v>2.4234999999999993</v>
      </c>
      <c r="F75" s="16">
        <f t="shared" si="10"/>
        <v>0</v>
      </c>
      <c r="G75" s="16">
        <f t="shared" si="11"/>
        <v>0</v>
      </c>
      <c r="H75" s="16">
        <f t="shared" si="12"/>
        <v>-1</v>
      </c>
      <c r="I75" s="16">
        <f t="shared" si="13"/>
        <v>0</v>
      </c>
      <c r="J75" s="16"/>
      <c r="K75" s="20"/>
      <c r="L75" s="20"/>
    </row>
    <row r="76" spans="1:12" x14ac:dyDescent="0.25">
      <c r="A76" s="16">
        <v>15</v>
      </c>
      <c r="B76" s="16">
        <v>1</v>
      </c>
      <c r="C76" s="16">
        <v>-1</v>
      </c>
      <c r="D76" s="16">
        <v>-1</v>
      </c>
      <c r="E76" s="20">
        <f t="shared" si="9"/>
        <v>1.9582499999999994</v>
      </c>
      <c r="F76" s="16">
        <f t="shared" si="10"/>
        <v>1</v>
      </c>
      <c r="G76" s="16">
        <f t="shared" si="11"/>
        <v>-1</v>
      </c>
      <c r="H76" s="16">
        <f t="shared" si="12"/>
        <v>-1</v>
      </c>
      <c r="I76" s="16">
        <f t="shared" si="13"/>
        <v>1</v>
      </c>
      <c r="J76" s="16">
        <v>5</v>
      </c>
      <c r="K76" s="20">
        <f>E18</f>
        <v>2.0030000000000001</v>
      </c>
      <c r="L76" s="20">
        <f>K76-E76</f>
        <v>4.4750000000000734E-2</v>
      </c>
    </row>
    <row r="77" spans="1:12" x14ac:dyDescent="0.25">
      <c r="A77" s="16">
        <v>16</v>
      </c>
      <c r="B77" s="16">
        <v>1</v>
      </c>
      <c r="C77" s="16">
        <v>0</v>
      </c>
      <c r="D77" s="16">
        <v>-1</v>
      </c>
      <c r="E77" s="20">
        <f t="shared" si="9"/>
        <v>2.0591249999999999</v>
      </c>
      <c r="F77" s="16">
        <f t="shared" si="10"/>
        <v>0</v>
      </c>
      <c r="G77" s="16">
        <f t="shared" si="11"/>
        <v>-1</v>
      </c>
      <c r="H77" s="16">
        <f t="shared" si="12"/>
        <v>0</v>
      </c>
      <c r="I77" s="16">
        <f t="shared" si="13"/>
        <v>0</v>
      </c>
      <c r="J77" s="16"/>
      <c r="K77" s="20"/>
      <c r="L77" s="20"/>
    </row>
    <row r="78" spans="1:12" x14ac:dyDescent="0.25">
      <c r="A78" s="16">
        <v>17</v>
      </c>
      <c r="B78" s="16">
        <v>1</v>
      </c>
      <c r="C78" s="16">
        <v>-1</v>
      </c>
      <c r="D78" s="16">
        <v>0</v>
      </c>
      <c r="E78" s="20">
        <f t="shared" si="9"/>
        <v>1.7914999999999996</v>
      </c>
      <c r="F78" s="16">
        <f t="shared" si="10"/>
        <v>0</v>
      </c>
      <c r="G78" s="16">
        <f t="shared" si="11"/>
        <v>0</v>
      </c>
      <c r="H78" s="16">
        <f t="shared" si="12"/>
        <v>-1</v>
      </c>
      <c r="I78" s="16">
        <f t="shared" si="13"/>
        <v>0</v>
      </c>
      <c r="J78" s="16"/>
      <c r="K78" s="20"/>
      <c r="L78" s="20"/>
    </row>
    <row r="79" spans="1:12" x14ac:dyDescent="0.25">
      <c r="A79" s="16">
        <v>18</v>
      </c>
      <c r="B79" s="16">
        <v>1</v>
      </c>
      <c r="C79" s="16">
        <v>-1</v>
      </c>
      <c r="D79" s="16">
        <v>1</v>
      </c>
      <c r="E79" s="20">
        <f t="shared" si="9"/>
        <v>1.6247499999999999</v>
      </c>
      <c r="F79" s="16">
        <f t="shared" si="10"/>
        <v>-1</v>
      </c>
      <c r="G79" s="16">
        <f t="shared" si="11"/>
        <v>1</v>
      </c>
      <c r="H79" s="16">
        <f t="shared" si="12"/>
        <v>-1</v>
      </c>
      <c r="I79" s="16">
        <f t="shared" si="13"/>
        <v>-1</v>
      </c>
      <c r="J79" s="16">
        <v>6</v>
      </c>
      <c r="K79" s="20">
        <f>E19</f>
        <v>1.58</v>
      </c>
      <c r="L79" s="20">
        <f>K79-E79</f>
        <v>-4.4749999999999845E-2</v>
      </c>
    </row>
    <row r="80" spans="1:12" x14ac:dyDescent="0.25">
      <c r="A80" s="16">
        <v>19</v>
      </c>
      <c r="B80" s="16">
        <v>0</v>
      </c>
      <c r="C80" s="16">
        <v>-1</v>
      </c>
      <c r="D80" s="16">
        <v>1</v>
      </c>
      <c r="E80" s="20">
        <f t="shared" si="9"/>
        <v>1.6914999999999996</v>
      </c>
      <c r="F80" s="16">
        <f t="shared" si="10"/>
        <v>-1</v>
      </c>
      <c r="G80" s="16">
        <f t="shared" si="11"/>
        <v>0</v>
      </c>
      <c r="H80" s="16">
        <f t="shared" si="12"/>
        <v>0</v>
      </c>
      <c r="I80" s="16">
        <f t="shared" si="13"/>
        <v>0</v>
      </c>
      <c r="J80" s="16"/>
      <c r="K80" s="20"/>
      <c r="L80" s="20"/>
    </row>
    <row r="81" spans="1:12" x14ac:dyDescent="0.25">
      <c r="A81" s="16">
        <v>20</v>
      </c>
      <c r="B81" s="16">
        <v>1</v>
      </c>
      <c r="C81" s="16">
        <v>0</v>
      </c>
      <c r="D81" s="16">
        <v>1</v>
      </c>
      <c r="E81" s="20">
        <f t="shared" si="9"/>
        <v>1.8023750000000007</v>
      </c>
      <c r="F81" s="16">
        <f t="shared" si="10"/>
        <v>0</v>
      </c>
      <c r="G81" s="16">
        <f t="shared" si="11"/>
        <v>1</v>
      </c>
      <c r="H81" s="16">
        <f t="shared" si="12"/>
        <v>0</v>
      </c>
      <c r="I81" s="16">
        <f t="shared" si="13"/>
        <v>0</v>
      </c>
      <c r="J81" s="16"/>
      <c r="K81" s="20"/>
      <c r="L81" s="20"/>
    </row>
    <row r="82" spans="1:12" x14ac:dyDescent="0.25">
      <c r="A82" s="16">
        <v>21</v>
      </c>
      <c r="B82" s="16">
        <v>1</v>
      </c>
      <c r="C82" s="16">
        <v>-1</v>
      </c>
      <c r="D82" s="16">
        <v>0</v>
      </c>
      <c r="E82" s="20">
        <f t="shared" si="9"/>
        <v>1.7914999999999996</v>
      </c>
      <c r="F82" s="16">
        <f t="shared" si="10"/>
        <v>0</v>
      </c>
      <c r="G82" s="16">
        <f t="shared" si="11"/>
        <v>0</v>
      </c>
      <c r="H82" s="16">
        <f t="shared" si="12"/>
        <v>-1</v>
      </c>
      <c r="I82" s="16">
        <f t="shared" si="13"/>
        <v>0</v>
      </c>
      <c r="J82" s="16"/>
      <c r="K82" s="20"/>
      <c r="L82" s="20"/>
    </row>
    <row r="83" spans="1:12" x14ac:dyDescent="0.25">
      <c r="A83" s="16">
        <v>22</v>
      </c>
      <c r="B83" s="16">
        <v>1</v>
      </c>
      <c r="C83" s="16">
        <v>1</v>
      </c>
      <c r="D83" s="16">
        <v>-1</v>
      </c>
      <c r="E83" s="20">
        <f t="shared" si="9"/>
        <v>2.16</v>
      </c>
      <c r="F83" s="16">
        <f t="shared" si="10"/>
        <v>-1</v>
      </c>
      <c r="G83" s="16">
        <f t="shared" si="11"/>
        <v>-1</v>
      </c>
      <c r="H83" s="16">
        <f t="shared" si="12"/>
        <v>1</v>
      </c>
      <c r="I83" s="16">
        <f t="shared" si="13"/>
        <v>-1</v>
      </c>
      <c r="J83" s="16">
        <v>7</v>
      </c>
      <c r="K83" s="20">
        <f>E20</f>
        <v>2.16</v>
      </c>
      <c r="L83" s="20">
        <f>K83-E83</f>
        <v>0</v>
      </c>
    </row>
    <row r="84" spans="1:12" x14ac:dyDescent="0.25">
      <c r="A84" s="16">
        <v>23</v>
      </c>
      <c r="B84" s="16">
        <v>1</v>
      </c>
      <c r="C84" s="16">
        <v>0</v>
      </c>
      <c r="D84" s="16">
        <v>-1</v>
      </c>
      <c r="E84" s="20">
        <f t="shared" si="9"/>
        <v>2.0591249999999999</v>
      </c>
      <c r="F84" s="16">
        <f t="shared" si="10"/>
        <v>0</v>
      </c>
      <c r="G84" s="16">
        <f t="shared" si="11"/>
        <v>-1</v>
      </c>
      <c r="H84" s="16">
        <f t="shared" si="12"/>
        <v>0</v>
      </c>
      <c r="I84" s="16">
        <f t="shared" si="13"/>
        <v>0</v>
      </c>
      <c r="J84" s="16"/>
      <c r="K84" s="20"/>
      <c r="L84" s="20"/>
    </row>
    <row r="85" spans="1:12" x14ac:dyDescent="0.25">
      <c r="A85" s="16">
        <v>24</v>
      </c>
      <c r="B85" s="16">
        <v>1</v>
      </c>
      <c r="C85" s="16">
        <v>1</v>
      </c>
      <c r="D85" s="16">
        <v>0</v>
      </c>
      <c r="E85" s="20">
        <f t="shared" si="9"/>
        <v>2.0700000000000007</v>
      </c>
      <c r="F85" s="16">
        <f t="shared" si="10"/>
        <v>0</v>
      </c>
      <c r="G85" s="16">
        <f t="shared" si="11"/>
        <v>0</v>
      </c>
      <c r="H85" s="16">
        <f t="shared" si="12"/>
        <v>1</v>
      </c>
      <c r="I85" s="16">
        <f t="shared" si="13"/>
        <v>0</v>
      </c>
      <c r="J85" s="16"/>
      <c r="K85" s="20"/>
      <c r="L85" s="20"/>
    </row>
    <row r="86" spans="1:12" x14ac:dyDescent="0.25">
      <c r="A86" s="16">
        <v>25</v>
      </c>
      <c r="B86" s="16">
        <v>1</v>
      </c>
      <c r="C86" s="16">
        <v>1</v>
      </c>
      <c r="D86" s="16">
        <v>1</v>
      </c>
      <c r="E86" s="20">
        <f t="shared" si="9"/>
        <v>1.9800000000000015</v>
      </c>
      <c r="F86" s="16">
        <f t="shared" si="10"/>
        <v>1</v>
      </c>
      <c r="G86" s="16">
        <f t="shared" si="11"/>
        <v>1</v>
      </c>
      <c r="H86" s="16">
        <f t="shared" si="12"/>
        <v>1</v>
      </c>
      <c r="I86" s="16">
        <f t="shared" si="13"/>
        <v>1</v>
      </c>
      <c r="J86" s="16">
        <v>8</v>
      </c>
      <c r="K86" s="20">
        <f>E21</f>
        <v>1.98</v>
      </c>
      <c r="L86" s="20">
        <f>K86-E86</f>
        <v>0</v>
      </c>
    </row>
    <row r="87" spans="1:12" x14ac:dyDescent="0.25">
      <c r="A87" s="16">
        <v>26</v>
      </c>
      <c r="B87" s="16">
        <v>1</v>
      </c>
      <c r="C87" s="16">
        <v>1</v>
      </c>
      <c r="D87" s="16">
        <v>0</v>
      </c>
      <c r="E87" s="20">
        <f t="shared" si="9"/>
        <v>2.0700000000000007</v>
      </c>
      <c r="F87" s="16">
        <f t="shared" si="10"/>
        <v>0</v>
      </c>
      <c r="G87" s="16">
        <f t="shared" si="11"/>
        <v>0</v>
      </c>
      <c r="H87" s="16">
        <f t="shared" si="12"/>
        <v>1</v>
      </c>
      <c r="I87" s="16">
        <f t="shared" si="13"/>
        <v>0</v>
      </c>
      <c r="J87" s="16"/>
      <c r="K87" s="20"/>
      <c r="L87" s="20"/>
    </row>
    <row r="88" spans="1:12" x14ac:dyDescent="0.25">
      <c r="A88" s="16">
        <v>27</v>
      </c>
      <c r="B88" s="16">
        <v>0</v>
      </c>
      <c r="C88" s="16">
        <v>0</v>
      </c>
      <c r="D88" s="16">
        <v>0</v>
      </c>
      <c r="E88" s="20">
        <f t="shared" si="9"/>
        <v>2.0641249999999998</v>
      </c>
      <c r="F88" s="16">
        <f t="shared" si="10"/>
        <v>0</v>
      </c>
      <c r="G88" s="16">
        <f t="shared" si="11"/>
        <v>0</v>
      </c>
      <c r="H88" s="16">
        <f t="shared" si="12"/>
        <v>0</v>
      </c>
      <c r="I88" s="16">
        <f t="shared" si="13"/>
        <v>0</v>
      </c>
      <c r="J88" s="16"/>
      <c r="K88" s="20"/>
      <c r="L88" s="20"/>
    </row>
    <row r="89" spans="1:12" ht="20.25" x14ac:dyDescent="0.3">
      <c r="A89" s="1"/>
      <c r="H89" s="1"/>
      <c r="I89" s="1"/>
      <c r="J89" s="1"/>
      <c r="K89" s="74" t="s">
        <v>33</v>
      </c>
      <c r="L89" s="75">
        <f>SUM(L62:L88)</f>
        <v>2.4424906541753444E-15</v>
      </c>
    </row>
    <row r="90" spans="1:12" x14ac:dyDescent="0.25">
      <c r="A90" s="1"/>
      <c r="H90" s="1"/>
      <c r="I90" s="1"/>
      <c r="J90" s="1"/>
    </row>
    <row r="91" spans="1:12" x14ac:dyDescent="0.25">
      <c r="A91" s="1"/>
      <c r="H91" s="1"/>
      <c r="I91" s="1"/>
      <c r="J91" s="1"/>
    </row>
    <row r="92" spans="1:12" x14ac:dyDescent="0.25">
      <c r="A92" s="1"/>
      <c r="H92" s="1"/>
      <c r="I92" s="1"/>
      <c r="J92" s="1"/>
      <c r="K92" s="1"/>
    </row>
    <row r="93" spans="1:12" x14ac:dyDescent="0.25">
      <c r="A93" s="1"/>
      <c r="H93" s="1"/>
      <c r="I93" s="1"/>
      <c r="J93" s="1"/>
      <c r="K93" s="1"/>
    </row>
    <row r="94" spans="1:12" x14ac:dyDescent="0.25">
      <c r="A94" s="1"/>
      <c r="H94" s="1"/>
      <c r="I94" s="1"/>
      <c r="J94" s="1"/>
      <c r="K94" s="1"/>
    </row>
    <row r="95" spans="1:12" x14ac:dyDescent="0.25">
      <c r="A95" s="1"/>
      <c r="H95" s="1"/>
      <c r="I95" s="1"/>
      <c r="J95" s="1"/>
      <c r="K95" s="1"/>
    </row>
    <row r="96" spans="1:12" x14ac:dyDescent="0.25">
      <c r="A96" s="1"/>
      <c r="H96" s="1"/>
      <c r="I96" s="1"/>
      <c r="J96" s="1"/>
      <c r="K96" s="1"/>
    </row>
    <row r="97" spans="1:11" x14ac:dyDescent="0.25">
      <c r="A97" s="1"/>
      <c r="H97" s="1"/>
      <c r="I97" s="1"/>
      <c r="J97" s="1"/>
      <c r="K97" s="1"/>
    </row>
  </sheetData>
  <sheetProtection formatCells="0"/>
  <mergeCells count="8">
    <mergeCell ref="A59:L59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MAHMOUD CHARIF</cp:lastModifiedBy>
  <dcterms:created xsi:type="dcterms:W3CDTF">2006-03-11T10:34:29Z</dcterms:created>
  <dcterms:modified xsi:type="dcterms:W3CDTF">2025-01-17T15:31:40Z</dcterms:modified>
</cp:coreProperties>
</file>