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lanExperience\"/>
    </mc:Choice>
  </mc:AlternateContent>
  <xr:revisionPtr revIDLastSave="0" documentId="13_ncr:1_{4A95C7E8-5FC1-47E2-9C63-F59ECDB0C9BA}" xr6:coauthVersionLast="47" xr6:coauthVersionMax="47" xr10:uidLastSave="{00000000-0000-0000-0000-000000000000}"/>
  <workbookProtection lockStructure="1"/>
  <bookViews>
    <workbookView xWindow="28680" yWindow="-120" windowWidth="29040" windowHeight="15990" xr2:uid="{00000000-000D-0000-FFFF-FFFF00000000}"/>
  </bookViews>
  <sheets>
    <sheet name="L8" sheetId="1" r:id="rId1"/>
  </sheets>
  <definedNames>
    <definedName name="_xlnm._FilterDatabase" localSheetId="0" hidden="1">'L8'!$A$182:$BG$309</definedName>
    <definedName name="_xlnm.Print_Area" localSheetId="0">'L8'!$A$2:$U$311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23" i="1"/>
  <c r="P26" i="1"/>
  <c r="R26" i="1" l="1"/>
  <c r="R23" i="1"/>
  <c r="R20" i="1"/>
  <c r="A2" i="1"/>
  <c r="B9" i="1"/>
  <c r="W80" i="1" s="1"/>
  <c r="B10" i="1"/>
  <c r="AC84" i="1" s="1"/>
  <c r="B11" i="1"/>
  <c r="B12" i="1"/>
  <c r="B13" i="1"/>
  <c r="B14" i="1"/>
  <c r="B15" i="1"/>
  <c r="C18" i="1"/>
  <c r="C28" i="1" s="1"/>
  <c r="D18" i="1"/>
  <c r="D180" i="1" s="1"/>
  <c r="D310" i="1" s="1"/>
  <c r="F18" i="1"/>
  <c r="F180" i="1" s="1"/>
  <c r="F310" i="1" s="1"/>
  <c r="I18" i="1"/>
  <c r="I180" i="1" s="1"/>
  <c r="I310" i="1" s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J23" i="1"/>
  <c r="Q23" i="1" s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J26" i="1"/>
  <c r="Q26" i="1" s="1"/>
  <c r="C27" i="1"/>
  <c r="D27" i="1"/>
  <c r="E27" i="1"/>
  <c r="F27" i="1"/>
  <c r="G27" i="1"/>
  <c r="H27" i="1"/>
  <c r="I27" i="1"/>
  <c r="N57" i="1"/>
  <c r="N61" i="1" s="1"/>
  <c r="O57" i="1"/>
  <c r="O56" i="1" s="1"/>
  <c r="P57" i="1"/>
  <c r="P56" i="1" s="1"/>
  <c r="Q57" i="1"/>
  <c r="Q56" i="1" s="1"/>
  <c r="R57" i="1"/>
  <c r="R61" i="1" s="1"/>
  <c r="S57" i="1"/>
  <c r="S56" i="1" s="1"/>
  <c r="T57" i="1"/>
  <c r="T56" i="1" s="1"/>
  <c r="N58" i="1"/>
  <c r="N62" i="1" s="1"/>
  <c r="O58" i="1"/>
  <c r="O62" i="1" s="1"/>
  <c r="P58" i="1"/>
  <c r="P62" i="1" s="1"/>
  <c r="Q58" i="1"/>
  <c r="Q62" i="1" s="1"/>
  <c r="R58" i="1"/>
  <c r="R62" i="1" s="1"/>
  <c r="S58" i="1"/>
  <c r="S62" i="1" s="1"/>
  <c r="T58" i="1"/>
  <c r="T62" i="1" s="1"/>
  <c r="F59" i="1"/>
  <c r="AF59" i="1"/>
  <c r="AG59" i="1"/>
  <c r="F60" i="1"/>
  <c r="AF60" i="1"/>
  <c r="AG60" i="1"/>
  <c r="F61" i="1"/>
  <c r="F62" i="1"/>
  <c r="AD62" i="1"/>
  <c r="AF62" i="1"/>
  <c r="AG62" i="1"/>
  <c r="AH62" i="1"/>
  <c r="F63" i="1"/>
  <c r="AD63" i="1"/>
  <c r="AF63" i="1"/>
  <c r="AG63" i="1"/>
  <c r="AH63" i="1"/>
  <c r="F64" i="1"/>
  <c r="F65" i="1"/>
  <c r="N65" i="1"/>
  <c r="Q65" i="1"/>
  <c r="T65" i="1"/>
  <c r="AE65" i="1"/>
  <c r="AF65" i="1"/>
  <c r="AG65" i="1"/>
  <c r="AH65" i="1"/>
  <c r="AE66" i="1"/>
  <c r="AF66" i="1"/>
  <c r="AG66" i="1"/>
  <c r="AH66" i="1"/>
  <c r="AF68" i="1"/>
  <c r="AG68" i="1"/>
  <c r="AH68" i="1"/>
  <c r="AF69" i="1"/>
  <c r="AG69" i="1"/>
  <c r="AH69" i="1"/>
  <c r="AG71" i="1"/>
  <c r="AH71" i="1"/>
  <c r="AG72" i="1"/>
  <c r="AH72" i="1"/>
  <c r="F73" i="1"/>
  <c r="F74" i="1"/>
  <c r="AH74" i="1"/>
  <c r="F75" i="1"/>
  <c r="AH75" i="1"/>
  <c r="F76" i="1"/>
  <c r="F77" i="1"/>
  <c r="F78" i="1"/>
  <c r="F79" i="1"/>
  <c r="X79" i="1"/>
  <c r="Y79" i="1"/>
  <c r="Z79" i="1"/>
  <c r="AA79" i="1"/>
  <c r="AB79" i="1"/>
  <c r="AD79" i="1"/>
  <c r="AE79" i="1"/>
  <c r="AF79" i="1"/>
  <c r="AG79" i="1"/>
  <c r="AH79" i="1"/>
  <c r="AI79" i="1"/>
  <c r="AJ79" i="1"/>
  <c r="AK79" i="1"/>
  <c r="AM79" i="1"/>
  <c r="AN79" i="1"/>
  <c r="Z80" i="1"/>
  <c r="AA80" i="1"/>
  <c r="AB80" i="1"/>
  <c r="AD59" i="1"/>
  <c r="AF80" i="1"/>
  <c r="AG80" i="1"/>
  <c r="AH80" i="1"/>
  <c r="AI80" i="1"/>
  <c r="AJ80" i="1"/>
  <c r="AK80" i="1"/>
  <c r="AM80" i="1"/>
  <c r="AH60" i="1" s="1"/>
  <c r="M81" i="1"/>
  <c r="Z81" i="1"/>
  <c r="AA81" i="1"/>
  <c r="AB81" i="1"/>
  <c r="AF81" i="1"/>
  <c r="AG81" i="1"/>
  <c r="AH81" i="1"/>
  <c r="AI81" i="1"/>
  <c r="AJ81" i="1"/>
  <c r="AK81" i="1"/>
  <c r="AN81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Z84" i="1"/>
  <c r="AA84" i="1"/>
  <c r="AB84" i="1"/>
  <c r="AF84" i="1"/>
  <c r="AG84" i="1"/>
  <c r="AH84" i="1"/>
  <c r="AI84" i="1"/>
  <c r="AJ84" i="1"/>
  <c r="AK84" i="1"/>
  <c r="AL84" i="1"/>
  <c r="AM84" i="1"/>
  <c r="AN84" i="1"/>
  <c r="Z85" i="1"/>
  <c r="AA85" i="1"/>
  <c r="AB85" i="1"/>
  <c r="AC85" i="1"/>
  <c r="AF85" i="1"/>
  <c r="AG85" i="1"/>
  <c r="AH85" i="1"/>
  <c r="AI85" i="1"/>
  <c r="AJ85" i="1"/>
  <c r="AK85" i="1"/>
  <c r="AL85" i="1"/>
  <c r="AM85" i="1"/>
  <c r="AN85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F91" i="1"/>
  <c r="AG91" i="1"/>
  <c r="AH91" i="1"/>
  <c r="AI91" i="1"/>
  <c r="AJ91" i="1"/>
  <c r="AK91" i="1"/>
  <c r="AL91" i="1"/>
  <c r="AM91" i="1"/>
  <c r="AN91" i="1"/>
  <c r="AF92" i="1"/>
  <c r="AG92" i="1"/>
  <c r="AH92" i="1"/>
  <c r="AI92" i="1"/>
  <c r="AJ92" i="1"/>
  <c r="AK92" i="1"/>
  <c r="AL92" i="1"/>
  <c r="AM92" i="1"/>
  <c r="AN92" i="1"/>
  <c r="AF93" i="1"/>
  <c r="AG93" i="1"/>
  <c r="AH93" i="1"/>
  <c r="AI93" i="1"/>
  <c r="AJ93" i="1"/>
  <c r="AK93" i="1"/>
  <c r="AL93" i="1"/>
  <c r="AM93" i="1"/>
  <c r="AN93" i="1"/>
  <c r="AI95" i="1"/>
  <c r="AJ95" i="1"/>
  <c r="AK95" i="1"/>
  <c r="AL95" i="1"/>
  <c r="AM95" i="1"/>
  <c r="AN95" i="1"/>
  <c r="AI96" i="1"/>
  <c r="AJ96" i="1"/>
  <c r="AK96" i="1"/>
  <c r="AL96" i="1"/>
  <c r="AM96" i="1"/>
  <c r="AN96" i="1"/>
  <c r="AI97" i="1"/>
  <c r="AJ97" i="1"/>
  <c r="AK97" i="1"/>
  <c r="AL97" i="1"/>
  <c r="AM97" i="1"/>
  <c r="AN97" i="1"/>
  <c r="AL99" i="1"/>
  <c r="AM99" i="1"/>
  <c r="AN99" i="1"/>
  <c r="AL100" i="1"/>
  <c r="AM100" i="1"/>
  <c r="AN100" i="1"/>
  <c r="AL101" i="1"/>
  <c r="AM101" i="1"/>
  <c r="AN101" i="1"/>
  <c r="Y81" i="1"/>
  <c r="AM81" i="1"/>
  <c r="AH59" i="1" s="1"/>
  <c r="AN80" i="1"/>
  <c r="H18" i="1"/>
  <c r="H180" i="1" s="1"/>
  <c r="H310" i="1" s="1"/>
  <c r="AL80" i="1"/>
  <c r="AL79" i="1"/>
  <c r="W79" i="1"/>
  <c r="AD60" i="1"/>
  <c r="O65" i="1"/>
  <c r="K77" i="1" l="1"/>
  <c r="I77" i="1"/>
  <c r="R56" i="1"/>
  <c r="K78" i="1"/>
  <c r="N56" i="1"/>
  <c r="N64" i="1"/>
  <c r="P61" i="1"/>
  <c r="T61" i="1"/>
  <c r="T64" i="1" s="1"/>
  <c r="O61" i="1"/>
  <c r="O64" i="1" s="1"/>
  <c r="G74" i="1"/>
  <c r="AL81" i="1"/>
  <c r="AC79" i="1"/>
  <c r="D28" i="1"/>
  <c r="C60" i="1" s="1"/>
  <c r="AC81" i="1"/>
  <c r="AC80" i="1"/>
  <c r="G18" i="1"/>
  <c r="G28" i="1" s="1"/>
  <c r="C63" i="1" s="1"/>
  <c r="Q20" i="1"/>
  <c r="I76" i="1"/>
  <c r="I78" i="1"/>
  <c r="G75" i="1"/>
  <c r="G73" i="1"/>
  <c r="S61" i="1"/>
  <c r="E18" i="1"/>
  <c r="E180" i="1" s="1"/>
  <c r="E310" i="1" s="1"/>
  <c r="W81" i="1"/>
  <c r="Q61" i="1"/>
  <c r="Q64" i="1" s="1"/>
  <c r="C180" i="1"/>
  <c r="C310" i="1" s="1"/>
  <c r="F28" i="1"/>
  <c r="B43" i="1" s="1"/>
  <c r="K73" i="1"/>
  <c r="I79" i="1"/>
  <c r="K75" i="1"/>
  <c r="X80" i="1"/>
  <c r="G77" i="1"/>
  <c r="I75" i="1"/>
  <c r="K76" i="1"/>
  <c r="K74" i="1"/>
  <c r="I74" i="1"/>
  <c r="G76" i="1"/>
  <c r="B34" i="1"/>
  <c r="C59" i="1"/>
  <c r="B33" i="1"/>
  <c r="G78" i="1"/>
  <c r="I73" i="1"/>
  <c r="K79" i="1"/>
  <c r="N60" i="1"/>
  <c r="H28" i="1"/>
  <c r="G79" i="1"/>
  <c r="I28" i="1"/>
  <c r="X81" i="1"/>
  <c r="Y80" i="1"/>
  <c r="B37" i="1" l="1"/>
  <c r="G180" i="1"/>
  <c r="G310" i="1" s="1"/>
  <c r="B45" i="1"/>
  <c r="B36" i="1"/>
  <c r="O60" i="1"/>
  <c r="R60" i="1"/>
  <c r="B46" i="1"/>
  <c r="C62" i="1"/>
  <c r="Q60" i="1"/>
  <c r="R65" i="1"/>
  <c r="R64" i="1" s="1"/>
  <c r="S65" i="1"/>
  <c r="S64" i="1" s="1"/>
  <c r="P65" i="1"/>
  <c r="P64" i="1" s="1"/>
  <c r="E28" i="1"/>
  <c r="P60" i="1" s="1"/>
  <c r="B42" i="1"/>
  <c r="AC59" i="1"/>
  <c r="C64" i="1"/>
  <c r="B49" i="1"/>
  <c r="B48" i="1"/>
  <c r="S60" i="1"/>
  <c r="B51" i="1"/>
  <c r="T60" i="1"/>
  <c r="B52" i="1"/>
  <c r="C65" i="1"/>
  <c r="AC60" i="1"/>
  <c r="B40" i="1" l="1"/>
  <c r="B39" i="1"/>
  <c r="C61" i="1"/>
  <c r="P24" i="1" l="1"/>
  <c r="R25" i="1"/>
  <c r="G51" i="1" s="1"/>
  <c r="P25" i="1"/>
  <c r="R27" i="1"/>
  <c r="P27" i="1"/>
  <c r="P21" i="1"/>
  <c r="P22" i="1"/>
  <c r="D54" i="1"/>
  <c r="R22" i="1"/>
  <c r="G45" i="1" s="1"/>
  <c r="J27" i="1"/>
  <c r="AE85" i="1" s="1"/>
  <c r="J25" i="1"/>
  <c r="G33" i="1"/>
  <c r="J22" i="1"/>
  <c r="AD80" i="1" s="1"/>
  <c r="R21" i="1"/>
  <c r="G49" i="1" s="1"/>
  <c r="J21" i="1"/>
  <c r="AE80" i="1" s="1"/>
  <c r="J24" i="1"/>
  <c r="R24" i="1"/>
  <c r="G42" i="1" s="1"/>
  <c r="Q22" i="1" l="1"/>
  <c r="C33" i="1"/>
  <c r="C36" i="1"/>
  <c r="Q25" i="1"/>
  <c r="E51" i="1" s="1"/>
  <c r="G52" i="1"/>
  <c r="C42" i="1"/>
  <c r="C46" i="1"/>
  <c r="G37" i="1"/>
  <c r="AE60" i="1"/>
  <c r="G40" i="1"/>
  <c r="C48" i="1"/>
  <c r="AD84" i="1"/>
  <c r="C34" i="1"/>
  <c r="AD81" i="1"/>
  <c r="C39" i="1"/>
  <c r="C40" i="1"/>
  <c r="C43" i="1"/>
  <c r="C51" i="1"/>
  <c r="AE81" i="1"/>
  <c r="AE59" i="1" s="1"/>
  <c r="G48" i="1"/>
  <c r="G34" i="1"/>
  <c r="G39" i="1"/>
  <c r="R28" i="1"/>
  <c r="H45" i="1" s="1"/>
  <c r="G46" i="1"/>
  <c r="G36" i="1"/>
  <c r="C37" i="1"/>
  <c r="C45" i="1"/>
  <c r="Q27" i="1"/>
  <c r="E45" i="1" s="1"/>
  <c r="Q24" i="1"/>
  <c r="F67" i="1"/>
  <c r="F66" i="1" s="1"/>
  <c r="E67" i="1"/>
  <c r="AD85" i="1"/>
  <c r="G43" i="1"/>
  <c r="AE84" i="1"/>
  <c r="Q21" i="1"/>
  <c r="C52" i="1"/>
  <c r="J28" i="1"/>
  <c r="C49" i="1"/>
  <c r="D49" i="1" l="1"/>
  <c r="H29" i="1" s="1"/>
  <c r="D46" i="1"/>
  <c r="R66" i="1" s="1"/>
  <c r="H46" i="1"/>
  <c r="H48" i="1"/>
  <c r="D34" i="1"/>
  <c r="C29" i="1" s="1"/>
  <c r="H43" i="1"/>
  <c r="H36" i="1"/>
  <c r="H34" i="1"/>
  <c r="D43" i="1"/>
  <c r="Q66" i="1" s="1"/>
  <c r="E48" i="1"/>
  <c r="E34" i="1"/>
  <c r="E40" i="1"/>
  <c r="E42" i="1"/>
  <c r="D36" i="1"/>
  <c r="E60" i="1" s="1"/>
  <c r="D40" i="1"/>
  <c r="E37" i="1"/>
  <c r="AE63" i="1"/>
  <c r="AE62" i="1"/>
  <c r="D42" i="1"/>
  <c r="E62" i="1" s="1"/>
  <c r="D52" i="1"/>
  <c r="G67" i="1"/>
  <c r="D45" i="1"/>
  <c r="E63" i="1" s="1"/>
  <c r="H37" i="1"/>
  <c r="H33" i="1"/>
  <c r="H51" i="1"/>
  <c r="H52" i="1"/>
  <c r="D39" i="1"/>
  <c r="E61" i="1" s="1"/>
  <c r="D48" i="1"/>
  <c r="E64" i="1" s="1"/>
  <c r="H42" i="1"/>
  <c r="Q28" i="1"/>
  <c r="E46" i="1"/>
  <c r="E36" i="1"/>
  <c r="E49" i="1"/>
  <c r="E33" i="1"/>
  <c r="E39" i="1"/>
  <c r="E43" i="1"/>
  <c r="E52" i="1"/>
  <c r="D37" i="1"/>
  <c r="H39" i="1"/>
  <c r="D51" i="1"/>
  <c r="E65" i="1" s="1"/>
  <c r="H49" i="1"/>
  <c r="H40" i="1"/>
  <c r="D33" i="1"/>
  <c r="E59" i="1" s="1"/>
  <c r="S66" i="1" l="1"/>
  <c r="F33" i="1"/>
  <c r="G29" i="1"/>
  <c r="J302" i="1"/>
  <c r="F29" i="1"/>
  <c r="N66" i="1"/>
  <c r="F52" i="1"/>
  <c r="F43" i="1"/>
  <c r="F48" i="1"/>
  <c r="F39" i="1"/>
  <c r="F46" i="1"/>
  <c r="J298" i="1"/>
  <c r="J293" i="1"/>
  <c r="F36" i="1"/>
  <c r="F37" i="1"/>
  <c r="J281" i="1"/>
  <c r="J300" i="1"/>
  <c r="J304" i="1"/>
  <c r="J299" i="1"/>
  <c r="J290" i="1"/>
  <c r="J286" i="1"/>
  <c r="J292" i="1"/>
  <c r="F49" i="1"/>
  <c r="J308" i="1"/>
  <c r="J289" i="1"/>
  <c r="J297" i="1"/>
  <c r="K60" i="1"/>
  <c r="G60" i="1"/>
  <c r="J244" i="1"/>
  <c r="J220" i="1"/>
  <c r="J215" i="1"/>
  <c r="D29" i="1"/>
  <c r="O66" i="1"/>
  <c r="G64" i="1"/>
  <c r="K64" i="1"/>
  <c r="J295" i="1"/>
  <c r="J205" i="1"/>
  <c r="J188" i="1"/>
  <c r="J291" i="1"/>
  <c r="J253" i="1"/>
  <c r="J269" i="1"/>
  <c r="J213" i="1"/>
  <c r="J248" i="1"/>
  <c r="J209" i="1"/>
  <c r="J274" i="1"/>
  <c r="J184" i="1"/>
  <c r="J228" i="1"/>
  <c r="J296" i="1"/>
  <c r="J212" i="1"/>
  <c r="J219" i="1"/>
  <c r="J224" i="1"/>
  <c r="J217" i="1"/>
  <c r="J232" i="1"/>
  <c r="J272" i="1"/>
  <c r="J243" i="1"/>
  <c r="J225" i="1"/>
  <c r="J202" i="1"/>
  <c r="J285" i="1"/>
  <c r="J261" i="1"/>
  <c r="J268" i="1"/>
  <c r="J257" i="1"/>
  <c r="J192" i="1"/>
  <c r="J186" i="1"/>
  <c r="J196" i="1"/>
  <c r="J275" i="1"/>
  <c r="J240" i="1"/>
  <c r="J201" i="1"/>
  <c r="J307" i="1"/>
  <c r="F42" i="1"/>
  <c r="J182" i="1"/>
  <c r="J277" i="1"/>
  <c r="J259" i="1"/>
  <c r="J200" i="1"/>
  <c r="J249" i="1"/>
  <c r="J271" i="1"/>
  <c r="J223" i="1"/>
  <c r="J194" i="1"/>
  <c r="J242" i="1"/>
  <c r="J193" i="1"/>
  <c r="J303" i="1"/>
  <c r="J264" i="1"/>
  <c r="J198" i="1"/>
  <c r="J246" i="1"/>
  <c r="J239" i="1"/>
  <c r="J288" i="1"/>
  <c r="J204" i="1"/>
  <c r="J226" i="1"/>
  <c r="J278" i="1"/>
  <c r="J265" i="1"/>
  <c r="J255" i="1"/>
  <c r="J211" i="1"/>
  <c r="T18" i="1"/>
  <c r="J203" i="1"/>
  <c r="J221" i="1"/>
  <c r="J241" i="1"/>
  <c r="J231" i="1"/>
  <c r="J273" i="1"/>
  <c r="J282" i="1"/>
  <c r="J189" i="1"/>
  <c r="J199" i="1"/>
  <c r="J183" i="1"/>
  <c r="J305" i="1"/>
  <c r="J283" i="1"/>
  <c r="J206" i="1"/>
  <c r="J222" i="1"/>
  <c r="J234" i="1"/>
  <c r="F40" i="1"/>
  <c r="K59" i="1"/>
  <c r="G59" i="1"/>
  <c r="E66" i="1"/>
  <c r="J262" i="1"/>
  <c r="J250" i="1"/>
  <c r="J254" i="1"/>
  <c r="J256" i="1"/>
  <c r="J230" i="1"/>
  <c r="J245" i="1"/>
  <c r="J195" i="1"/>
  <c r="J197" i="1"/>
  <c r="J263" i="1"/>
  <c r="J235" i="1"/>
  <c r="G61" i="1"/>
  <c r="K61" i="1"/>
  <c r="I29" i="1"/>
  <c r="T66" i="1"/>
  <c r="J236" i="1"/>
  <c r="J216" i="1"/>
  <c r="K65" i="1"/>
  <c r="G65" i="1"/>
  <c r="F51" i="1"/>
  <c r="G63" i="1"/>
  <c r="K63" i="1"/>
  <c r="G62" i="1"/>
  <c r="K62" i="1"/>
  <c r="E29" i="1"/>
  <c r="P66" i="1"/>
  <c r="J284" i="1"/>
  <c r="J270" i="1"/>
  <c r="J258" i="1"/>
  <c r="J191" i="1"/>
  <c r="J309" i="1"/>
  <c r="J218" i="1"/>
  <c r="J279" i="1"/>
  <c r="J276" i="1"/>
  <c r="J301" i="1"/>
  <c r="J208" i="1"/>
  <c r="J227" i="1"/>
  <c r="J190" i="1"/>
  <c r="J266" i="1"/>
  <c r="J238" i="1"/>
  <c r="J210" i="1"/>
  <c r="J187" i="1"/>
  <c r="J185" i="1"/>
  <c r="J207" i="1"/>
  <c r="J267" i="1"/>
  <c r="J229" i="1"/>
  <c r="J280" i="1"/>
  <c r="J214" i="1"/>
  <c r="J233" i="1"/>
  <c r="J247" i="1"/>
  <c r="J251" i="1"/>
  <c r="J260" i="1"/>
  <c r="J306" i="1"/>
  <c r="J237" i="1"/>
  <c r="J294" i="1"/>
  <c r="J287" i="1"/>
  <c r="J252" i="1"/>
  <c r="T19" i="1"/>
  <c r="F34" i="1"/>
  <c r="F45" i="1"/>
  <c r="K194" i="1" l="1"/>
  <c r="K188" i="1"/>
  <c r="K197" i="1"/>
  <c r="L197" i="1" s="1"/>
  <c r="M197" i="1" s="1"/>
  <c r="K260" i="1"/>
  <c r="L260" i="1" s="1"/>
  <c r="M260" i="1" s="1"/>
  <c r="K200" i="1"/>
  <c r="K272" i="1"/>
  <c r="K257" i="1"/>
  <c r="L257" i="1" s="1"/>
  <c r="M257" i="1" s="1"/>
  <c r="K205" i="1"/>
  <c r="L205" i="1" s="1"/>
  <c r="M205" i="1" s="1"/>
  <c r="K253" i="1"/>
  <c r="L253" i="1" s="1"/>
  <c r="M253" i="1" s="1"/>
  <c r="K213" i="1"/>
  <c r="L213" i="1" s="1"/>
  <c r="M213" i="1" s="1"/>
  <c r="K268" i="1"/>
  <c r="L268" i="1" s="1"/>
  <c r="M268" i="1" s="1"/>
  <c r="K217" i="1"/>
  <c r="L217" i="1" s="1"/>
  <c r="M217" i="1" s="1"/>
  <c r="K295" i="1"/>
  <c r="L295" i="1" s="1"/>
  <c r="M295" i="1" s="1"/>
  <c r="K233" i="1"/>
  <c r="K193" i="1"/>
  <c r="L193" i="1" s="1"/>
  <c r="M193" i="1" s="1"/>
  <c r="K280" i="1"/>
  <c r="L280" i="1" s="1"/>
  <c r="M280" i="1" s="1"/>
  <c r="K231" i="1"/>
  <c r="L231" i="1" s="1"/>
  <c r="M231" i="1" s="1"/>
  <c r="K196" i="1"/>
  <c r="K308" i="1"/>
  <c r="L308" i="1" s="1"/>
  <c r="M308" i="1" s="1"/>
  <c r="K237" i="1"/>
  <c r="L237" i="1" s="1"/>
  <c r="M237" i="1" s="1"/>
  <c r="K276" i="1"/>
  <c r="L276" i="1" s="1"/>
  <c r="M276" i="1" s="1"/>
  <c r="K282" i="1"/>
  <c r="L282" i="1" s="1"/>
  <c r="M282" i="1" s="1"/>
  <c r="K189" i="1"/>
  <c r="L189" i="1" s="1"/>
  <c r="M189" i="1" s="1"/>
  <c r="K246" i="1"/>
  <c r="L246" i="1" s="1"/>
  <c r="M246" i="1" s="1"/>
  <c r="K277" i="1"/>
  <c r="L277" i="1" s="1"/>
  <c r="M277" i="1" s="1"/>
  <c r="K261" i="1"/>
  <c r="P68" i="1"/>
  <c r="K210" i="1"/>
  <c r="L210" i="1" s="1"/>
  <c r="M210" i="1" s="1"/>
  <c r="K302" i="1"/>
  <c r="L302" i="1" s="1"/>
  <c r="M302" i="1" s="1"/>
  <c r="K274" i="1"/>
  <c r="L274" i="1" s="1"/>
  <c r="M274" i="1" s="1"/>
  <c r="K245" i="1"/>
  <c r="L245" i="1" s="1"/>
  <c r="M245" i="1" s="1"/>
  <c r="K202" i="1"/>
  <c r="L202" i="1" s="1"/>
  <c r="M202" i="1" s="1"/>
  <c r="K228" i="1"/>
  <c r="L228" i="1" s="1"/>
  <c r="M228" i="1" s="1"/>
  <c r="K247" i="1"/>
  <c r="L247" i="1" s="1"/>
  <c r="M247" i="1" s="1"/>
  <c r="K298" i="1"/>
  <c r="L298" i="1" s="1"/>
  <c r="M298" i="1" s="1"/>
  <c r="K243" i="1"/>
  <c r="L243" i="1" s="1"/>
  <c r="M243" i="1" s="1"/>
  <c r="K191" i="1"/>
  <c r="L191" i="1" s="1"/>
  <c r="M191" i="1" s="1"/>
  <c r="K292" i="1"/>
  <c r="L292" i="1" s="1"/>
  <c r="M292" i="1" s="1"/>
  <c r="K242" i="1"/>
  <c r="L242" i="1" s="1"/>
  <c r="M242" i="1" s="1"/>
  <c r="K216" i="1"/>
  <c r="L216" i="1" s="1"/>
  <c r="M216" i="1" s="1"/>
  <c r="K270" i="1"/>
  <c r="L270" i="1" s="1"/>
  <c r="M270" i="1" s="1"/>
  <c r="K244" i="1"/>
  <c r="L244" i="1" s="1"/>
  <c r="M244" i="1" s="1"/>
  <c r="K182" i="1"/>
  <c r="L182" i="1" s="1"/>
  <c r="M182" i="1" s="1"/>
  <c r="K218" i="1"/>
  <c r="L218" i="1" s="1"/>
  <c r="M218" i="1" s="1"/>
  <c r="K283" i="1"/>
  <c r="L283" i="1" s="1"/>
  <c r="M283" i="1" s="1"/>
  <c r="K225" i="1"/>
  <c r="L225" i="1" s="1"/>
  <c r="M225" i="1" s="1"/>
  <c r="K256" i="1"/>
  <c r="L256" i="1" s="1"/>
  <c r="M256" i="1" s="1"/>
  <c r="K66" i="1"/>
  <c r="G66" i="1"/>
  <c r="H62" i="1" s="1"/>
  <c r="K304" i="1"/>
  <c r="L304" i="1" s="1"/>
  <c r="M304" i="1" s="1"/>
  <c r="L233" i="1"/>
  <c r="M233" i="1" s="1"/>
  <c r="H63" i="1"/>
  <c r="K208" i="1"/>
  <c r="L208" i="1" s="1"/>
  <c r="M208" i="1" s="1"/>
  <c r="K198" i="1"/>
  <c r="L198" i="1" s="1"/>
  <c r="M198" i="1" s="1"/>
  <c r="K296" i="1"/>
  <c r="L296" i="1" s="1"/>
  <c r="M296" i="1" s="1"/>
  <c r="K240" i="1"/>
  <c r="L240" i="1" s="1"/>
  <c r="M240" i="1" s="1"/>
  <c r="K219" i="1"/>
  <c r="L219" i="1" s="1"/>
  <c r="M219" i="1" s="1"/>
  <c r="K227" i="1"/>
  <c r="L227" i="1" s="1"/>
  <c r="M227" i="1" s="1"/>
  <c r="K222" i="1"/>
  <c r="L222" i="1" s="1"/>
  <c r="M222" i="1" s="1"/>
  <c r="K281" i="1"/>
  <c r="L281" i="1" s="1"/>
  <c r="M281" i="1" s="1"/>
  <c r="K275" i="1"/>
  <c r="L275" i="1" s="1"/>
  <c r="M275" i="1" s="1"/>
  <c r="K306" i="1"/>
  <c r="L306" i="1" s="1"/>
  <c r="M306" i="1" s="1"/>
  <c r="K238" i="1"/>
  <c r="L238" i="1" s="1"/>
  <c r="M238" i="1" s="1"/>
  <c r="K309" i="1"/>
  <c r="L309" i="1" s="1"/>
  <c r="M309" i="1" s="1"/>
  <c r="K184" i="1"/>
  <c r="L184" i="1" s="1"/>
  <c r="M184" i="1" s="1"/>
  <c r="K305" i="1"/>
  <c r="L305" i="1" s="1"/>
  <c r="M305" i="1" s="1"/>
  <c r="K252" i="1"/>
  <c r="L252" i="1" s="1"/>
  <c r="M252" i="1" s="1"/>
  <c r="K248" i="1"/>
  <c r="L248" i="1" s="1"/>
  <c r="M248" i="1" s="1"/>
  <c r="K214" i="1"/>
  <c r="L214" i="1" s="1"/>
  <c r="M214" i="1" s="1"/>
  <c r="K271" i="1"/>
  <c r="L271" i="1" s="1"/>
  <c r="M271" i="1" s="1"/>
  <c r="K187" i="1"/>
  <c r="L187" i="1" s="1"/>
  <c r="M187" i="1" s="1"/>
  <c r="K183" i="1"/>
  <c r="L183" i="1" s="1"/>
  <c r="M183" i="1" s="1"/>
  <c r="K236" i="1"/>
  <c r="L236" i="1" s="1"/>
  <c r="M236" i="1" s="1"/>
  <c r="K223" i="1"/>
  <c r="K220" i="1"/>
  <c r="L220" i="1" s="1"/>
  <c r="M220" i="1" s="1"/>
  <c r="K251" i="1"/>
  <c r="L251" i="1" s="1"/>
  <c r="M251" i="1" s="1"/>
  <c r="K300" i="1"/>
  <c r="L300" i="1" s="1"/>
  <c r="M300" i="1" s="1"/>
  <c r="K186" i="1"/>
  <c r="L186" i="1" s="1"/>
  <c r="M186" i="1" s="1"/>
  <c r="K259" i="1"/>
  <c r="L259" i="1" s="1"/>
  <c r="M259" i="1" s="1"/>
  <c r="K284" i="1"/>
  <c r="L284" i="1" s="1"/>
  <c r="M284" i="1" s="1"/>
  <c r="K241" i="1"/>
  <c r="L241" i="1" s="1"/>
  <c r="M241" i="1" s="1"/>
  <c r="K207" i="1"/>
  <c r="L207" i="1" s="1"/>
  <c r="M207" i="1" s="1"/>
  <c r="K224" i="1"/>
  <c r="L224" i="1" s="1"/>
  <c r="M224" i="1" s="1"/>
  <c r="K215" i="1"/>
  <c r="L215" i="1" s="1"/>
  <c r="M215" i="1" s="1"/>
  <c r="K266" i="1"/>
  <c r="L266" i="1" s="1"/>
  <c r="M266" i="1" s="1"/>
  <c r="K287" i="1"/>
  <c r="L287" i="1" s="1"/>
  <c r="M287" i="1" s="1"/>
  <c r="K288" i="1"/>
  <c r="L288" i="1" s="1"/>
  <c r="M288" i="1" s="1"/>
  <c r="K263" i="1"/>
  <c r="L263" i="1" s="1"/>
  <c r="M263" i="1" s="1"/>
  <c r="K265" i="1"/>
  <c r="L265" i="1" s="1"/>
  <c r="M265" i="1" s="1"/>
  <c r="K258" i="1"/>
  <c r="L258" i="1" s="1"/>
  <c r="M258" i="1" s="1"/>
  <c r="K286" i="1"/>
  <c r="L286" i="1" s="1"/>
  <c r="M286" i="1" s="1"/>
  <c r="K297" i="1"/>
  <c r="L297" i="1" s="1"/>
  <c r="M297" i="1" s="1"/>
  <c r="K267" i="1"/>
  <c r="L267" i="1" s="1"/>
  <c r="M267" i="1" s="1"/>
  <c r="H61" i="1"/>
  <c r="L200" i="1"/>
  <c r="M200" i="1" s="1"/>
  <c r="L272" i="1"/>
  <c r="M272" i="1" s="1"/>
  <c r="L188" i="1"/>
  <c r="M188" i="1" s="1"/>
  <c r="H64" i="1"/>
  <c r="H65" i="1"/>
  <c r="K212" i="1"/>
  <c r="L212" i="1" s="1"/>
  <c r="M212" i="1" s="1"/>
  <c r="K234" i="1"/>
  <c r="L234" i="1" s="1"/>
  <c r="M234" i="1" s="1"/>
  <c r="K255" i="1"/>
  <c r="L255" i="1" s="1"/>
  <c r="M255" i="1" s="1"/>
  <c r="K206" i="1"/>
  <c r="L206" i="1" s="1"/>
  <c r="M206" i="1" s="1"/>
  <c r="K192" i="1"/>
  <c r="L192" i="1" s="1"/>
  <c r="M192" i="1" s="1"/>
  <c r="K264" i="1"/>
  <c r="L264" i="1" s="1"/>
  <c r="M264" i="1" s="1"/>
  <c r="K226" i="1"/>
  <c r="L226" i="1" s="1"/>
  <c r="M226" i="1" s="1"/>
  <c r="K303" i="1"/>
  <c r="L303" i="1" s="1"/>
  <c r="M303" i="1" s="1"/>
  <c r="K190" i="1"/>
  <c r="L190" i="1" s="1"/>
  <c r="M190" i="1" s="1"/>
  <c r="K235" i="1"/>
  <c r="K195" i="1"/>
  <c r="L195" i="1" s="1"/>
  <c r="M195" i="1" s="1"/>
  <c r="K290" i="1"/>
  <c r="L290" i="1" s="1"/>
  <c r="M290" i="1" s="1"/>
  <c r="K239" i="1"/>
  <c r="L239" i="1" s="1"/>
  <c r="M239" i="1" s="1"/>
  <c r="K273" i="1"/>
  <c r="L273" i="1" s="1"/>
  <c r="M273" i="1" s="1"/>
  <c r="K299" i="1"/>
  <c r="L299" i="1" s="1"/>
  <c r="M299" i="1" s="1"/>
  <c r="K291" i="1"/>
  <c r="L291" i="1" s="1"/>
  <c r="M291" i="1" s="1"/>
  <c r="K279" i="1"/>
  <c r="L279" i="1" s="1"/>
  <c r="M279" i="1" s="1"/>
  <c r="K293" i="1"/>
  <c r="L293" i="1" s="1"/>
  <c r="M293" i="1" s="1"/>
  <c r="K301" i="1"/>
  <c r="L301" i="1" s="1"/>
  <c r="M301" i="1" s="1"/>
  <c r="K285" i="1"/>
  <c r="L285" i="1" s="1"/>
  <c r="M285" i="1" s="1"/>
  <c r="K211" i="1"/>
  <c r="L211" i="1" s="1"/>
  <c r="M211" i="1" s="1"/>
  <c r="K201" i="1"/>
  <c r="L201" i="1" s="1"/>
  <c r="M201" i="1" s="1"/>
  <c r="K249" i="1"/>
  <c r="L249" i="1" s="1"/>
  <c r="M249" i="1" s="1"/>
  <c r="K203" i="1"/>
  <c r="L203" i="1" s="1"/>
  <c r="M203" i="1" s="1"/>
  <c r="K221" i="1"/>
  <c r="L221" i="1" s="1"/>
  <c r="M221" i="1" s="1"/>
  <c r="L235" i="1"/>
  <c r="M235" i="1" s="1"/>
  <c r="H59" i="1"/>
  <c r="L194" i="1"/>
  <c r="M194" i="1" s="1"/>
  <c r="L196" i="1"/>
  <c r="M196" i="1" s="1"/>
  <c r="H60" i="1"/>
  <c r="J310" i="1"/>
  <c r="K185" i="1"/>
  <c r="L185" i="1" s="1"/>
  <c r="M185" i="1" s="1"/>
  <c r="K199" i="1"/>
  <c r="L199" i="1" s="1"/>
  <c r="M199" i="1" s="1"/>
  <c r="K209" i="1"/>
  <c r="L209" i="1" s="1"/>
  <c r="M209" i="1" s="1"/>
  <c r="K269" i="1"/>
  <c r="L269" i="1" s="1"/>
  <c r="M269" i="1" s="1"/>
  <c r="K232" i="1"/>
  <c r="L232" i="1" s="1"/>
  <c r="M232" i="1" s="1"/>
  <c r="K204" i="1"/>
  <c r="L204" i="1" s="1"/>
  <c r="M204" i="1" s="1"/>
  <c r="K294" i="1"/>
  <c r="L294" i="1" s="1"/>
  <c r="M294" i="1" s="1"/>
  <c r="K250" i="1"/>
  <c r="L250" i="1" s="1"/>
  <c r="M250" i="1" s="1"/>
  <c r="K262" i="1"/>
  <c r="L262" i="1" s="1"/>
  <c r="M262" i="1" s="1"/>
  <c r="K289" i="1"/>
  <c r="L289" i="1" s="1"/>
  <c r="M289" i="1" s="1"/>
  <c r="K254" i="1"/>
  <c r="L254" i="1" s="1"/>
  <c r="M254" i="1" s="1"/>
  <c r="K307" i="1"/>
  <c r="L307" i="1" s="1"/>
  <c r="M307" i="1" s="1"/>
  <c r="K230" i="1"/>
  <c r="L230" i="1" s="1"/>
  <c r="M230" i="1" s="1"/>
  <c r="K278" i="1"/>
  <c r="L278" i="1" s="1"/>
  <c r="M278" i="1" s="1"/>
  <c r="K229" i="1"/>
  <c r="L229" i="1" s="1"/>
  <c r="M229" i="1" s="1"/>
  <c r="L223" i="1"/>
  <c r="M223" i="1" s="1"/>
  <c r="L261" i="1"/>
  <c r="M261" i="1" s="1"/>
  <c r="I62" i="1" l="1"/>
  <c r="J62" i="1"/>
  <c r="J59" i="1"/>
  <c r="I59" i="1"/>
  <c r="I64" i="1"/>
  <c r="J64" i="1"/>
  <c r="K310" i="1"/>
  <c r="I63" i="1"/>
  <c r="J63" i="1"/>
  <c r="I60" i="1"/>
  <c r="J60" i="1"/>
  <c r="J65" i="1"/>
  <c r="I65" i="1"/>
  <c r="I61" i="1"/>
  <c r="J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00000000-0006-0000-0000-000001000000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00000000-0006-0000-0000-000002000000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00000000-0006-0000-0000-000003000000}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 shapeId="0" xr:uid="{00000000-0006-0000-0000-000004000000}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 shapeId="0" xr:uid="{00000000-0006-0000-0000-000005000000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00000000-0006-0000-0000-000006000000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00000000-0006-0000-0000-000007000000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00000000-0006-0000-0000-000008000000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sharedStrings.xml><?xml version="1.0" encoding="utf-8"?>
<sst xmlns="http://schemas.openxmlformats.org/spreadsheetml/2006/main" count="109" uniqueCount="89">
  <si>
    <t>af</t>
  </si>
  <si>
    <t>Facteur</t>
  </si>
  <si>
    <t>Niveau 1</t>
  </si>
  <si>
    <t>Triangle des interactions</t>
  </si>
  <si>
    <t>Niveau 2</t>
  </si>
  <si>
    <t>Réponse=</t>
  </si>
  <si>
    <t>Mini :</t>
  </si>
  <si>
    <t>N°</t>
  </si>
  <si>
    <t>moy</t>
  </si>
  <si>
    <t>Rep1</t>
  </si>
  <si>
    <t>Rep2</t>
  </si>
  <si>
    <t>Rep3</t>
  </si>
  <si>
    <t>Rep4</t>
  </si>
  <si>
    <t>Rep5</t>
  </si>
  <si>
    <t>Maxi :</t>
  </si>
  <si>
    <t>Effets</t>
  </si>
  <si>
    <t>Nombre d'essais</t>
  </si>
  <si>
    <t>Analyse de la variance</t>
  </si>
  <si>
    <t>Prévision:</t>
  </si>
  <si>
    <t>Type de valeur:</t>
  </si>
  <si>
    <t>Retenu</t>
  </si>
  <si>
    <t>S²</t>
  </si>
  <si>
    <t>ddl</t>
  </si>
  <si>
    <t>V</t>
  </si>
  <si>
    <t>F calc</t>
  </si>
  <si>
    <t>Risque</t>
  </si>
  <si>
    <t>Signif</t>
  </si>
  <si>
    <t>% expliqué</t>
  </si>
  <si>
    <t>o</t>
  </si>
  <si>
    <t>Mini</t>
  </si>
  <si>
    <t>Maxi</t>
  </si>
  <si>
    <t>Valeur facteur</t>
  </si>
  <si>
    <t>Intéractions</t>
  </si>
  <si>
    <t>Résidus</t>
  </si>
  <si>
    <t>Total</t>
  </si>
  <si>
    <t>REPONSE :</t>
  </si>
  <si>
    <t>TABLEAU DES ALIAS</t>
  </si>
  <si>
    <t>Colonne</t>
  </si>
  <si>
    <t>Alias</t>
  </si>
  <si>
    <t>2/3</t>
  </si>
  <si>
    <t>4/5</t>
  </si>
  <si>
    <t>6/7</t>
  </si>
  <si>
    <t>1/3</t>
  </si>
  <si>
    <t>4/6</t>
  </si>
  <si>
    <t>5/7</t>
  </si>
  <si>
    <t>1/2</t>
  </si>
  <si>
    <t>4/7</t>
  </si>
  <si>
    <t>5/6</t>
  </si>
  <si>
    <t>2/6</t>
  </si>
  <si>
    <t>1/5</t>
  </si>
  <si>
    <t>3/7</t>
  </si>
  <si>
    <t>2/7</t>
  </si>
  <si>
    <t>1/4</t>
  </si>
  <si>
    <t>3/6</t>
  </si>
  <si>
    <t>Interaction</t>
  </si>
  <si>
    <t>2/4</t>
  </si>
  <si>
    <t>1/7</t>
  </si>
  <si>
    <t>3/5</t>
  </si>
  <si>
    <t>2/5</t>
  </si>
  <si>
    <t>1/6</t>
  </si>
  <si>
    <t>3/4</t>
  </si>
  <si>
    <t>Réponse</t>
  </si>
  <si>
    <t>Calculée</t>
  </si>
  <si>
    <t>Ratio S/N</t>
  </si>
  <si>
    <t>Ecartype</t>
  </si>
  <si>
    <t>dB</t>
  </si>
  <si>
    <t>Effet sur la mesure</t>
  </si>
  <si>
    <t>Effet sur le Ratio S/N</t>
  </si>
  <si>
    <t>Moyenne de la mesure</t>
  </si>
  <si>
    <t>Moyenne du Ratio S/N</t>
  </si>
  <si>
    <t>Calculé</t>
  </si>
  <si>
    <t>Ecart type</t>
  </si>
  <si>
    <t>Dispersion</t>
  </si>
  <si>
    <t>VARIANCE</t>
  </si>
  <si>
    <t>Moyenne de la VAR</t>
  </si>
  <si>
    <t>Effet sur la VAR</t>
  </si>
  <si>
    <t>C</t>
  </si>
  <si>
    <t>D</t>
  </si>
  <si>
    <t>B</t>
  </si>
  <si>
    <t>A</t>
  </si>
  <si>
    <t>E</t>
  </si>
  <si>
    <t>F</t>
  </si>
  <si>
    <t>G</t>
  </si>
  <si>
    <t>Reconstruction du plan complet à partir du modèle proposé :</t>
  </si>
  <si>
    <t>Centrée réduite</t>
  </si>
  <si>
    <t>L(mH)</t>
  </si>
  <si>
    <t>C(microF)</t>
  </si>
  <si>
    <t>R(kOhms)</t>
  </si>
  <si>
    <t>Pussance dissiper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</si>
</sst>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F&quot;_-;\-* #,##0.00\ &quot;F&quot;_-;_-* &quot;-&quot;??\ &quot;F&quot;_-;_-@_-"/>
    <numFmt numFmtId="165" formatCode="0.000"/>
    <numFmt numFmtId="166" formatCode="0.0%"/>
    <numFmt numFmtId="167" formatCode="0.00000%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</cellStyleXfs>
  <cellXfs count="122">
    <xf numFmtId="0" fontId="0" fillId="0" borderId="0" xfId="0"/>
    <xf numFmtId="0" fontId="7" fillId="3" borderId="0" xfId="0" applyFont="1" applyFill="1" applyAlignment="1">
      <alignment horizontal="centerContinuous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4" borderId="1" xfId="0" applyFont="1" applyFill="1" applyBorder="1"/>
    <xf numFmtId="0" fontId="0" fillId="6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5" borderId="1" xfId="1" applyNumberFormat="1" applyFont="1" applyFill="1" applyBorder="1" applyAlignment="1" applyProtection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4" borderId="15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left"/>
      <protection locked="0"/>
    </xf>
    <xf numFmtId="0" fontId="7" fillId="3" borderId="0" xfId="0" applyFont="1" applyFill="1" applyAlignment="1">
      <alignment horizontal="centerContinuous" vertical="center"/>
    </xf>
    <xf numFmtId="0" fontId="8" fillId="3" borderId="0" xfId="0" applyFont="1" applyFill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5" fontId="0" fillId="0" borderId="0" xfId="0" applyNumberFormat="1"/>
    <xf numFmtId="0" fontId="3" fillId="0" borderId="0" xfId="0" applyFont="1"/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0" fillId="0" borderId="18" xfId="0" applyBorder="1"/>
    <xf numFmtId="0" fontId="7" fillId="3" borderId="19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/>
    </xf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0" borderId="19" xfId="0" applyFont="1" applyBorder="1" applyAlignment="1">
      <alignment vertical="center"/>
    </xf>
    <xf numFmtId="0" fontId="7" fillId="0" borderId="20" xfId="0" applyFont="1" applyBorder="1"/>
    <xf numFmtId="0" fontId="3" fillId="4" borderId="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5" borderId="3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/>
    <xf numFmtId="2" fontId="0" fillId="10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0" borderId="19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 wrapText="1"/>
    </xf>
    <xf numFmtId="165" fontId="3" fillId="5" borderId="1" xfId="0" applyNumberFormat="1" applyFont="1" applyFill="1" applyBorder="1" applyAlignment="1">
      <alignment horizontal="center"/>
    </xf>
    <xf numFmtId="2" fontId="3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2" applyNumberFormat="1" applyFont="1" applyFill="1" applyBorder="1" applyAlignment="1" applyProtection="1">
      <alignment horizontal="center"/>
    </xf>
    <xf numFmtId="166" fontId="0" fillId="0" borderId="1" xfId="2" applyNumberFormat="1" applyFont="1" applyFill="1" applyBorder="1" applyAlignment="1" applyProtection="1">
      <alignment horizontal="center"/>
    </xf>
    <xf numFmtId="0" fontId="0" fillId="14" borderId="0" xfId="0" applyFill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49" fontId="4" fillId="2" borderId="1" xfId="0" applyNumberFormat="1" applyFont="1" applyFill="1" applyBorder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3" fillId="4" borderId="1" xfId="0" applyFont="1" applyFill="1" applyBorder="1" applyAlignment="1">
      <alignment horizontal="right"/>
    </xf>
  </cellXfs>
  <cellStyles count="9">
    <cellStyle name="Currency" xfId="1" builtinId="4"/>
    <cellStyle name="Monétaire 2" xfId="6" xr:uid="{00000000-0005-0000-0000-000001000000}"/>
    <cellStyle name="Normal" xfId="0" builtinId="0"/>
    <cellStyle name="Normal 2" xfId="3" xr:uid="{00000000-0005-0000-0000-000003000000}"/>
    <cellStyle name="Normal 2 2" xfId="7" xr:uid="{00000000-0005-0000-0000-000004000000}"/>
    <cellStyle name="Normal 3" xfId="5" xr:uid="{00000000-0005-0000-0000-000005000000}"/>
    <cellStyle name="Normal 4" xfId="4" xr:uid="{00000000-0005-0000-0000-000006000000}"/>
    <cellStyle name="Percent" xfId="2" builtinId="5"/>
    <cellStyle name="Pourcentage 2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66CCFF"/>
      <color rgb="FF00CCFF"/>
      <color rgb="FF00FF00"/>
      <color rgb="FFFF7C80"/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8-4D8B-8A0B-E968C88061D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8-4D8B-8A0B-E968C88061D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3D8-4D8B-8A0B-E968C88061D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3D8-4D8B-8A0B-E968C88061D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3D8-4D8B-8A0B-E968C88061D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3D8-4D8B-8A0B-E968C88061D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3D8-4D8B-8A0B-E968C88061D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3D8-4D8B-8A0B-E968C88061D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3D8-4D8B-8A0B-E968C88061D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D8-4D8B-8A0B-E968C88061D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D8-4D8B-8A0B-E968C88061D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D8-4D8B-8A0B-E968C880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70048"/>
        <c:axId val="125171584"/>
      </c:barChart>
      <c:catAx>
        <c:axId val="125170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1715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251715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2517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'L8'!$Z$84:$Z$85</c:f>
            </c:multiLvlStrRef>
          </c:cat>
          <c:val>
            <c:numRef>
              <c:f>'L8'!$AA$84:$AA$85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E-4BAC-8754-4F55208E238B}"/>
            </c:ext>
          </c:extLst>
        </c:ser>
        <c:ser>
          <c:idx val="1"/>
          <c:order val="1"/>
          <c:tx>
            <c:strRef>
              <c:f>'L8'!$AB$83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'L8'!$Z$84:$Z$85</c:f>
            </c:multiLvlStrRef>
          </c:cat>
          <c:val>
            <c:numRef>
              <c:f>'L8'!$AB$84:$AB$85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E-4BAC-8754-4F55208E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0224"/>
        <c:axId val="138342400"/>
      </c:lineChart>
      <c:catAx>
        <c:axId val="138340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2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424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02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'L8'!$AC$83</c:f>
          <c:strCache>
            <c:ptCount val="1"/>
            <c:pt idx="0">
              <c:v>Interaction C(microF)/R(kOhms)</c:v>
            </c:pt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'L8'!$AD$83</c:f>
              <c:strCache>
                <c:ptCount val="1"/>
                <c:pt idx="0">
                  <c:v>R(kOhms)=1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'L8'!$AC$84:$AC$85</c:f>
              <c:strCache>
                <c:ptCount val="2"/>
                <c:pt idx="0">
                  <c:v>C(microF)=1</c:v>
                </c:pt>
                <c:pt idx="1">
                  <c:v>C(microF)=2</c:v>
                </c:pt>
              </c:strCache>
            </c:strRef>
          </c:cat>
          <c:val>
            <c:numRef>
              <c:f>'L8'!$AD$84:$AD$85</c:f>
              <c:numCache>
                <c:formatCode>0.000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B-42C5-8556-74E4F2C00537}"/>
            </c:ext>
          </c:extLst>
        </c:ser>
        <c:ser>
          <c:idx val="1"/>
          <c:order val="1"/>
          <c:tx>
            <c:strRef>
              <c:f>'L8'!$AE$83</c:f>
              <c:strCache>
                <c:ptCount val="1"/>
                <c:pt idx="0">
                  <c:v>R(kOhms)=2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'L8'!$AC$84:$AC$85</c:f>
              <c:strCache>
                <c:ptCount val="2"/>
                <c:pt idx="0">
                  <c:v>C(microF)=1</c:v>
                </c:pt>
                <c:pt idx="1">
                  <c:v>C(microF)=2</c:v>
                </c:pt>
              </c:strCache>
            </c:strRef>
          </c:cat>
          <c:val>
            <c:numRef>
              <c:f>'L8'!$AE$84:$AE$85</c:f>
              <c:numCache>
                <c:formatCode>0.000</c:formatCode>
                <c:ptCount val="2"/>
                <c:pt idx="0">
                  <c:v>2.4500000000000002</c:v>
                </c:pt>
                <c:pt idx="1">
                  <c:v>2.4249999999999998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B-42C5-8556-74E4F2C0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03232"/>
        <c:axId val="138705152"/>
      </c:lineChart>
      <c:catAx>
        <c:axId val="138703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5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7051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32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'L8'!$AG$83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'L8'!$AF$84:$AF$85</c:f>
            </c:multiLvlStrRef>
          </c:cat>
          <c:val>
            <c:numRef>
              <c:f>'L8'!$AG$84:$AG$85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B-49A3-BB5A-9E96A6146DCB}"/>
            </c:ext>
          </c:extLst>
        </c:ser>
        <c:ser>
          <c:idx val="1"/>
          <c:order val="1"/>
          <c:tx>
            <c:strRef>
              <c:f>'L8'!$AH$83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'L8'!$AF$84:$AF$85</c:f>
            </c:multiLvlStrRef>
          </c:cat>
          <c:val>
            <c:numRef>
              <c:f>'L8'!$AH$84:$AH$85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B-49A3-BB5A-9E96A614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19168"/>
        <c:axId val="144925440"/>
      </c:lineChart>
      <c:catAx>
        <c:axId val="144919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25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254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191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'L8'!$AI$84:$AI$85</c:f>
            </c:multiLvlStrRef>
          </c:cat>
          <c:val>
            <c:numRef>
              <c:f>'L8'!$AJ$84:$AJ$85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8-42D9-B903-31AED7693CCF}"/>
            </c:ext>
          </c:extLst>
        </c:ser>
        <c:ser>
          <c:idx val="1"/>
          <c:order val="1"/>
          <c:tx>
            <c:strRef>
              <c:f>'L8'!$AK$83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'L8'!$AI$84:$AI$85</c:f>
            </c:multiLvlStrRef>
          </c:cat>
          <c:val>
            <c:numRef>
              <c:f>'L8'!$AK$84:$AK$85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8-42D9-B903-31AED769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2208"/>
        <c:axId val="144944128"/>
      </c:lineChart>
      <c:catAx>
        <c:axId val="14494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4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441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'L8'!$AM$83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'L8'!$AL$84:$AL$85</c:f>
            </c:multiLvlStrRef>
          </c:cat>
          <c:val>
            <c:numRef>
              <c:f>'L8'!$AM$84:$AM$85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B-49BE-B54F-9E0E0D3A59AE}"/>
            </c:ext>
          </c:extLst>
        </c:ser>
        <c:ser>
          <c:idx val="1"/>
          <c:order val="1"/>
          <c:tx>
            <c:strRef>
              <c:f>'L8'!$AN$83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'L8'!$AL$84:$AL$85</c:f>
            </c:multiLvlStrRef>
          </c:cat>
          <c:val>
            <c:numRef>
              <c:f>'L8'!$AN$84:$AN$85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B-49BE-B54F-9E0E0D3A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60032"/>
        <c:axId val="157820416"/>
      </c:lineChart>
      <c:catAx>
        <c:axId val="146460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204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2041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64600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'L8'!$AC$88:$AC$89</c:f>
            </c:multiLvlStrRef>
          </c:cat>
          <c:val>
            <c:numRef>
              <c:f>'L8'!$AD$88:$AD$89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7-4856-87CA-928DD5111A6D}"/>
            </c:ext>
          </c:extLst>
        </c:ser>
        <c:ser>
          <c:idx val="1"/>
          <c:order val="1"/>
          <c:tx>
            <c:strRef>
              <c:f>'L8'!$AE$87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'L8'!$AC$88:$AC$89</c:f>
            </c:multiLvlStrRef>
          </c:cat>
          <c:val>
            <c:numRef>
              <c:f>'L8'!$AE$88:$AE$89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7-4856-87CA-928DD5111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9472"/>
        <c:axId val="157863936"/>
      </c:lineChart>
      <c:catAx>
        <c:axId val="157849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6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639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49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'L8'!$AF$88:$AF$89</c:f>
            </c:multiLvlStrRef>
          </c:cat>
          <c:val>
            <c:numRef>
              <c:f>'L8'!$AG$88:$AG$89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6-4EA8-BA7C-91D7BCD9AEF8}"/>
            </c:ext>
          </c:extLst>
        </c:ser>
        <c:ser>
          <c:idx val="1"/>
          <c:order val="1"/>
          <c:tx>
            <c:strRef>
              <c:f>'L8'!$AH$87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'L8'!$AF$88:$AF$89</c:f>
            </c:multiLvlStrRef>
          </c:cat>
          <c:val>
            <c:numRef>
              <c:f>'L8'!$AH$88:$AH$89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6-4EA8-BA7C-91D7BCD9A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7088"/>
        <c:axId val="157899008"/>
      </c:lineChart>
      <c:catAx>
        <c:axId val="157897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90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990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70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'L8'!$AJ$87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'L8'!$AI$88:$AI$89</c:f>
            </c:multiLvlStrRef>
          </c:cat>
          <c:val>
            <c:numRef>
              <c:f>'L8'!$AJ$88:$AJ$89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4-4970-A3E4-5557CAF840F8}"/>
            </c:ext>
          </c:extLst>
        </c:ser>
        <c:ser>
          <c:idx val="1"/>
          <c:order val="1"/>
          <c:tx>
            <c:strRef>
              <c:f>'L8'!$AK$87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'L8'!$AI$88:$AI$89</c:f>
            </c:multiLvlStrRef>
          </c:cat>
          <c:val>
            <c:numRef>
              <c:f>'L8'!$AK$88:$AK$89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4-4970-A3E4-5557CAF8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8448"/>
        <c:axId val="158008448"/>
      </c:lineChart>
      <c:catAx>
        <c:axId val="157928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008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00844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928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'L8'!$AL$88:$AL$89</c:f>
            </c:multiLvlStrRef>
          </c:cat>
          <c:val>
            <c:numRef>
              <c:f>'L8'!$AM$88:$AM$89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4-4723-9D3E-15A8E47F592B}"/>
            </c:ext>
          </c:extLst>
        </c:ser>
        <c:ser>
          <c:idx val="1"/>
          <c:order val="1"/>
          <c:tx>
            <c:strRef>
              <c:f>'L8'!$AN$87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'L8'!$AL$88:$AL$89</c:f>
            </c:multiLvlStrRef>
          </c:cat>
          <c:val>
            <c:numRef>
              <c:f>'L8'!$AN$88:$AN$89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4-4723-9D3E-15A8E47F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0432"/>
        <c:axId val="158932352"/>
      </c:lineChart>
      <c:catAx>
        <c:axId val="158930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2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32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0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'L8'!$AF$92:$AF$93</c:f>
            </c:multiLvlStrRef>
          </c:cat>
          <c:val>
            <c:numRef>
              <c:f>'L8'!$AG$92:$AG$93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E-4856-AF41-2F1D03FFD737}"/>
            </c:ext>
          </c:extLst>
        </c:ser>
        <c:ser>
          <c:idx val="1"/>
          <c:order val="1"/>
          <c:tx>
            <c:strRef>
              <c:f>'L8'!$AH$91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'L8'!$AF$92:$AF$93</c:f>
            </c:multiLvlStrRef>
          </c:cat>
          <c:val>
            <c:numRef>
              <c:f>'L8'!$AH$92:$AH$93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E-4856-AF41-2F1D03FF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86240"/>
        <c:axId val="158988160"/>
      </c:lineChart>
      <c:catAx>
        <c:axId val="158986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8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881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62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'L8'!$B$33:$B$52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C-4544-9A5A-7EA7FE0F17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'L8'!$C$33:$C$52</c:f>
              <c:numCache>
                <c:formatCode>0.000</c:formatCode>
                <c:ptCount val="20"/>
                <c:pt idx="0">
                  <c:v>2.1999999999999997</c:v>
                </c:pt>
                <c:pt idx="1">
                  <c:v>2.2374999999999998</c:v>
                </c:pt>
                <c:pt idx="3">
                  <c:v>2.2249999999999996</c:v>
                </c:pt>
                <c:pt idx="4">
                  <c:v>2.2124999999999999</c:v>
                </c:pt>
                <c:pt idx="6">
                  <c:v>2.2374999999999998</c:v>
                </c:pt>
                <c:pt idx="7">
                  <c:v>2.2000000000000002</c:v>
                </c:pt>
                <c:pt idx="9">
                  <c:v>2</c:v>
                </c:pt>
                <c:pt idx="10">
                  <c:v>2.4375</c:v>
                </c:pt>
                <c:pt idx="12">
                  <c:v>2.2374999999999998</c:v>
                </c:pt>
                <c:pt idx="13">
                  <c:v>2.2000000000000002</c:v>
                </c:pt>
                <c:pt idx="15">
                  <c:v>2.2124999999999999</c:v>
                </c:pt>
                <c:pt idx="16">
                  <c:v>2.2249999999999996</c:v>
                </c:pt>
                <c:pt idx="18">
                  <c:v>2.25</c:v>
                </c:pt>
                <c:pt idx="19">
                  <c:v>2.1875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C-4544-9A5A-7EA7FE0F1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73984"/>
        <c:axId val="125280256"/>
      </c:lineChart>
      <c:catAx>
        <c:axId val="125273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80256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125280256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73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'L8'!$AJ$91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'L8'!$AI$92:$AI$93</c:f>
            </c:multiLvlStrRef>
          </c:cat>
          <c:val>
            <c:numRef>
              <c:f>'L8'!$AJ$92:$AJ$93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9-49EB-A5B2-0D00818D740F}"/>
            </c:ext>
          </c:extLst>
        </c:ser>
        <c:ser>
          <c:idx val="1"/>
          <c:order val="1"/>
          <c:tx>
            <c:strRef>
              <c:f>'L8'!$AK$91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'L8'!$AI$92:$AI$93</c:f>
            </c:multiLvlStrRef>
          </c:cat>
          <c:val>
            <c:numRef>
              <c:f>'L8'!$AK$92:$AK$93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9-49EB-A5B2-0D00818D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4944"/>
        <c:axId val="159089408"/>
      </c:lineChart>
      <c:catAx>
        <c:axId val="159074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89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0894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74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'L8'!$AL$92:$AL$93</c:f>
            </c:multiLvlStrRef>
          </c:cat>
          <c:val>
            <c:numRef>
              <c:f>'L8'!$AM$92:$AM$93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1-4AFF-991D-CD005D8A6DB6}"/>
            </c:ext>
          </c:extLst>
        </c:ser>
        <c:ser>
          <c:idx val="1"/>
          <c:order val="1"/>
          <c:tx>
            <c:strRef>
              <c:f>'L8'!$AN$91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'L8'!$AL$92:$AL$93</c:f>
            </c:multiLvlStrRef>
          </c:cat>
          <c:val>
            <c:numRef>
              <c:f>'L8'!$AN$92:$AN$93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1-4AFF-991D-CD005D8A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8944"/>
        <c:axId val="159140864"/>
      </c:lineChart>
      <c:catAx>
        <c:axId val="159138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40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408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38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'L8'!$AJ$95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'L8'!$AI$96:$AI$97</c:f>
            </c:multiLvlStrRef>
          </c:cat>
          <c:val>
            <c:numRef>
              <c:f>'L8'!$AJ$96:$AJ$97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5-47E2-8D77-667DDEB74BF5}"/>
            </c:ext>
          </c:extLst>
        </c:ser>
        <c:ser>
          <c:idx val="1"/>
          <c:order val="1"/>
          <c:tx>
            <c:strRef>
              <c:f>'L8'!$AK$95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'L8'!$AI$96:$AI$97</c:f>
            </c:multiLvlStrRef>
          </c:cat>
          <c:val>
            <c:numRef>
              <c:f>'L8'!$AK$96:$AK$97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5-47E2-8D77-667DDEB7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7632"/>
        <c:axId val="159184384"/>
      </c:lineChart>
      <c:catAx>
        <c:axId val="159157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57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'L8'!$AM$95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'L8'!$AL$96:$AL$97</c:f>
            </c:multiLvlStrRef>
          </c:cat>
          <c:val>
            <c:numRef>
              <c:f>'L8'!$AM$96:$AM$97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6-49E4-BBBA-E6DAD4560074}"/>
            </c:ext>
          </c:extLst>
        </c:ser>
        <c:ser>
          <c:idx val="1"/>
          <c:order val="1"/>
          <c:tx>
            <c:strRef>
              <c:f>'L8'!$AN$95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'L8'!$AL$96:$AL$97</c:f>
            </c:multiLvlStrRef>
          </c:cat>
          <c:val>
            <c:numRef>
              <c:f>'L8'!$AN$96:$AN$97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6-49E4-BBBA-E6DAD456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75584"/>
        <c:axId val="159477760"/>
      </c:lineChart>
      <c:catAx>
        <c:axId val="159475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7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4777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55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'L8'!$AM$99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'L8'!$AL$100:$AL$101</c:f>
            </c:multiLvlStrRef>
          </c:cat>
          <c:val>
            <c:numRef>
              <c:f>'L8'!$AM$100:$AM$101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1-4136-9771-5F143ABA34D5}"/>
            </c:ext>
          </c:extLst>
        </c:ser>
        <c:ser>
          <c:idx val="1"/>
          <c:order val="1"/>
          <c:tx>
            <c:strRef>
              <c:f>'L8'!$AN$99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'L8'!$AL$100:$AL$101</c:f>
            </c:multiLvlStrRef>
          </c:cat>
          <c:val>
            <c:numRef>
              <c:f>'L8'!$AN$100:$AN$101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1-4136-9771-5F143ABA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26912"/>
        <c:axId val="159528832"/>
      </c:lineChart>
      <c:catAx>
        <c:axId val="15952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52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8-4B74-A47A-08A7587091C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8-4B74-A47A-08A7587091C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978-4B74-A47A-08A7587091C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978-4B74-A47A-08A7587091C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978-4B74-A47A-08A7587091C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978-4B74-A47A-08A7587091C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978-4B74-A47A-08A7587091C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978-4B74-A47A-08A7587091C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978-4B74-A47A-08A7587091C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78-4B74-A47A-08A7587091C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78-4B74-A47A-08A7587091C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78-4B74-A47A-08A758709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99296"/>
        <c:axId val="166617472"/>
      </c:barChart>
      <c:catAx>
        <c:axId val="166599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661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661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659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1-4E28-B9FE-ACBC4406326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1-4E28-B9FE-ACBC4406326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471-4E28-B9FE-ACBC4406326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471-4E28-B9FE-ACBC4406326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471-4E28-B9FE-ACBC4406326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471-4E28-B9FE-ACBC4406326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471-4E28-B9FE-ACBC4406326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471-4E28-B9FE-ACBC4406326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471-4E28-B9FE-ACBC4406326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71-4E28-B9FE-ACBC4406326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71-4E28-B9FE-ACBC4406326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71-4E28-B9FE-ACBC4406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88896"/>
        <c:axId val="167090432"/>
      </c:barChart>
      <c:catAx>
        <c:axId val="167088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7090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7090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08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B-4F50-AC53-217D36A1148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B-4F50-AC53-217D36A1148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16B-4F50-AC53-217D36A1148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6B-4F50-AC53-217D36A1148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6B-4F50-AC53-217D36A1148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6B-4F50-AC53-217D36A1148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6B-4F50-AC53-217D36A1148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6B-4F50-AC53-217D36A1148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6B-4F50-AC53-217D36A1148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6B-4F50-AC53-217D36A1148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6B-4F50-AC53-217D36A1148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6B-4F50-AC53-217D36A1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46464"/>
        <c:axId val="175722880"/>
      </c:barChart>
      <c:catAx>
        <c:axId val="167246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722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722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24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8-4E49-B666-178761794AF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8-4E49-B666-178761794AF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628-4E49-B666-178761794AF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628-4E49-B666-178761794AF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628-4E49-B666-178761794AF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628-4E49-B666-178761794AF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628-4E49-B666-178761794AF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628-4E49-B666-178761794AF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628-4E49-B666-178761794AF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28-4E49-B666-178761794AF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28-4E49-B666-178761794AF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28-4E49-B666-17876179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03488"/>
        <c:axId val="175905024"/>
      </c:barChart>
      <c:catAx>
        <c:axId val="175903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905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905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590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C-4DE5-94D9-6931F71713A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C-4DE5-94D9-6931F71713A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0CC-4DE5-94D9-6931F71713A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0CC-4DE5-94D9-6931F71713A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0CC-4DE5-94D9-6931F71713A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0CC-4DE5-94D9-6931F71713A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0CC-4DE5-94D9-6931F71713A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0CC-4DE5-94D9-6931F71713A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0CC-4DE5-94D9-6931F71713A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CC-4DE5-94D9-6931F71713A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CC-4DE5-94D9-6931F71713A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CC-4DE5-94D9-6931F717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69248"/>
        <c:axId val="176087424"/>
      </c:barChart>
      <c:catAx>
        <c:axId val="176069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087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087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06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E8B-4FB9-9C1C-7D486743E3D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0E8B-4FB9-9C1C-7D486743E3DB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5-0E8B-4FB9-9C1C-7D486743E3DB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7-0E8B-4FB9-9C1C-7D486743E3DB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9-0E8B-4FB9-9C1C-7D486743E3DB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B-0E8B-4FB9-9C1C-7D486743E3DB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0D-0E8B-4FB9-9C1C-7D486743E3DB}"/>
              </c:ext>
            </c:extLst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L(mH)1</c:v>
                </c:pt>
                <c:pt idx="1">
                  <c:v>L(mH)2</c:v>
                </c:pt>
                <c:pt idx="3">
                  <c:v>C(microF)1</c:v>
                </c:pt>
                <c:pt idx="4">
                  <c:v>C(microF)2</c:v>
                </c:pt>
                <c:pt idx="6">
                  <c:v>L(mH)/C(microF)1</c:v>
                </c:pt>
                <c:pt idx="7">
                  <c:v>L(mH)/C(microF)2</c:v>
                </c:pt>
                <c:pt idx="9">
                  <c:v>R(kOhms)1</c:v>
                </c:pt>
                <c:pt idx="10">
                  <c:v>R(kOhms)2</c:v>
                </c:pt>
                <c:pt idx="12">
                  <c:v>L(mH)/R(kOhms)1</c:v>
                </c:pt>
                <c:pt idx="13">
                  <c:v>L(mH)/R(kOhms)2</c:v>
                </c:pt>
                <c:pt idx="15">
                  <c:v>C(microF)/R(kOhms)1</c:v>
                </c:pt>
                <c:pt idx="16">
                  <c:v>C(microF)/R(kOhms)2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2.1999999999999997</c:v>
                </c:pt>
                <c:pt idx="1">
                  <c:v>2.2374999999999998</c:v>
                </c:pt>
                <c:pt idx="3">
                  <c:v>2.2249999999999996</c:v>
                </c:pt>
                <c:pt idx="4">
                  <c:v>2.2124999999999999</c:v>
                </c:pt>
                <c:pt idx="6">
                  <c:v>2.2374999999999998</c:v>
                </c:pt>
                <c:pt idx="7">
                  <c:v>2.2000000000000002</c:v>
                </c:pt>
                <c:pt idx="9">
                  <c:v>2</c:v>
                </c:pt>
                <c:pt idx="10">
                  <c:v>2.4375</c:v>
                </c:pt>
                <c:pt idx="12">
                  <c:v>2.2374999999999998</c:v>
                </c:pt>
                <c:pt idx="13">
                  <c:v>2.2000000000000002</c:v>
                </c:pt>
                <c:pt idx="15">
                  <c:v>2.2124999999999999</c:v>
                </c:pt>
                <c:pt idx="16">
                  <c:v>2.2249999999999996</c:v>
                </c:pt>
                <c:pt idx="18">
                  <c:v>2.25</c:v>
                </c:pt>
                <c:pt idx="19">
                  <c:v>2.1875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8B-4FB9-9C1C-7D486743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9152"/>
        <c:axId val="125410688"/>
      </c:lineChart>
      <c:catAx>
        <c:axId val="125409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25410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410688"/>
        <c:scaling>
          <c:orientation val="minMax"/>
          <c:min val="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12540915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F-4BDB-AA94-2C267FF795A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F-4BDB-AA94-2C267FF795A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22F-4BDB-AA94-2C267FF795A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22F-4BDB-AA94-2C267FF795A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22F-4BDB-AA94-2C267FF795A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22F-4BDB-AA94-2C267FF795A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22F-4BDB-AA94-2C267FF795A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22F-4BDB-AA94-2C267FF795A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22F-4BDB-AA94-2C267FF795A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2F-4BDB-AA94-2C267FF795A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2F-4BDB-AA94-2C267FF795A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2F-4BDB-AA94-2C267FF79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97408"/>
        <c:axId val="176498944"/>
      </c:barChart>
      <c:catAx>
        <c:axId val="176497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498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498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49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7CE-A277-B1A21524662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7CE-A277-B1A21524662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B61-47CE-A277-B1A21524662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B61-47CE-A277-B1A21524662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B61-47CE-A277-B1A21524662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B61-47CE-A277-B1A21524662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B61-47CE-A277-B1A21524662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B61-47CE-A277-B1A21524662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B61-47CE-A277-B1A21524662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61-47CE-A277-B1A21524662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61-47CE-A277-B1A21524662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61-47CE-A277-B1A21524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83648"/>
        <c:axId val="176759168"/>
      </c:barChart>
      <c:catAx>
        <c:axId val="176683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7591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7591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68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D-475B-8322-C1547ADB047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D-475B-8322-C1547ADB047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8ED-475B-8322-C1547ADB047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8ED-475B-8322-C1547ADB047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8ED-475B-8322-C1547ADB047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8ED-475B-8322-C1547ADB047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8ED-475B-8322-C1547ADB047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8ED-475B-8322-C1547ADB047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8ED-475B-8322-C1547ADB047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ED-475B-8322-C1547ADB047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ED-475B-8322-C1547ADB047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ED-475B-8322-C1547ADB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5680"/>
        <c:axId val="176937216"/>
      </c:barChart>
      <c:catAx>
        <c:axId val="17693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9372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9372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93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C33-B385-C9E30CC987F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0-4C33-B385-C9E30CC987F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BC0-4C33-B385-C9E30CC987F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BC0-4C33-B385-C9E30CC987F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BC0-4C33-B385-C9E30CC987F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BC0-4C33-B385-C9E30CC987F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BC0-4C33-B385-C9E30CC987F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BC0-4C33-B385-C9E30CC987F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BC0-4C33-B385-C9E30CC987F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C0-4C33-B385-C9E30CC987F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C0-4C33-B385-C9E30CC987F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C0-4C33-B385-C9E30CC9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7168"/>
        <c:axId val="177697152"/>
      </c:barChart>
      <c:catAx>
        <c:axId val="177687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69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69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68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6-4636-AB57-67A84542A55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6-4636-AB57-67A84542A55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CE6-4636-AB57-67A84542A55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CE6-4636-AB57-67A84542A55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CE6-4636-AB57-67A84542A55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CE6-4636-AB57-67A84542A55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CE6-4636-AB57-67A84542A55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CE6-4636-AB57-67A84542A55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CE6-4636-AB57-67A84542A55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E6-4636-AB57-67A84542A55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E6-4636-AB57-67A84542A55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E6-4636-AB57-67A84542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55584"/>
        <c:axId val="177957120"/>
      </c:barChart>
      <c:catAx>
        <c:axId val="177955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957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957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95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3-47BB-BEE9-4657817AB11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3-47BB-BEE9-4657817AB11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233-47BB-BEE9-4657817AB11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233-47BB-BEE9-4657817AB11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233-47BB-BEE9-4657817AB11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233-47BB-BEE9-4657817AB11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233-47BB-BEE9-4657817AB11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233-47BB-BEE9-4657817AB11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233-47BB-BEE9-4657817AB11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33-47BB-BEE9-4657817AB11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33-47BB-BEE9-4657817AB11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33-47BB-BEE9-4657817A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8096"/>
        <c:axId val="178069888"/>
      </c:barChart>
      <c:catAx>
        <c:axId val="178068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06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06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06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B-48F7-AB40-E6FA0244A55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B-48F7-AB40-E6FA0244A55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2DB-48F7-AB40-E6FA0244A55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2DB-48F7-AB40-E6FA0244A55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2DB-48F7-AB40-E6FA0244A55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2DB-48F7-AB40-E6FA0244A55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2DB-48F7-AB40-E6FA0244A55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2DB-48F7-AB40-E6FA0244A55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2DB-48F7-AB40-E6FA0244A55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DB-48F7-AB40-E6FA0244A55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DB-48F7-AB40-E6FA0244A55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DB-48F7-AB40-E6FA0244A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23904"/>
        <c:axId val="178125440"/>
      </c:barChart>
      <c:catAx>
        <c:axId val="17812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12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12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12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A-4F6B-A7FA-E115A75200A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A-4F6B-A7FA-E115A75200A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D0A-4F6B-A7FA-E115A75200A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D0A-4F6B-A7FA-E115A75200A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D0A-4F6B-A7FA-E115A75200A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D0A-4F6B-A7FA-E115A75200A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D0A-4F6B-A7FA-E115A75200A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D0A-4F6B-A7FA-E115A75200A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D0A-4F6B-A7FA-E115A75200A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0A-4F6B-A7FA-E115A75200A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0A-4F6B-A7FA-E115A75200A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0A-4F6B-A7FA-E115A752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2800"/>
        <c:axId val="178334336"/>
      </c:barChart>
      <c:catAx>
        <c:axId val="178332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3343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3343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33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F-479F-8713-243C28CB695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F-479F-8713-243C28CB695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C8F-479F-8713-243C28CB695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C8F-479F-8713-243C28CB695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C8F-479F-8713-243C28CB695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C8F-479F-8713-243C28CB695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C8F-479F-8713-243C28CB695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C8F-479F-8713-243C28CB695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C8F-479F-8713-243C28CB695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8F-479F-8713-243C28CB695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8F-479F-8713-243C28CB695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8F-479F-8713-243C28CB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35424"/>
        <c:axId val="178541312"/>
      </c:barChart>
      <c:catAx>
        <c:axId val="1785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5413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5413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5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5-49BF-95CF-32DF4FFC075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5-49BF-95CF-32DF4FFC075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E85-49BF-95CF-32DF4FFC075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E85-49BF-95CF-32DF4FFC075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85-49BF-95CF-32DF4FFC075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E85-49BF-95CF-32DF4FFC075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E85-49BF-95CF-32DF4FFC075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E85-49BF-95CF-32DF4FFC075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E85-49BF-95CF-32DF4FFC075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85-49BF-95CF-32DF4FFC075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85-49BF-95CF-32DF4FFC075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85-49BF-95CF-32DF4FFC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05536"/>
        <c:axId val="178707072"/>
      </c:barChart>
      <c:catAx>
        <c:axId val="178705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7070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7070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70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'L8'!$W$79</c:f>
          <c:strCache>
            <c:ptCount val="1"/>
            <c:pt idx="0">
              <c:v>Interaction L(mH)/C(microF)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'L8'!$W$80</c:f>
              <c:strCache>
                <c:ptCount val="1"/>
                <c:pt idx="0">
                  <c:v>L(mH)=1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'L8'!$X$79:$Y$79</c:f>
              <c:strCache>
                <c:ptCount val="2"/>
                <c:pt idx="0">
                  <c:v>C(microF)=1</c:v>
                </c:pt>
                <c:pt idx="1">
                  <c:v>C(microF)=2</c:v>
                </c:pt>
              </c:strCache>
            </c:strRef>
          </c:cat>
          <c:val>
            <c:numRef>
              <c:f>'L8'!$X$80:$Y$80</c:f>
              <c:numCache>
                <c:formatCode>0.000</c:formatCode>
                <c:ptCount val="2"/>
                <c:pt idx="0">
                  <c:v>2.2249999999999996</c:v>
                </c:pt>
                <c:pt idx="1">
                  <c:v>2.1749999999999998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2-47CF-8431-99E7739157FC}"/>
            </c:ext>
          </c:extLst>
        </c:ser>
        <c:ser>
          <c:idx val="1"/>
          <c:order val="1"/>
          <c:tx>
            <c:strRef>
              <c:f>'L8'!$W$81</c:f>
              <c:strCache>
                <c:ptCount val="1"/>
                <c:pt idx="0">
                  <c:v>L(mH)=2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'L8'!$X$79:$Y$79</c:f>
              <c:strCache>
                <c:ptCount val="2"/>
                <c:pt idx="0">
                  <c:v>C(microF)=1</c:v>
                </c:pt>
                <c:pt idx="1">
                  <c:v>C(microF)=2</c:v>
                </c:pt>
              </c:strCache>
            </c:strRef>
          </c:cat>
          <c:val>
            <c:numRef>
              <c:f>'L8'!$X$81:$Y$81</c:f>
              <c:numCache>
                <c:formatCode>0.000</c:formatCode>
                <c:ptCount val="2"/>
                <c:pt idx="0">
                  <c:v>2.2250000000000001</c:v>
                </c:pt>
                <c:pt idx="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2-47CF-8431-99E77391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2208"/>
        <c:axId val="133584384"/>
      </c:lineChart>
      <c:catAx>
        <c:axId val="13358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35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A-4357-A878-8F4304F2EF0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A-4357-A878-8F4304F2EF0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47A-4357-A878-8F4304F2EF0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47A-4357-A878-8F4304F2EF0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47A-4357-A878-8F4304F2EF0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47A-4357-A878-8F4304F2EF0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47A-4357-A878-8F4304F2EF0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47A-4357-A878-8F4304F2EF0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47A-4357-A878-8F4304F2EF0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7A-4357-A878-8F4304F2EF0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7A-4357-A878-8F4304F2EF0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7A-4357-A878-8F4304F2E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45024"/>
        <c:axId val="178946816"/>
      </c:barChart>
      <c:catAx>
        <c:axId val="178945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946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946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94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3-411D-9289-A18DC8DA646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3-411D-9289-A18DC8DA646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3C3-411D-9289-A18DC8DA646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3C3-411D-9289-A18DC8DA646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3C3-411D-9289-A18DC8DA646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3C3-411D-9289-A18DC8DA646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3C3-411D-9289-A18DC8DA646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3C3-411D-9289-A18DC8DA646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3C3-411D-9289-A18DC8DA646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C3-411D-9289-A18DC8DA646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C3-411D-9289-A18DC8DA646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C3-411D-9289-A18DC8DA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15136"/>
        <c:axId val="179116672"/>
      </c:barChart>
      <c:catAx>
        <c:axId val="179115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9116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9116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11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E-4743-AEE9-A29F5657C49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E-4743-AEE9-A29F5657C49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EDE-4743-AEE9-A29F5657C49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EDE-4743-AEE9-A29F5657C49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EDE-4743-AEE9-A29F5657C49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EDE-4743-AEE9-A29F5657C49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EDE-4743-AEE9-A29F5657C49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EDE-4743-AEE9-A29F5657C49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EDE-4743-AEE9-A29F5657C49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E-4743-AEE9-A29F5657C49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DE-4743-AEE9-A29F5657C49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E-4743-AEE9-A29F5657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11264"/>
        <c:axId val="180036352"/>
      </c:barChart>
      <c:catAx>
        <c:axId val="179211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036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036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21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2-4C24-93F1-89371B4E113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2-4C24-93F1-89371B4E113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CC2-4C24-93F1-89371B4E113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CC2-4C24-93F1-89371B4E113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CC2-4C24-93F1-89371B4E113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CC2-4C24-93F1-89371B4E113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CC2-4C24-93F1-89371B4E113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CC2-4C24-93F1-89371B4E113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CC2-4C24-93F1-89371B4E113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C2-4C24-93F1-89371B4E113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C2-4C24-93F1-89371B4E113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C2-4C24-93F1-89371B4E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29952"/>
        <c:axId val="180431488"/>
      </c:barChart>
      <c:catAx>
        <c:axId val="180429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431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431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42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0-4904-9959-2415ED28816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0-4904-9959-2415ED28816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1E0-4904-9959-2415ED28816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1E0-4904-9959-2415ED28816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1E0-4904-9959-2415ED28816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1E0-4904-9959-2415ED28816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1E0-4904-9959-2415ED28816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1E0-4904-9959-2415ED28816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1E0-4904-9959-2415ED28816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E0-4904-9959-2415ED28816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E0-4904-9959-2415ED28816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E0-4904-9959-2415ED28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9664"/>
        <c:axId val="180949760"/>
      </c:barChart>
      <c:catAx>
        <c:axId val="180849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9497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9497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84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1-42A9-AFD4-C2BFE6F59C8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1-42A9-AFD4-C2BFE6F59C8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111-42A9-AFD4-C2BFE6F59C8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111-42A9-AFD4-C2BFE6F59C8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111-42A9-AFD4-C2BFE6F59C8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111-42A9-AFD4-C2BFE6F59C8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111-42A9-AFD4-C2BFE6F59C8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111-42A9-AFD4-C2BFE6F59C8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111-42A9-AFD4-C2BFE6F59C8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11-42A9-AFD4-C2BFE6F59C8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11-42A9-AFD4-C2BFE6F59C8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11-42A9-AFD4-C2BFE6F5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38080"/>
        <c:axId val="186528512"/>
      </c:barChart>
      <c:catAx>
        <c:axId val="18103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528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528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103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0-4AB5-95B3-80513E71563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0-4AB5-95B3-80513E71563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220-4AB5-95B3-80513E71563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220-4AB5-95B3-80513E71563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220-4AB5-95B3-80513E71563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220-4AB5-95B3-80513E71563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220-4AB5-95B3-80513E71563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220-4AB5-95B3-80513E71563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220-4AB5-95B3-80513E71563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20-4AB5-95B3-80513E71563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20-4AB5-95B3-80513E71563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20-4AB5-95B3-80513E71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1136"/>
        <c:axId val="186812672"/>
      </c:barChart>
      <c:catAx>
        <c:axId val="18681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812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812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1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A-4FC8-9A00-50B49C37D27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A-4FC8-9A00-50B49C37D27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CAA-4FC8-9A00-50B49C37D27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CAA-4FC8-9A00-50B49C37D27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CAA-4FC8-9A00-50B49C37D27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CAA-4FC8-9A00-50B49C37D27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CAA-4FC8-9A00-50B49C37D27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CAA-4FC8-9A00-50B49C37D27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CAA-4FC8-9A00-50B49C37D27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AA-4FC8-9A00-50B49C37D27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AA-4FC8-9A00-50B49C37D27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AA-4FC8-9A00-50B49C37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70400"/>
        <c:axId val="186900864"/>
      </c:barChart>
      <c:catAx>
        <c:axId val="186870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9008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9008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7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F-4C22-8EBB-2F7A8C27FD2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F-4C22-8EBB-2F7A8C27FD2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76F-4C22-8EBB-2F7A8C27FD2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76F-4C22-8EBB-2F7A8C27FD2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76F-4C22-8EBB-2F7A8C27FD2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76F-4C22-8EBB-2F7A8C27FD2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76F-4C22-8EBB-2F7A8C27FD2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76F-4C22-8EBB-2F7A8C27FD2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76F-4C22-8EBB-2F7A8C27FD2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F-4C22-8EBB-2F7A8C27FD2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6F-4C22-8EBB-2F7A8C27FD2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6F-4C22-8EBB-2F7A8C27F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36416"/>
        <c:axId val="187037952"/>
      </c:barChart>
      <c:catAx>
        <c:axId val="187036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70379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70379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703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6-4702-8C7B-0AB779A3B25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6-4702-8C7B-0AB779A3B25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D46-4702-8C7B-0AB779A3B25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D46-4702-8C7B-0AB779A3B25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D46-4702-8C7B-0AB779A3B25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D46-4702-8C7B-0AB779A3B25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D46-4702-8C7B-0AB779A3B25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D46-4702-8C7B-0AB779A3B25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D46-4702-8C7B-0AB779A3B25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46-4702-8C7B-0AB779A3B25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46-4702-8C7B-0AB779A3B25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46-4702-8C7B-0AB779A3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65856"/>
        <c:axId val="189067648"/>
      </c:barChart>
      <c:catAx>
        <c:axId val="18906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906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906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906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'L8'!$AA$79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'L8'!$Z$80:$Z$81</c:f>
            </c:multiLvlStrRef>
          </c:cat>
          <c:val>
            <c:numRef>
              <c:f>'L8'!$AA$80:$AA$81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3-4FF1-BBAB-81355E4DAC3A}"/>
            </c:ext>
          </c:extLst>
        </c:ser>
        <c:ser>
          <c:idx val="1"/>
          <c:order val="1"/>
          <c:tx>
            <c:strRef>
              <c:f>'L8'!$AB$79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'L8'!$Z$80:$Z$81</c:f>
            </c:multiLvlStrRef>
          </c:cat>
          <c:val>
            <c:numRef>
              <c:f>'L8'!$AB$80:$AB$81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3-4FF1-BBAB-81355E4D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9344"/>
        <c:axId val="134361088"/>
      </c:lineChart>
      <c:catAx>
        <c:axId val="133609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361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3610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6093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D-4929-9627-8E00BC9B6D0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D-4929-9627-8E00BC9B6D0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D3D-4929-9627-8E00BC9B6D0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D3D-4929-9627-8E00BC9B6D0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D3D-4929-9627-8E00BC9B6D0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D3D-4929-9627-8E00BC9B6D0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D3D-4929-9627-8E00BC9B6D0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D3D-4929-9627-8E00BC9B6D0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D3D-4929-9627-8E00BC9B6D0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D-4929-9627-8E00BC9B6D0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3D-4929-9627-8E00BC9B6D0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3D-4929-9627-8E00BC9B6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5728"/>
        <c:axId val="193067264"/>
      </c:barChart>
      <c:catAx>
        <c:axId val="19306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06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306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306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B-45AF-9124-AE43AF40E4C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B-45AF-9124-AE43AF40E4C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27B-45AF-9124-AE43AF40E4C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27B-45AF-9124-AE43AF40E4C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27B-45AF-9124-AE43AF40E4C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27B-45AF-9124-AE43AF40E4C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27B-45AF-9124-AE43AF40E4C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27B-45AF-9124-AE43AF40E4C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27B-45AF-9124-AE43AF40E4C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7B-45AF-9124-AE43AF40E4C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7B-45AF-9124-AE43AF40E4C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7B-45AF-9124-AE43AF40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04064"/>
        <c:axId val="195305856"/>
      </c:barChart>
      <c:catAx>
        <c:axId val="19530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3058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3058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30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4-4362-88E0-1FBA3407705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4-4362-88E0-1FBA3407705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B24-4362-88E0-1FBA3407705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B24-4362-88E0-1FBA3407705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B24-4362-88E0-1FBA3407705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B24-4362-88E0-1FBA3407705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B24-4362-88E0-1FBA3407705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B24-4362-88E0-1FBA3407705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B24-4362-88E0-1FBA3407705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24-4362-88E0-1FBA3407705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24-4362-88E0-1FBA3407705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24-4362-88E0-1FBA3407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99456"/>
        <c:axId val="195700992"/>
      </c:barChart>
      <c:catAx>
        <c:axId val="195699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00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00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69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F7-BA0D-92CE7F89348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8-4DF7-BA0D-92CE7F89348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118-4DF7-BA0D-92CE7F89348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18-4DF7-BA0D-92CE7F89348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18-4DF7-BA0D-92CE7F89348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18-4DF7-BA0D-92CE7F89348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18-4DF7-BA0D-92CE7F89348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18-4DF7-BA0D-92CE7F89348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18-4DF7-BA0D-92CE7F89348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8-4DF7-BA0D-92CE7F89348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8-4DF7-BA0D-92CE7F89348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8-4DF7-BA0D-92CE7F89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6432"/>
        <c:axId val="195776896"/>
      </c:barChart>
      <c:catAx>
        <c:axId val="195746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76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76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74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9-479D-A1D8-0528C002147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9-479D-A1D8-0528C002147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779-479D-A1D8-0528C002147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779-479D-A1D8-0528C002147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779-479D-A1D8-0528C002147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779-479D-A1D8-0528C002147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779-479D-A1D8-0528C002147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779-479D-A1D8-0528C002147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779-479D-A1D8-0528C002147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79-479D-A1D8-0528C002147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79-479D-A1D8-0528C002147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79-479D-A1D8-0528C0021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00160"/>
        <c:axId val="195901696"/>
      </c:barChart>
      <c:catAx>
        <c:axId val="195900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9016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9016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90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3-4CF7-BBAF-5365584F95F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3-4CF7-BBAF-5365584F95F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D23-4CF7-BBAF-5365584F95F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D23-4CF7-BBAF-5365584F95F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D23-4CF7-BBAF-5365584F95F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D23-4CF7-BBAF-5365584F95F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D23-4CF7-BBAF-5365584F95F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D23-4CF7-BBAF-5365584F95F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D23-4CF7-BBAF-5365584F95F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23-4CF7-BBAF-5365584F95F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23-4CF7-BBAF-5365584F95F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23-4CF7-BBAF-5365584F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4560"/>
        <c:axId val="196444544"/>
      </c:barChart>
      <c:catAx>
        <c:axId val="196434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4445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4445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43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5-4286-8584-2F47286AD5B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5-4286-8584-2F47286AD5B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DD5-4286-8584-2F47286AD5B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DD5-4286-8584-2F47286AD5B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DD5-4286-8584-2F47286AD5B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DD5-4286-8584-2F47286AD5B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DD5-4286-8584-2F47286AD5B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DD5-4286-8584-2F47286AD5B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DD5-4286-8584-2F47286AD5B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D5-4286-8584-2F47286AD5B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D5-4286-8584-2F47286AD5B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D5-4286-8584-2F47286A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67808"/>
        <c:axId val="196569344"/>
      </c:barChart>
      <c:catAx>
        <c:axId val="196567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5693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5693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56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4-4040-8B5A-BE82E375145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4-4040-8B5A-BE82E375145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894-4040-8B5A-BE82E375145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894-4040-8B5A-BE82E375145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894-4040-8B5A-BE82E375145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894-4040-8B5A-BE82E375145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894-4040-8B5A-BE82E375145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894-4040-8B5A-BE82E375145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894-4040-8B5A-BE82E375145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94-4040-8B5A-BE82E375145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94-4040-8B5A-BE82E375145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94-4040-8B5A-BE82E375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4528"/>
        <c:axId val="196780416"/>
      </c:barChart>
      <c:catAx>
        <c:axId val="196774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780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780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77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0-4795-A5B1-F90FE2140C2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4795-A5B1-F90FE2140C2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F60-4795-A5B1-F90FE2140C2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F60-4795-A5B1-F90FE2140C2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F60-4795-A5B1-F90FE2140C2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F60-4795-A5B1-F90FE2140C2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F60-4795-A5B1-F90FE2140C2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F60-4795-A5B1-F90FE2140C2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F60-4795-A5B1-F90FE2140C2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60-4795-A5B1-F90FE2140C2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60-4795-A5B1-F90FE2140C2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60-4795-A5B1-F90FE214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46336"/>
        <c:axId val="196847872"/>
      </c:barChart>
      <c:catAx>
        <c:axId val="19684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84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84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84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E-4CEC-85CD-AA6F5FF28B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E-4CEC-85CD-AA6F5FF28B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32E-4CEC-85CD-AA6F5FF28B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32E-4CEC-85CD-AA6F5FF28B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32E-4CEC-85CD-AA6F5FF28B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32E-4CEC-85CD-AA6F5FF28B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32E-4CEC-85CD-AA6F5FF28B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32E-4CEC-85CD-AA6F5FF28B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32E-4CEC-85CD-AA6F5FF28BB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2E-4CEC-85CD-AA6F5FF28BB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2E-4CEC-85CD-AA6F5FF28BB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2E-4CEC-85CD-AA6F5FF2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26080"/>
        <c:axId val="196927872"/>
      </c:barChart>
      <c:catAx>
        <c:axId val="196926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92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92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92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'L8'!$AC$79</c:f>
          <c:strCache>
            <c:ptCount val="1"/>
            <c:pt idx="0">
              <c:v>Interaction L(mH)/R(kOhms)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'L8'!$AD$79</c:f>
              <c:strCache>
                <c:ptCount val="1"/>
                <c:pt idx="0">
                  <c:v>R(kOhms)=1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'L8'!$AC$80:$AC$81</c:f>
              <c:strCache>
                <c:ptCount val="2"/>
                <c:pt idx="0">
                  <c:v>L(mH)=1</c:v>
                </c:pt>
                <c:pt idx="1">
                  <c:v>L(mH)=2</c:v>
                </c:pt>
              </c:strCache>
            </c:strRef>
          </c:cat>
          <c:val>
            <c:numRef>
              <c:f>'L8'!$AD$80:$AD$81</c:f>
              <c:numCache>
                <c:formatCode>0.000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1-40B4-9C92-80DD547554A0}"/>
            </c:ext>
          </c:extLst>
        </c:ser>
        <c:ser>
          <c:idx val="1"/>
          <c:order val="1"/>
          <c:tx>
            <c:strRef>
              <c:f>'L8'!$AE$79</c:f>
              <c:strCache>
                <c:ptCount val="1"/>
                <c:pt idx="0">
                  <c:v>R(kOhms)=2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'L8'!$AC$80:$AC$81</c:f>
              <c:strCache>
                <c:ptCount val="2"/>
                <c:pt idx="0">
                  <c:v>L(mH)=1</c:v>
                </c:pt>
                <c:pt idx="1">
                  <c:v>L(mH)=2</c:v>
                </c:pt>
              </c:strCache>
            </c:strRef>
          </c:cat>
          <c:val>
            <c:numRef>
              <c:f>'L8'!$AE$80:$AE$81</c:f>
              <c:numCache>
                <c:formatCode>0.000</c:formatCode>
                <c:ptCount val="2"/>
                <c:pt idx="0">
                  <c:v>2.4</c:v>
                </c:pt>
                <c:pt idx="1">
                  <c:v>2.4750000000000001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1-40B4-9C92-80DD54755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06912"/>
        <c:axId val="134408832"/>
      </c:lineChart>
      <c:catAx>
        <c:axId val="13440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40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78E-90B2-17DD47CF77C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D-478E-90B2-17DD47CF77C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DCD-478E-90B2-17DD47CF77C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DCD-478E-90B2-17DD47CF77C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DCD-478E-90B2-17DD47CF77C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DCD-478E-90B2-17DD47CF77C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DCD-478E-90B2-17DD47CF77C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DCD-478E-90B2-17DD47CF77C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DCD-478E-90B2-17DD47CF77C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CD-478E-90B2-17DD47CF77C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CD-478E-90B2-17DD47CF77C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CD-478E-90B2-17DD47CF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5936"/>
        <c:axId val="197257472"/>
      </c:barChart>
      <c:catAx>
        <c:axId val="1972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25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25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2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3-46D7-B924-BD3A284B8D9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3-46D7-B924-BD3A284B8D9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753-46D7-B924-BD3A284B8D9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753-46D7-B924-BD3A284B8D9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753-46D7-B924-BD3A284B8D9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753-46D7-B924-BD3A284B8D9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753-46D7-B924-BD3A284B8D9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753-46D7-B924-BD3A284B8D9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753-46D7-B924-BD3A284B8D9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3-46D7-B924-BD3A284B8D9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53-46D7-B924-BD3A284B8D9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53-46D7-B924-BD3A284B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17600"/>
        <c:axId val="197546368"/>
      </c:barChart>
      <c:catAx>
        <c:axId val="197417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5463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5463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41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2-4AD6-B4AD-AEE0D7D9F5D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2-4AD6-B4AD-AEE0D7D9F5D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C42-4AD6-B4AD-AEE0D7D9F5D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C42-4AD6-B4AD-AEE0D7D9F5D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C42-4AD6-B4AD-AEE0D7D9F5D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C42-4AD6-B4AD-AEE0D7D9F5D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C42-4AD6-B4AD-AEE0D7D9F5D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C42-4AD6-B4AD-AEE0D7D9F5D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C42-4AD6-B4AD-AEE0D7D9F5D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42-4AD6-B4AD-AEE0D7D9F5D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42-4AD6-B4AD-AEE0D7D9F5D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42-4AD6-B4AD-AEE0D7D9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65952"/>
        <c:axId val="198367488"/>
      </c:barChart>
      <c:catAx>
        <c:axId val="198365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8367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8367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836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B-499A-BC21-295B13D49CF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B-499A-BC21-295B13D49CF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9BB-499A-BC21-295B13D49CF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9BB-499A-BC21-295B13D49CF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9BB-499A-BC21-295B13D49CF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9BB-499A-BC21-295B13D49CF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9BB-499A-BC21-295B13D49CF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9BB-499A-BC21-295B13D49CF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9BB-499A-BC21-295B13D49CF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BB-499A-BC21-295B13D49CF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BB-499A-BC21-295B13D49CF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BB-499A-BC21-295B13D49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87488"/>
        <c:axId val="97489280"/>
      </c:barChart>
      <c:catAx>
        <c:axId val="97487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892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892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8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5-4201-A11E-AE70373616D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5-4201-A11E-AE70373616D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3C5-4201-A11E-AE70373616D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3C5-4201-A11E-AE70373616D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3C5-4201-A11E-AE70373616D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3C5-4201-A11E-AE70373616D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3C5-4201-A11E-AE70373616D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3C5-4201-A11E-AE70373616D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3C5-4201-A11E-AE70373616D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C5-4201-A11E-AE70373616D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C5-4201-A11E-AE70373616D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C5-4201-A11E-AE703736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83872"/>
        <c:axId val="97585408"/>
      </c:barChart>
      <c:catAx>
        <c:axId val="97583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85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85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8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1-4D24-AC35-F5850647145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1-4D24-AC35-F5850647145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761-4D24-AC35-F5850647145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761-4D24-AC35-F5850647145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761-4D24-AC35-F5850647145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761-4D24-AC35-F5850647145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761-4D24-AC35-F5850647145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761-4D24-AC35-F5850647145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761-4D24-AC35-F5850647145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61-4D24-AC35-F5850647145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61-4D24-AC35-F5850647145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61-4D24-AC35-F5850647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43136"/>
        <c:axId val="97714560"/>
      </c:barChart>
      <c:catAx>
        <c:axId val="97643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145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145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4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B-40B2-B402-915EACB89DC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B-40B2-B402-915EACB89DC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EB-40B2-B402-915EACB89DC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EB-40B2-B402-915EACB89DC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EB-40B2-B402-915EACB89DC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EB-40B2-B402-915EACB89DC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EB-40B2-B402-915EACB89DC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EB-40B2-B402-915EACB89DC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EB-40B2-B402-915EACB89DC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EB-40B2-B402-915EACB89DC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EB-40B2-B402-915EACB89DC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EB-40B2-B402-915EACB8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6384"/>
        <c:axId val="97777920"/>
      </c:barChart>
      <c:catAx>
        <c:axId val="9777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9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9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C-4558-9DC9-E3E6571FBBC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C-4558-9DC9-E3E6571FBBC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0CC-4558-9DC9-E3E6571FBBC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0CC-4558-9DC9-E3E6571FBBC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0CC-4558-9DC9-E3E6571FBBC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0CC-4558-9DC9-E3E6571FBBC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0CC-4558-9DC9-E3E6571FBBC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0CC-4558-9DC9-E3E6571FBBC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0CC-4558-9DC9-E3E6571FBBC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CC-4558-9DC9-E3E6571FBBC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CC-4558-9DC9-E3E6571FBBC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CC-4558-9DC9-E3E6571FB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1552"/>
        <c:axId val="97845632"/>
      </c:barChart>
      <c:catAx>
        <c:axId val="97831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4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4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9-45B4-8F26-D8BE55E0BD4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9-45B4-8F26-D8BE55E0BD4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FA9-45B4-8F26-D8BE55E0BD4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FA9-45B4-8F26-D8BE55E0BD4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FA9-45B4-8F26-D8BE55E0BD4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FA9-45B4-8F26-D8BE55E0BD4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FA9-45B4-8F26-D8BE55E0BD4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FA9-45B4-8F26-D8BE55E0BD4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FA9-45B4-8F26-D8BE55E0BD4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A9-45B4-8F26-D8BE55E0BD4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A9-45B4-8F26-D8BE55E0BD4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A9-45B4-8F26-D8BE55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29760"/>
        <c:axId val="99031296"/>
      </c:barChart>
      <c:catAx>
        <c:axId val="99029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31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31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2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4A0F-B285-C11CBB63F23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2-4A0F-B285-C11CBB63F23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FB2-4A0F-B285-C11CBB63F23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FB2-4A0F-B285-C11CBB63F23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FB2-4A0F-B285-C11CBB63F23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FB2-4A0F-B285-C11CBB63F23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FB2-4A0F-B285-C11CBB63F23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FB2-4A0F-B285-C11CBB63F23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FB2-4A0F-B285-C11CBB63F23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B2-4A0F-B285-C11CBB63F23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B2-4A0F-B285-C11CBB63F23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B2-4A0F-B285-C11CBB63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84928"/>
        <c:axId val="99090816"/>
      </c:barChart>
      <c:catAx>
        <c:axId val="99084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90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90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8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'L8'!$AF$80:$AF$81</c:f>
            </c:multiLvlStrRef>
          </c:cat>
          <c:val>
            <c:numRef>
              <c:f>'L8'!$AG$80:$AG$81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2-4921-B3B1-E099F7315EB5}"/>
            </c:ext>
          </c:extLst>
        </c:ser>
        <c:ser>
          <c:idx val="1"/>
          <c:order val="1"/>
          <c:tx>
            <c:strRef>
              <c:f>'L8'!$AH$79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'L8'!$AF$80:$AF$81</c:f>
            </c:multiLvlStrRef>
          </c:cat>
          <c:val>
            <c:numRef>
              <c:f>'L8'!$AH$80:$AH$81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2-4921-B3B1-E099F731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57376"/>
        <c:axId val="134759552"/>
      </c:lineChart>
      <c:catAx>
        <c:axId val="134757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9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759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737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F-460D-BB3B-02DACBA05F4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F-460D-BB3B-02DACBA05F4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DFF-460D-BB3B-02DACBA05F4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DFF-460D-BB3B-02DACBA05F4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DFF-460D-BB3B-02DACBA05F4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DFF-460D-BB3B-02DACBA05F4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DFF-460D-BB3B-02DACBA05F4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DFF-460D-BB3B-02DACBA05F4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DFF-460D-BB3B-02DACBA05F4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FF-460D-BB3B-02DACBA05F4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FF-460D-BB3B-02DACBA05F4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FF-460D-BB3B-02DACBA0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6736"/>
        <c:axId val="99158272"/>
      </c:barChart>
      <c:catAx>
        <c:axId val="99156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8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8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8-4604-AD01-BCD9253E860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8-4604-AD01-BCD9253E860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378-4604-AD01-BCD9253E860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378-4604-AD01-BCD9253E860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378-4604-AD01-BCD9253E860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378-4604-AD01-BCD9253E860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378-4604-AD01-BCD9253E860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378-4604-AD01-BCD9253E860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378-4604-AD01-BCD9253E860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78-4604-AD01-BCD9253E860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78-4604-AD01-BCD9253E860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78-4604-AD01-BCD9253E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16000"/>
        <c:axId val="99352960"/>
      </c:barChart>
      <c:catAx>
        <c:axId val="99216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52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52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1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2-4909-B189-EF4D4F2EFA2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2-4909-B189-EF4D4F2EFA2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9C2-4909-B189-EF4D4F2EFA2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9C2-4909-B189-EF4D4F2EFA2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9C2-4909-B189-EF4D4F2EFA2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9C2-4909-B189-EF4D4F2EFA2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9C2-4909-B189-EF4D4F2EFA2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9C2-4909-B189-EF4D4F2EFA2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9C2-4909-B189-EF4D4F2EFA2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C2-4909-B189-EF4D4F2EFA2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C2-4909-B189-EF4D4F2EFA2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C2-4909-B189-EF4D4F2E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27072"/>
        <c:axId val="99428608"/>
      </c:barChart>
      <c:catAx>
        <c:axId val="99427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286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286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2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2-4E2D-B034-C1F94B87584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2-4E2D-B034-C1F94B87584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2F2-4E2D-B034-C1F94B87584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2F2-4E2D-B034-C1F94B87584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2F2-4E2D-B034-C1F94B87584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2F2-4E2D-B034-C1F94B87584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2F2-4E2D-B034-C1F94B87584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2F2-4E2D-B034-C1F94B87584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2F2-4E2D-B034-C1F94B87584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F2-4E2D-B034-C1F94B87584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F2-4E2D-B034-C1F94B87584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F2-4E2D-B034-C1F94B875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86336"/>
        <c:axId val="99488128"/>
      </c:barChart>
      <c:catAx>
        <c:axId val="9948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881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881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8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4-4C20-985A-DE698A1E642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4-4C20-985A-DE698A1E642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954-4C20-985A-DE698A1E642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954-4C20-985A-DE698A1E642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954-4C20-985A-DE698A1E642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954-4C20-985A-DE698A1E642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954-4C20-985A-DE698A1E642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954-4C20-985A-DE698A1E642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954-4C20-985A-DE698A1E642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4-4C20-985A-DE698A1E642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54-4C20-985A-DE698A1E642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54-4C20-985A-DE698A1E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19584"/>
        <c:axId val="99621120"/>
      </c:barChart>
      <c:catAx>
        <c:axId val="99619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21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21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E-422B-A901-DE0FF7A9994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E-422B-A901-DE0FF7A9994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EBE-422B-A901-DE0FF7A9994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EBE-422B-A901-DE0FF7A9994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EBE-422B-A901-DE0FF7A9994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EBE-422B-A901-DE0FF7A9994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EBE-422B-A901-DE0FF7A9994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EBE-422B-A901-DE0FF7A9994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EBE-422B-A901-DE0FF7A9994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BE-422B-A901-DE0FF7A9994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BE-422B-A901-DE0FF7A9994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BE-422B-A901-DE0FF7A9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82944"/>
        <c:axId val="99692928"/>
      </c:barChart>
      <c:catAx>
        <c:axId val="99682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92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92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8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1-408E-9531-3AC37E8482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1-408E-9531-3AC37E8482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3A1-408E-9531-3AC37E8482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3A1-408E-9531-3AC37E8482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3A1-408E-9531-3AC37E8482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3A1-408E-9531-3AC37E8482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3A1-408E-9531-3AC37E8482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3A1-408E-9531-3AC37E8482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3A1-408E-9531-3AC37E84829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A1-408E-9531-3AC37E84829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A1-408E-9531-3AC37E84829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A1-408E-9531-3AC37E84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42464"/>
        <c:axId val="99744000"/>
      </c:barChart>
      <c:catAx>
        <c:axId val="99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9-4DCA-9D7A-53291D377C2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9-4DCA-9D7A-53291D377C2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049-4DCA-9D7A-53291D377C2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049-4DCA-9D7A-53291D377C2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049-4DCA-9D7A-53291D377C2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049-4DCA-9D7A-53291D377C2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049-4DCA-9D7A-53291D377C2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049-4DCA-9D7A-53291D377C2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049-4DCA-9D7A-53291D377C2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49-4DCA-9D7A-53291D377C2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49-4DCA-9D7A-53291D377C2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49-4DCA-9D7A-53291D37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09920"/>
        <c:axId val="99893632"/>
      </c:barChart>
      <c:catAx>
        <c:axId val="99809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93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93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0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D-488D-A225-24822147227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D-488D-A225-24822147227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ECD-488D-A225-24822147227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ECD-488D-A225-24822147227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ECD-488D-A225-24822147227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ECD-488D-A225-24822147227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ECD-488D-A225-24822147227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ECD-488D-A225-24822147227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ECD-488D-A225-24822147227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CD-488D-A225-24822147227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CD-488D-A225-24822147227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CD-488D-A225-248221472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25088"/>
        <c:axId val="100026624"/>
      </c:barChart>
      <c:catAx>
        <c:axId val="100025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26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26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2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C-4911-858D-14BA65415AC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C-4911-858D-14BA65415AC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7CC-4911-858D-14BA65415AC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7CC-4911-858D-14BA65415AC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7CC-4911-858D-14BA65415AC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7CC-4911-858D-14BA65415AC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7CC-4911-858D-14BA65415AC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7CC-4911-858D-14BA65415AC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7CC-4911-858D-14BA65415AC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CC-4911-858D-14BA65415AC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CC-4911-858D-14BA65415AC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CC-4911-858D-14BA6541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96640"/>
        <c:axId val="100102528"/>
      </c:barChart>
      <c:catAx>
        <c:axId val="100096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025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025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9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'L8'!$AI$80:$AI$81</c:f>
            </c:multiLvlStrRef>
          </c:cat>
          <c:val>
            <c:numRef>
              <c:f>'L8'!$AJ$80:$AJ$81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B-4623-9DEA-9F29BD595246}"/>
            </c:ext>
          </c:extLst>
        </c:ser>
        <c:ser>
          <c:idx val="1"/>
          <c:order val="1"/>
          <c:tx>
            <c:strRef>
              <c:f>'L8'!$AK$79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'L8'!$AI$80:$AI$81</c:f>
            </c:multiLvlStrRef>
          </c:cat>
          <c:val>
            <c:numRef>
              <c:f>'L8'!$AK$80:$AK$81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B-4623-9DEA-9F29BD59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04608"/>
        <c:axId val="134806528"/>
      </c:lineChart>
      <c:catAx>
        <c:axId val="134804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6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8065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4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5-4FB0-ADDA-9AC2A1DC7B2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5-4FB0-ADDA-9AC2A1DC7B2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8E5-4FB0-ADDA-9AC2A1DC7B2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8E5-4FB0-ADDA-9AC2A1DC7B2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8E5-4FB0-ADDA-9AC2A1DC7B2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8E5-4FB0-ADDA-9AC2A1DC7B2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8E5-4FB0-ADDA-9AC2A1DC7B2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8E5-4FB0-ADDA-9AC2A1DC7B2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8E5-4FB0-ADDA-9AC2A1DC7B2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E5-4FB0-ADDA-9AC2A1DC7B2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E5-4FB0-ADDA-9AC2A1DC7B2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E5-4FB0-ADDA-9AC2A1DC7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25792"/>
        <c:axId val="100227328"/>
      </c:barChart>
      <c:catAx>
        <c:axId val="100225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273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273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2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2-441D-983B-A9413C26FBA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2-441D-983B-A9413C26FBA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102-441D-983B-A9413C26FBA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102-441D-983B-A9413C26FBA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102-441D-983B-A9413C26FBA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102-441D-983B-A9413C26FBA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102-441D-983B-A9413C26FBA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102-441D-983B-A9413C26FBA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102-441D-983B-A9413C26FBA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02-441D-983B-A9413C26FBA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02-441D-983B-A9413C26FBA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02-441D-983B-A9413C26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0224"/>
        <c:axId val="100426112"/>
      </c:barChart>
      <c:catAx>
        <c:axId val="100420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26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26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20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D-42E3-9BD3-6E2D74619AD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D-42E3-9BD3-6E2D74619AD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68D-42E3-9BD3-6E2D74619AD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68D-42E3-9BD3-6E2D74619AD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68D-42E3-9BD3-6E2D74619AD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68D-42E3-9BD3-6E2D74619AD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68D-42E3-9BD3-6E2D74619AD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68D-42E3-9BD3-6E2D74619AD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68D-42E3-9BD3-6E2D74619AD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8D-42E3-9BD3-6E2D74619AD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8D-42E3-9BD3-6E2D74619AD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8D-42E3-9BD3-6E2D7461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52768"/>
        <c:axId val="100354304"/>
      </c:barChart>
      <c:catAx>
        <c:axId val="100352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54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54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5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8-4C2B-81D7-186AE0D26DD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8-4C2B-81D7-186AE0D26DD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FF8-4C2B-81D7-186AE0D26DD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FF8-4C2B-81D7-186AE0D26DD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FF8-4C2B-81D7-186AE0D26DD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FF8-4C2B-81D7-186AE0D26DD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FF8-4C2B-81D7-186AE0D26DD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FF8-4C2B-81D7-186AE0D26DD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FF8-4C2B-81D7-186AE0D26DD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8-4C2B-81D7-186AE0D26DD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8-4C2B-81D7-186AE0D26DD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8-4C2B-81D7-186AE0D2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55392"/>
        <c:axId val="100569472"/>
      </c:barChart>
      <c:catAx>
        <c:axId val="100555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569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569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55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7-45AB-8105-801854BDE0B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7-45AB-8105-801854BDE0B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517-45AB-8105-801854BDE0B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517-45AB-8105-801854BDE0B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517-45AB-8105-801854BDE0B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517-45AB-8105-801854BDE0B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517-45AB-8105-801854BDE0B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517-45AB-8105-801854BDE0B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517-45AB-8105-801854BDE0B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17-45AB-8105-801854BDE0B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17-45AB-8105-801854BDE0B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17-45AB-8105-801854BD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10944"/>
        <c:axId val="101812480"/>
      </c:barChart>
      <c:catAx>
        <c:axId val="101810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8124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8124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8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C-47B5-BBCD-8386FE55436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C-47B5-BBCD-8386FE55436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DC-47B5-BBCD-8386FE55436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DC-47B5-BBCD-8386FE55436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DC-47B5-BBCD-8386FE55436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DC-47B5-BBCD-8386FE55436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DC-47B5-BBCD-8386FE55436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DC-47B5-BBCD-8386FE55436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DC-47B5-BBCD-8386FE55436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DC-47B5-BBCD-8386FE55436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DC-47B5-BBCD-8386FE55436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DC-47B5-BBCD-8386FE55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55936"/>
        <c:axId val="102470016"/>
      </c:barChart>
      <c:catAx>
        <c:axId val="1024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700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700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7-44AF-9E29-C607B60717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7-44AF-9E29-C607B60717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2F7-44AF-9E29-C607B60717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2F7-44AF-9E29-C607B60717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2F7-44AF-9E29-C607B60717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2F7-44AF-9E29-C607B60717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2F7-44AF-9E29-C607B60717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2F7-44AF-9E29-C607B60717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2F7-44AF-9E29-C607B60717E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F7-44AF-9E29-C607B60717E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F7-44AF-9E29-C607B60717E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F7-44AF-9E29-C607B607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0768"/>
        <c:axId val="102402304"/>
      </c:barChart>
      <c:catAx>
        <c:axId val="1024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2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2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C-428D-B4CD-2998AA69B2F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C-428D-B4CD-2998AA69B2F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27C-428D-B4CD-2998AA69B2F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27C-428D-B4CD-2998AA69B2F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27C-428D-B4CD-2998AA69B2F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27C-428D-B4CD-2998AA69B2F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27C-428D-B4CD-2998AA69B2F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27C-428D-B4CD-2998AA69B2F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27C-428D-B4CD-2998AA69B2F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7C-428D-B4CD-2998AA69B2F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7C-428D-B4CD-2998AA69B2F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7C-428D-B4CD-2998AA69B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7856"/>
        <c:axId val="102551936"/>
      </c:barChart>
      <c:catAx>
        <c:axId val="102537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519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519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7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D-4FE4-A7EB-F1866948F13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D-4FE4-A7EB-F1866948F13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32D-4FE4-A7EB-F1866948F13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2D-4FE4-A7EB-F1866948F13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2D-4FE4-A7EB-F1866948F13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2D-4FE4-A7EB-F1866948F13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2D-4FE4-A7EB-F1866948F13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2D-4FE4-A7EB-F1866948F13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2D-4FE4-A7EB-F1866948F13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2D-4FE4-A7EB-F1866948F13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2D-4FE4-A7EB-F1866948F13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2D-4FE4-A7EB-F1866948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94688"/>
        <c:axId val="102996224"/>
      </c:barChart>
      <c:catAx>
        <c:axId val="102994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996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996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99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6-4601-A1C0-C26776D22F2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6-4601-A1C0-C26776D22F2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F06-4601-A1C0-C26776D22F2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F06-4601-A1C0-C26776D22F2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F06-4601-A1C0-C26776D22F2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F06-4601-A1C0-C26776D22F2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F06-4601-A1C0-C26776D22F2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F06-4601-A1C0-C26776D22F2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F06-4601-A1C0-C26776D22F2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06-4601-A1C0-C26776D22F2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06-4601-A1C0-C26776D22F2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06-4601-A1C0-C26776D2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58048"/>
        <c:axId val="103068032"/>
      </c:barChart>
      <c:catAx>
        <c:axId val="103058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68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68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5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'L8'!$AM$79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'L8'!$AL$80:$AL$81</c:f>
            </c:multiLvlStrRef>
          </c:cat>
          <c:val>
            <c:numRef>
              <c:f>'L8'!$AM$80:$AM$81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A-4E5F-8D77-A2ECB33D0A0C}"/>
            </c:ext>
          </c:extLst>
        </c:ser>
        <c:ser>
          <c:idx val="1"/>
          <c:order val="1"/>
          <c:tx>
            <c:strRef>
              <c:f>'L8'!$AN$79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'L8'!$AL$80:$AL$81</c:f>
            </c:multiLvlStrRef>
          </c:cat>
          <c:val>
            <c:numRef>
              <c:f>'L8'!$AN$80:$AN$81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A-4E5F-8D77-A2ECB33D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2608"/>
        <c:axId val="138307072"/>
      </c:lineChart>
      <c:catAx>
        <c:axId val="138292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07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0707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292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4-45C8-A2D5-7D7F02B1D47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4-45C8-A2D5-7D7F02B1D47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3E4-45C8-A2D5-7D7F02B1D47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3E4-45C8-A2D5-7D7F02B1D47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3E4-45C8-A2D5-7D7F02B1D47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3E4-45C8-A2D5-7D7F02B1D47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3E4-45C8-A2D5-7D7F02B1D47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3E4-45C8-A2D5-7D7F02B1D47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3E4-45C8-A2D5-7D7F02B1D47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E4-45C8-A2D5-7D7F02B1D47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E4-45C8-A2D5-7D7F02B1D47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E4-45C8-A2D5-7D7F02B1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3216"/>
        <c:axId val="103274752"/>
      </c:barChart>
      <c:catAx>
        <c:axId val="103273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747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747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5D7-8DC5-BE46F8E182C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5D7-8DC5-BE46F8E182C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9D3-45D7-8DC5-BE46F8E182C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9D3-45D7-8DC5-BE46F8E182C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9D3-45D7-8DC5-BE46F8E182C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9D3-45D7-8DC5-BE46F8E182C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9D3-45D7-8DC5-BE46F8E182C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9D3-45D7-8DC5-BE46F8E182C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9D3-45D7-8DC5-BE46F8E182C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D3-45D7-8DC5-BE46F8E182C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D3-45D7-8DC5-BE46F8E182C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D3-45D7-8DC5-BE46F8E18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3920"/>
        <c:axId val="103395712"/>
      </c:barChart>
      <c:catAx>
        <c:axId val="103393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957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957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9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A-4623-A722-7F96FE8854E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A-4623-A722-7F96FE8854E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89A-4623-A722-7F96FE8854E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89A-4623-A722-7F96FE8854E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89A-4623-A722-7F96FE8854E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89A-4623-A722-7F96FE8854E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89A-4623-A722-7F96FE8854E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89A-4623-A722-7F96FE8854E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89A-4623-A722-7F96FE8854E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9A-4623-A722-7F96FE8854E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9A-4623-A722-7F96FE8854E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9A-4623-A722-7F96FE88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8976"/>
        <c:axId val="103520512"/>
      </c:barChart>
      <c:catAx>
        <c:axId val="103518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20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20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1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1-4235-A3A2-8AAB1B92A15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1-4235-A3A2-8AAB1B92A15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FA1-4235-A3A2-8AAB1B92A15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FA1-4235-A3A2-8AAB1B92A15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FA1-4235-A3A2-8AAB1B92A15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FA1-4235-A3A2-8AAB1B92A15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FA1-4235-A3A2-8AAB1B92A15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FA1-4235-A3A2-8AAB1B92A15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FA1-4235-A3A2-8AAB1B92A15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A1-4235-A3A2-8AAB1B92A15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A1-4235-A3A2-8AAB1B92A15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A1-4235-A3A2-8AAB1B92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78944"/>
        <c:axId val="103788928"/>
      </c:barChart>
      <c:catAx>
        <c:axId val="103778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788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788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77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C-4EED-A8CF-220FFB2C9B5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C-4EED-A8CF-220FFB2C9B5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91C-4EED-A8CF-220FFB2C9B5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91C-4EED-A8CF-220FFB2C9B5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91C-4EED-A8CF-220FFB2C9B5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91C-4EED-A8CF-220FFB2C9B5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91C-4EED-A8CF-220FFB2C9B5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91C-4EED-A8CF-220FFB2C9B5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91C-4EED-A8CF-220FFB2C9B5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1C-4EED-A8CF-220FFB2C9B5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1C-4EED-A8CF-220FFB2C9B5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1C-4EED-A8CF-220FFB2C9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4112"/>
        <c:axId val="103995648"/>
      </c:barChart>
      <c:catAx>
        <c:axId val="103994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995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995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99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608-92DA-5AD2A6DBAE3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608-92DA-5AD2A6DBAE3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010-4608-92DA-5AD2A6DBAE3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010-4608-92DA-5AD2A6DBAE3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010-4608-92DA-5AD2A6DBAE3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010-4608-92DA-5AD2A6DBAE3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010-4608-92DA-5AD2A6DBAE3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010-4608-92DA-5AD2A6DBAE3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010-4608-92DA-5AD2A6DBAE3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10-4608-92DA-5AD2A6DBAE3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10-4608-92DA-5AD2A6DBAE3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10-4608-92DA-5AD2A6DBA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7104"/>
        <c:axId val="104137088"/>
      </c:barChart>
      <c:catAx>
        <c:axId val="1041271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370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370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2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L(mH)1</c:v>
                </c:pt>
                <c:pt idx="1">
                  <c:v>L(mH)2</c:v>
                </c:pt>
                <c:pt idx="3">
                  <c:v>C(microF)1</c:v>
                </c:pt>
                <c:pt idx="4">
                  <c:v>C(microF)2</c:v>
                </c:pt>
                <c:pt idx="6">
                  <c:v>L(mH)/C(microF)1</c:v>
                </c:pt>
                <c:pt idx="7">
                  <c:v>L(mH)/C(microF)2</c:v>
                </c:pt>
                <c:pt idx="9">
                  <c:v>R(kOhms)1</c:v>
                </c:pt>
                <c:pt idx="10">
                  <c:v>R(kOhms)2</c:v>
                </c:pt>
                <c:pt idx="12">
                  <c:v>L(mH)/R(kOhms)1</c:v>
                </c:pt>
                <c:pt idx="13">
                  <c:v>L(mH)/R(kOhms)2</c:v>
                </c:pt>
                <c:pt idx="15">
                  <c:v>C(microF)/R(kOhms)1</c:v>
                </c:pt>
                <c:pt idx="16">
                  <c:v>C(microF)/R(kOhms)2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'L8'!$E$33:$E$52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B-4D71-9A52-7FBD7703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3472"/>
        <c:axId val="104155008"/>
      </c:lineChart>
      <c:catAx>
        <c:axId val="1041534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4155008"/>
        <c:crosses val="autoZero"/>
        <c:auto val="1"/>
        <c:lblAlgn val="ctr"/>
        <c:lblOffset val="100"/>
        <c:noMultiLvlLbl val="0"/>
      </c:catAx>
      <c:valAx>
        <c:axId val="104155008"/>
        <c:scaling>
          <c:orientation val="minMax"/>
          <c:min val="26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415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55AB-4B3C-A5E1-029D821C170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55AB-4B3C-A5E1-029D821C170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55AB-4B3C-A5E1-029D821C170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55AB-4B3C-A5E1-029D821C170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55AB-4B3C-A5E1-029D821C170B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55AB-4B3C-A5E1-029D821C170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55AB-4B3C-A5E1-029D821C17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L(mH)1</c:v>
                </c:pt>
                <c:pt idx="1">
                  <c:v>L(mH)2</c:v>
                </c:pt>
                <c:pt idx="3">
                  <c:v>C(microF)1</c:v>
                </c:pt>
                <c:pt idx="4">
                  <c:v>C(microF)2</c:v>
                </c:pt>
                <c:pt idx="6">
                  <c:v>L(mH)/C(microF)1</c:v>
                </c:pt>
                <c:pt idx="7">
                  <c:v>L(mH)/C(microF)2</c:v>
                </c:pt>
                <c:pt idx="9">
                  <c:v>R(kOhms)1</c:v>
                </c:pt>
                <c:pt idx="10">
                  <c:v>R(kOhms)2</c:v>
                </c:pt>
                <c:pt idx="12">
                  <c:v>L(mH)/R(kOhms)1</c:v>
                </c:pt>
                <c:pt idx="13">
                  <c:v>L(mH)/R(kOhms)2</c:v>
                </c:pt>
                <c:pt idx="15">
                  <c:v>C(microF)/R(kOhms)1</c:v>
                </c:pt>
                <c:pt idx="16">
                  <c:v>C(microF)/R(kOhms)2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2.1999999999999997</c:v>
                </c:pt>
                <c:pt idx="1">
                  <c:v>2.2374999999999998</c:v>
                </c:pt>
                <c:pt idx="3">
                  <c:v>2.2249999999999996</c:v>
                </c:pt>
                <c:pt idx="4">
                  <c:v>2.2124999999999999</c:v>
                </c:pt>
                <c:pt idx="6">
                  <c:v>2.2374999999999998</c:v>
                </c:pt>
                <c:pt idx="7">
                  <c:v>2.2000000000000002</c:v>
                </c:pt>
                <c:pt idx="9">
                  <c:v>2</c:v>
                </c:pt>
                <c:pt idx="10">
                  <c:v>2.4375</c:v>
                </c:pt>
                <c:pt idx="12">
                  <c:v>2.2374999999999998</c:v>
                </c:pt>
                <c:pt idx="13">
                  <c:v>2.2000000000000002</c:v>
                </c:pt>
                <c:pt idx="15">
                  <c:v>2.2124999999999999</c:v>
                </c:pt>
                <c:pt idx="16">
                  <c:v>2.2249999999999996</c:v>
                </c:pt>
                <c:pt idx="18">
                  <c:v>2.25</c:v>
                </c:pt>
                <c:pt idx="19">
                  <c:v>2.1875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B-4B3C-A5E1-029D821C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01600"/>
        <c:axId val="104408192"/>
      </c:lineChart>
      <c:catAx>
        <c:axId val="104201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0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408192"/>
        <c:scaling>
          <c:orientation val="minMax"/>
          <c:min val="8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016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L(mH)1</c:v>
                </c:pt>
                <c:pt idx="1">
                  <c:v>L(mH)2</c:v>
                </c:pt>
                <c:pt idx="3">
                  <c:v>C(microF)1</c:v>
                </c:pt>
                <c:pt idx="4">
                  <c:v>C(microF)2</c:v>
                </c:pt>
                <c:pt idx="6">
                  <c:v>L(mH)/C(microF)1</c:v>
                </c:pt>
                <c:pt idx="7">
                  <c:v>L(mH)/C(microF)2</c:v>
                </c:pt>
                <c:pt idx="9">
                  <c:v>R(kOhms)1</c:v>
                </c:pt>
                <c:pt idx="10">
                  <c:v>R(kOhms)2</c:v>
                </c:pt>
                <c:pt idx="12">
                  <c:v>L(mH)/R(kOhms)1</c:v>
                </c:pt>
                <c:pt idx="13">
                  <c:v>L(mH)/R(kOhms)2</c:v>
                </c:pt>
                <c:pt idx="15">
                  <c:v>C(microF)/R(kOhms)1</c:v>
                </c:pt>
                <c:pt idx="16">
                  <c:v>C(microF)/R(kOhms)2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'L8'!$G$33:$G$52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0-4E42-AA3C-48DDAE9DA90A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433152"/>
        <c:axId val="104434688"/>
      </c:lineChart>
      <c:catAx>
        <c:axId val="10443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4434688"/>
        <c:crosses val="autoZero"/>
        <c:auto val="1"/>
        <c:lblAlgn val="ctr"/>
        <c:lblOffset val="100"/>
        <c:noMultiLvlLbl val="0"/>
      </c:catAx>
      <c:valAx>
        <c:axId val="104434688"/>
        <c:scaling>
          <c:orientation val="minMax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4433152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'L8'!$C$59:$C$66</c:f>
              <c:strCache>
                <c:ptCount val="8"/>
                <c:pt idx="0">
                  <c:v>L(mH)</c:v>
                </c:pt>
                <c:pt idx="1">
                  <c:v>C(microF)</c:v>
                </c:pt>
                <c:pt idx="2">
                  <c:v>L(mH)/C(microF)</c:v>
                </c:pt>
                <c:pt idx="3">
                  <c:v>R(kOhms)</c:v>
                </c:pt>
                <c:pt idx="4">
                  <c:v>L(mH)/R(kOhms)</c:v>
                </c:pt>
                <c:pt idx="5">
                  <c:v>C(microF)/R(kOhms)</c:v>
                </c:pt>
                <c:pt idx="7">
                  <c:v>Résidus</c:v>
                </c:pt>
              </c:strCache>
            </c:strRef>
          </c:cat>
          <c:val>
            <c:numRef>
              <c:f>'L8'!$E$59:$E$66</c:f>
              <c:numCache>
                <c:formatCode>0.00</c:formatCode>
                <c:ptCount val="8"/>
                <c:pt idx="0">
                  <c:v>2.8124999999999466E-3</c:v>
                </c:pt>
                <c:pt idx="1">
                  <c:v>3.125000000000089E-4</c:v>
                </c:pt>
                <c:pt idx="2">
                  <c:v>2.8125000000000801E-3</c:v>
                </c:pt>
                <c:pt idx="3">
                  <c:v>0.38281249999999845</c:v>
                </c:pt>
                <c:pt idx="4">
                  <c:v>2.8125000000000801E-3</c:v>
                </c:pt>
                <c:pt idx="5">
                  <c:v>3.124999999999645E-4</c:v>
                </c:pt>
                <c:pt idx="6">
                  <c:v>7.812500000000222E-3</c:v>
                </c:pt>
                <c:pt idx="7">
                  <c:v>1.4321877017664519E-14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41DB-8B83-6D6337CDFD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1025" name="Graphiqu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1026" name="Graphiqu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1027" name="Graphiqu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1033" name="Graphique 9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1034" name="Graphique 10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1035" name="Graphique 11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1036" name="Graphique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1037" name="Graphique 13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38" name="Graphique 14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039" name="Graphique 15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040" name="Graphique 16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041" name="Graphique 17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042" name="Graphique 18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043" name="Graphique 19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044" name="Graphique 20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045" name="Graphique 21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046" name="Graphique 2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047" name="Graphique 23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1048" name="Graphique 24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1049" name="Graphique 25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1050" name="Graphique 26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1051" name="Graphique 27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1052" name="Graphique 28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1054" name="Graphique 30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1056" name="Text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1381125" y="2962275"/>
          <a:ext cx="50768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98" name="Graphiqu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99" name="Graphiqu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0" name="Graphiqu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101" name="Graphiqu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2" name="Graphiqu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103" name="Graphiqu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104" name="Graphiqu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105" name="Graphiqu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6" name="Graphiqu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107" name="Graphiqu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8" name="Graphiqu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109" name="Graphiqu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110" name="Graphiqu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112" name="Graphiqu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123714" y="530679"/>
          <a:ext cx="7456715" cy="530679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310"/>
  <sheetViews>
    <sheetView tabSelected="1" topLeftCell="A56" zoomScale="145" zoomScaleNormal="145" workbookViewId="0">
      <selection activeCell="I61" sqref="I61"/>
    </sheetView>
  </sheetViews>
  <sheetFormatPr defaultColWidth="11.42578125" defaultRowHeight="12.75" x14ac:dyDescent="0.2"/>
  <cols>
    <col min="1" max="1" width="5.140625" customWidth="1"/>
    <col min="2" max="2" width="18.5703125" customWidth="1"/>
    <col min="3" max="9" width="17.42578125" customWidth="1"/>
    <col min="10" max="10" width="12.140625" customWidth="1"/>
    <col min="11" max="11" width="8.140625" customWidth="1"/>
    <col min="12" max="12" width="10.85546875" customWidth="1"/>
    <col min="13" max="20" width="11.140625" customWidth="1"/>
    <col min="21" max="21" width="5.85546875" customWidth="1"/>
    <col min="22" max="25" width="8.7109375" customWidth="1"/>
    <col min="26" max="26" width="28.28515625" bestFit="1" customWidth="1"/>
    <col min="27" max="69" width="8.7109375" customWidth="1"/>
  </cols>
  <sheetData>
    <row r="1" spans="1:59" x14ac:dyDescent="0.2">
      <c r="A1" s="58"/>
      <c r="B1" s="59"/>
      <c r="C1" s="59"/>
      <c r="D1" s="59"/>
      <c r="E1" s="60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1"/>
      <c r="V1" s="58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61"/>
    </row>
    <row r="2" spans="1:59" s="53" customFormat="1" ht="21" customHeight="1" x14ac:dyDescent="0.4">
      <c r="A2" s="62" t="str">
        <f>"Table L8, Réponse étudiée: " &amp;K18</f>
        <v>Table L8, Réponse étudiée: Pussance dissiper</v>
      </c>
      <c r="B2" s="44"/>
      <c r="C2" s="44"/>
      <c r="D2" s="44"/>
      <c r="E2" s="44"/>
      <c r="F2" s="44"/>
      <c r="G2" s="44"/>
      <c r="H2" s="44"/>
      <c r="I2" s="44"/>
      <c r="J2" s="44"/>
      <c r="K2" s="45"/>
      <c r="L2" s="44"/>
      <c r="M2" s="44"/>
      <c r="N2" s="44"/>
      <c r="O2" s="44"/>
      <c r="P2" s="44"/>
      <c r="Q2" s="44"/>
      <c r="R2" s="1"/>
      <c r="S2" s="1"/>
      <c r="T2" s="1"/>
      <c r="U2" s="63"/>
      <c r="V2" s="70"/>
      <c r="W2" s="46"/>
      <c r="X2" s="47"/>
      <c r="Y2" s="47"/>
      <c r="Z2" s="47"/>
      <c r="AA2" s="47"/>
      <c r="AB2" s="47"/>
      <c r="AC2" s="47"/>
      <c r="AD2" s="47"/>
      <c r="AE2" s="47"/>
      <c r="AF2" s="52" t="s">
        <v>0</v>
      </c>
      <c r="AG2" s="47"/>
      <c r="AH2" s="47"/>
      <c r="AI2" s="47"/>
      <c r="AJ2" s="47"/>
      <c r="AK2" s="47"/>
      <c r="AL2" s="47"/>
      <c r="BG2" s="71"/>
    </row>
    <row r="3" spans="1:59" x14ac:dyDescent="0.2">
      <c r="A3" s="64"/>
      <c r="C3" s="11"/>
      <c r="D3" s="11"/>
      <c r="E3" s="11"/>
      <c r="F3" s="11"/>
      <c r="G3" s="11"/>
      <c r="H3" s="11"/>
      <c r="I3" s="11"/>
      <c r="U3" s="65"/>
      <c r="V3" s="64"/>
      <c r="W3" s="11"/>
      <c r="X3" s="11"/>
      <c r="BG3" s="65"/>
    </row>
    <row r="4" spans="1:59" x14ac:dyDescent="0.2">
      <c r="A4" s="73"/>
      <c r="B4" s="11"/>
      <c r="C4" s="115" t="s">
        <v>79</v>
      </c>
      <c r="D4" s="115" t="s">
        <v>78</v>
      </c>
      <c r="E4" s="11" t="s">
        <v>76</v>
      </c>
      <c r="F4" s="115" t="s">
        <v>77</v>
      </c>
      <c r="G4" s="115" t="s">
        <v>80</v>
      </c>
      <c r="H4" s="115" t="s">
        <v>81</v>
      </c>
      <c r="I4" s="115" t="s">
        <v>82</v>
      </c>
      <c r="J4" s="11"/>
      <c r="K4" s="11"/>
      <c r="L4" s="11"/>
      <c r="U4" s="65"/>
      <c r="V4" s="64"/>
      <c r="AY4" s="65"/>
    </row>
    <row r="5" spans="1:59" x14ac:dyDescent="0.2">
      <c r="A5" s="6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5"/>
      <c r="V5" s="64"/>
      <c r="AY5" s="65"/>
    </row>
    <row r="6" spans="1:59" ht="13.5" thickBot="1" x14ac:dyDescent="0.25">
      <c r="A6" s="64"/>
      <c r="B6" s="72" t="s">
        <v>1</v>
      </c>
      <c r="C6" s="83" t="s">
        <v>85</v>
      </c>
      <c r="D6" s="83" t="s">
        <v>86</v>
      </c>
      <c r="E6" s="83"/>
      <c r="F6" s="83" t="s">
        <v>87</v>
      </c>
      <c r="G6" s="83"/>
      <c r="H6" s="83"/>
      <c r="I6" s="83"/>
      <c r="U6" s="65"/>
      <c r="V6" s="64"/>
      <c r="AU6" s="65"/>
    </row>
    <row r="7" spans="1:59" x14ac:dyDescent="0.2">
      <c r="A7" s="64"/>
      <c r="B7" s="3" t="s">
        <v>2</v>
      </c>
      <c r="C7" s="117"/>
      <c r="D7" s="117"/>
      <c r="E7" s="117"/>
      <c r="F7" s="117"/>
      <c r="G7" s="118"/>
      <c r="H7" s="117"/>
      <c r="I7" s="117"/>
      <c r="K7" s="57" t="s">
        <v>3</v>
      </c>
      <c r="U7" s="65"/>
      <c r="V7" s="64"/>
      <c r="AU7" s="65"/>
    </row>
    <row r="8" spans="1:59" ht="13.5" thickBot="1" x14ac:dyDescent="0.25">
      <c r="A8" s="64"/>
      <c r="B8" s="72" t="s">
        <v>4</v>
      </c>
      <c r="C8" s="119"/>
      <c r="D8" s="119"/>
      <c r="E8" s="119"/>
      <c r="F8" s="119"/>
      <c r="G8" s="119"/>
      <c r="H8" s="119"/>
      <c r="I8" s="119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5"/>
      <c r="V8" s="64"/>
      <c r="AU8" s="65"/>
    </row>
    <row r="9" spans="1:59" x14ac:dyDescent="0.2">
      <c r="A9" s="64"/>
      <c r="B9" s="12" t="str">
        <f>IF(C6="","",C6)</f>
        <v>L(mH)</v>
      </c>
      <c r="C9" s="50"/>
      <c r="D9" s="82" t="s">
        <v>28</v>
      </c>
      <c r="E9" s="41"/>
      <c r="F9" s="82" t="s">
        <v>28</v>
      </c>
      <c r="G9" s="41"/>
      <c r="H9" s="41"/>
      <c r="I9" s="82"/>
      <c r="K9" s="12">
        <v>1</v>
      </c>
      <c r="L9" s="50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5"/>
      <c r="V9" s="64"/>
      <c r="AU9" s="65"/>
    </row>
    <row r="10" spans="1:59" x14ac:dyDescent="0.2">
      <c r="A10" s="64"/>
      <c r="B10" s="12" t="str">
        <f>IF(D6="","",D6)</f>
        <v>C(microF)</v>
      </c>
      <c r="C10" s="50"/>
      <c r="D10" s="50"/>
      <c r="E10" s="41"/>
      <c r="F10" s="82" t="s">
        <v>28</v>
      </c>
      <c r="G10" s="41"/>
      <c r="H10" s="41"/>
      <c r="I10" s="41"/>
      <c r="K10" s="12">
        <v>2</v>
      </c>
      <c r="L10" s="50"/>
      <c r="M10" s="50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5"/>
      <c r="V10" s="64"/>
      <c r="Y10" s="11"/>
      <c r="AU10" s="65"/>
    </row>
    <row r="11" spans="1:59" x14ac:dyDescent="0.2">
      <c r="A11" s="64"/>
      <c r="B11" s="12" t="str">
        <f>IF(E6="","",E6)</f>
        <v/>
      </c>
      <c r="C11" s="50"/>
      <c r="D11" s="50"/>
      <c r="E11" s="50"/>
      <c r="F11" s="41"/>
      <c r="G11" s="41"/>
      <c r="H11" s="41"/>
      <c r="I11" s="41"/>
      <c r="K11" s="12">
        <v>3</v>
      </c>
      <c r="L11" s="50"/>
      <c r="M11" s="50"/>
      <c r="N11" s="50"/>
      <c r="O11" s="12">
        <v>7</v>
      </c>
      <c r="P11" s="12">
        <v>6</v>
      </c>
      <c r="Q11" s="12">
        <v>5</v>
      </c>
      <c r="R11" s="12">
        <v>4</v>
      </c>
      <c r="U11" s="65"/>
      <c r="V11" s="64"/>
      <c r="Y11" s="13"/>
      <c r="AU11" s="65"/>
    </row>
    <row r="12" spans="1:59" ht="15.75" x14ac:dyDescent="0.25">
      <c r="A12" s="64"/>
      <c r="B12" s="12" t="str">
        <f>IF(F6="","",F6)</f>
        <v>R(kOhms)</v>
      </c>
      <c r="C12" s="51"/>
      <c r="D12" s="50"/>
      <c r="E12" s="50"/>
      <c r="F12" s="50"/>
      <c r="G12" s="41"/>
      <c r="H12" s="41"/>
      <c r="I12" s="41"/>
      <c r="K12" s="12">
        <v>4</v>
      </c>
      <c r="L12" s="51"/>
      <c r="M12" s="50"/>
      <c r="N12" s="50"/>
      <c r="O12" s="50"/>
      <c r="P12" s="12">
        <v>1</v>
      </c>
      <c r="Q12" s="12">
        <v>2</v>
      </c>
      <c r="R12" s="12">
        <v>3</v>
      </c>
      <c r="U12" s="65"/>
      <c r="V12" s="64"/>
      <c r="AU12" s="65"/>
    </row>
    <row r="13" spans="1:59" x14ac:dyDescent="0.2">
      <c r="A13" s="64"/>
      <c r="B13" s="12" t="str">
        <f>IF(G6="","",G6)</f>
        <v/>
      </c>
      <c r="C13" s="50"/>
      <c r="D13" s="50"/>
      <c r="E13" s="50"/>
      <c r="F13" s="50"/>
      <c r="G13" s="50"/>
      <c r="H13" s="41"/>
      <c r="I13" s="41"/>
      <c r="K13" s="12">
        <v>5</v>
      </c>
      <c r="L13" s="50"/>
      <c r="M13" s="50"/>
      <c r="N13" s="50"/>
      <c r="O13" s="50"/>
      <c r="P13" s="50"/>
      <c r="Q13" s="12">
        <v>3</v>
      </c>
      <c r="R13" s="12">
        <v>2</v>
      </c>
      <c r="U13" s="65"/>
      <c r="V13" s="64"/>
      <c r="AU13" s="65"/>
    </row>
    <row r="14" spans="1:59" x14ac:dyDescent="0.2">
      <c r="A14" s="64"/>
      <c r="B14" s="12" t="str">
        <f>IF(H6="","",H6)</f>
        <v/>
      </c>
      <c r="C14" s="50"/>
      <c r="D14" s="50"/>
      <c r="E14" s="50"/>
      <c r="F14" s="50"/>
      <c r="G14" s="50"/>
      <c r="H14" s="50"/>
      <c r="I14" s="41"/>
      <c r="K14" s="12">
        <v>6</v>
      </c>
      <c r="L14" s="50"/>
      <c r="M14" s="50"/>
      <c r="N14" s="50"/>
      <c r="O14" s="50"/>
      <c r="P14" s="50"/>
      <c r="Q14" s="50"/>
      <c r="R14" s="12">
        <v>1</v>
      </c>
      <c r="U14" s="65"/>
      <c r="V14" s="64"/>
      <c r="AY14" s="65"/>
    </row>
    <row r="15" spans="1:59" x14ac:dyDescent="0.2">
      <c r="A15" s="64"/>
      <c r="B15" s="12" t="str">
        <f>IF(I6="","",I6)</f>
        <v/>
      </c>
      <c r="C15" s="50"/>
      <c r="D15" s="49"/>
      <c r="E15" s="49"/>
      <c r="F15" s="50"/>
      <c r="G15" s="50"/>
      <c r="H15" s="50"/>
      <c r="I15" s="49"/>
      <c r="K15" s="12">
        <v>7</v>
      </c>
      <c r="L15" s="50"/>
      <c r="M15" s="49"/>
      <c r="N15" s="49"/>
      <c r="O15" s="50"/>
      <c r="P15" s="50"/>
      <c r="Q15" s="50"/>
      <c r="R15" s="49"/>
      <c r="U15" s="65"/>
      <c r="V15" s="64"/>
      <c r="BG15" s="65"/>
    </row>
    <row r="16" spans="1:59" x14ac:dyDescent="0.2">
      <c r="A16" s="64"/>
      <c r="Q16" s="11"/>
      <c r="R16" s="48"/>
      <c r="U16" s="65"/>
      <c r="V16" s="64"/>
      <c r="BG16" s="65"/>
    </row>
    <row r="17" spans="1:59" x14ac:dyDescent="0.2">
      <c r="A17" s="64"/>
      <c r="Q17" s="11"/>
      <c r="R17" s="48"/>
      <c r="U17" s="65"/>
      <c r="V17" s="64"/>
      <c r="BG17" s="65"/>
    </row>
    <row r="18" spans="1:59" x14ac:dyDescent="0.2">
      <c r="A18" s="64"/>
      <c r="B18" s="2" t="s">
        <v>1</v>
      </c>
      <c r="C18" s="12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L(mH)</v>
      </c>
      <c r="D18" s="12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C(microF)</v>
      </c>
      <c r="E18" s="12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L(mH)/C(microF)</v>
      </c>
      <c r="F18" s="12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R(kOhms)</v>
      </c>
      <c r="G18" s="12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L(mH)/R(kOhms)</v>
      </c>
      <c r="H18" s="12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C(microF)/R(kOhms)</v>
      </c>
      <c r="I18" s="12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3" t="s">
        <v>5</v>
      </c>
      <c r="K18" s="43" t="s">
        <v>88</v>
      </c>
      <c r="L18" s="4"/>
      <c r="M18" s="4"/>
      <c r="N18" s="4"/>
      <c r="O18" s="5"/>
      <c r="P18" s="85" t="s">
        <v>64</v>
      </c>
      <c r="Q18" s="85" t="s">
        <v>63</v>
      </c>
      <c r="R18" s="85" t="s">
        <v>73</v>
      </c>
      <c r="S18" s="3" t="s">
        <v>6</v>
      </c>
      <c r="T18" s="42">
        <f>J28-MAX(D33:D34,D36:D37,D39:D40,D42:D43,D45:D46,D48:D49,D51:D52)*1.2</f>
        <v>1.9562499999999989</v>
      </c>
      <c r="U18" s="65"/>
      <c r="V18" s="64"/>
      <c r="BG18" s="65"/>
    </row>
    <row r="19" spans="1:59" ht="13.5" thickBot="1" x14ac:dyDescent="0.25">
      <c r="A19" s="64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6"/>
      <c r="Q19" s="85" t="s">
        <v>65</v>
      </c>
      <c r="R19" s="86"/>
      <c r="S19" s="3" t="s">
        <v>14</v>
      </c>
      <c r="T19" s="42">
        <f>J28+MAX(D33:D34,D36:D37,D39:D40,D42:D43,D45:D46,D48:D49,D51:D52)*1.2</f>
        <v>2.4812500000000002</v>
      </c>
      <c r="U19" s="65"/>
      <c r="V19" s="64"/>
      <c r="BG19" s="65"/>
    </row>
    <row r="20" spans="1:59" ht="13.5" thickTop="1" x14ac:dyDescent="0.2">
      <c r="A20" s="64"/>
      <c r="B20" s="3">
        <v>1</v>
      </c>
      <c r="C20" s="109">
        <f t="shared" ref="C20:I20" si="0">IF(C$7="",1,C$7)</f>
        <v>1</v>
      </c>
      <c r="D20" s="109">
        <f t="shared" si="0"/>
        <v>1</v>
      </c>
      <c r="E20" s="109">
        <f t="shared" si="0"/>
        <v>1</v>
      </c>
      <c r="F20" s="109">
        <f t="shared" si="0"/>
        <v>1</v>
      </c>
      <c r="G20" s="109">
        <f t="shared" si="0"/>
        <v>1</v>
      </c>
      <c r="H20" s="109">
        <f t="shared" si="0"/>
        <v>1</v>
      </c>
      <c r="I20" s="109">
        <f t="shared" si="0"/>
        <v>1</v>
      </c>
      <c r="J20" s="9">
        <f t="shared" ref="J20:J27" si="1">AVERAGE(K20:O20)</f>
        <v>2.0499999999999998</v>
      </c>
      <c r="K20" s="41">
        <v>2.0499999999999998</v>
      </c>
      <c r="L20" s="41"/>
      <c r="M20" s="41"/>
      <c r="N20" s="41"/>
      <c r="O20" s="41"/>
      <c r="P20" s="87" t="e">
        <f>_xlfn.STDEV.S(K20:O20)</f>
        <v>#DIV/0!</v>
      </c>
      <c r="Q20" s="88" t="e">
        <f>10*(LOG10(((J20/P20)^2)-(1/5)))</f>
        <v>#DIV/0!</v>
      </c>
      <c r="R20" s="87" t="e">
        <f>_xlfn.VAR.S(K20:O20)</f>
        <v>#DIV/0!</v>
      </c>
      <c r="U20" s="65"/>
      <c r="V20" s="64"/>
      <c r="BG20" s="65"/>
    </row>
    <row r="21" spans="1:59" x14ac:dyDescent="0.2">
      <c r="A21" s="64"/>
      <c r="B21" s="3">
        <v>2</v>
      </c>
      <c r="C21" s="109">
        <f>IF(C$7="",1,C$7)</f>
        <v>1</v>
      </c>
      <c r="D21" s="109">
        <f>IF(D$7="",1,D$7)</f>
        <v>1</v>
      </c>
      <c r="E21" s="109">
        <f>IF(E$7="",1,E$7)</f>
        <v>1</v>
      </c>
      <c r="F21" s="109">
        <f>IF(F$8="",2,F$8)</f>
        <v>2</v>
      </c>
      <c r="G21" s="109">
        <f>IF(G$8="",2,G$8)</f>
        <v>2</v>
      </c>
      <c r="H21" s="109">
        <f>IF(H$8="",2,H$8)</f>
        <v>2</v>
      </c>
      <c r="I21" s="109">
        <f>IF(I$8="",2,I$8)</f>
        <v>2</v>
      </c>
      <c r="J21" s="9">
        <f t="shared" si="1"/>
        <v>2.4</v>
      </c>
      <c r="K21" s="41">
        <v>2.4</v>
      </c>
      <c r="L21" s="41"/>
      <c r="M21" s="41"/>
      <c r="N21" s="41"/>
      <c r="O21" s="41"/>
      <c r="P21" s="87" t="e">
        <f t="shared" ref="P21:P27" si="2">_xlfn.STDEV.S(K21:O21)</f>
        <v>#DIV/0!</v>
      </c>
      <c r="Q21" s="88" t="e">
        <f t="shared" ref="Q21:Q27" si="3">10*(LOG10(((J21/P21)^2)-(1/5)))</f>
        <v>#DIV/0!</v>
      </c>
      <c r="R21" s="87" t="e">
        <f t="shared" ref="R21:R27" si="4">_xlfn.VAR.S(K21:O21)</f>
        <v>#DIV/0!</v>
      </c>
      <c r="U21" s="65"/>
      <c r="V21" s="64"/>
      <c r="X21" s="11"/>
      <c r="BG21" s="65"/>
    </row>
    <row r="22" spans="1:59" x14ac:dyDescent="0.2">
      <c r="A22" s="64"/>
      <c r="B22" s="3">
        <v>3</v>
      </c>
      <c r="C22" s="109">
        <f>IF(C$7="",1,C$7)</f>
        <v>1</v>
      </c>
      <c r="D22" s="109">
        <f>IF(D$8="",2,D$8)</f>
        <v>2</v>
      </c>
      <c r="E22" s="109">
        <f>IF(E$8="",2,E$8)</f>
        <v>2</v>
      </c>
      <c r="F22" s="109">
        <f>IF(F$7="",1,F$7)</f>
        <v>1</v>
      </c>
      <c r="G22" s="109">
        <f>IF(G$7="",1,G$7)</f>
        <v>1</v>
      </c>
      <c r="H22" s="109">
        <f>IF(H$8="",2,H$8)</f>
        <v>2</v>
      </c>
      <c r="I22" s="109">
        <f>IF(I$8="",2,I$8)</f>
        <v>2</v>
      </c>
      <c r="J22" s="9">
        <f t="shared" si="1"/>
        <v>1.95</v>
      </c>
      <c r="K22" s="41">
        <v>1.95</v>
      </c>
      <c r="L22" s="41"/>
      <c r="M22" s="41"/>
      <c r="N22" s="41"/>
      <c r="O22" s="41"/>
      <c r="P22" s="87" t="e">
        <f t="shared" si="2"/>
        <v>#DIV/0!</v>
      </c>
      <c r="Q22" s="88" t="e">
        <f t="shared" si="3"/>
        <v>#DIV/0!</v>
      </c>
      <c r="R22" s="87" t="e">
        <f t="shared" si="4"/>
        <v>#DIV/0!</v>
      </c>
      <c r="U22" s="65"/>
      <c r="V22" s="64"/>
      <c r="BG22" s="65"/>
    </row>
    <row r="23" spans="1:59" x14ac:dyDescent="0.2">
      <c r="A23" s="64"/>
      <c r="B23" s="3">
        <v>4</v>
      </c>
      <c r="C23" s="109">
        <f>IF(C$7="",1,C$7)</f>
        <v>1</v>
      </c>
      <c r="D23" s="109">
        <f>IF(D$8="",2,D$8)</f>
        <v>2</v>
      </c>
      <c r="E23" s="109">
        <f>IF(E$8="",2,E$8)</f>
        <v>2</v>
      </c>
      <c r="F23" s="109">
        <f>IF(F$8="",2,F$8)</f>
        <v>2</v>
      </c>
      <c r="G23" s="109">
        <f>IF(G$8="",2,G$8)</f>
        <v>2</v>
      </c>
      <c r="H23" s="109">
        <f>IF(H$7="",1,H$7)</f>
        <v>1</v>
      </c>
      <c r="I23" s="109">
        <f>IF(I$7="",1,I$7)</f>
        <v>1</v>
      </c>
      <c r="J23" s="9">
        <f t="shared" si="1"/>
        <v>2.4</v>
      </c>
      <c r="K23" s="41">
        <v>2.4</v>
      </c>
      <c r="L23" s="41"/>
      <c r="M23" s="41"/>
      <c r="N23" s="41"/>
      <c r="O23" s="41"/>
      <c r="P23" s="87" t="e">
        <f t="shared" si="2"/>
        <v>#DIV/0!</v>
      </c>
      <c r="Q23" s="88" t="e">
        <f t="shared" si="3"/>
        <v>#DIV/0!</v>
      </c>
      <c r="R23" s="87" t="e">
        <f t="shared" si="4"/>
        <v>#DIV/0!</v>
      </c>
      <c r="U23" s="65"/>
      <c r="V23" s="64"/>
      <c r="BG23" s="65"/>
    </row>
    <row r="24" spans="1:59" x14ac:dyDescent="0.2">
      <c r="A24" s="64"/>
      <c r="B24" s="3">
        <v>5</v>
      </c>
      <c r="C24" s="109">
        <f>IF(C$8="",2,C$8)</f>
        <v>2</v>
      </c>
      <c r="D24" s="109">
        <f>IF(D$7="",1,D$7)</f>
        <v>1</v>
      </c>
      <c r="E24" s="109">
        <f>IF(E$8="",2,E$8)</f>
        <v>2</v>
      </c>
      <c r="F24" s="109">
        <f>IF(F$7="",1,F$7)</f>
        <v>1</v>
      </c>
      <c r="G24" s="109">
        <f>IF(G$8="",2,G$8)</f>
        <v>2</v>
      </c>
      <c r="H24" s="109">
        <f>IF(H$7="",1,H$7)</f>
        <v>1</v>
      </c>
      <c r="I24" s="109">
        <f>IF(I$8="",2,I$8)</f>
        <v>2</v>
      </c>
      <c r="J24" s="9">
        <f t="shared" si="1"/>
        <v>1.95</v>
      </c>
      <c r="K24" s="41">
        <v>1.95</v>
      </c>
      <c r="L24" s="41"/>
      <c r="M24" s="41"/>
      <c r="N24" s="41"/>
      <c r="O24" s="41"/>
      <c r="P24" s="87" t="e">
        <f t="shared" si="2"/>
        <v>#DIV/0!</v>
      </c>
      <c r="Q24" s="88" t="e">
        <f t="shared" si="3"/>
        <v>#DIV/0!</v>
      </c>
      <c r="R24" s="87" t="e">
        <f t="shared" si="4"/>
        <v>#DIV/0!</v>
      </c>
      <c r="U24" s="65"/>
      <c r="V24" s="64"/>
      <c r="Y24" s="11"/>
      <c r="Z24" s="11"/>
      <c r="AA24" s="11"/>
      <c r="AB24" s="11"/>
      <c r="AC24" s="11"/>
      <c r="AD24" s="11"/>
      <c r="AE24" s="11"/>
      <c r="BG24" s="65"/>
    </row>
    <row r="25" spans="1:59" x14ac:dyDescent="0.2">
      <c r="A25" s="64"/>
      <c r="B25" s="3">
        <v>6</v>
      </c>
      <c r="C25" s="109">
        <f>IF(C$8="",2,C$8)</f>
        <v>2</v>
      </c>
      <c r="D25" s="109">
        <f>IF(D$7="",1,D$7)</f>
        <v>1</v>
      </c>
      <c r="E25" s="109">
        <f>IF(E$8="",2,E$8)</f>
        <v>2</v>
      </c>
      <c r="F25" s="109">
        <f>IF(F$8="",2,F$8)</f>
        <v>2</v>
      </c>
      <c r="G25" s="109">
        <f>IF(G$7="",1,G$7)</f>
        <v>1</v>
      </c>
      <c r="H25" s="109">
        <f>IF(H$8="",2,H$8)</f>
        <v>2</v>
      </c>
      <c r="I25" s="109">
        <f>IF(I$7="",1,I$7)</f>
        <v>1</v>
      </c>
      <c r="J25" s="9">
        <f t="shared" si="1"/>
        <v>2.5</v>
      </c>
      <c r="K25" s="41">
        <v>2.5</v>
      </c>
      <c r="L25" s="41"/>
      <c r="M25" s="41"/>
      <c r="N25" s="41"/>
      <c r="O25" s="41"/>
      <c r="P25" s="87" t="e">
        <f t="shared" si="2"/>
        <v>#DIV/0!</v>
      </c>
      <c r="Q25" s="88" t="e">
        <f t="shared" si="3"/>
        <v>#DIV/0!</v>
      </c>
      <c r="R25" s="87" t="e">
        <f t="shared" si="4"/>
        <v>#DIV/0!</v>
      </c>
      <c r="U25" s="65"/>
      <c r="V25" s="64"/>
      <c r="BG25" s="65"/>
    </row>
    <row r="26" spans="1:59" x14ac:dyDescent="0.2">
      <c r="A26" s="64"/>
      <c r="B26" s="3">
        <v>7</v>
      </c>
      <c r="C26" s="109">
        <f>IF(C$8="",2,C$8)</f>
        <v>2</v>
      </c>
      <c r="D26" s="109">
        <f>IF(D$8="",2,D$8)</f>
        <v>2</v>
      </c>
      <c r="E26" s="109">
        <f>IF(E$7="",1,E$7)</f>
        <v>1</v>
      </c>
      <c r="F26" s="109">
        <f>IF(F$7="",1,F$7)</f>
        <v>1</v>
      </c>
      <c r="G26" s="109">
        <f>IF(G$8="",2,G$8)</f>
        <v>2</v>
      </c>
      <c r="H26" s="109">
        <f>IF(H$8="",2,H$8)</f>
        <v>2</v>
      </c>
      <c r="I26" s="109">
        <f>IF(I$7="",1,I$7)</f>
        <v>1</v>
      </c>
      <c r="J26" s="9">
        <f t="shared" si="1"/>
        <v>2.0499999999999998</v>
      </c>
      <c r="K26" s="41">
        <v>2.0499999999999998</v>
      </c>
      <c r="L26" s="41"/>
      <c r="M26" s="41"/>
      <c r="N26" s="41"/>
      <c r="O26" s="41"/>
      <c r="P26" s="87" t="e">
        <f t="shared" si="2"/>
        <v>#DIV/0!</v>
      </c>
      <c r="Q26" s="88" t="e">
        <f t="shared" si="3"/>
        <v>#DIV/0!</v>
      </c>
      <c r="R26" s="87" t="e">
        <f t="shared" si="4"/>
        <v>#DIV/0!</v>
      </c>
      <c r="U26" s="65"/>
      <c r="V26" s="64"/>
      <c r="BG26" s="65"/>
    </row>
    <row r="27" spans="1:59" x14ac:dyDescent="0.2">
      <c r="A27" s="64"/>
      <c r="B27" s="3">
        <v>8</v>
      </c>
      <c r="C27" s="109">
        <f>IF(C$8="",2,C$8)</f>
        <v>2</v>
      </c>
      <c r="D27" s="109">
        <f>IF(D$8="",2,D$8)</f>
        <v>2</v>
      </c>
      <c r="E27" s="109">
        <f>IF(E$7="",1,E$7)</f>
        <v>1</v>
      </c>
      <c r="F27" s="109">
        <f>IF(F$8="",2,F$8)</f>
        <v>2</v>
      </c>
      <c r="G27" s="109">
        <f>IF(G$7="",1,G$7)</f>
        <v>1</v>
      </c>
      <c r="H27" s="109">
        <f>IF(H$7="",1,H$7)</f>
        <v>1</v>
      </c>
      <c r="I27" s="109">
        <f>IF(I$8="",2,I$8)</f>
        <v>2</v>
      </c>
      <c r="J27" s="9">
        <f t="shared" si="1"/>
        <v>2.4500000000000002</v>
      </c>
      <c r="K27" s="41">
        <v>2.4500000000000002</v>
      </c>
      <c r="L27" s="41"/>
      <c r="M27" s="41"/>
      <c r="N27" s="41"/>
      <c r="O27" s="41"/>
      <c r="P27" s="87" t="e">
        <f t="shared" si="2"/>
        <v>#DIV/0!</v>
      </c>
      <c r="Q27" s="88" t="e">
        <f t="shared" si="3"/>
        <v>#DIV/0!</v>
      </c>
      <c r="R27" s="87" t="e">
        <f t="shared" si="4"/>
        <v>#DIV/0!</v>
      </c>
      <c r="U27" s="65"/>
      <c r="V27" s="64"/>
      <c r="BG27" s="65"/>
    </row>
    <row r="28" spans="1:59" x14ac:dyDescent="0.2">
      <c r="A28" s="64"/>
      <c r="C28" s="10" t="str">
        <f t="shared" ref="C28:I28" si="5">C18</f>
        <v>L(mH)</v>
      </c>
      <c r="D28" s="10" t="str">
        <f t="shared" si="5"/>
        <v>C(microF)</v>
      </c>
      <c r="E28" s="10" t="str">
        <f t="shared" si="5"/>
        <v>L(mH)/C(microF)</v>
      </c>
      <c r="F28" s="10" t="str">
        <f t="shared" si="5"/>
        <v>R(kOhms)</v>
      </c>
      <c r="G28" s="10" t="str">
        <f t="shared" si="5"/>
        <v>L(mH)/R(kOhms)</v>
      </c>
      <c r="H28" s="10" t="str">
        <f t="shared" si="5"/>
        <v>C(microF)/R(kOhms)</v>
      </c>
      <c r="I28" s="10" t="str">
        <f t="shared" si="5"/>
        <v/>
      </c>
      <c r="J28" s="94">
        <f>AVERAGE(J20:J27)</f>
        <v>2.2187499999999996</v>
      </c>
      <c r="K28" s="11"/>
      <c r="L28" s="11"/>
      <c r="M28" s="11"/>
      <c r="N28" s="11"/>
      <c r="O28" s="11"/>
      <c r="Q28" s="95" t="e">
        <f>AVERAGE(Q20:Q27)</f>
        <v>#DIV/0!</v>
      </c>
      <c r="R28" s="99" t="e">
        <f>AVERAGE(R20:R27)</f>
        <v>#DIV/0!</v>
      </c>
      <c r="U28" s="65"/>
      <c r="V28" s="64"/>
      <c r="BG28" s="65"/>
    </row>
    <row r="29" spans="1:59" x14ac:dyDescent="0.2">
      <c r="A29" s="64"/>
      <c r="B29" s="56"/>
      <c r="C29" s="9">
        <f>IF($D59="o",$D34,0)</f>
        <v>1.8750000000000266E-2</v>
      </c>
      <c r="D29" s="9">
        <f>IF($D60="o",$D37,0)</f>
        <v>-6.2499999999996447E-3</v>
      </c>
      <c r="E29" s="9">
        <f>IF($D61="o",$D40,0)</f>
        <v>-1.8749999999999378E-2</v>
      </c>
      <c r="F29" s="9">
        <f>IF($D62="o",$D43,0)</f>
        <v>0.21875000000000044</v>
      </c>
      <c r="G29" s="9">
        <f>IF($D63="o",$D46,0)</f>
        <v>-1.8749999999999378E-2</v>
      </c>
      <c r="H29" s="9">
        <f>IF($D64="o",$D49,0)</f>
        <v>6.2500000000000888E-3</v>
      </c>
      <c r="I29" s="9">
        <f>IF($D65="o",$D52,0)</f>
        <v>-3.1249999999999556E-2</v>
      </c>
      <c r="U29" s="65"/>
      <c r="V29" s="64"/>
      <c r="BG29" s="65"/>
    </row>
    <row r="30" spans="1:59" x14ac:dyDescent="0.2">
      <c r="A30" s="64"/>
      <c r="U30" s="65"/>
      <c r="V30" s="64"/>
      <c r="BG30" s="65"/>
    </row>
    <row r="31" spans="1:59" x14ac:dyDescent="0.2">
      <c r="A31" s="64"/>
      <c r="U31" s="65"/>
      <c r="V31" s="64"/>
      <c r="BG31" s="65"/>
    </row>
    <row r="32" spans="1:59" s="92" customFormat="1" ht="36.75" customHeight="1" x14ac:dyDescent="0.2">
      <c r="A32" s="89"/>
      <c r="B32" s="90" t="s">
        <v>15</v>
      </c>
      <c r="C32" s="91" t="s">
        <v>68</v>
      </c>
      <c r="D32" s="91" t="s">
        <v>66</v>
      </c>
      <c r="E32" s="91" t="s">
        <v>69</v>
      </c>
      <c r="F32" s="91" t="s">
        <v>67</v>
      </c>
      <c r="G32" s="91" t="s">
        <v>74</v>
      </c>
      <c r="H32" s="91" t="s">
        <v>75</v>
      </c>
      <c r="V32" s="89"/>
      <c r="BG32" s="93"/>
    </row>
    <row r="33" spans="1:59" x14ac:dyDescent="0.2">
      <c r="A33" s="64"/>
      <c r="B33" s="12" t="str">
        <f>C28&amp;1</f>
        <v>L(mH)1</v>
      </c>
      <c r="C33" s="9">
        <f>AVERAGE(J20:J23)</f>
        <v>2.1999999999999997</v>
      </c>
      <c r="D33" s="9">
        <f>C33-$J$28</f>
        <v>-1.8749999999999822E-2</v>
      </c>
      <c r="E33" s="9" t="e">
        <f>AVERAGE(Q20:Q23)</f>
        <v>#DIV/0!</v>
      </c>
      <c r="F33" s="9" t="e">
        <f>E33-$Q$28</f>
        <v>#DIV/0!</v>
      </c>
      <c r="G33" s="9" t="e">
        <f>AVERAGE(R20:R23)</f>
        <v>#DIV/0!</v>
      </c>
      <c r="H33" s="9" t="e">
        <f>G33-$R$28</f>
        <v>#DIV/0!</v>
      </c>
      <c r="V33" s="64"/>
      <c r="BG33" s="65"/>
    </row>
    <row r="34" spans="1:59" x14ac:dyDescent="0.2">
      <c r="A34" s="64"/>
      <c r="B34" s="12" t="str">
        <f>C28&amp;2</f>
        <v>L(mH)2</v>
      </c>
      <c r="C34" s="9">
        <f>AVERAGE(J24:J27)</f>
        <v>2.2374999999999998</v>
      </c>
      <c r="D34" s="9">
        <f>C34-$J$28</f>
        <v>1.8750000000000266E-2</v>
      </c>
      <c r="E34" s="9" t="e">
        <f>AVERAGE(Q24:Q27)</f>
        <v>#DIV/0!</v>
      </c>
      <c r="F34" s="9" t="e">
        <f>E34-$Q$28</f>
        <v>#DIV/0!</v>
      </c>
      <c r="G34" s="9" t="e">
        <f>AVERAGE(R24:R27)</f>
        <v>#DIV/0!</v>
      </c>
      <c r="H34" s="9" t="e">
        <f>G34-$R$28</f>
        <v>#DIV/0!</v>
      </c>
      <c r="V34" s="64"/>
      <c r="BG34" s="65"/>
    </row>
    <row r="35" spans="1:59" x14ac:dyDescent="0.2">
      <c r="A35" s="64"/>
      <c r="B35" s="11"/>
      <c r="C35" s="13"/>
      <c r="D35" s="14"/>
      <c r="E35" s="14"/>
      <c r="F35" s="14"/>
      <c r="G35" s="14"/>
      <c r="H35" s="14"/>
      <c r="V35" s="64"/>
      <c r="BG35" s="65"/>
    </row>
    <row r="36" spans="1:59" x14ac:dyDescent="0.2">
      <c r="A36" s="64"/>
      <c r="B36" s="12" t="str">
        <f>D28&amp;1</f>
        <v>C(microF)1</v>
      </c>
      <c r="C36" s="9">
        <f>AVERAGE(J20,J21,J24,J25)</f>
        <v>2.2249999999999996</v>
      </c>
      <c r="D36" s="9">
        <f>C36-$J$28</f>
        <v>6.2500000000000888E-3</v>
      </c>
      <c r="E36" s="9" t="e">
        <f>AVERAGE(Q20,Q21,Q24,Q25)</f>
        <v>#DIV/0!</v>
      </c>
      <c r="F36" s="9" t="e">
        <f>E36-$Q$28</f>
        <v>#DIV/0!</v>
      </c>
      <c r="G36" s="9" t="e">
        <f>AVERAGE(R20,R21,R24,R25)</f>
        <v>#DIV/0!</v>
      </c>
      <c r="H36" s="9" t="e">
        <f>G36-$R$28</f>
        <v>#DIV/0!</v>
      </c>
      <c r="V36" s="64"/>
      <c r="BG36" s="65"/>
    </row>
    <row r="37" spans="1:59" x14ac:dyDescent="0.2">
      <c r="A37" s="64"/>
      <c r="B37" s="12" t="str">
        <f>D28&amp;2</f>
        <v>C(microF)2</v>
      </c>
      <c r="C37" s="9">
        <f>AVERAGE(J22,J23,J26,J27)</f>
        <v>2.2124999999999999</v>
      </c>
      <c r="D37" s="9">
        <f>C37-$J$28</f>
        <v>-6.2499999999996447E-3</v>
      </c>
      <c r="E37" s="9" t="e">
        <f>AVERAGE(Q22,Q23,Q26,Q27)</f>
        <v>#DIV/0!</v>
      </c>
      <c r="F37" s="9" t="e">
        <f>E37-$Q$28</f>
        <v>#DIV/0!</v>
      </c>
      <c r="G37" s="9" t="e">
        <f>AVERAGE(R22,R23,R26,R27)</f>
        <v>#DIV/0!</v>
      </c>
      <c r="H37" s="9" t="e">
        <f>G37-$R$28</f>
        <v>#DIV/0!</v>
      </c>
      <c r="V37" s="64"/>
      <c r="BG37" s="65"/>
    </row>
    <row r="38" spans="1:59" x14ac:dyDescent="0.2">
      <c r="A38" s="64"/>
      <c r="B38" s="11"/>
      <c r="C38" s="13"/>
      <c r="D38" s="14"/>
      <c r="E38" s="13"/>
      <c r="F38" s="14"/>
      <c r="G38" s="13"/>
      <c r="H38" s="14"/>
      <c r="V38" s="64"/>
      <c r="BG38" s="65"/>
    </row>
    <row r="39" spans="1:59" x14ac:dyDescent="0.2">
      <c r="A39" s="64"/>
      <c r="B39" s="12" t="str">
        <f>E28&amp;1</f>
        <v>L(mH)/C(microF)1</v>
      </c>
      <c r="C39" s="9">
        <f>AVERAGE(J20,J21,J26,J27)</f>
        <v>2.2374999999999998</v>
      </c>
      <c r="D39" s="9">
        <f>C39-$J$28</f>
        <v>1.8750000000000266E-2</v>
      </c>
      <c r="E39" s="9" t="e">
        <f>AVERAGE(Q20,Q21,Q26,Q27)</f>
        <v>#DIV/0!</v>
      </c>
      <c r="F39" s="9" t="e">
        <f>E39-$Q$28</f>
        <v>#DIV/0!</v>
      </c>
      <c r="G39" s="9" t="e">
        <f>AVERAGE(R20,R21,R26,R27)</f>
        <v>#DIV/0!</v>
      </c>
      <c r="H39" s="9" t="e">
        <f>G39-$R$28</f>
        <v>#DIV/0!</v>
      </c>
      <c r="V39" s="64"/>
      <c r="BG39" s="65"/>
    </row>
    <row r="40" spans="1:59" x14ac:dyDescent="0.2">
      <c r="A40" s="64"/>
      <c r="B40" s="12" t="str">
        <f>E28&amp;2</f>
        <v>L(mH)/C(microF)2</v>
      </c>
      <c r="C40" s="9">
        <f>AVERAGE(J22:J25)</f>
        <v>2.2000000000000002</v>
      </c>
      <c r="D40" s="9">
        <f>C40-$J$28</f>
        <v>-1.8749999999999378E-2</v>
      </c>
      <c r="E40" s="9" t="e">
        <f>AVERAGE(Q22:Q25)</f>
        <v>#DIV/0!</v>
      </c>
      <c r="F40" s="9" t="e">
        <f>E40-$Q$28</f>
        <v>#DIV/0!</v>
      </c>
      <c r="G40" s="9" t="e">
        <f>AVERAGE(R22:R25)</f>
        <v>#DIV/0!</v>
      </c>
      <c r="H40" s="9" t="e">
        <f>G40-$R$28</f>
        <v>#DIV/0!</v>
      </c>
      <c r="V40" s="64"/>
      <c r="BG40" s="65"/>
    </row>
    <row r="41" spans="1:59" x14ac:dyDescent="0.2">
      <c r="A41" s="64"/>
      <c r="B41" s="11"/>
      <c r="C41" s="13"/>
      <c r="D41" s="14"/>
      <c r="E41" s="13"/>
      <c r="F41" s="14"/>
      <c r="G41" s="13"/>
      <c r="H41" s="14"/>
      <c r="V41" s="64"/>
      <c r="BG41" s="65"/>
    </row>
    <row r="42" spans="1:59" x14ac:dyDescent="0.2">
      <c r="A42" s="64"/>
      <c r="B42" s="12" t="str">
        <f>F28&amp;1</f>
        <v>R(kOhms)1</v>
      </c>
      <c r="C42" s="9">
        <f>AVERAGE(J20,J22,J24,J26)</f>
        <v>2</v>
      </c>
      <c r="D42" s="9">
        <f>C42-$J$28</f>
        <v>-0.21874999999999956</v>
      </c>
      <c r="E42" s="9" t="e">
        <f>AVERAGE(Q20,Q22,Q24,Q26)</f>
        <v>#DIV/0!</v>
      </c>
      <c r="F42" s="9" t="e">
        <f>E42-$Q$28</f>
        <v>#DIV/0!</v>
      </c>
      <c r="G42" s="9" t="e">
        <f>AVERAGE(R20,R22,R24,R26)</f>
        <v>#DIV/0!</v>
      </c>
      <c r="H42" s="9" t="e">
        <f>G42-$R$28</f>
        <v>#DIV/0!</v>
      </c>
      <c r="V42" s="64"/>
      <c r="BG42" s="65"/>
    </row>
    <row r="43" spans="1:59" x14ac:dyDescent="0.2">
      <c r="A43" s="64"/>
      <c r="B43" s="12" t="str">
        <f>F28&amp;2</f>
        <v>R(kOhms)2</v>
      </c>
      <c r="C43" s="9">
        <f>AVERAGE(J21,J23,J25,J27)</f>
        <v>2.4375</v>
      </c>
      <c r="D43" s="9">
        <f>C43-$J$28</f>
        <v>0.21875000000000044</v>
      </c>
      <c r="E43" s="9" t="e">
        <f>AVERAGE(Q21,Q23,Q25,Q27)</f>
        <v>#DIV/0!</v>
      </c>
      <c r="F43" s="9" t="e">
        <f>E43-$Q$28</f>
        <v>#DIV/0!</v>
      </c>
      <c r="G43" s="9" t="e">
        <f>AVERAGE(R21,R23,R25,R27)</f>
        <v>#DIV/0!</v>
      </c>
      <c r="H43" s="9" t="e">
        <f>G43-$R$28</f>
        <v>#DIV/0!</v>
      </c>
      <c r="V43" s="64"/>
      <c r="BG43" s="65"/>
    </row>
    <row r="44" spans="1:59" x14ac:dyDescent="0.2">
      <c r="A44" s="64"/>
      <c r="B44" s="11"/>
      <c r="C44" s="13"/>
      <c r="D44" s="14"/>
      <c r="E44" s="13"/>
      <c r="F44" s="14"/>
      <c r="G44" s="13"/>
      <c r="H44" s="14"/>
      <c r="V44" s="64"/>
      <c r="BG44" s="65"/>
    </row>
    <row r="45" spans="1:59" x14ac:dyDescent="0.2">
      <c r="A45" s="64"/>
      <c r="B45" s="12" t="str">
        <f>G28&amp;1</f>
        <v>L(mH)/R(kOhms)1</v>
      </c>
      <c r="C45" s="9">
        <f>AVERAGE(J20,J22,J25,J27)</f>
        <v>2.2374999999999998</v>
      </c>
      <c r="D45" s="9">
        <f>C45-$J$28</f>
        <v>1.8750000000000266E-2</v>
      </c>
      <c r="E45" s="9" t="e">
        <f>AVERAGE(Q20,Q22,Q25,Q27)</f>
        <v>#DIV/0!</v>
      </c>
      <c r="F45" s="9" t="e">
        <f>E45-$Q$28</f>
        <v>#DIV/0!</v>
      </c>
      <c r="G45" s="9" t="e">
        <f>AVERAGE(R20,R22,R25,R27)</f>
        <v>#DIV/0!</v>
      </c>
      <c r="H45" s="9" t="e">
        <f>G45-$R$28</f>
        <v>#DIV/0!</v>
      </c>
      <c r="V45" s="64"/>
      <c r="BG45" s="65"/>
    </row>
    <row r="46" spans="1:59" x14ac:dyDescent="0.2">
      <c r="A46" s="64"/>
      <c r="B46" s="12" t="str">
        <f>G28&amp;2</f>
        <v>L(mH)/R(kOhms)2</v>
      </c>
      <c r="C46" s="9">
        <f>+AVERAGE(J21,J23,J24,J26)</f>
        <v>2.2000000000000002</v>
      </c>
      <c r="D46" s="9">
        <f>C46-$J$28</f>
        <v>-1.8749999999999378E-2</v>
      </c>
      <c r="E46" s="9" t="e">
        <f>+AVERAGE(Q21,Q23,Q24,Q26)</f>
        <v>#DIV/0!</v>
      </c>
      <c r="F46" s="9" t="e">
        <f>E46-$Q$28</f>
        <v>#DIV/0!</v>
      </c>
      <c r="G46" s="9" t="e">
        <f>+AVERAGE(R21,R23,R24,R26)</f>
        <v>#DIV/0!</v>
      </c>
      <c r="H46" s="9" t="e">
        <f>G46-$R$28</f>
        <v>#DIV/0!</v>
      </c>
      <c r="V46" s="64"/>
      <c r="BG46" s="65"/>
    </row>
    <row r="47" spans="1:59" x14ac:dyDescent="0.2">
      <c r="A47" s="64"/>
      <c r="B47" s="11"/>
      <c r="C47" s="13"/>
      <c r="D47" s="14"/>
      <c r="E47" s="13"/>
      <c r="F47" s="14"/>
      <c r="G47" s="13"/>
      <c r="H47" s="14"/>
      <c r="V47" s="64"/>
      <c r="BG47" s="65"/>
    </row>
    <row r="48" spans="1:59" x14ac:dyDescent="0.2">
      <c r="A48" s="64"/>
      <c r="B48" s="12" t="str">
        <f>H28&amp;1</f>
        <v>C(microF)/R(kOhms)1</v>
      </c>
      <c r="C48" s="9">
        <f>AVERAGE(J20,J23,J24,J27)</f>
        <v>2.2124999999999999</v>
      </c>
      <c r="D48" s="9">
        <f>C48-$J$28</f>
        <v>-6.2499999999996447E-3</v>
      </c>
      <c r="E48" s="9" t="e">
        <f>AVERAGE(Q20,Q23,Q24,Q27)</f>
        <v>#DIV/0!</v>
      </c>
      <c r="F48" s="9" t="e">
        <f>E48-$Q$28</f>
        <v>#DIV/0!</v>
      </c>
      <c r="G48" s="9" t="e">
        <f>AVERAGE(R20,R23,R24,R27)</f>
        <v>#DIV/0!</v>
      </c>
      <c r="H48" s="9" t="e">
        <f>G48-$R$28</f>
        <v>#DIV/0!</v>
      </c>
      <c r="V48" s="64"/>
      <c r="BG48" s="65"/>
    </row>
    <row r="49" spans="1:59" x14ac:dyDescent="0.2">
      <c r="A49" s="64"/>
      <c r="B49" s="12" t="str">
        <f>H28&amp;2</f>
        <v>C(microF)/R(kOhms)2</v>
      </c>
      <c r="C49" s="9">
        <f>AVERAGE(J21,J22,J25,J26)</f>
        <v>2.2249999999999996</v>
      </c>
      <c r="D49" s="9">
        <f>C49-$J$28</f>
        <v>6.2500000000000888E-3</v>
      </c>
      <c r="E49" s="9" t="e">
        <f>AVERAGE(Q21,Q22,Q25,Q26)</f>
        <v>#DIV/0!</v>
      </c>
      <c r="F49" s="9" t="e">
        <f>E49-$Q$28</f>
        <v>#DIV/0!</v>
      </c>
      <c r="G49" s="9" t="e">
        <f>AVERAGE(R21,R22,R25,R26)</f>
        <v>#DIV/0!</v>
      </c>
      <c r="H49" s="9" t="e">
        <f>G49-$R$28</f>
        <v>#DIV/0!</v>
      </c>
      <c r="V49" s="64"/>
      <c r="BG49" s="65"/>
    </row>
    <row r="50" spans="1:59" x14ac:dyDescent="0.2">
      <c r="A50" s="64"/>
      <c r="B50" s="11"/>
      <c r="C50" s="13"/>
      <c r="D50" s="14"/>
      <c r="E50" s="13"/>
      <c r="F50" s="14"/>
      <c r="G50" s="13"/>
      <c r="H50" s="14"/>
      <c r="V50" s="64"/>
      <c r="BG50" s="65"/>
    </row>
    <row r="51" spans="1:59" x14ac:dyDescent="0.2">
      <c r="A51" s="64"/>
      <c r="B51" s="12" t="str">
        <f>I28&amp;1</f>
        <v>1</v>
      </c>
      <c r="C51" s="9">
        <f>AVERAGE(J20,J23,J25,J26)</f>
        <v>2.25</v>
      </c>
      <c r="D51" s="9">
        <f>C51-$J$28</f>
        <v>3.1250000000000444E-2</v>
      </c>
      <c r="E51" s="9" t="e">
        <f>AVERAGE(Q20,Q23,Q25,Q26)</f>
        <v>#DIV/0!</v>
      </c>
      <c r="F51" s="9" t="e">
        <f>E51-$Q$28</f>
        <v>#DIV/0!</v>
      </c>
      <c r="G51" s="9" t="e">
        <f>AVERAGE(R20,R23,R25,R26)</f>
        <v>#DIV/0!</v>
      </c>
      <c r="H51" s="9" t="e">
        <f>G51-$R$28</f>
        <v>#DIV/0!</v>
      </c>
      <c r="V51" s="64"/>
      <c r="BG51" s="65"/>
    </row>
    <row r="52" spans="1:59" x14ac:dyDescent="0.2">
      <c r="A52" s="64"/>
      <c r="B52" s="12" t="str">
        <f>I28&amp;2</f>
        <v>2</v>
      </c>
      <c r="C52" s="9">
        <f>AVERAGE(J21,J22,J24,J27)</f>
        <v>2.1875</v>
      </c>
      <c r="D52" s="9">
        <f>C52-$J$28</f>
        <v>-3.1249999999999556E-2</v>
      </c>
      <c r="E52" s="9" t="e">
        <f>AVERAGE(Q21,Q22,Q24,Q27)</f>
        <v>#DIV/0!</v>
      </c>
      <c r="F52" s="9" t="e">
        <f>E52-$Q$28</f>
        <v>#DIV/0!</v>
      </c>
      <c r="G52" s="9" t="e">
        <f>AVERAGE(R21,R22,R24,R27)</f>
        <v>#DIV/0!</v>
      </c>
      <c r="H52" s="9" t="e">
        <f>G52-$R$28</f>
        <v>#DIV/0!</v>
      </c>
      <c r="V52" s="64"/>
      <c r="BG52" s="65"/>
    </row>
    <row r="53" spans="1:59" x14ac:dyDescent="0.2">
      <c r="A53" s="64"/>
      <c r="U53" s="65"/>
      <c r="V53" s="64"/>
      <c r="BG53" s="65"/>
    </row>
    <row r="54" spans="1:59" x14ac:dyDescent="0.2">
      <c r="A54" s="64"/>
      <c r="B54" s="15" t="s">
        <v>16</v>
      </c>
      <c r="C54" s="16"/>
      <c r="D54" s="17">
        <f>COUNT(K20:O27)</f>
        <v>8</v>
      </c>
      <c r="U54" s="65"/>
      <c r="V54" s="64"/>
      <c r="BG54" s="65"/>
    </row>
    <row r="55" spans="1:59" x14ac:dyDescent="0.2">
      <c r="A55" s="64"/>
      <c r="U55" s="65"/>
      <c r="V55" s="64"/>
      <c r="BG55" s="65"/>
    </row>
    <row r="56" spans="1:59" ht="15.75" x14ac:dyDescent="0.25">
      <c r="A56" s="64"/>
      <c r="B56" s="19" t="s">
        <v>17</v>
      </c>
      <c r="L56" s="116" t="s">
        <v>18</v>
      </c>
      <c r="M56" s="12" t="s">
        <v>19</v>
      </c>
      <c r="N56" s="12" t="str">
        <f t="shared" ref="N56:T56" si="6">IF(ISNONTEXT(N57),"Analogique","Discret")</f>
        <v>Analogique</v>
      </c>
      <c r="O56" s="12" t="str">
        <f t="shared" si="6"/>
        <v>Analogique</v>
      </c>
      <c r="P56" s="12" t="str">
        <f t="shared" si="6"/>
        <v>Analogique</v>
      </c>
      <c r="Q56" s="12" t="str">
        <f t="shared" si="6"/>
        <v>Analogique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5"/>
      <c r="V56" s="64"/>
      <c r="BG56" s="65"/>
    </row>
    <row r="57" spans="1:59" ht="15.75" x14ac:dyDescent="0.25">
      <c r="A57" s="66"/>
      <c r="C57" s="20"/>
      <c r="D57" s="20"/>
      <c r="M57" s="12" t="s">
        <v>2</v>
      </c>
      <c r="N57" s="12">
        <f t="shared" ref="N57:T57" si="7">IF(C7="",1,IF(ISNONTEXT(C7),C7,C7&amp;"=1"))</f>
        <v>1</v>
      </c>
      <c r="O57" s="12">
        <f t="shared" si="7"/>
        <v>1</v>
      </c>
      <c r="P57" s="12">
        <f t="shared" si="7"/>
        <v>1</v>
      </c>
      <c r="Q57" s="12">
        <f t="shared" si="7"/>
        <v>1</v>
      </c>
      <c r="R57" s="12">
        <f t="shared" si="7"/>
        <v>1</v>
      </c>
      <c r="S57" s="12">
        <f t="shared" si="7"/>
        <v>1</v>
      </c>
      <c r="T57" s="12">
        <f t="shared" si="7"/>
        <v>1</v>
      </c>
      <c r="U57" s="65"/>
      <c r="V57" s="64"/>
      <c r="BG57" s="65"/>
    </row>
    <row r="58" spans="1:59" ht="13.5" thickBot="1" x14ac:dyDescent="0.25">
      <c r="A58" s="64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>
        <f t="shared" ref="N58:T58" si="8">IF(C8="",2,IF(ISNONTEXT(C8),C8,C8&amp;"=2"))</f>
        <v>2</v>
      </c>
      <c r="O58" s="18">
        <f t="shared" si="8"/>
        <v>2</v>
      </c>
      <c r="P58" s="18">
        <f t="shared" si="8"/>
        <v>2</v>
      </c>
      <c r="Q58" s="18">
        <f t="shared" si="8"/>
        <v>2</v>
      </c>
      <c r="R58" s="18">
        <f t="shared" si="8"/>
        <v>2</v>
      </c>
      <c r="S58" s="18">
        <f t="shared" si="8"/>
        <v>2</v>
      </c>
      <c r="T58" s="18">
        <f t="shared" si="8"/>
        <v>2</v>
      </c>
      <c r="U58" s="65"/>
      <c r="V58" s="64"/>
      <c r="BG58" s="65"/>
    </row>
    <row r="59" spans="1:59" x14ac:dyDescent="0.2">
      <c r="A59" s="64"/>
      <c r="B59" s="3">
        <v>1</v>
      </c>
      <c r="C59" s="3" t="str">
        <f>C28</f>
        <v>L(mH)</v>
      </c>
      <c r="D59" s="41" t="s">
        <v>28</v>
      </c>
      <c r="E59" s="110">
        <f>IF(D59="o",$D$54*D33^2,"")</f>
        <v>2.8124999999999466E-3</v>
      </c>
      <c r="F59" s="111">
        <f t="shared" ref="F59:F65" si="9">IF(D59="o",1,"")</f>
        <v>1</v>
      </c>
      <c r="G59" s="110">
        <f t="shared" ref="G59:G65" si="10">IF(D59="o",E59/F59,"")</f>
        <v>2.8124999999999466E-3</v>
      </c>
      <c r="H59" s="110" t="str">
        <f>IF($F$66&lt;=0,"",IF(D59="o",G59/$G$66))</f>
        <v/>
      </c>
      <c r="I59" s="112" t="str">
        <f>IF($F$66&lt;=0,"",IF(D59="o",FDIST(H59,F59,$F$66),""))</f>
        <v/>
      </c>
      <c r="J59" s="111" t="str">
        <f>IF($F$66&lt;=0,"",IF(H59&gt;FINV(0.05,F59,$F$66),"oui","non"))</f>
        <v/>
      </c>
      <c r="K59" s="113">
        <f>IF(D59="o",E59/$E$67,"")</f>
        <v>7.0367474589519427E-3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5"/>
      <c r="V59" s="64"/>
      <c r="AB59" s="12" t="s">
        <v>29</v>
      </c>
      <c r="AC59" s="42">
        <f>IF($D$9="",0,MIN(X80:Y81))</f>
        <v>2.1749999999999998</v>
      </c>
      <c r="AD59" s="42">
        <f>IF($E$9="",0,MIN(AA80:AB81))</f>
        <v>0</v>
      </c>
      <c r="AE59" s="42">
        <f>IF($F$9="",0,MIN(AD80:AE81))</f>
        <v>2</v>
      </c>
      <c r="AF59" s="42">
        <f>IF($G$9="",0,MIN(AG80:AH81))</f>
        <v>0</v>
      </c>
      <c r="AG59" s="42">
        <f>IF($H$9="",0,MIN(AJ80:AK81))</f>
        <v>0</v>
      </c>
      <c r="AH59" s="42">
        <f>IF($I$9="",0,MIN(AM80:AN81))</f>
        <v>0</v>
      </c>
      <c r="BG59" s="65"/>
    </row>
    <row r="60" spans="1:59" x14ac:dyDescent="0.2">
      <c r="A60" s="64"/>
      <c r="B60" s="3">
        <v>2</v>
      </c>
      <c r="C60" s="3" t="str">
        <f>D28</f>
        <v>C(microF)</v>
      </c>
      <c r="D60" s="41" t="s">
        <v>28</v>
      </c>
      <c r="E60" s="110">
        <f>IF(D60="o",$D$54*D36^2,"")</f>
        <v>3.125000000000089E-4</v>
      </c>
      <c r="F60" s="111">
        <f t="shared" si="9"/>
        <v>1</v>
      </c>
      <c r="G60" s="110">
        <f t="shared" si="10"/>
        <v>3.125000000000089E-4</v>
      </c>
      <c r="H60" s="110" t="str">
        <f t="shared" ref="H60:H65" si="11">IF($F$66&lt;=0,"",IF(D60="o",G60/$G$66))</f>
        <v/>
      </c>
      <c r="I60" s="112" t="str">
        <f t="shared" ref="I60:I65" si="12">IF($F$66&lt;=0,"",IF(D60="o",FDIST(H60,F60,$F$66),""))</f>
        <v/>
      </c>
      <c r="J60" s="111" t="str">
        <f t="shared" ref="J60:J65" si="13">IF($F$66&lt;=0,"",IF(H60&gt;FINV(0.05,F60,$F$66),"oui","non"))</f>
        <v/>
      </c>
      <c r="K60" s="113">
        <f t="shared" ref="K60:K65" si="14">IF(D60="o",E60/$E$67,"")</f>
        <v>7.8186082877247523E-4</v>
      </c>
      <c r="M60" s="11"/>
      <c r="N60" s="3" t="str">
        <f t="shared" ref="N60:T60" si="15">C28</f>
        <v>L(mH)</v>
      </c>
      <c r="O60" s="3" t="str">
        <f t="shared" si="15"/>
        <v>C(microF)</v>
      </c>
      <c r="P60" s="3" t="str">
        <f t="shared" si="15"/>
        <v>L(mH)/C(microF)</v>
      </c>
      <c r="Q60" s="3" t="str">
        <f t="shared" si="15"/>
        <v>R(kOhms)</v>
      </c>
      <c r="R60" s="3" t="str">
        <f t="shared" si="15"/>
        <v>L(mH)/R(kOhms)</v>
      </c>
      <c r="S60" s="3" t="str">
        <f t="shared" si="15"/>
        <v>C(microF)/R(kOhms)</v>
      </c>
      <c r="T60" s="3" t="str">
        <f t="shared" si="15"/>
        <v/>
      </c>
      <c r="U60" s="65"/>
      <c r="V60" s="64"/>
      <c r="AB60" s="12" t="s">
        <v>30</v>
      </c>
      <c r="AC60" s="42">
        <f>IF($D$9="",1,MAX(X80:Y81))</f>
        <v>2.25</v>
      </c>
      <c r="AD60" s="42">
        <f>IF($E$9="",1,MAX(AA80:AB81))</f>
        <v>1</v>
      </c>
      <c r="AE60" s="42">
        <f>IF($F$9="",1,MAX(AD80:AE81))</f>
        <v>2.4750000000000001</v>
      </c>
      <c r="AF60" s="42">
        <f>IF($G$9="",1,MAX(AG80:AH81))</f>
        <v>1</v>
      </c>
      <c r="AG60" s="42">
        <f>IF($H$9="",1,MAX(AJ80:AK81))</f>
        <v>1</v>
      </c>
      <c r="AH60" s="42">
        <f>IF($I$9="",1,MAX(AM80:AN81))</f>
        <v>1</v>
      </c>
      <c r="BG60" s="65"/>
    </row>
    <row r="61" spans="1:59" x14ac:dyDescent="0.2">
      <c r="A61" s="64"/>
      <c r="B61" s="3">
        <v>3</v>
      </c>
      <c r="C61" s="3" t="str">
        <f>E28</f>
        <v>L(mH)/C(microF)</v>
      </c>
      <c r="D61" s="41" t="s">
        <v>28</v>
      </c>
      <c r="E61" s="110">
        <f>IF(D61="o",$D$54*D39^2,"")</f>
        <v>2.8125000000000801E-3</v>
      </c>
      <c r="F61" s="111">
        <f t="shared" si="9"/>
        <v>1</v>
      </c>
      <c r="G61" s="110">
        <f t="shared" si="10"/>
        <v>2.8125000000000801E-3</v>
      </c>
      <c r="H61" s="110" t="str">
        <f t="shared" si="11"/>
        <v/>
      </c>
      <c r="I61" s="112" t="str">
        <f t="shared" si="12"/>
        <v/>
      </c>
      <c r="J61" s="111" t="str">
        <f t="shared" si="13"/>
        <v/>
      </c>
      <c r="K61" s="113">
        <f t="shared" si="14"/>
        <v>7.0367474589522767E-3</v>
      </c>
      <c r="M61" s="3" t="s">
        <v>2</v>
      </c>
      <c r="N61" s="12">
        <f t="shared" ref="N61:T61" si="16">IF(ISNONTEXT(N57),N57,1)</f>
        <v>1</v>
      </c>
      <c r="O61" s="12">
        <f t="shared" si="16"/>
        <v>1</v>
      </c>
      <c r="P61" s="12">
        <f t="shared" si="16"/>
        <v>1</v>
      </c>
      <c r="Q61" s="12">
        <f t="shared" si="16"/>
        <v>1</v>
      </c>
      <c r="R61" s="12">
        <f t="shared" si="16"/>
        <v>1</v>
      </c>
      <c r="S61" s="12">
        <f t="shared" si="16"/>
        <v>1</v>
      </c>
      <c r="T61" s="12">
        <f t="shared" si="16"/>
        <v>1</v>
      </c>
      <c r="U61" s="65"/>
      <c r="V61" s="64"/>
      <c r="BG61" s="65"/>
    </row>
    <row r="62" spans="1:59" x14ac:dyDescent="0.2">
      <c r="A62" s="64"/>
      <c r="B62" s="3">
        <v>4</v>
      </c>
      <c r="C62" s="3" t="str">
        <f>F28</f>
        <v>R(kOhms)</v>
      </c>
      <c r="D62" s="41" t="s">
        <v>28</v>
      </c>
      <c r="E62" s="110">
        <f>IF(D62="o",$D$54*D42^2,"")</f>
        <v>0.38281249999999845</v>
      </c>
      <c r="F62" s="111">
        <f t="shared" si="9"/>
        <v>1</v>
      </c>
      <c r="G62" s="110">
        <f t="shared" si="10"/>
        <v>0.38281249999999845</v>
      </c>
      <c r="H62" s="110" t="str">
        <f t="shared" si="11"/>
        <v/>
      </c>
      <c r="I62" s="112" t="str">
        <f t="shared" si="12"/>
        <v/>
      </c>
      <c r="J62" s="111" t="str">
        <f t="shared" si="13"/>
        <v/>
      </c>
      <c r="K62" s="113">
        <f t="shared" si="14"/>
        <v>0.95777951524625093</v>
      </c>
      <c r="M62" s="3" t="s">
        <v>4</v>
      </c>
      <c r="N62" s="12">
        <f t="shared" ref="N62:T62" si="17">IF(ISNONTEXT(N58),N58,2)</f>
        <v>2</v>
      </c>
      <c r="O62" s="12">
        <f t="shared" si="17"/>
        <v>2</v>
      </c>
      <c r="P62" s="12">
        <f t="shared" si="17"/>
        <v>2</v>
      </c>
      <c r="Q62" s="12">
        <f t="shared" si="17"/>
        <v>2</v>
      </c>
      <c r="R62" s="12">
        <f t="shared" si="17"/>
        <v>2</v>
      </c>
      <c r="S62" s="12">
        <f t="shared" si="17"/>
        <v>2</v>
      </c>
      <c r="T62" s="12">
        <f t="shared" si="17"/>
        <v>2</v>
      </c>
      <c r="U62" s="65"/>
      <c r="V62" s="64"/>
      <c r="AD62" s="42">
        <f>IF($E$10="",0,MIN(AA84:AB85))</f>
        <v>0</v>
      </c>
      <c r="AE62" s="42">
        <f>IF($F$10="",0,MIN(AD84:AE85))</f>
        <v>2</v>
      </c>
      <c r="AF62" s="42">
        <f>IF($G$10="",0,MIN(AG84:AH85))</f>
        <v>0</v>
      </c>
      <c r="AG62" s="42">
        <f>IF($H$10="",0,MIN(AJ84:AK85))</f>
        <v>0</v>
      </c>
      <c r="AH62" s="42">
        <f>IF($I$10="",0,MIN(AM84:AN85))</f>
        <v>0</v>
      </c>
      <c r="BG62" s="65"/>
    </row>
    <row r="63" spans="1:59" x14ac:dyDescent="0.2">
      <c r="A63" s="64"/>
      <c r="B63" s="3">
        <v>5</v>
      </c>
      <c r="C63" s="3" t="str">
        <f>G28</f>
        <v>L(mH)/R(kOhms)</v>
      </c>
      <c r="D63" s="41" t="s">
        <v>28</v>
      </c>
      <c r="E63" s="110">
        <f>IF(D63="o",$D$54*D45^2,"")</f>
        <v>2.8125000000000801E-3</v>
      </c>
      <c r="F63" s="111">
        <f t="shared" si="9"/>
        <v>1</v>
      </c>
      <c r="G63" s="110">
        <f t="shared" si="10"/>
        <v>2.8125000000000801E-3</v>
      </c>
      <c r="H63" s="110" t="str">
        <f t="shared" si="11"/>
        <v/>
      </c>
      <c r="I63" s="112" t="str">
        <f t="shared" si="12"/>
        <v/>
      </c>
      <c r="J63" s="111" t="str">
        <f t="shared" si="13"/>
        <v/>
      </c>
      <c r="K63" s="113">
        <f t="shared" si="14"/>
        <v>7.0367474589522767E-3</v>
      </c>
      <c r="M63" s="121" t="s">
        <v>31</v>
      </c>
      <c r="N63" s="41"/>
      <c r="O63" s="41"/>
      <c r="P63" s="41"/>
      <c r="Q63" s="41"/>
      <c r="R63" s="41"/>
      <c r="S63" s="41"/>
      <c r="T63" s="41"/>
      <c r="U63" s="65"/>
      <c r="V63" s="64"/>
      <c r="AD63" s="42">
        <f>IF($E$10="",1,MAX(AA84:AB85))</f>
        <v>1</v>
      </c>
      <c r="AE63" s="42">
        <f>IF($F$10="",1,MAX(AD84:AE85))</f>
        <v>2.4500000000000002</v>
      </c>
      <c r="AF63" s="42">
        <f>IF($G$10="",1,MAX(AG84:AH85))</f>
        <v>1</v>
      </c>
      <c r="AG63" s="42">
        <f>IF($H$10="",1,MAX(AJ84:AK85))</f>
        <v>1</v>
      </c>
      <c r="AH63" s="42">
        <f>IF($I$10="",1,MAX(AM84:AN85))</f>
        <v>1</v>
      </c>
      <c r="BG63" s="65"/>
    </row>
    <row r="64" spans="1:59" x14ac:dyDescent="0.2">
      <c r="A64" s="64"/>
      <c r="B64" s="3">
        <v>6</v>
      </c>
      <c r="C64" s="3" t="str">
        <f>H28</f>
        <v>C(microF)/R(kOhms)</v>
      </c>
      <c r="D64" s="41" t="s">
        <v>28</v>
      </c>
      <c r="E64" s="110">
        <f>IF(D64="o",$D$54*D48^2,"")</f>
        <v>3.124999999999645E-4</v>
      </c>
      <c r="F64" s="111">
        <f t="shared" si="9"/>
        <v>1</v>
      </c>
      <c r="G64" s="110">
        <f t="shared" si="10"/>
        <v>3.124999999999645E-4</v>
      </c>
      <c r="H64" s="110" t="str">
        <f t="shared" si="11"/>
        <v/>
      </c>
      <c r="I64" s="112" t="str">
        <f t="shared" si="12"/>
        <v/>
      </c>
      <c r="J64" s="111" t="str">
        <f t="shared" si="13"/>
        <v/>
      </c>
      <c r="K64" s="113">
        <f t="shared" si="14"/>
        <v>7.818608287723641E-4</v>
      </c>
      <c r="M64" s="121" t="s">
        <v>84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5"/>
      <c r="V64" s="64"/>
      <c r="BG64" s="65"/>
    </row>
    <row r="65" spans="1:59" x14ac:dyDescent="0.2">
      <c r="A65" s="64"/>
      <c r="B65" s="3">
        <v>7</v>
      </c>
      <c r="C65" s="3" t="str">
        <f>I28</f>
        <v/>
      </c>
      <c r="D65" s="41" t="s">
        <v>28</v>
      </c>
      <c r="E65" s="110">
        <f>IF(D65="o",$D$54*D51^2,"")</f>
        <v>7.812500000000222E-3</v>
      </c>
      <c r="F65" s="111">
        <f t="shared" si="9"/>
        <v>1</v>
      </c>
      <c r="G65" s="110">
        <f t="shared" si="10"/>
        <v>7.812500000000222E-3</v>
      </c>
      <c r="H65" s="110" t="str">
        <f t="shared" si="11"/>
        <v/>
      </c>
      <c r="I65" s="112" t="str">
        <f t="shared" si="12"/>
        <v/>
      </c>
      <c r="J65" s="111" t="str">
        <f t="shared" si="13"/>
        <v/>
      </c>
      <c r="K65" s="113">
        <f t="shared" si="14"/>
        <v>1.9546520719311879E-2</v>
      </c>
      <c r="M65" s="121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5"/>
      <c r="V65" s="64"/>
      <c r="AE65" s="42">
        <f>IF($F$11="",0,MIN(AD88:AE89))</f>
        <v>0</v>
      </c>
      <c r="AF65" s="42">
        <f>IF($G$11="",0,MIN(AG88:AH89))</f>
        <v>0</v>
      </c>
      <c r="AG65" s="42">
        <f>IF($H$11="",0,MIN(AJ88:AK89))</f>
        <v>0</v>
      </c>
      <c r="AH65" s="42">
        <f>IF($I$11="",0,MIN(AM88:AN89))</f>
        <v>0</v>
      </c>
      <c r="BG65" s="65"/>
    </row>
    <row r="66" spans="1:59" x14ac:dyDescent="0.2">
      <c r="A66" s="64"/>
      <c r="B66" s="57"/>
      <c r="C66" s="21" t="s">
        <v>33</v>
      </c>
      <c r="D66" s="22"/>
      <c r="E66" s="110">
        <f>E67-SUM(E59:E65)</f>
        <v>1.4321877017664519E-14</v>
      </c>
      <c r="F66" s="111">
        <f>F67-SUM(F59:F65)</f>
        <v>0</v>
      </c>
      <c r="G66" s="110" t="str">
        <f>IF(F66=0,"",(E66/F66))</f>
        <v/>
      </c>
      <c r="I66" s="11"/>
      <c r="J66" s="11"/>
      <c r="K66" s="113">
        <f>E66/E67</f>
        <v>3.5832686830746648E-14</v>
      </c>
      <c r="M66" s="11"/>
      <c r="N66" s="9" t="str">
        <f>IF(AND(N63="",N65=""),"",$D34*N64)</f>
        <v/>
      </c>
      <c r="O66" s="9" t="str">
        <f>IF(AND(O63="",O65=""),"",$D37*O64)</f>
        <v/>
      </c>
      <c r="P66" s="9" t="str">
        <f>IF(AND(P63="",P65=""),"",$D40*P64)</f>
        <v/>
      </c>
      <c r="Q66" s="9" t="str">
        <f>IF(AND(Q63="",Q65=""),"",$D43*Q64)</f>
        <v/>
      </c>
      <c r="R66" s="9" t="str">
        <f>IF(AND(R63="",R65=""),"",$D46*R64)</f>
        <v/>
      </c>
      <c r="S66" s="9" t="str">
        <f>IF(AND(S63="",S65=""),"",$D49*S64)</f>
        <v/>
      </c>
      <c r="T66" s="9" t="str">
        <f>IF(AND(T63="",T65=""),"",$D52*T64)</f>
        <v/>
      </c>
      <c r="U66" s="65"/>
      <c r="V66" s="64"/>
      <c r="AE66" s="42">
        <f>IF($F$11="",1,MAX(AD88:AE89))</f>
        <v>1</v>
      </c>
      <c r="AF66" s="42">
        <f>IF($G$11="",1,MAX(AG88:AH89))</f>
        <v>1</v>
      </c>
      <c r="AG66" s="42">
        <f>IF($H$11="",1,MAX(AJ88:AK89))</f>
        <v>1</v>
      </c>
      <c r="AH66" s="42">
        <f>IF($I$11="",1,MAX(AM88:AN89))</f>
        <v>1</v>
      </c>
      <c r="BG66" s="65"/>
    </row>
    <row r="67" spans="1:59" x14ac:dyDescent="0.2">
      <c r="A67" s="64"/>
      <c r="B67" s="57"/>
      <c r="C67" s="21" t="s">
        <v>34</v>
      </c>
      <c r="D67" s="22"/>
      <c r="E67" s="110">
        <f>(D54-1)*_xlfn.VAR.S(K20:O27)</f>
        <v>0.39968750000001307</v>
      </c>
      <c r="F67" s="111">
        <f>D54-1</f>
        <v>7</v>
      </c>
      <c r="G67" s="14">
        <f>(E67/F67)</f>
        <v>5.7098214285716153E-2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5"/>
      <c r="V67" s="64"/>
      <c r="BG67" s="65"/>
    </row>
    <row r="68" spans="1:59" x14ac:dyDescent="0.2">
      <c r="A68" s="64"/>
      <c r="M68" s="15"/>
      <c r="N68" s="23" t="s">
        <v>35</v>
      </c>
      <c r="O68" s="24"/>
      <c r="P68" s="25">
        <f>SUM(N66:T66)+J28</f>
        <v>2.2187499999999996</v>
      </c>
      <c r="U68" s="65"/>
      <c r="AF68" s="42">
        <f>IF($G$12="",0,MIN(AG92:AH93))</f>
        <v>0</v>
      </c>
      <c r="AG68" s="42">
        <f>IF($H$12="",0,MIN(AJ92:AK93))</f>
        <v>0</v>
      </c>
      <c r="AH68" s="42">
        <f>IF($I$12="",0,MIN(AM92:AN93))</f>
        <v>0</v>
      </c>
      <c r="BG68" s="65"/>
    </row>
    <row r="69" spans="1:59" x14ac:dyDescent="0.2">
      <c r="A69" s="64"/>
      <c r="U69" s="65"/>
      <c r="AF69" s="42">
        <f>IF($G$12="",1,MAX(AG92:AH93))</f>
        <v>1</v>
      </c>
      <c r="AG69" s="42">
        <f>IF($H$12="",1,MAX(AJ92:AK93))</f>
        <v>1</v>
      </c>
      <c r="AH69" s="42">
        <f>IF($I$12="",1,MAX(AM92:AN93))</f>
        <v>1</v>
      </c>
      <c r="BG69" s="65"/>
    </row>
    <row r="70" spans="1:59" x14ac:dyDescent="0.2">
      <c r="A70" s="64"/>
      <c r="E70" s="26"/>
      <c r="F70" s="27"/>
      <c r="G70" s="27" t="s">
        <v>36</v>
      </c>
      <c r="H70" s="27"/>
      <c r="I70" s="27"/>
      <c r="J70" s="27"/>
      <c r="K70" s="27"/>
      <c r="L70" s="74"/>
      <c r="U70" s="65"/>
      <c r="BG70" s="65"/>
    </row>
    <row r="71" spans="1:59" x14ac:dyDescent="0.2">
      <c r="A71" s="64"/>
      <c r="E71" s="28"/>
      <c r="F71" s="29"/>
      <c r="G71" s="29"/>
      <c r="H71" s="29"/>
      <c r="I71" s="29"/>
      <c r="J71" s="29"/>
      <c r="K71" s="29"/>
      <c r="L71" s="75"/>
      <c r="N71" s="11"/>
      <c r="O71" s="11"/>
      <c r="P71" s="11"/>
      <c r="Q71" s="11"/>
      <c r="R71" s="11"/>
      <c r="S71" s="11"/>
      <c r="T71" s="11"/>
      <c r="U71" s="65"/>
      <c r="AG71" s="42">
        <f>IF($H$13="",0,MIN(AJ96:AK97))</f>
        <v>0</v>
      </c>
      <c r="AH71" s="42">
        <f>IF($I$13="",0,MIN(AM96:AN97))</f>
        <v>0</v>
      </c>
      <c r="BG71" s="65"/>
    </row>
    <row r="72" spans="1:59" x14ac:dyDescent="0.2">
      <c r="A72" s="64"/>
      <c r="E72" s="30" t="s">
        <v>37</v>
      </c>
      <c r="F72" s="30" t="s">
        <v>1</v>
      </c>
      <c r="G72" s="31" t="s">
        <v>38</v>
      </c>
      <c r="H72" s="32"/>
      <c r="I72" s="32"/>
      <c r="J72" s="32"/>
      <c r="K72" s="32"/>
      <c r="L72" s="32"/>
      <c r="M72" s="77"/>
      <c r="N72" s="78"/>
      <c r="O72" s="78"/>
      <c r="P72" s="78"/>
      <c r="Q72" s="78"/>
      <c r="R72" s="78"/>
      <c r="S72" s="78"/>
      <c r="T72" s="78"/>
      <c r="U72" s="65"/>
      <c r="AG72" s="42">
        <f>IF($H$13="",1,MAX(AJ96:AK97))</f>
        <v>1</v>
      </c>
      <c r="AH72" s="42">
        <f>IF($I$13="",1,MAX(AM96:AN97))</f>
        <v>1</v>
      </c>
      <c r="BG72" s="65"/>
    </row>
    <row r="73" spans="1:59" x14ac:dyDescent="0.2">
      <c r="A73" s="64"/>
      <c r="B73" s="33" t="s">
        <v>39</v>
      </c>
      <c r="C73" s="33" t="s">
        <v>40</v>
      </c>
      <c r="D73" s="33" t="s">
        <v>41</v>
      </c>
      <c r="E73" s="34">
        <v>1</v>
      </c>
      <c r="F73" s="35" t="str">
        <f>IF(C$6="","",C$6)</f>
        <v>L(mH)</v>
      </c>
      <c r="G73" s="36" t="str">
        <f>IF(OR(F74="",F75=""),"",CONCATENATE(F74,,"/",F75))</f>
        <v/>
      </c>
      <c r="H73" s="37"/>
      <c r="I73" s="36" t="str">
        <f>IF(OR($F76="",$F77=""),"",CONCATENATE($F76,,"/",$F77))</f>
        <v/>
      </c>
      <c r="J73" s="37"/>
      <c r="K73" s="36" t="str">
        <f>IF(OR($F78="",$F79=""),"",CONCATENATE($F78,,"/",$F79))</f>
        <v/>
      </c>
      <c r="L73" s="76"/>
      <c r="M73" s="77"/>
      <c r="N73" s="78"/>
      <c r="O73" s="78"/>
      <c r="P73" s="78"/>
      <c r="Q73" s="78"/>
      <c r="R73" s="78"/>
      <c r="S73" s="78"/>
      <c r="T73" s="78"/>
      <c r="U73" s="65"/>
      <c r="BG73" s="65"/>
    </row>
    <row r="74" spans="1:59" x14ac:dyDescent="0.2">
      <c r="A74" s="64"/>
      <c r="B74" s="33" t="s">
        <v>42</v>
      </c>
      <c r="C74" s="33" t="s">
        <v>43</v>
      </c>
      <c r="D74" s="33" t="s">
        <v>44</v>
      </c>
      <c r="E74" s="38">
        <v>2</v>
      </c>
      <c r="F74" s="35" t="str">
        <f>IF(D$6="","",D$6)</f>
        <v>C(microF)</v>
      </c>
      <c r="G74" s="39" t="str">
        <f>IF(OR(F73="",F75=""),"",CONCATENATE(F73,,"/",F75))</f>
        <v/>
      </c>
      <c r="H74" s="39"/>
      <c r="I74" s="36" t="str">
        <f>IF(OR($F76="",$F78=""),"",CONCATENATE($F76,,"/",$F78))</f>
        <v/>
      </c>
      <c r="J74" s="37"/>
      <c r="K74" s="36" t="str">
        <f>IF(OR($F77="",$F79=""),"",CONCATENATE($F77,,"/",$F79))</f>
        <v/>
      </c>
      <c r="L74" s="76"/>
      <c r="M74" s="77"/>
      <c r="N74" s="78"/>
      <c r="O74" s="78"/>
      <c r="P74" s="78"/>
      <c r="Q74" s="78"/>
      <c r="R74" s="78"/>
      <c r="S74" s="78"/>
      <c r="T74" s="78"/>
      <c r="U74" s="65"/>
      <c r="AH74" s="42">
        <f>IF($I$14="",0,MIN(AM100:AN101))</f>
        <v>0</v>
      </c>
      <c r="BG74" s="65"/>
    </row>
    <row r="75" spans="1:59" x14ac:dyDescent="0.2">
      <c r="A75" s="64"/>
      <c r="B75" s="33" t="s">
        <v>45</v>
      </c>
      <c r="C75" s="33" t="s">
        <v>46</v>
      </c>
      <c r="D75" s="33" t="s">
        <v>47</v>
      </c>
      <c r="E75" s="38">
        <v>3</v>
      </c>
      <c r="F75" s="35" t="str">
        <f>IF(E$6="","",E$6)</f>
        <v/>
      </c>
      <c r="G75" s="36" t="str">
        <f>IF(OR(F73="",F74=""),"",CONCATENATE(F73,,"/",F74))</f>
        <v>L(mH)/C(microF)</v>
      </c>
      <c r="H75" s="37"/>
      <c r="I75" s="36" t="str">
        <f>IF(OR($F76="",$F79=""),"",CONCATENATE($F76,,"/",$F79))</f>
        <v/>
      </c>
      <c r="J75" s="37"/>
      <c r="K75" s="36" t="str">
        <f>IF(OR($F77="",$F78=""),"",CONCATENATE($F77,,"/",$F78))</f>
        <v/>
      </c>
      <c r="L75" s="76"/>
      <c r="M75" s="11"/>
      <c r="N75" s="11"/>
      <c r="O75" s="78"/>
      <c r="P75" s="78"/>
      <c r="Q75" s="78"/>
      <c r="R75" s="78"/>
      <c r="S75" s="78"/>
      <c r="T75" s="78"/>
      <c r="U75" s="65"/>
      <c r="AH75" s="42">
        <f>IF($I$14="",1,MAX(AM100:AN101))</f>
        <v>1</v>
      </c>
      <c r="BG75" s="65"/>
    </row>
    <row r="76" spans="1:59" x14ac:dyDescent="0.2">
      <c r="A76" s="64"/>
      <c r="B76" s="33" t="s">
        <v>48</v>
      </c>
      <c r="C76" s="33" t="s">
        <v>49</v>
      </c>
      <c r="D76" s="33" t="s">
        <v>50</v>
      </c>
      <c r="E76" s="38">
        <v>4</v>
      </c>
      <c r="F76" s="35" t="str">
        <f>IF(F$6="","",F$6)</f>
        <v>R(kOhms)</v>
      </c>
      <c r="G76" s="36" t="str">
        <f>IF(OR(F74="",F78=""),"",CONCATENATE(F74,,"/",F78))</f>
        <v/>
      </c>
      <c r="H76" s="37"/>
      <c r="I76" s="36" t="str">
        <f>IF(OR($F73="",$F77=""),"",CONCATENATE($F73,,"/",$F77))</f>
        <v/>
      </c>
      <c r="J76" s="37"/>
      <c r="K76" s="36" t="str">
        <f>IF(OR($F75="",$F79=""),"",CONCATENATE($F75,,"/",$F79))</f>
        <v/>
      </c>
      <c r="L76" s="76"/>
      <c r="M76" s="11"/>
      <c r="N76" s="11"/>
      <c r="O76" s="11"/>
      <c r="P76" s="78"/>
      <c r="Q76" s="78"/>
      <c r="R76" s="78"/>
      <c r="S76" s="78"/>
      <c r="T76" s="78"/>
      <c r="U76" s="65"/>
      <c r="BG76" s="65"/>
    </row>
    <row r="77" spans="1:59" ht="15.75" x14ac:dyDescent="0.25">
      <c r="A77" s="64"/>
      <c r="B77" s="33" t="s">
        <v>51</v>
      </c>
      <c r="C77" s="33" t="s">
        <v>52</v>
      </c>
      <c r="D77" s="33" t="s">
        <v>53</v>
      </c>
      <c r="E77" s="38">
        <v>5</v>
      </c>
      <c r="F77" s="35" t="str">
        <f>IF(G$6="","",G$6)</f>
        <v/>
      </c>
      <c r="G77" s="36" t="str">
        <f>IF(OR(F74="",F79=""),"",CONCATENATE(F74,,"/",F79))</f>
        <v/>
      </c>
      <c r="H77" s="37"/>
      <c r="I77" s="36" t="str">
        <f>IF(OR($F73="",$F76=""),"",CONCATENATE($F73,,"/",$F76))</f>
        <v>L(mH)/R(kOhms)</v>
      </c>
      <c r="J77" s="37"/>
      <c r="K77" s="36" t="str">
        <f>IF(OR($F75="",$F78=""),"",CONCATENATE($F75,,"/",$F78))</f>
        <v/>
      </c>
      <c r="L77" s="76"/>
      <c r="M77" s="11"/>
      <c r="N77" s="11"/>
      <c r="O77" s="11"/>
      <c r="P77" s="11"/>
      <c r="Q77" s="78"/>
      <c r="R77" s="78"/>
      <c r="S77" s="78"/>
      <c r="T77" s="78"/>
      <c r="U77" s="65"/>
      <c r="W77" s="55" t="s">
        <v>54</v>
      </c>
      <c r="BG77" s="65"/>
    </row>
    <row r="78" spans="1:59" ht="15.75" x14ac:dyDescent="0.25">
      <c r="A78" s="64"/>
      <c r="B78" s="33" t="s">
        <v>55</v>
      </c>
      <c r="C78" s="33" t="s">
        <v>56</v>
      </c>
      <c r="D78" s="33" t="s">
        <v>57</v>
      </c>
      <c r="E78" s="38">
        <v>6</v>
      </c>
      <c r="F78" s="35" t="str">
        <f>IF(H$6="","",H$6)</f>
        <v/>
      </c>
      <c r="G78" s="36" t="str">
        <f>IF(OR(F74="",F76=""),"",CONCATENATE(F74,,"/",F76))</f>
        <v>C(microF)/R(kOhms)</v>
      </c>
      <c r="H78" s="37"/>
      <c r="I78" s="36" t="str">
        <f>IF(OR($F73="",$F79=""),"",CONCATENATE($F73,,"/",$F79))</f>
        <v/>
      </c>
      <c r="J78" s="37"/>
      <c r="K78" s="36" t="str">
        <f>IF(OR($F75="",$F77=""),"",CONCATENATE($F75,,"/",$F77))</f>
        <v/>
      </c>
      <c r="L78" s="76"/>
      <c r="M78" s="11"/>
      <c r="N78" s="79"/>
      <c r="O78" s="11"/>
      <c r="P78" s="11"/>
      <c r="Q78" s="11"/>
      <c r="R78" s="78"/>
      <c r="S78" s="78"/>
      <c r="T78" s="78"/>
      <c r="U78" s="65"/>
      <c r="BG78" s="65"/>
    </row>
    <row r="79" spans="1:59" x14ac:dyDescent="0.2">
      <c r="A79" s="64"/>
      <c r="B79" s="33" t="s">
        <v>58</v>
      </c>
      <c r="C79" s="33" t="s">
        <v>59</v>
      </c>
      <c r="D79" s="33" t="s">
        <v>60</v>
      </c>
      <c r="E79" s="40">
        <v>7</v>
      </c>
      <c r="F79" s="35" t="str">
        <f>IF(I$6="","",I$6)</f>
        <v/>
      </c>
      <c r="G79" s="36" t="str">
        <f>IF(OR(F74="",F77=""),"",CONCATENATE(F74,,"/",F77))</f>
        <v/>
      </c>
      <c r="H79" s="37"/>
      <c r="I79" s="36" t="str">
        <f>IF(OR($F73="",$F78=""),"",CONCATENATE($F73,,"/",$F78))</f>
        <v/>
      </c>
      <c r="J79" s="37"/>
      <c r="K79" s="36" t="str">
        <f>IF(OR($F75="",$F76=""),"",CONCATENATE($F75,,"/",$F76))</f>
        <v/>
      </c>
      <c r="L79" s="76"/>
      <c r="M79" s="11"/>
      <c r="N79" s="11"/>
      <c r="O79" s="11"/>
      <c r="P79" s="11"/>
      <c r="Q79" s="11"/>
      <c r="R79" s="11"/>
      <c r="S79" s="78"/>
      <c r="T79" s="78"/>
      <c r="U79" s="65"/>
      <c r="W79" s="54" t="str">
        <f>IF($D$9="","",$W$77&amp;" "&amp;$B$9&amp;"/"&amp;$D$6)</f>
        <v>Interaction L(mH)/C(microF)</v>
      </c>
      <c r="X79" s="12" t="str">
        <f>IF($D$9="","",$D$6&amp;"=1")</f>
        <v>C(microF)=1</v>
      </c>
      <c r="Y79" s="12" t="str">
        <f>IF($D$9="","",$D$6&amp;"=2")</f>
        <v>C(microF)=2</v>
      </c>
      <c r="Z79" s="54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4" t="str">
        <f>IF($F$9="","",$W$77&amp;" "&amp;$B$9&amp;"/"&amp;$F$6)</f>
        <v>Interaction L(mH)/R(kOhms)</v>
      </c>
      <c r="AD79" s="12" t="str">
        <f>IF($F$9="","",$F$6&amp;"=1")</f>
        <v>R(kOhms)=1</v>
      </c>
      <c r="AE79" s="12" t="str">
        <f>IF($F$9="","",$F$6&amp;"=2")</f>
        <v>R(kOhms)=2</v>
      </c>
      <c r="AF79" s="54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4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4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5"/>
    </row>
    <row r="80" spans="1:59" ht="13.5" thickBot="1" x14ac:dyDescent="0.25">
      <c r="A80" s="67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80"/>
      <c r="N80" s="80"/>
      <c r="O80" s="80"/>
      <c r="P80" s="80"/>
      <c r="Q80" s="80"/>
      <c r="R80" s="80"/>
      <c r="S80" s="80"/>
      <c r="T80" s="81"/>
      <c r="U80" s="69"/>
      <c r="W80" s="12" t="str">
        <f>IF($D$9="","",$B$9&amp;"=1")</f>
        <v>L(mH)=1</v>
      </c>
      <c r="X80" s="9">
        <f>IF($D$9="","",AVERAGE(J20,J21))</f>
        <v>2.2249999999999996</v>
      </c>
      <c r="Y80" s="9">
        <f>IF($D$9="","",AVERAGE(J22,J23))</f>
        <v>2.1749999999999998</v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>L(mH)=1</v>
      </c>
      <c r="AD80" s="9">
        <f>IF($F$9="","",AVERAGE(J20,J22))</f>
        <v>2</v>
      </c>
      <c r="AE80" s="9">
        <f>IF($F$9="","",AVERAGE(J21,J23))</f>
        <v>2.4</v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5"/>
    </row>
    <row r="81" spans="2:59" x14ac:dyDescent="0.2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5"/>
      <c r="W81" s="12" t="str">
        <f>IF($D$9="","",$B$9&amp;"=2")</f>
        <v>L(mH)=2</v>
      </c>
      <c r="X81" s="9">
        <f>IF($D$9="","",AVERAGE(J24,J25))</f>
        <v>2.2250000000000001</v>
      </c>
      <c r="Y81" s="9">
        <f>IF($D$9="","",AVERAGE(J26,J27))</f>
        <v>2.25</v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>L(mH)=2</v>
      </c>
      <c r="AD81" s="9">
        <f>IF($F$9="","",AVERAGE(J24,J26))</f>
        <v>2</v>
      </c>
      <c r="AE81" s="9">
        <f>IF($F$9="","",AVERAGE(J25,J27))</f>
        <v>2.4750000000000001</v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5"/>
    </row>
    <row r="82" spans="2:59" ht="15.75" x14ac:dyDescent="0.25">
      <c r="B82" s="19"/>
      <c r="U82" s="65"/>
      <c r="BG82" s="65"/>
    </row>
    <row r="83" spans="2:59" x14ac:dyDescent="0.2">
      <c r="U83" s="65"/>
      <c r="Z83" s="54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4" t="str">
        <f>IF($F$10="","",$W$77&amp;" "&amp;$B$10&amp;"/"&amp;$F$6)</f>
        <v>Interaction C(microF)/R(kOhms)</v>
      </c>
      <c r="AD83" s="12" t="str">
        <f>IF($F$10="","",$F$6&amp;"=1")</f>
        <v>R(kOhms)=1</v>
      </c>
      <c r="AE83" s="12" t="str">
        <f>IF($F$10="","",$F$6&amp;"=2")</f>
        <v>R(kOhms)=2</v>
      </c>
      <c r="AF83" s="54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4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4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5"/>
    </row>
    <row r="84" spans="2:59" x14ac:dyDescent="0.2">
      <c r="V84" s="64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>C(microF)=1</v>
      </c>
      <c r="AD84" s="9">
        <f>IF($F$10="","",AVERAGE(J24,J20))</f>
        <v>2</v>
      </c>
      <c r="AE84" s="9">
        <f>IF($F$10="","",AVERAGE(J21,J25))</f>
        <v>2.4500000000000002</v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5"/>
    </row>
    <row r="85" spans="2:59" x14ac:dyDescent="0.2">
      <c r="V85" s="64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>C(microF)=2</v>
      </c>
      <c r="AD85" s="9">
        <f>IF($F$10="","",AVERAGE(J22,J26))</f>
        <v>2</v>
      </c>
      <c r="AE85" s="9">
        <f>IF($F$10="","",AVERAGE(J23,J27))</f>
        <v>2.4249999999999998</v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5"/>
    </row>
    <row r="86" spans="2:59" x14ac:dyDescent="0.2">
      <c r="V86" s="64"/>
      <c r="BG86" s="65"/>
    </row>
    <row r="87" spans="2:59" x14ac:dyDescent="0.2">
      <c r="V87" s="64"/>
      <c r="AC87" s="54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4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4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4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5"/>
    </row>
    <row r="88" spans="2:59" x14ac:dyDescent="0.2">
      <c r="V88" s="64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5"/>
    </row>
    <row r="89" spans="2:59" x14ac:dyDescent="0.2">
      <c r="V89" s="64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5"/>
    </row>
    <row r="90" spans="2:59" x14ac:dyDescent="0.2">
      <c r="V90" s="64"/>
      <c r="BG90" s="65"/>
    </row>
    <row r="91" spans="2:59" x14ac:dyDescent="0.2">
      <c r="V91" s="64"/>
      <c r="AF91" s="54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4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4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5"/>
    </row>
    <row r="92" spans="2:59" x14ac:dyDescent="0.2">
      <c r="V92" s="64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5"/>
    </row>
    <row r="93" spans="2:59" x14ac:dyDescent="0.2">
      <c r="V93" s="64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5"/>
    </row>
    <row r="94" spans="2:59" x14ac:dyDescent="0.2">
      <c r="V94" s="64"/>
      <c r="BG94" s="65"/>
    </row>
    <row r="95" spans="2:59" x14ac:dyDescent="0.2">
      <c r="V95" s="64"/>
      <c r="AI95" s="54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4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5"/>
    </row>
    <row r="96" spans="2:59" x14ac:dyDescent="0.2">
      <c r="V96" s="64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5"/>
    </row>
    <row r="97" spans="22:59" x14ac:dyDescent="0.2">
      <c r="V97" s="64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5"/>
    </row>
    <row r="98" spans="22:59" x14ac:dyDescent="0.2">
      <c r="V98" s="64"/>
      <c r="BG98" s="65"/>
    </row>
    <row r="99" spans="22:59" x14ac:dyDescent="0.2">
      <c r="V99" s="64"/>
      <c r="AL99" s="54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5"/>
    </row>
    <row r="100" spans="22:59" x14ac:dyDescent="0.2">
      <c r="V100" s="64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5"/>
    </row>
    <row r="101" spans="22:59" x14ac:dyDescent="0.2">
      <c r="V101" s="64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5"/>
    </row>
    <row r="102" spans="22:59" x14ac:dyDescent="0.2">
      <c r="V102" s="64"/>
      <c r="BG102" s="65"/>
    </row>
    <row r="103" spans="22:59" x14ac:dyDescent="0.2">
      <c r="V103" s="64"/>
      <c r="BG103" s="65"/>
    </row>
    <row r="104" spans="22:59" x14ac:dyDescent="0.2">
      <c r="V104" s="64"/>
      <c r="BG104" s="65"/>
    </row>
    <row r="105" spans="22:59" x14ac:dyDescent="0.2">
      <c r="V105" s="64"/>
      <c r="BG105" s="65"/>
    </row>
    <row r="106" spans="22:59" x14ac:dyDescent="0.2">
      <c r="V106" s="64"/>
      <c r="BG106" s="65"/>
    </row>
    <row r="107" spans="22:59" x14ac:dyDescent="0.2">
      <c r="V107" s="64"/>
      <c r="BG107" s="65"/>
    </row>
    <row r="108" spans="22:59" x14ac:dyDescent="0.2">
      <c r="V108" s="64"/>
      <c r="BG108" s="65"/>
    </row>
    <row r="109" spans="22:59" x14ac:dyDescent="0.2">
      <c r="V109" s="64"/>
      <c r="BG109" s="65"/>
    </row>
    <row r="110" spans="22:59" x14ac:dyDescent="0.2">
      <c r="V110" s="64"/>
      <c r="BG110" s="65"/>
    </row>
    <row r="111" spans="22:59" x14ac:dyDescent="0.2">
      <c r="V111" s="64"/>
      <c r="BG111" s="65"/>
    </row>
    <row r="112" spans="22:59" x14ac:dyDescent="0.2">
      <c r="V112" s="64"/>
      <c r="BG112" s="65"/>
    </row>
    <row r="113" spans="22:59" x14ac:dyDescent="0.2">
      <c r="V113" s="64"/>
      <c r="BG113" s="65"/>
    </row>
    <row r="114" spans="22:59" x14ac:dyDescent="0.2">
      <c r="V114" s="64"/>
      <c r="BG114" s="65"/>
    </row>
    <row r="115" spans="22:59" x14ac:dyDescent="0.2">
      <c r="V115" s="64"/>
      <c r="BG115" s="65"/>
    </row>
    <row r="116" spans="22:59" x14ac:dyDescent="0.2">
      <c r="V116" s="64"/>
      <c r="BG116" s="65"/>
    </row>
    <row r="117" spans="22:59" x14ac:dyDescent="0.2">
      <c r="V117" s="64"/>
      <c r="BG117" s="65"/>
    </row>
    <row r="118" spans="22:59" x14ac:dyDescent="0.2">
      <c r="V118" s="64"/>
      <c r="BG118" s="65"/>
    </row>
    <row r="119" spans="22:59" ht="13.5" thickBot="1" x14ac:dyDescent="0.25">
      <c r="V119" s="67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9"/>
    </row>
    <row r="177" spans="2:13" ht="20.25" x14ac:dyDescent="0.3">
      <c r="B177" s="120" t="s">
        <v>83</v>
      </c>
    </row>
    <row r="180" spans="2:13" x14ac:dyDescent="0.2">
      <c r="B180" s="2" t="s">
        <v>1</v>
      </c>
      <c r="C180" s="12" t="str">
        <f t="shared" ref="C180:I180" si="19">C18</f>
        <v>L(mH)</v>
      </c>
      <c r="D180" s="12" t="str">
        <f t="shared" si="19"/>
        <v>C(microF)</v>
      </c>
      <c r="E180" s="84" t="str">
        <f t="shared" si="19"/>
        <v>L(mH)/C(microF)</v>
      </c>
      <c r="F180" s="12" t="str">
        <f t="shared" si="19"/>
        <v>R(kOhms)</v>
      </c>
      <c r="G180" s="12" t="str">
        <f t="shared" si="19"/>
        <v>L(mH)/R(kOhms)</v>
      </c>
      <c r="H180" s="12" t="str">
        <f t="shared" si="19"/>
        <v>C(microF)/R(kOhms)</v>
      </c>
      <c r="I180" s="12" t="str">
        <f t="shared" si="19"/>
        <v/>
      </c>
      <c r="J180" s="105" t="s">
        <v>61</v>
      </c>
      <c r="K180" s="103" t="s">
        <v>63</v>
      </c>
      <c r="L180" s="97" t="s">
        <v>71</v>
      </c>
      <c r="M180" s="107" t="s">
        <v>72</v>
      </c>
    </row>
    <row r="181" spans="2:13" ht="13.5" thickBot="1" x14ac:dyDescent="0.25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6" t="s">
        <v>62</v>
      </c>
      <c r="K181" s="104" t="s">
        <v>70</v>
      </c>
      <c r="L181" s="97" t="s">
        <v>70</v>
      </c>
      <c r="M181" s="107" t="s">
        <v>62</v>
      </c>
    </row>
    <row r="182" spans="2:13" ht="13.5" thickTop="1" x14ac:dyDescent="0.2">
      <c r="B182" s="3">
        <v>1</v>
      </c>
      <c r="C182" s="96">
        <v>1</v>
      </c>
      <c r="D182" s="96">
        <v>1</v>
      </c>
      <c r="E182" s="96">
        <v>1</v>
      </c>
      <c r="F182" s="96">
        <v>1</v>
      </c>
      <c r="G182" s="96">
        <v>1</v>
      </c>
      <c r="H182" s="96">
        <v>1</v>
      </c>
      <c r="I182" s="96">
        <v>1</v>
      </c>
      <c r="J182" s="101">
        <f t="shared" ref="J182:J213" si="20">$J$28+IF(C182=1,$D$33,$D$34)+IF(D182=1,$D$36,$D$37)+IF(E182=1,$D$39,$D$40)+IF(F182=1,$D$42,$D$43)+IF(G182=1,$D$45,$D$46)+IF(H182=1,$D$48,$D$49)+IF(I182=1,$D$51,$D$52)</f>
        <v>2.0500000000000016</v>
      </c>
      <c r="K182" s="102" t="e">
        <f t="shared" ref="K182:K213" si="21">$Q$28+IF(D182=1,$F$33,$F$34)+IF(E182=1,$F$36,$F$37)+IF(F182=1,$F$39,$F$40)+IF(G182=1,$F$42,$F$43)+IF(H182=1,$F$45,$F$46)+IF(I182=1,$F$48,$F$49)+IF(J182=1,$F$51,$F$52)</f>
        <v>#DIV/0!</v>
      </c>
      <c r="L182" s="98" t="e">
        <f t="shared" ref="L182:L213" si="22">SQRT((J182^2)/(10^(K182/10)+0.2))</f>
        <v>#DIV/0!</v>
      </c>
      <c r="M182" s="108" t="e">
        <f t="shared" ref="M182:M213" si="23">6*L182</f>
        <v>#DIV/0!</v>
      </c>
    </row>
    <row r="183" spans="2:13" x14ac:dyDescent="0.2">
      <c r="B183" s="3">
        <v>2</v>
      </c>
      <c r="C183" s="96">
        <v>1</v>
      </c>
      <c r="D183" s="96">
        <v>1</v>
      </c>
      <c r="E183" s="96">
        <v>1</v>
      </c>
      <c r="F183" s="96">
        <v>1</v>
      </c>
      <c r="G183" s="96">
        <v>1</v>
      </c>
      <c r="H183" s="96">
        <v>1</v>
      </c>
      <c r="I183" s="96">
        <v>2</v>
      </c>
      <c r="J183" s="101">
        <f t="shared" si="20"/>
        <v>1.9875000000000016</v>
      </c>
      <c r="K183" s="102" t="e">
        <f t="shared" si="21"/>
        <v>#DIV/0!</v>
      </c>
      <c r="L183" s="98" t="e">
        <f t="shared" si="22"/>
        <v>#DIV/0!</v>
      </c>
      <c r="M183" s="108" t="e">
        <f t="shared" si="23"/>
        <v>#DIV/0!</v>
      </c>
    </row>
    <row r="184" spans="2:13" x14ac:dyDescent="0.2">
      <c r="B184" s="3">
        <v>3</v>
      </c>
      <c r="C184" s="96">
        <v>1</v>
      </c>
      <c r="D184" s="96">
        <v>1</v>
      </c>
      <c r="E184" s="96">
        <v>1</v>
      </c>
      <c r="F184" s="96">
        <v>1</v>
      </c>
      <c r="G184" s="96">
        <v>1</v>
      </c>
      <c r="H184" s="96">
        <v>2</v>
      </c>
      <c r="I184" s="96">
        <v>1</v>
      </c>
      <c r="J184" s="101">
        <f t="shared" si="20"/>
        <v>2.0625000000000013</v>
      </c>
      <c r="K184" s="102" t="e">
        <f t="shared" si="21"/>
        <v>#DIV/0!</v>
      </c>
      <c r="L184" s="98" t="e">
        <f t="shared" si="22"/>
        <v>#DIV/0!</v>
      </c>
      <c r="M184" s="108" t="e">
        <f t="shared" si="23"/>
        <v>#DIV/0!</v>
      </c>
    </row>
    <row r="185" spans="2:13" x14ac:dyDescent="0.2">
      <c r="B185" s="3">
        <v>4</v>
      </c>
      <c r="C185" s="96">
        <v>1</v>
      </c>
      <c r="D185" s="96">
        <v>1</v>
      </c>
      <c r="E185" s="96">
        <v>1</v>
      </c>
      <c r="F185" s="96">
        <v>1</v>
      </c>
      <c r="G185" s="96">
        <v>1</v>
      </c>
      <c r="H185" s="96">
        <v>2</v>
      </c>
      <c r="I185" s="96">
        <v>2</v>
      </c>
      <c r="J185" s="101">
        <f t="shared" si="20"/>
        <v>2.0000000000000013</v>
      </c>
      <c r="K185" s="102" t="e">
        <f t="shared" si="21"/>
        <v>#DIV/0!</v>
      </c>
      <c r="L185" s="98" t="e">
        <f t="shared" si="22"/>
        <v>#DIV/0!</v>
      </c>
      <c r="M185" s="108" t="e">
        <f t="shared" si="23"/>
        <v>#DIV/0!</v>
      </c>
    </row>
    <row r="186" spans="2:13" x14ac:dyDescent="0.2">
      <c r="B186" s="3">
        <v>5</v>
      </c>
      <c r="C186" s="96">
        <v>1</v>
      </c>
      <c r="D186" s="96">
        <v>1</v>
      </c>
      <c r="E186" s="96">
        <v>1</v>
      </c>
      <c r="F186" s="96">
        <v>1</v>
      </c>
      <c r="G186" s="96">
        <v>2</v>
      </c>
      <c r="H186" s="96">
        <v>1</v>
      </c>
      <c r="I186" s="96">
        <v>1</v>
      </c>
      <c r="J186" s="101">
        <f t="shared" si="20"/>
        <v>2.012500000000002</v>
      </c>
      <c r="K186" s="102" t="e">
        <f t="shared" si="21"/>
        <v>#DIV/0!</v>
      </c>
      <c r="L186" s="98" t="e">
        <f t="shared" si="22"/>
        <v>#DIV/0!</v>
      </c>
      <c r="M186" s="108" t="e">
        <f t="shared" si="23"/>
        <v>#DIV/0!</v>
      </c>
    </row>
    <row r="187" spans="2:13" x14ac:dyDescent="0.2">
      <c r="B187" s="3">
        <v>6</v>
      </c>
      <c r="C187" s="96">
        <v>1</v>
      </c>
      <c r="D187" s="96">
        <v>1</v>
      </c>
      <c r="E187" s="96">
        <v>1</v>
      </c>
      <c r="F187" s="96">
        <v>1</v>
      </c>
      <c r="G187" s="96">
        <v>2</v>
      </c>
      <c r="H187" s="96">
        <v>1</v>
      </c>
      <c r="I187" s="96">
        <v>2</v>
      </c>
      <c r="J187" s="101">
        <f t="shared" si="20"/>
        <v>1.950000000000002</v>
      </c>
      <c r="K187" s="102" t="e">
        <f t="shared" si="21"/>
        <v>#DIV/0!</v>
      </c>
      <c r="L187" s="98" t="e">
        <f t="shared" si="22"/>
        <v>#DIV/0!</v>
      </c>
      <c r="M187" s="108" t="e">
        <f t="shared" si="23"/>
        <v>#DIV/0!</v>
      </c>
    </row>
    <row r="188" spans="2:13" x14ac:dyDescent="0.2">
      <c r="B188" s="3">
        <v>7</v>
      </c>
      <c r="C188" s="96">
        <v>1</v>
      </c>
      <c r="D188" s="96">
        <v>1</v>
      </c>
      <c r="E188" s="96">
        <v>1</v>
      </c>
      <c r="F188" s="96">
        <v>1</v>
      </c>
      <c r="G188" s="96">
        <v>2</v>
      </c>
      <c r="H188" s="96">
        <v>2</v>
      </c>
      <c r="I188" s="96">
        <v>1</v>
      </c>
      <c r="J188" s="101">
        <f t="shared" si="20"/>
        <v>2.0250000000000017</v>
      </c>
      <c r="K188" s="102" t="e">
        <f t="shared" si="21"/>
        <v>#DIV/0!</v>
      </c>
      <c r="L188" s="98" t="e">
        <f t="shared" si="22"/>
        <v>#DIV/0!</v>
      </c>
      <c r="M188" s="108" t="e">
        <f t="shared" si="23"/>
        <v>#DIV/0!</v>
      </c>
    </row>
    <row r="189" spans="2:13" x14ac:dyDescent="0.2">
      <c r="B189" s="3">
        <v>8</v>
      </c>
      <c r="C189" s="96">
        <v>1</v>
      </c>
      <c r="D189" s="96">
        <v>1</v>
      </c>
      <c r="E189" s="96">
        <v>1</v>
      </c>
      <c r="F189" s="96">
        <v>1</v>
      </c>
      <c r="G189" s="96">
        <v>2</v>
      </c>
      <c r="H189" s="96">
        <v>2</v>
      </c>
      <c r="I189" s="96">
        <v>2</v>
      </c>
      <c r="J189" s="101">
        <f t="shared" si="20"/>
        <v>1.9625000000000017</v>
      </c>
      <c r="K189" s="102" t="e">
        <f t="shared" si="21"/>
        <v>#DIV/0!</v>
      </c>
      <c r="L189" s="98" t="e">
        <f t="shared" si="22"/>
        <v>#DIV/0!</v>
      </c>
      <c r="M189" s="108" t="e">
        <f t="shared" si="23"/>
        <v>#DIV/0!</v>
      </c>
    </row>
    <row r="190" spans="2:13" x14ac:dyDescent="0.2">
      <c r="B190" s="3">
        <v>9</v>
      </c>
      <c r="C190" s="96">
        <v>1</v>
      </c>
      <c r="D190" s="96">
        <v>1</v>
      </c>
      <c r="E190" s="96">
        <v>1</v>
      </c>
      <c r="F190" s="96">
        <v>2</v>
      </c>
      <c r="G190" s="96">
        <v>1</v>
      </c>
      <c r="H190" s="96">
        <v>1</v>
      </c>
      <c r="I190" s="96">
        <v>1</v>
      </c>
      <c r="J190" s="101">
        <f t="shared" si="20"/>
        <v>2.4875000000000016</v>
      </c>
      <c r="K190" s="102" t="e">
        <f t="shared" si="21"/>
        <v>#DIV/0!</v>
      </c>
      <c r="L190" s="98" t="e">
        <f t="shared" si="22"/>
        <v>#DIV/0!</v>
      </c>
      <c r="M190" s="108" t="e">
        <f t="shared" si="23"/>
        <v>#DIV/0!</v>
      </c>
    </row>
    <row r="191" spans="2:13" x14ac:dyDescent="0.2">
      <c r="B191" s="3">
        <v>10</v>
      </c>
      <c r="C191" s="96">
        <v>1</v>
      </c>
      <c r="D191" s="96">
        <v>1</v>
      </c>
      <c r="E191" s="96">
        <v>1</v>
      </c>
      <c r="F191" s="96">
        <v>2</v>
      </c>
      <c r="G191" s="96">
        <v>1</v>
      </c>
      <c r="H191" s="96">
        <v>1</v>
      </c>
      <c r="I191" s="96">
        <v>2</v>
      </c>
      <c r="J191" s="101">
        <f t="shared" si="20"/>
        <v>2.4250000000000016</v>
      </c>
      <c r="K191" s="102" t="e">
        <f t="shared" si="21"/>
        <v>#DIV/0!</v>
      </c>
      <c r="L191" s="98" t="e">
        <f t="shared" si="22"/>
        <v>#DIV/0!</v>
      </c>
      <c r="M191" s="108" t="e">
        <f t="shared" si="23"/>
        <v>#DIV/0!</v>
      </c>
    </row>
    <row r="192" spans="2:13" x14ac:dyDescent="0.2">
      <c r="B192" s="3">
        <v>11</v>
      </c>
      <c r="C192" s="96">
        <v>1</v>
      </c>
      <c r="D192" s="96">
        <v>1</v>
      </c>
      <c r="E192" s="96">
        <v>1</v>
      </c>
      <c r="F192" s="96">
        <v>2</v>
      </c>
      <c r="G192" s="96">
        <v>1</v>
      </c>
      <c r="H192" s="96">
        <v>2</v>
      </c>
      <c r="I192" s="96">
        <v>1</v>
      </c>
      <c r="J192" s="101">
        <f t="shared" si="20"/>
        <v>2.5000000000000013</v>
      </c>
      <c r="K192" s="102" t="e">
        <f t="shared" si="21"/>
        <v>#DIV/0!</v>
      </c>
      <c r="L192" s="98" t="e">
        <f t="shared" si="22"/>
        <v>#DIV/0!</v>
      </c>
      <c r="M192" s="108" t="e">
        <f t="shared" si="23"/>
        <v>#DIV/0!</v>
      </c>
    </row>
    <row r="193" spans="2:13" x14ac:dyDescent="0.2">
      <c r="B193" s="3">
        <v>12</v>
      </c>
      <c r="C193" s="96">
        <v>1</v>
      </c>
      <c r="D193" s="96">
        <v>1</v>
      </c>
      <c r="E193" s="96">
        <v>1</v>
      </c>
      <c r="F193" s="96">
        <v>2</v>
      </c>
      <c r="G193" s="96">
        <v>1</v>
      </c>
      <c r="H193" s="96">
        <v>2</v>
      </c>
      <c r="I193" s="96">
        <v>2</v>
      </c>
      <c r="J193" s="101">
        <f t="shared" si="20"/>
        <v>2.4375000000000013</v>
      </c>
      <c r="K193" s="102" t="e">
        <f t="shared" si="21"/>
        <v>#DIV/0!</v>
      </c>
      <c r="L193" s="98" t="e">
        <f t="shared" si="22"/>
        <v>#DIV/0!</v>
      </c>
      <c r="M193" s="108" t="e">
        <f t="shared" si="23"/>
        <v>#DIV/0!</v>
      </c>
    </row>
    <row r="194" spans="2:13" x14ac:dyDescent="0.2">
      <c r="B194" s="3">
        <v>13</v>
      </c>
      <c r="C194" s="96">
        <v>1</v>
      </c>
      <c r="D194" s="96">
        <v>1</v>
      </c>
      <c r="E194" s="96">
        <v>1</v>
      </c>
      <c r="F194" s="96">
        <v>2</v>
      </c>
      <c r="G194" s="96">
        <v>2</v>
      </c>
      <c r="H194" s="96">
        <v>1</v>
      </c>
      <c r="I194" s="96">
        <v>1</v>
      </c>
      <c r="J194" s="101">
        <f t="shared" si="20"/>
        <v>2.450000000000002</v>
      </c>
      <c r="K194" s="102" t="e">
        <f t="shared" si="21"/>
        <v>#DIV/0!</v>
      </c>
      <c r="L194" s="98" t="e">
        <f t="shared" si="22"/>
        <v>#DIV/0!</v>
      </c>
      <c r="M194" s="108" t="e">
        <f t="shared" si="23"/>
        <v>#DIV/0!</v>
      </c>
    </row>
    <row r="195" spans="2:13" x14ac:dyDescent="0.2">
      <c r="B195" s="3">
        <v>14</v>
      </c>
      <c r="C195" s="96">
        <v>1</v>
      </c>
      <c r="D195" s="96">
        <v>1</v>
      </c>
      <c r="E195" s="96">
        <v>1</v>
      </c>
      <c r="F195" s="96">
        <v>2</v>
      </c>
      <c r="G195" s="96">
        <v>2</v>
      </c>
      <c r="H195" s="96">
        <v>1</v>
      </c>
      <c r="I195" s="96">
        <v>2</v>
      </c>
      <c r="J195" s="101">
        <f t="shared" si="20"/>
        <v>2.387500000000002</v>
      </c>
      <c r="K195" s="102" t="e">
        <f t="shared" si="21"/>
        <v>#DIV/0!</v>
      </c>
      <c r="L195" s="98" t="e">
        <f t="shared" si="22"/>
        <v>#DIV/0!</v>
      </c>
      <c r="M195" s="108" t="e">
        <f t="shared" si="23"/>
        <v>#DIV/0!</v>
      </c>
    </row>
    <row r="196" spans="2:13" x14ac:dyDescent="0.2">
      <c r="B196" s="3">
        <v>15</v>
      </c>
      <c r="C196" s="96">
        <v>1</v>
      </c>
      <c r="D196" s="96">
        <v>1</v>
      </c>
      <c r="E196" s="96">
        <v>1</v>
      </c>
      <c r="F196" s="96">
        <v>2</v>
      </c>
      <c r="G196" s="96">
        <v>2</v>
      </c>
      <c r="H196" s="96">
        <v>2</v>
      </c>
      <c r="I196" s="96">
        <v>1</v>
      </c>
      <c r="J196" s="101">
        <f t="shared" si="20"/>
        <v>2.4625000000000017</v>
      </c>
      <c r="K196" s="102" t="e">
        <f t="shared" si="21"/>
        <v>#DIV/0!</v>
      </c>
      <c r="L196" s="98" t="e">
        <f t="shared" si="22"/>
        <v>#DIV/0!</v>
      </c>
      <c r="M196" s="108" t="e">
        <f t="shared" si="23"/>
        <v>#DIV/0!</v>
      </c>
    </row>
    <row r="197" spans="2:13" x14ac:dyDescent="0.2">
      <c r="B197" s="3">
        <v>16</v>
      </c>
      <c r="C197" s="96">
        <v>1</v>
      </c>
      <c r="D197" s="96">
        <v>1</v>
      </c>
      <c r="E197" s="96">
        <v>1</v>
      </c>
      <c r="F197" s="96">
        <v>2</v>
      </c>
      <c r="G197" s="96">
        <v>2</v>
      </c>
      <c r="H197" s="96">
        <v>2</v>
      </c>
      <c r="I197" s="96">
        <v>2</v>
      </c>
      <c r="J197" s="101">
        <f t="shared" si="20"/>
        <v>2.4000000000000017</v>
      </c>
      <c r="K197" s="102" t="e">
        <f t="shared" si="21"/>
        <v>#DIV/0!</v>
      </c>
      <c r="L197" s="98" t="e">
        <f t="shared" si="22"/>
        <v>#DIV/0!</v>
      </c>
      <c r="M197" s="108" t="e">
        <f t="shared" si="23"/>
        <v>#DIV/0!</v>
      </c>
    </row>
    <row r="198" spans="2:13" x14ac:dyDescent="0.2">
      <c r="B198" s="3">
        <v>17</v>
      </c>
      <c r="C198" s="96">
        <v>1</v>
      </c>
      <c r="D198" s="96">
        <v>1</v>
      </c>
      <c r="E198" s="96">
        <v>2</v>
      </c>
      <c r="F198" s="96">
        <v>1</v>
      </c>
      <c r="G198" s="96">
        <v>1</v>
      </c>
      <c r="H198" s="96">
        <v>1</v>
      </c>
      <c r="I198" s="96">
        <v>1</v>
      </c>
      <c r="J198" s="101">
        <f t="shared" si="20"/>
        <v>2.012500000000002</v>
      </c>
      <c r="K198" s="102" t="e">
        <f t="shared" si="21"/>
        <v>#DIV/0!</v>
      </c>
      <c r="L198" s="98" t="e">
        <f t="shared" si="22"/>
        <v>#DIV/0!</v>
      </c>
      <c r="M198" s="108" t="e">
        <f t="shared" si="23"/>
        <v>#DIV/0!</v>
      </c>
    </row>
    <row r="199" spans="2:13" x14ac:dyDescent="0.2">
      <c r="B199" s="3">
        <v>18</v>
      </c>
      <c r="C199" s="96">
        <v>1</v>
      </c>
      <c r="D199" s="96">
        <v>1</v>
      </c>
      <c r="E199" s="96">
        <v>2</v>
      </c>
      <c r="F199" s="96">
        <v>1</v>
      </c>
      <c r="G199" s="96">
        <v>1</v>
      </c>
      <c r="H199" s="96">
        <v>1</v>
      </c>
      <c r="I199" s="96">
        <v>2</v>
      </c>
      <c r="J199" s="101">
        <f t="shared" si="20"/>
        <v>1.950000000000002</v>
      </c>
      <c r="K199" s="102" t="e">
        <f t="shared" si="21"/>
        <v>#DIV/0!</v>
      </c>
      <c r="L199" s="98" t="e">
        <f t="shared" si="22"/>
        <v>#DIV/0!</v>
      </c>
      <c r="M199" s="108" t="e">
        <f t="shared" si="23"/>
        <v>#DIV/0!</v>
      </c>
    </row>
    <row r="200" spans="2:13" x14ac:dyDescent="0.2">
      <c r="B200" s="3">
        <v>19</v>
      </c>
      <c r="C200" s="96">
        <v>1</v>
      </c>
      <c r="D200" s="96">
        <v>1</v>
      </c>
      <c r="E200" s="96">
        <v>2</v>
      </c>
      <c r="F200" s="96">
        <v>1</v>
      </c>
      <c r="G200" s="96">
        <v>1</v>
      </c>
      <c r="H200" s="96">
        <v>2</v>
      </c>
      <c r="I200" s="96">
        <v>1</v>
      </c>
      <c r="J200" s="101">
        <f t="shared" si="20"/>
        <v>2.0250000000000017</v>
      </c>
      <c r="K200" s="102" t="e">
        <f t="shared" si="21"/>
        <v>#DIV/0!</v>
      </c>
      <c r="L200" s="98" t="e">
        <f t="shared" si="22"/>
        <v>#DIV/0!</v>
      </c>
      <c r="M200" s="108" t="e">
        <f t="shared" si="23"/>
        <v>#DIV/0!</v>
      </c>
    </row>
    <row r="201" spans="2:13" x14ac:dyDescent="0.2">
      <c r="B201" s="3">
        <v>20</v>
      </c>
      <c r="C201" s="96">
        <v>1</v>
      </c>
      <c r="D201" s="96">
        <v>1</v>
      </c>
      <c r="E201" s="96">
        <v>2</v>
      </c>
      <c r="F201" s="96">
        <v>1</v>
      </c>
      <c r="G201" s="96">
        <v>1</v>
      </c>
      <c r="H201" s="96">
        <v>2</v>
      </c>
      <c r="I201" s="96">
        <v>2</v>
      </c>
      <c r="J201" s="101">
        <f t="shared" si="20"/>
        <v>1.9625000000000017</v>
      </c>
      <c r="K201" s="102" t="e">
        <f t="shared" si="21"/>
        <v>#DIV/0!</v>
      </c>
      <c r="L201" s="98" t="e">
        <f t="shared" si="22"/>
        <v>#DIV/0!</v>
      </c>
      <c r="M201" s="108" t="e">
        <f t="shared" si="23"/>
        <v>#DIV/0!</v>
      </c>
    </row>
    <row r="202" spans="2:13" x14ac:dyDescent="0.2">
      <c r="B202" s="85">
        <v>21</v>
      </c>
      <c r="C202" s="96">
        <v>1</v>
      </c>
      <c r="D202" s="96">
        <v>1</v>
      </c>
      <c r="E202" s="96">
        <v>2</v>
      </c>
      <c r="F202" s="96">
        <v>1</v>
      </c>
      <c r="G202" s="96">
        <v>2</v>
      </c>
      <c r="H202" s="96">
        <v>1</v>
      </c>
      <c r="I202" s="96">
        <v>1</v>
      </c>
      <c r="J202" s="101">
        <f t="shared" si="20"/>
        <v>1.9750000000000023</v>
      </c>
      <c r="K202" s="102" t="e">
        <f t="shared" si="21"/>
        <v>#DIV/0!</v>
      </c>
      <c r="L202" s="98" t="e">
        <f t="shared" si="22"/>
        <v>#DIV/0!</v>
      </c>
      <c r="M202" s="108" t="e">
        <f t="shared" si="23"/>
        <v>#DIV/0!</v>
      </c>
    </row>
    <row r="203" spans="2:13" x14ac:dyDescent="0.2">
      <c r="B203" s="3">
        <v>22</v>
      </c>
      <c r="C203" s="96">
        <v>1</v>
      </c>
      <c r="D203" s="96">
        <v>1</v>
      </c>
      <c r="E203" s="96">
        <v>2</v>
      </c>
      <c r="F203" s="96">
        <v>1</v>
      </c>
      <c r="G203" s="96">
        <v>2</v>
      </c>
      <c r="H203" s="96">
        <v>1</v>
      </c>
      <c r="I203" s="96">
        <v>2</v>
      </c>
      <c r="J203" s="101">
        <f t="shared" si="20"/>
        <v>1.9125000000000023</v>
      </c>
      <c r="K203" s="102" t="e">
        <f t="shared" si="21"/>
        <v>#DIV/0!</v>
      </c>
      <c r="L203" s="98" t="e">
        <f t="shared" si="22"/>
        <v>#DIV/0!</v>
      </c>
      <c r="M203" s="108" t="e">
        <f t="shared" si="23"/>
        <v>#DIV/0!</v>
      </c>
    </row>
    <row r="204" spans="2:13" x14ac:dyDescent="0.2">
      <c r="B204" s="3">
        <v>23</v>
      </c>
      <c r="C204" s="96">
        <v>1</v>
      </c>
      <c r="D204" s="96">
        <v>1</v>
      </c>
      <c r="E204" s="96">
        <v>2</v>
      </c>
      <c r="F204" s="96">
        <v>1</v>
      </c>
      <c r="G204" s="96">
        <v>2</v>
      </c>
      <c r="H204" s="96">
        <v>2</v>
      </c>
      <c r="I204" s="96">
        <v>1</v>
      </c>
      <c r="J204" s="101">
        <f t="shared" si="20"/>
        <v>1.987500000000002</v>
      </c>
      <c r="K204" s="102" t="e">
        <f t="shared" si="21"/>
        <v>#DIV/0!</v>
      </c>
      <c r="L204" s="98" t="e">
        <f t="shared" si="22"/>
        <v>#DIV/0!</v>
      </c>
      <c r="M204" s="108" t="e">
        <f t="shared" si="23"/>
        <v>#DIV/0!</v>
      </c>
    </row>
    <row r="205" spans="2:13" x14ac:dyDescent="0.2">
      <c r="B205" s="3">
        <v>24</v>
      </c>
      <c r="C205" s="96">
        <v>1</v>
      </c>
      <c r="D205" s="96">
        <v>1</v>
      </c>
      <c r="E205" s="96">
        <v>2</v>
      </c>
      <c r="F205" s="96">
        <v>1</v>
      </c>
      <c r="G205" s="96">
        <v>2</v>
      </c>
      <c r="H205" s="96">
        <v>2</v>
      </c>
      <c r="I205" s="96">
        <v>2</v>
      </c>
      <c r="J205" s="101">
        <f t="shared" si="20"/>
        <v>1.925000000000002</v>
      </c>
      <c r="K205" s="102" t="e">
        <f t="shared" si="21"/>
        <v>#DIV/0!</v>
      </c>
      <c r="L205" s="98" t="e">
        <f t="shared" si="22"/>
        <v>#DIV/0!</v>
      </c>
      <c r="M205" s="108" t="e">
        <f t="shared" si="23"/>
        <v>#DIV/0!</v>
      </c>
    </row>
    <row r="206" spans="2:13" x14ac:dyDescent="0.2">
      <c r="B206" s="3">
        <v>25</v>
      </c>
      <c r="C206" s="96">
        <v>1</v>
      </c>
      <c r="D206" s="96">
        <v>1</v>
      </c>
      <c r="E206" s="96">
        <v>2</v>
      </c>
      <c r="F206" s="96">
        <v>2</v>
      </c>
      <c r="G206" s="96">
        <v>1</v>
      </c>
      <c r="H206" s="96">
        <v>1</v>
      </c>
      <c r="I206" s="96">
        <v>1</v>
      </c>
      <c r="J206" s="101">
        <f t="shared" si="20"/>
        <v>2.450000000000002</v>
      </c>
      <c r="K206" s="102" t="e">
        <f t="shared" si="21"/>
        <v>#DIV/0!</v>
      </c>
      <c r="L206" s="98" t="e">
        <f t="shared" si="22"/>
        <v>#DIV/0!</v>
      </c>
      <c r="M206" s="108" t="e">
        <f t="shared" si="23"/>
        <v>#DIV/0!</v>
      </c>
    </row>
    <row r="207" spans="2:13" x14ac:dyDescent="0.2">
      <c r="B207" s="3">
        <v>26</v>
      </c>
      <c r="C207" s="96">
        <v>1</v>
      </c>
      <c r="D207" s="96">
        <v>1</v>
      </c>
      <c r="E207" s="96">
        <v>2</v>
      </c>
      <c r="F207" s="96">
        <v>2</v>
      </c>
      <c r="G207" s="96">
        <v>1</v>
      </c>
      <c r="H207" s="96">
        <v>1</v>
      </c>
      <c r="I207" s="96">
        <v>2</v>
      </c>
      <c r="J207" s="101">
        <f t="shared" si="20"/>
        <v>2.387500000000002</v>
      </c>
      <c r="K207" s="102" t="e">
        <f t="shared" si="21"/>
        <v>#DIV/0!</v>
      </c>
      <c r="L207" s="98" t="e">
        <f t="shared" si="22"/>
        <v>#DIV/0!</v>
      </c>
      <c r="M207" s="108" t="e">
        <f t="shared" si="23"/>
        <v>#DIV/0!</v>
      </c>
    </row>
    <row r="208" spans="2:13" x14ac:dyDescent="0.2">
      <c r="B208" s="3">
        <v>27</v>
      </c>
      <c r="C208" s="96">
        <v>1</v>
      </c>
      <c r="D208" s="96">
        <v>1</v>
      </c>
      <c r="E208" s="96">
        <v>2</v>
      </c>
      <c r="F208" s="96">
        <v>2</v>
      </c>
      <c r="G208" s="96">
        <v>1</v>
      </c>
      <c r="H208" s="96">
        <v>2</v>
      </c>
      <c r="I208" s="96">
        <v>1</v>
      </c>
      <c r="J208" s="101">
        <f t="shared" si="20"/>
        <v>2.4625000000000017</v>
      </c>
      <c r="K208" s="102" t="e">
        <f t="shared" si="21"/>
        <v>#DIV/0!</v>
      </c>
      <c r="L208" s="98" t="e">
        <f t="shared" si="22"/>
        <v>#DIV/0!</v>
      </c>
      <c r="M208" s="108" t="e">
        <f t="shared" si="23"/>
        <v>#DIV/0!</v>
      </c>
    </row>
    <row r="209" spans="2:13" x14ac:dyDescent="0.2">
      <c r="B209" s="3">
        <v>28</v>
      </c>
      <c r="C209" s="96">
        <v>1</v>
      </c>
      <c r="D209" s="96">
        <v>1</v>
      </c>
      <c r="E209" s="96">
        <v>2</v>
      </c>
      <c r="F209" s="96">
        <v>2</v>
      </c>
      <c r="G209" s="96">
        <v>1</v>
      </c>
      <c r="H209" s="96">
        <v>2</v>
      </c>
      <c r="I209" s="96">
        <v>2</v>
      </c>
      <c r="J209" s="101">
        <f t="shared" si="20"/>
        <v>2.4000000000000017</v>
      </c>
      <c r="K209" s="102" t="e">
        <f t="shared" si="21"/>
        <v>#DIV/0!</v>
      </c>
      <c r="L209" s="98" t="e">
        <f t="shared" si="22"/>
        <v>#DIV/0!</v>
      </c>
      <c r="M209" s="108" t="e">
        <f t="shared" si="23"/>
        <v>#DIV/0!</v>
      </c>
    </row>
    <row r="210" spans="2:13" x14ac:dyDescent="0.2">
      <c r="B210" s="3">
        <v>29</v>
      </c>
      <c r="C210" s="96">
        <v>1</v>
      </c>
      <c r="D210" s="96">
        <v>1</v>
      </c>
      <c r="E210" s="96">
        <v>2</v>
      </c>
      <c r="F210" s="96">
        <v>2</v>
      </c>
      <c r="G210" s="96">
        <v>2</v>
      </c>
      <c r="H210" s="96">
        <v>1</v>
      </c>
      <c r="I210" s="96">
        <v>1</v>
      </c>
      <c r="J210" s="101">
        <f t="shared" si="20"/>
        <v>2.4125000000000023</v>
      </c>
      <c r="K210" s="102" t="e">
        <f t="shared" si="21"/>
        <v>#DIV/0!</v>
      </c>
      <c r="L210" s="98" t="e">
        <f t="shared" si="22"/>
        <v>#DIV/0!</v>
      </c>
      <c r="M210" s="108" t="e">
        <f t="shared" si="23"/>
        <v>#DIV/0!</v>
      </c>
    </row>
    <row r="211" spans="2:13" x14ac:dyDescent="0.2">
      <c r="B211" s="3">
        <v>30</v>
      </c>
      <c r="C211" s="96">
        <v>1</v>
      </c>
      <c r="D211" s="96">
        <v>1</v>
      </c>
      <c r="E211" s="96">
        <v>2</v>
      </c>
      <c r="F211" s="96">
        <v>2</v>
      </c>
      <c r="G211" s="96">
        <v>2</v>
      </c>
      <c r="H211" s="96">
        <v>1</v>
      </c>
      <c r="I211" s="96">
        <v>2</v>
      </c>
      <c r="J211" s="101">
        <f t="shared" si="20"/>
        <v>2.3500000000000023</v>
      </c>
      <c r="K211" s="102" t="e">
        <f t="shared" si="21"/>
        <v>#DIV/0!</v>
      </c>
      <c r="L211" s="98" t="e">
        <f t="shared" si="22"/>
        <v>#DIV/0!</v>
      </c>
      <c r="M211" s="108" t="e">
        <f t="shared" si="23"/>
        <v>#DIV/0!</v>
      </c>
    </row>
    <row r="212" spans="2:13" x14ac:dyDescent="0.2">
      <c r="B212" s="3">
        <v>31</v>
      </c>
      <c r="C212" s="96">
        <v>1</v>
      </c>
      <c r="D212" s="96">
        <v>1</v>
      </c>
      <c r="E212" s="96">
        <v>2</v>
      </c>
      <c r="F212" s="96">
        <v>2</v>
      </c>
      <c r="G212" s="96">
        <v>2</v>
      </c>
      <c r="H212" s="96">
        <v>2</v>
      </c>
      <c r="I212" s="96">
        <v>1</v>
      </c>
      <c r="J212" s="101">
        <f t="shared" si="20"/>
        <v>2.425000000000002</v>
      </c>
      <c r="K212" s="102" t="e">
        <f t="shared" si="21"/>
        <v>#DIV/0!</v>
      </c>
      <c r="L212" s="98" t="e">
        <f t="shared" si="22"/>
        <v>#DIV/0!</v>
      </c>
      <c r="M212" s="108" t="e">
        <f t="shared" si="23"/>
        <v>#DIV/0!</v>
      </c>
    </row>
    <row r="213" spans="2:13" x14ac:dyDescent="0.2">
      <c r="B213" s="85">
        <v>32</v>
      </c>
      <c r="C213" s="96">
        <v>1</v>
      </c>
      <c r="D213" s="96">
        <v>1</v>
      </c>
      <c r="E213" s="96">
        <v>2</v>
      </c>
      <c r="F213" s="96">
        <v>2</v>
      </c>
      <c r="G213" s="96">
        <v>2</v>
      </c>
      <c r="H213" s="96">
        <v>2</v>
      </c>
      <c r="I213" s="96">
        <v>2</v>
      </c>
      <c r="J213" s="101">
        <f t="shared" si="20"/>
        <v>2.362500000000002</v>
      </c>
      <c r="K213" s="102" t="e">
        <f t="shared" si="21"/>
        <v>#DIV/0!</v>
      </c>
      <c r="L213" s="98" t="e">
        <f t="shared" si="22"/>
        <v>#DIV/0!</v>
      </c>
      <c r="M213" s="108" t="e">
        <f t="shared" si="23"/>
        <v>#DIV/0!</v>
      </c>
    </row>
    <row r="214" spans="2:13" x14ac:dyDescent="0.2">
      <c r="B214" s="3">
        <v>33</v>
      </c>
      <c r="C214" s="96">
        <v>1</v>
      </c>
      <c r="D214" s="96">
        <v>2</v>
      </c>
      <c r="E214" s="96">
        <v>1</v>
      </c>
      <c r="F214" s="96">
        <v>1</v>
      </c>
      <c r="G214" s="96">
        <v>1</v>
      </c>
      <c r="H214" s="96">
        <v>1</v>
      </c>
      <c r="I214" s="96">
        <v>1</v>
      </c>
      <c r="J214" s="101">
        <f t="shared" ref="J214:J245" si="24">$J$28+IF(C214=1,$D$33,$D$34)+IF(D214=1,$D$36,$D$37)+IF(E214=1,$D$39,$D$40)+IF(F214=1,$D$42,$D$43)+IF(G214=1,$D$45,$D$46)+IF(H214=1,$D$48,$D$49)+IF(I214=1,$D$51,$D$52)</f>
        <v>2.0375000000000019</v>
      </c>
      <c r="K214" s="102" t="e">
        <f t="shared" ref="K214:K245" si="25">$Q$28+IF(D214=1,$F$33,$F$34)+IF(E214=1,$F$36,$F$37)+IF(F214=1,$F$39,$F$40)+IF(G214=1,$F$42,$F$43)+IF(H214=1,$F$45,$F$46)+IF(I214=1,$F$48,$F$49)+IF(J214=1,$F$51,$F$52)</f>
        <v>#DIV/0!</v>
      </c>
      <c r="L214" s="98" t="e">
        <f t="shared" ref="L214:L245" si="26">SQRT((J214^2)/(10^(K214/10)+0.2))</f>
        <v>#DIV/0!</v>
      </c>
      <c r="M214" s="108" t="e">
        <f t="shared" ref="M214:M245" si="27">6*L214</f>
        <v>#DIV/0!</v>
      </c>
    </row>
    <row r="215" spans="2:13" x14ac:dyDescent="0.2">
      <c r="B215" s="3">
        <v>34</v>
      </c>
      <c r="C215" s="96">
        <v>1</v>
      </c>
      <c r="D215" s="96">
        <v>2</v>
      </c>
      <c r="E215" s="96">
        <v>1</v>
      </c>
      <c r="F215" s="96">
        <v>1</v>
      </c>
      <c r="G215" s="96">
        <v>1</v>
      </c>
      <c r="H215" s="96">
        <v>1</v>
      </c>
      <c r="I215" s="96">
        <v>2</v>
      </c>
      <c r="J215" s="101">
        <f t="shared" si="24"/>
        <v>1.9750000000000019</v>
      </c>
      <c r="K215" s="102" t="e">
        <f t="shared" si="25"/>
        <v>#DIV/0!</v>
      </c>
      <c r="L215" s="98" t="e">
        <f t="shared" si="26"/>
        <v>#DIV/0!</v>
      </c>
      <c r="M215" s="108" t="e">
        <f t="shared" si="27"/>
        <v>#DIV/0!</v>
      </c>
    </row>
    <row r="216" spans="2:13" x14ac:dyDescent="0.2">
      <c r="B216" s="3">
        <v>35</v>
      </c>
      <c r="C216" s="96">
        <v>1</v>
      </c>
      <c r="D216" s="96">
        <v>2</v>
      </c>
      <c r="E216" s="96">
        <v>1</v>
      </c>
      <c r="F216" s="96">
        <v>1</v>
      </c>
      <c r="G216" s="96">
        <v>1</v>
      </c>
      <c r="H216" s="96">
        <v>2</v>
      </c>
      <c r="I216" s="96">
        <v>1</v>
      </c>
      <c r="J216" s="101">
        <f t="shared" si="24"/>
        <v>2.0500000000000016</v>
      </c>
      <c r="K216" s="102" t="e">
        <f t="shared" si="25"/>
        <v>#DIV/0!</v>
      </c>
      <c r="L216" s="98" t="e">
        <f t="shared" si="26"/>
        <v>#DIV/0!</v>
      </c>
      <c r="M216" s="108" t="e">
        <f t="shared" si="27"/>
        <v>#DIV/0!</v>
      </c>
    </row>
    <row r="217" spans="2:13" x14ac:dyDescent="0.2">
      <c r="B217" s="3">
        <v>36</v>
      </c>
      <c r="C217" s="96">
        <v>1</v>
      </c>
      <c r="D217" s="96">
        <v>2</v>
      </c>
      <c r="E217" s="96">
        <v>1</v>
      </c>
      <c r="F217" s="96">
        <v>1</v>
      </c>
      <c r="G217" s="96">
        <v>1</v>
      </c>
      <c r="H217" s="96">
        <v>2</v>
      </c>
      <c r="I217" s="96">
        <v>2</v>
      </c>
      <c r="J217" s="101">
        <f t="shared" si="24"/>
        <v>1.9875000000000016</v>
      </c>
      <c r="K217" s="102" t="e">
        <f t="shared" si="25"/>
        <v>#DIV/0!</v>
      </c>
      <c r="L217" s="98" t="e">
        <f t="shared" si="26"/>
        <v>#DIV/0!</v>
      </c>
      <c r="M217" s="108" t="e">
        <f t="shared" si="27"/>
        <v>#DIV/0!</v>
      </c>
    </row>
    <row r="218" spans="2:13" x14ac:dyDescent="0.2">
      <c r="B218" s="3">
        <v>37</v>
      </c>
      <c r="C218" s="96">
        <v>1</v>
      </c>
      <c r="D218" s="96">
        <v>2</v>
      </c>
      <c r="E218" s="96">
        <v>1</v>
      </c>
      <c r="F218" s="96">
        <v>1</v>
      </c>
      <c r="G218" s="96">
        <v>2</v>
      </c>
      <c r="H218" s="96">
        <v>1</v>
      </c>
      <c r="I218" s="96">
        <v>1</v>
      </c>
      <c r="J218" s="101">
        <f t="shared" si="24"/>
        <v>2.0000000000000022</v>
      </c>
      <c r="K218" s="102" t="e">
        <f t="shared" si="25"/>
        <v>#DIV/0!</v>
      </c>
      <c r="L218" s="98" t="e">
        <f t="shared" si="26"/>
        <v>#DIV/0!</v>
      </c>
      <c r="M218" s="108" t="e">
        <f t="shared" si="27"/>
        <v>#DIV/0!</v>
      </c>
    </row>
    <row r="219" spans="2:13" x14ac:dyDescent="0.2">
      <c r="B219" s="3">
        <v>38</v>
      </c>
      <c r="C219" s="96">
        <v>1</v>
      </c>
      <c r="D219" s="96">
        <v>2</v>
      </c>
      <c r="E219" s="96">
        <v>1</v>
      </c>
      <c r="F219" s="96">
        <v>1</v>
      </c>
      <c r="G219" s="96">
        <v>2</v>
      </c>
      <c r="H219" s="96">
        <v>1</v>
      </c>
      <c r="I219" s="96">
        <v>2</v>
      </c>
      <c r="J219" s="101">
        <f t="shared" si="24"/>
        <v>1.9375000000000022</v>
      </c>
      <c r="K219" s="102" t="e">
        <f t="shared" si="25"/>
        <v>#DIV/0!</v>
      </c>
      <c r="L219" s="98" t="e">
        <f t="shared" si="26"/>
        <v>#DIV/0!</v>
      </c>
      <c r="M219" s="108" t="e">
        <f t="shared" si="27"/>
        <v>#DIV/0!</v>
      </c>
    </row>
    <row r="220" spans="2:13" x14ac:dyDescent="0.2">
      <c r="B220" s="3">
        <v>39</v>
      </c>
      <c r="C220" s="96">
        <v>1</v>
      </c>
      <c r="D220" s="96">
        <v>2</v>
      </c>
      <c r="E220" s="96">
        <v>1</v>
      </c>
      <c r="F220" s="96">
        <v>1</v>
      </c>
      <c r="G220" s="96">
        <v>2</v>
      </c>
      <c r="H220" s="96">
        <v>2</v>
      </c>
      <c r="I220" s="96">
        <v>1</v>
      </c>
      <c r="J220" s="101">
        <f t="shared" si="24"/>
        <v>2.012500000000002</v>
      </c>
      <c r="K220" s="102" t="e">
        <f t="shared" si="25"/>
        <v>#DIV/0!</v>
      </c>
      <c r="L220" s="98" t="e">
        <f t="shared" si="26"/>
        <v>#DIV/0!</v>
      </c>
      <c r="M220" s="108" t="e">
        <f t="shared" si="27"/>
        <v>#DIV/0!</v>
      </c>
    </row>
    <row r="221" spans="2:13" x14ac:dyDescent="0.2">
      <c r="B221" s="3">
        <v>40</v>
      </c>
      <c r="C221" s="96">
        <v>1</v>
      </c>
      <c r="D221" s="96">
        <v>2</v>
      </c>
      <c r="E221" s="96">
        <v>1</v>
      </c>
      <c r="F221" s="96">
        <v>1</v>
      </c>
      <c r="G221" s="96">
        <v>2</v>
      </c>
      <c r="H221" s="96">
        <v>2</v>
      </c>
      <c r="I221" s="96">
        <v>2</v>
      </c>
      <c r="J221" s="101">
        <f t="shared" si="24"/>
        <v>1.950000000000002</v>
      </c>
      <c r="K221" s="102" t="e">
        <f t="shared" si="25"/>
        <v>#DIV/0!</v>
      </c>
      <c r="L221" s="98" t="e">
        <f t="shared" si="26"/>
        <v>#DIV/0!</v>
      </c>
      <c r="M221" s="108" t="e">
        <f t="shared" si="27"/>
        <v>#DIV/0!</v>
      </c>
    </row>
    <row r="222" spans="2:13" x14ac:dyDescent="0.2">
      <c r="B222" s="3">
        <v>41</v>
      </c>
      <c r="C222" s="96">
        <v>1</v>
      </c>
      <c r="D222" s="96">
        <v>2</v>
      </c>
      <c r="E222" s="96">
        <v>1</v>
      </c>
      <c r="F222" s="96">
        <v>2</v>
      </c>
      <c r="G222" s="96">
        <v>1</v>
      </c>
      <c r="H222" s="96">
        <v>1</v>
      </c>
      <c r="I222" s="96">
        <v>1</v>
      </c>
      <c r="J222" s="101">
        <f t="shared" si="24"/>
        <v>2.4750000000000019</v>
      </c>
      <c r="K222" s="102" t="e">
        <f t="shared" si="25"/>
        <v>#DIV/0!</v>
      </c>
      <c r="L222" s="98" t="e">
        <f t="shared" si="26"/>
        <v>#DIV/0!</v>
      </c>
      <c r="M222" s="108" t="e">
        <f t="shared" si="27"/>
        <v>#DIV/0!</v>
      </c>
    </row>
    <row r="223" spans="2:13" x14ac:dyDescent="0.2">
      <c r="B223" s="3">
        <v>42</v>
      </c>
      <c r="C223" s="96">
        <v>1</v>
      </c>
      <c r="D223" s="96">
        <v>2</v>
      </c>
      <c r="E223" s="96">
        <v>1</v>
      </c>
      <c r="F223" s="96">
        <v>2</v>
      </c>
      <c r="G223" s="96">
        <v>1</v>
      </c>
      <c r="H223" s="96">
        <v>1</v>
      </c>
      <c r="I223" s="96">
        <v>2</v>
      </c>
      <c r="J223" s="101">
        <f t="shared" si="24"/>
        <v>2.4125000000000019</v>
      </c>
      <c r="K223" s="102" t="e">
        <f t="shared" si="25"/>
        <v>#DIV/0!</v>
      </c>
      <c r="L223" s="98" t="e">
        <f t="shared" si="26"/>
        <v>#DIV/0!</v>
      </c>
      <c r="M223" s="108" t="e">
        <f t="shared" si="27"/>
        <v>#DIV/0!</v>
      </c>
    </row>
    <row r="224" spans="2:13" x14ac:dyDescent="0.2">
      <c r="B224" s="3">
        <v>43</v>
      </c>
      <c r="C224" s="96">
        <v>1</v>
      </c>
      <c r="D224" s="96">
        <v>2</v>
      </c>
      <c r="E224" s="96">
        <v>1</v>
      </c>
      <c r="F224" s="96">
        <v>2</v>
      </c>
      <c r="G224" s="96">
        <v>1</v>
      </c>
      <c r="H224" s="96">
        <v>2</v>
      </c>
      <c r="I224" s="96">
        <v>1</v>
      </c>
      <c r="J224" s="101">
        <f t="shared" si="24"/>
        <v>2.4875000000000016</v>
      </c>
      <c r="K224" s="102" t="e">
        <f t="shared" si="25"/>
        <v>#DIV/0!</v>
      </c>
      <c r="L224" s="98" t="e">
        <f t="shared" si="26"/>
        <v>#DIV/0!</v>
      </c>
      <c r="M224" s="108" t="e">
        <f t="shared" si="27"/>
        <v>#DIV/0!</v>
      </c>
    </row>
    <row r="225" spans="2:13" x14ac:dyDescent="0.2">
      <c r="B225" s="3">
        <v>44</v>
      </c>
      <c r="C225" s="96">
        <v>1</v>
      </c>
      <c r="D225" s="96">
        <v>2</v>
      </c>
      <c r="E225" s="96">
        <v>1</v>
      </c>
      <c r="F225" s="96">
        <v>2</v>
      </c>
      <c r="G225" s="96">
        <v>1</v>
      </c>
      <c r="H225" s="96">
        <v>2</v>
      </c>
      <c r="I225" s="96">
        <v>2</v>
      </c>
      <c r="J225" s="101">
        <f t="shared" si="24"/>
        <v>2.4250000000000016</v>
      </c>
      <c r="K225" s="102" t="e">
        <f t="shared" si="25"/>
        <v>#DIV/0!</v>
      </c>
      <c r="L225" s="98" t="e">
        <f t="shared" si="26"/>
        <v>#DIV/0!</v>
      </c>
      <c r="M225" s="108" t="e">
        <f t="shared" si="27"/>
        <v>#DIV/0!</v>
      </c>
    </row>
    <row r="226" spans="2:13" x14ac:dyDescent="0.2">
      <c r="B226" s="3">
        <v>45</v>
      </c>
      <c r="C226" s="96">
        <v>1</v>
      </c>
      <c r="D226" s="96">
        <v>2</v>
      </c>
      <c r="E226" s="96">
        <v>1</v>
      </c>
      <c r="F226" s="96">
        <v>2</v>
      </c>
      <c r="G226" s="96">
        <v>2</v>
      </c>
      <c r="H226" s="96">
        <v>1</v>
      </c>
      <c r="I226" s="96">
        <v>1</v>
      </c>
      <c r="J226" s="101">
        <f t="shared" si="24"/>
        <v>2.4375000000000022</v>
      </c>
      <c r="K226" s="102" t="e">
        <f t="shared" si="25"/>
        <v>#DIV/0!</v>
      </c>
      <c r="L226" s="98" t="e">
        <f t="shared" si="26"/>
        <v>#DIV/0!</v>
      </c>
      <c r="M226" s="108" t="e">
        <f t="shared" si="27"/>
        <v>#DIV/0!</v>
      </c>
    </row>
    <row r="227" spans="2:13" x14ac:dyDescent="0.2">
      <c r="B227" s="3">
        <v>46</v>
      </c>
      <c r="C227" s="96">
        <v>1</v>
      </c>
      <c r="D227" s="96">
        <v>2</v>
      </c>
      <c r="E227" s="96">
        <v>1</v>
      </c>
      <c r="F227" s="96">
        <v>2</v>
      </c>
      <c r="G227" s="96">
        <v>2</v>
      </c>
      <c r="H227" s="96">
        <v>1</v>
      </c>
      <c r="I227" s="96">
        <v>2</v>
      </c>
      <c r="J227" s="101">
        <f t="shared" si="24"/>
        <v>2.3750000000000022</v>
      </c>
      <c r="K227" s="102" t="e">
        <f t="shared" si="25"/>
        <v>#DIV/0!</v>
      </c>
      <c r="L227" s="98" t="e">
        <f t="shared" si="26"/>
        <v>#DIV/0!</v>
      </c>
      <c r="M227" s="108" t="e">
        <f t="shared" si="27"/>
        <v>#DIV/0!</v>
      </c>
    </row>
    <row r="228" spans="2:13" x14ac:dyDescent="0.2">
      <c r="B228" s="3">
        <v>47</v>
      </c>
      <c r="C228" s="96">
        <v>1</v>
      </c>
      <c r="D228" s="96">
        <v>2</v>
      </c>
      <c r="E228" s="96">
        <v>1</v>
      </c>
      <c r="F228" s="96">
        <v>2</v>
      </c>
      <c r="G228" s="96">
        <v>2</v>
      </c>
      <c r="H228" s="96">
        <v>2</v>
      </c>
      <c r="I228" s="96">
        <v>1</v>
      </c>
      <c r="J228" s="101">
        <f t="shared" si="24"/>
        <v>2.450000000000002</v>
      </c>
      <c r="K228" s="102" t="e">
        <f t="shared" si="25"/>
        <v>#DIV/0!</v>
      </c>
      <c r="L228" s="98" t="e">
        <f t="shared" si="26"/>
        <v>#DIV/0!</v>
      </c>
      <c r="M228" s="108" t="e">
        <f t="shared" si="27"/>
        <v>#DIV/0!</v>
      </c>
    </row>
    <row r="229" spans="2:13" x14ac:dyDescent="0.2">
      <c r="B229" s="3">
        <v>48</v>
      </c>
      <c r="C229" s="96">
        <v>1</v>
      </c>
      <c r="D229" s="96">
        <v>2</v>
      </c>
      <c r="E229" s="96">
        <v>1</v>
      </c>
      <c r="F229" s="96">
        <v>2</v>
      </c>
      <c r="G229" s="96">
        <v>2</v>
      </c>
      <c r="H229" s="96">
        <v>2</v>
      </c>
      <c r="I229" s="96">
        <v>2</v>
      </c>
      <c r="J229" s="101">
        <f t="shared" si="24"/>
        <v>2.387500000000002</v>
      </c>
      <c r="K229" s="102" t="e">
        <f t="shared" si="25"/>
        <v>#DIV/0!</v>
      </c>
      <c r="L229" s="98" t="e">
        <f t="shared" si="26"/>
        <v>#DIV/0!</v>
      </c>
      <c r="M229" s="108" t="e">
        <f t="shared" si="27"/>
        <v>#DIV/0!</v>
      </c>
    </row>
    <row r="230" spans="2:13" x14ac:dyDescent="0.2">
      <c r="B230" s="3">
        <v>49</v>
      </c>
      <c r="C230" s="96">
        <v>1</v>
      </c>
      <c r="D230" s="96">
        <v>2</v>
      </c>
      <c r="E230" s="96">
        <v>2</v>
      </c>
      <c r="F230" s="96">
        <v>1</v>
      </c>
      <c r="G230" s="96">
        <v>1</v>
      </c>
      <c r="H230" s="96">
        <v>1</v>
      </c>
      <c r="I230" s="96">
        <v>1</v>
      </c>
      <c r="J230" s="101">
        <f t="shared" si="24"/>
        <v>2.0000000000000022</v>
      </c>
      <c r="K230" s="102" t="e">
        <f t="shared" si="25"/>
        <v>#DIV/0!</v>
      </c>
      <c r="L230" s="98" t="e">
        <f t="shared" si="26"/>
        <v>#DIV/0!</v>
      </c>
      <c r="M230" s="108" t="e">
        <f t="shared" si="27"/>
        <v>#DIV/0!</v>
      </c>
    </row>
    <row r="231" spans="2:13" x14ac:dyDescent="0.2">
      <c r="B231" s="3">
        <v>50</v>
      </c>
      <c r="C231" s="96">
        <v>1</v>
      </c>
      <c r="D231" s="96">
        <v>2</v>
      </c>
      <c r="E231" s="96">
        <v>2</v>
      </c>
      <c r="F231" s="96">
        <v>1</v>
      </c>
      <c r="G231" s="96">
        <v>1</v>
      </c>
      <c r="H231" s="96">
        <v>1</v>
      </c>
      <c r="I231" s="96">
        <v>2</v>
      </c>
      <c r="J231" s="101">
        <f t="shared" si="24"/>
        <v>1.9375000000000022</v>
      </c>
      <c r="K231" s="102" t="e">
        <f t="shared" si="25"/>
        <v>#DIV/0!</v>
      </c>
      <c r="L231" s="98" t="e">
        <f t="shared" si="26"/>
        <v>#DIV/0!</v>
      </c>
      <c r="M231" s="108" t="e">
        <f t="shared" si="27"/>
        <v>#DIV/0!</v>
      </c>
    </row>
    <row r="232" spans="2:13" x14ac:dyDescent="0.2">
      <c r="B232" s="3">
        <v>51</v>
      </c>
      <c r="C232" s="96">
        <v>1</v>
      </c>
      <c r="D232" s="96">
        <v>2</v>
      </c>
      <c r="E232" s="96">
        <v>2</v>
      </c>
      <c r="F232" s="96">
        <v>1</v>
      </c>
      <c r="G232" s="96">
        <v>1</v>
      </c>
      <c r="H232" s="96">
        <v>2</v>
      </c>
      <c r="I232" s="96">
        <v>1</v>
      </c>
      <c r="J232" s="101">
        <f t="shared" si="24"/>
        <v>2.012500000000002</v>
      </c>
      <c r="K232" s="102" t="e">
        <f t="shared" si="25"/>
        <v>#DIV/0!</v>
      </c>
      <c r="L232" s="98" t="e">
        <f t="shared" si="26"/>
        <v>#DIV/0!</v>
      </c>
      <c r="M232" s="108" t="e">
        <f t="shared" si="27"/>
        <v>#DIV/0!</v>
      </c>
    </row>
    <row r="233" spans="2:13" x14ac:dyDescent="0.2">
      <c r="B233" s="3">
        <v>52</v>
      </c>
      <c r="C233" s="96">
        <v>1</v>
      </c>
      <c r="D233" s="96">
        <v>2</v>
      </c>
      <c r="E233" s="96">
        <v>2</v>
      </c>
      <c r="F233" s="96">
        <v>1</v>
      </c>
      <c r="G233" s="96">
        <v>1</v>
      </c>
      <c r="H233" s="96">
        <v>2</v>
      </c>
      <c r="I233" s="96">
        <v>2</v>
      </c>
      <c r="J233" s="101">
        <f t="shared" si="24"/>
        <v>1.950000000000002</v>
      </c>
      <c r="K233" s="102" t="e">
        <f t="shared" si="25"/>
        <v>#DIV/0!</v>
      </c>
      <c r="L233" s="98" t="e">
        <f t="shared" si="26"/>
        <v>#DIV/0!</v>
      </c>
      <c r="M233" s="108" t="e">
        <f t="shared" si="27"/>
        <v>#DIV/0!</v>
      </c>
    </row>
    <row r="234" spans="2:13" x14ac:dyDescent="0.2">
      <c r="B234" s="3">
        <v>53</v>
      </c>
      <c r="C234" s="96">
        <v>1</v>
      </c>
      <c r="D234" s="96">
        <v>2</v>
      </c>
      <c r="E234" s="96">
        <v>2</v>
      </c>
      <c r="F234" s="96">
        <v>1</v>
      </c>
      <c r="G234" s="96">
        <v>2</v>
      </c>
      <c r="H234" s="96">
        <v>1</v>
      </c>
      <c r="I234" s="96">
        <v>1</v>
      </c>
      <c r="J234" s="101">
        <f t="shared" si="24"/>
        <v>1.9625000000000026</v>
      </c>
      <c r="K234" s="102" t="e">
        <f t="shared" si="25"/>
        <v>#DIV/0!</v>
      </c>
      <c r="L234" s="98" t="e">
        <f t="shared" si="26"/>
        <v>#DIV/0!</v>
      </c>
      <c r="M234" s="108" t="e">
        <f t="shared" si="27"/>
        <v>#DIV/0!</v>
      </c>
    </row>
    <row r="235" spans="2:13" x14ac:dyDescent="0.2">
      <c r="B235" s="3">
        <v>54</v>
      </c>
      <c r="C235" s="96">
        <v>1</v>
      </c>
      <c r="D235" s="96">
        <v>2</v>
      </c>
      <c r="E235" s="96">
        <v>2</v>
      </c>
      <c r="F235" s="96">
        <v>1</v>
      </c>
      <c r="G235" s="96">
        <v>2</v>
      </c>
      <c r="H235" s="96">
        <v>1</v>
      </c>
      <c r="I235" s="96">
        <v>2</v>
      </c>
      <c r="J235" s="101">
        <f t="shared" si="24"/>
        <v>1.9000000000000026</v>
      </c>
      <c r="K235" s="102" t="e">
        <f t="shared" si="25"/>
        <v>#DIV/0!</v>
      </c>
      <c r="L235" s="98" t="e">
        <f t="shared" si="26"/>
        <v>#DIV/0!</v>
      </c>
      <c r="M235" s="108" t="e">
        <f t="shared" si="27"/>
        <v>#DIV/0!</v>
      </c>
    </row>
    <row r="236" spans="2:13" x14ac:dyDescent="0.2">
      <c r="B236" s="3">
        <v>55</v>
      </c>
      <c r="C236" s="96">
        <v>1</v>
      </c>
      <c r="D236" s="96">
        <v>2</v>
      </c>
      <c r="E236" s="96">
        <v>2</v>
      </c>
      <c r="F236" s="96">
        <v>1</v>
      </c>
      <c r="G236" s="96">
        <v>2</v>
      </c>
      <c r="H236" s="96">
        <v>2</v>
      </c>
      <c r="I236" s="96">
        <v>1</v>
      </c>
      <c r="J236" s="101">
        <f t="shared" si="24"/>
        <v>1.9750000000000023</v>
      </c>
      <c r="K236" s="102" t="e">
        <f t="shared" si="25"/>
        <v>#DIV/0!</v>
      </c>
      <c r="L236" s="98" t="e">
        <f t="shared" si="26"/>
        <v>#DIV/0!</v>
      </c>
      <c r="M236" s="108" t="e">
        <f t="shared" si="27"/>
        <v>#DIV/0!</v>
      </c>
    </row>
    <row r="237" spans="2:13" x14ac:dyDescent="0.2">
      <c r="B237" s="3">
        <v>56</v>
      </c>
      <c r="C237" s="96">
        <v>1</v>
      </c>
      <c r="D237" s="96">
        <v>2</v>
      </c>
      <c r="E237" s="96">
        <v>2</v>
      </c>
      <c r="F237" s="96">
        <v>1</v>
      </c>
      <c r="G237" s="96">
        <v>2</v>
      </c>
      <c r="H237" s="96">
        <v>2</v>
      </c>
      <c r="I237" s="96">
        <v>2</v>
      </c>
      <c r="J237" s="101">
        <f t="shared" si="24"/>
        <v>1.9125000000000023</v>
      </c>
      <c r="K237" s="102" t="e">
        <f t="shared" si="25"/>
        <v>#DIV/0!</v>
      </c>
      <c r="L237" s="98" t="e">
        <f t="shared" si="26"/>
        <v>#DIV/0!</v>
      </c>
      <c r="M237" s="108" t="e">
        <f t="shared" si="27"/>
        <v>#DIV/0!</v>
      </c>
    </row>
    <row r="238" spans="2:13" x14ac:dyDescent="0.2">
      <c r="B238" s="3">
        <v>57</v>
      </c>
      <c r="C238" s="96">
        <v>1</v>
      </c>
      <c r="D238" s="96">
        <v>2</v>
      </c>
      <c r="E238" s="96">
        <v>2</v>
      </c>
      <c r="F238" s="96">
        <v>2</v>
      </c>
      <c r="G238" s="96">
        <v>1</v>
      </c>
      <c r="H238" s="96">
        <v>1</v>
      </c>
      <c r="I238" s="96">
        <v>1</v>
      </c>
      <c r="J238" s="101">
        <f t="shared" si="24"/>
        <v>2.4375000000000022</v>
      </c>
      <c r="K238" s="102" t="e">
        <f t="shared" si="25"/>
        <v>#DIV/0!</v>
      </c>
      <c r="L238" s="98" t="e">
        <f t="shared" si="26"/>
        <v>#DIV/0!</v>
      </c>
      <c r="M238" s="108" t="e">
        <f t="shared" si="27"/>
        <v>#DIV/0!</v>
      </c>
    </row>
    <row r="239" spans="2:13" x14ac:dyDescent="0.2">
      <c r="B239" s="3">
        <v>58</v>
      </c>
      <c r="C239" s="96">
        <v>1</v>
      </c>
      <c r="D239" s="96">
        <v>2</v>
      </c>
      <c r="E239" s="96">
        <v>2</v>
      </c>
      <c r="F239" s="96">
        <v>2</v>
      </c>
      <c r="G239" s="96">
        <v>1</v>
      </c>
      <c r="H239" s="96">
        <v>1</v>
      </c>
      <c r="I239" s="96">
        <v>2</v>
      </c>
      <c r="J239" s="101">
        <f t="shared" si="24"/>
        <v>2.3750000000000022</v>
      </c>
      <c r="K239" s="102" t="e">
        <f t="shared" si="25"/>
        <v>#DIV/0!</v>
      </c>
      <c r="L239" s="98" t="e">
        <f t="shared" si="26"/>
        <v>#DIV/0!</v>
      </c>
      <c r="M239" s="108" t="e">
        <f t="shared" si="27"/>
        <v>#DIV/0!</v>
      </c>
    </row>
    <row r="240" spans="2:13" x14ac:dyDescent="0.2">
      <c r="B240" s="3">
        <v>59</v>
      </c>
      <c r="C240" s="96">
        <v>1</v>
      </c>
      <c r="D240" s="96">
        <v>2</v>
      </c>
      <c r="E240" s="96">
        <v>2</v>
      </c>
      <c r="F240" s="96">
        <v>2</v>
      </c>
      <c r="G240" s="96">
        <v>1</v>
      </c>
      <c r="H240" s="96">
        <v>2</v>
      </c>
      <c r="I240" s="96">
        <v>1</v>
      </c>
      <c r="J240" s="101">
        <f t="shared" si="24"/>
        <v>2.450000000000002</v>
      </c>
      <c r="K240" s="102" t="e">
        <f t="shared" si="25"/>
        <v>#DIV/0!</v>
      </c>
      <c r="L240" s="98" t="e">
        <f t="shared" si="26"/>
        <v>#DIV/0!</v>
      </c>
      <c r="M240" s="108" t="e">
        <f t="shared" si="27"/>
        <v>#DIV/0!</v>
      </c>
    </row>
    <row r="241" spans="1:59" x14ac:dyDescent="0.2">
      <c r="B241" s="3">
        <v>60</v>
      </c>
      <c r="C241" s="96">
        <v>1</v>
      </c>
      <c r="D241" s="96">
        <v>2</v>
      </c>
      <c r="E241" s="96">
        <v>2</v>
      </c>
      <c r="F241" s="96">
        <v>2</v>
      </c>
      <c r="G241" s="96">
        <v>1</v>
      </c>
      <c r="H241" s="96">
        <v>2</v>
      </c>
      <c r="I241" s="96">
        <v>2</v>
      </c>
      <c r="J241" s="101">
        <f t="shared" si="24"/>
        <v>2.387500000000002</v>
      </c>
      <c r="K241" s="102" t="e">
        <f t="shared" si="25"/>
        <v>#DIV/0!</v>
      </c>
      <c r="L241" s="98" t="e">
        <f t="shared" si="26"/>
        <v>#DIV/0!</v>
      </c>
      <c r="M241" s="108" t="e">
        <f t="shared" si="27"/>
        <v>#DIV/0!</v>
      </c>
    </row>
    <row r="242" spans="1:59" x14ac:dyDescent="0.2">
      <c r="B242" s="3">
        <v>61</v>
      </c>
      <c r="C242" s="96">
        <v>1</v>
      </c>
      <c r="D242" s="96">
        <v>2</v>
      </c>
      <c r="E242" s="96">
        <v>2</v>
      </c>
      <c r="F242" s="96">
        <v>2</v>
      </c>
      <c r="G242" s="96">
        <v>2</v>
      </c>
      <c r="H242" s="96">
        <v>1</v>
      </c>
      <c r="I242" s="96">
        <v>1</v>
      </c>
      <c r="J242" s="101">
        <f t="shared" si="24"/>
        <v>2.4000000000000026</v>
      </c>
      <c r="K242" s="102" t="e">
        <f t="shared" si="25"/>
        <v>#DIV/0!</v>
      </c>
      <c r="L242" s="98" t="e">
        <f t="shared" si="26"/>
        <v>#DIV/0!</v>
      </c>
      <c r="M242" s="108" t="e">
        <f t="shared" si="27"/>
        <v>#DIV/0!</v>
      </c>
    </row>
    <row r="243" spans="1:59" x14ac:dyDescent="0.2">
      <c r="B243" s="3">
        <v>62</v>
      </c>
      <c r="C243" s="96">
        <v>1</v>
      </c>
      <c r="D243" s="96">
        <v>2</v>
      </c>
      <c r="E243" s="96">
        <v>2</v>
      </c>
      <c r="F243" s="96">
        <v>2</v>
      </c>
      <c r="G243" s="96">
        <v>2</v>
      </c>
      <c r="H243" s="96">
        <v>1</v>
      </c>
      <c r="I243" s="96">
        <v>2</v>
      </c>
      <c r="J243" s="101">
        <f t="shared" si="24"/>
        <v>2.3375000000000026</v>
      </c>
      <c r="K243" s="102" t="e">
        <f t="shared" si="25"/>
        <v>#DIV/0!</v>
      </c>
      <c r="L243" s="98" t="e">
        <f t="shared" si="26"/>
        <v>#DIV/0!</v>
      </c>
      <c r="M243" s="108" t="e">
        <f t="shared" si="27"/>
        <v>#DIV/0!</v>
      </c>
    </row>
    <row r="244" spans="1:59" x14ac:dyDescent="0.2">
      <c r="B244" s="3">
        <v>63</v>
      </c>
      <c r="C244" s="96">
        <v>1</v>
      </c>
      <c r="D244" s="96">
        <v>2</v>
      </c>
      <c r="E244" s="96">
        <v>2</v>
      </c>
      <c r="F244" s="96">
        <v>2</v>
      </c>
      <c r="G244" s="96">
        <v>2</v>
      </c>
      <c r="H244" s="96">
        <v>2</v>
      </c>
      <c r="I244" s="96">
        <v>1</v>
      </c>
      <c r="J244" s="101">
        <f t="shared" si="24"/>
        <v>2.4125000000000023</v>
      </c>
      <c r="K244" s="102" t="e">
        <f t="shared" si="25"/>
        <v>#DIV/0!</v>
      </c>
      <c r="L244" s="98" t="e">
        <f t="shared" si="26"/>
        <v>#DIV/0!</v>
      </c>
      <c r="M244" s="108" t="e">
        <f t="shared" si="27"/>
        <v>#DIV/0!</v>
      </c>
    </row>
    <row r="245" spans="1:59" x14ac:dyDescent="0.2">
      <c r="B245" s="3">
        <v>64</v>
      </c>
      <c r="C245" s="96">
        <v>1</v>
      </c>
      <c r="D245" s="96">
        <v>2</v>
      </c>
      <c r="E245" s="96">
        <v>2</v>
      </c>
      <c r="F245" s="96">
        <v>2</v>
      </c>
      <c r="G245" s="96">
        <v>2</v>
      </c>
      <c r="H245" s="96">
        <v>2</v>
      </c>
      <c r="I245" s="96">
        <v>2</v>
      </c>
      <c r="J245" s="101">
        <f t="shared" si="24"/>
        <v>2.3500000000000023</v>
      </c>
      <c r="K245" s="102" t="e">
        <f t="shared" si="25"/>
        <v>#DIV/0!</v>
      </c>
      <c r="L245" s="98" t="e">
        <f t="shared" si="26"/>
        <v>#DIV/0!</v>
      </c>
      <c r="M245" s="108" t="e">
        <f t="shared" si="27"/>
        <v>#DIV/0!</v>
      </c>
    </row>
    <row r="246" spans="1:59" x14ac:dyDescent="0.2">
      <c r="B246" s="3">
        <v>65</v>
      </c>
      <c r="C246" s="96">
        <v>2</v>
      </c>
      <c r="D246" s="96">
        <v>1</v>
      </c>
      <c r="E246" s="96">
        <v>1</v>
      </c>
      <c r="F246" s="96">
        <v>1</v>
      </c>
      <c r="G246" s="96">
        <v>1</v>
      </c>
      <c r="H246" s="96">
        <v>1</v>
      </c>
      <c r="I246" s="96">
        <v>1</v>
      </c>
      <c r="J246" s="101">
        <f t="shared" ref="J246:J277" si="28">$J$28+IF(C246=1,$D$33,$D$34)+IF(D246=1,$D$36,$D$37)+IF(E246=1,$D$39,$D$40)+IF(F246=1,$D$42,$D$43)+IF(G246=1,$D$45,$D$46)+IF(H246=1,$D$48,$D$49)+IF(I246=1,$D$51,$D$52)</f>
        <v>2.0875000000000017</v>
      </c>
      <c r="K246" s="102" t="e">
        <f t="shared" ref="K246:K277" si="29">$Q$28+IF(D246=1,$F$33,$F$34)+IF(E246=1,$F$36,$F$37)+IF(F246=1,$F$39,$F$40)+IF(G246=1,$F$42,$F$43)+IF(H246=1,$F$45,$F$46)+IF(I246=1,$F$48,$F$49)+IF(J246=1,$F$51,$F$52)</f>
        <v>#DIV/0!</v>
      </c>
      <c r="L246" s="98" t="e">
        <f t="shared" ref="L246:L277" si="30">SQRT((J246^2)/(10^(K246/10)+0.2))</f>
        <v>#DIV/0!</v>
      </c>
      <c r="M246" s="108" t="e">
        <f t="shared" ref="M246:M277" si="31">6*L246</f>
        <v>#DIV/0!</v>
      </c>
    </row>
    <row r="247" spans="1:59" x14ac:dyDescent="0.2">
      <c r="B247" s="3">
        <v>66</v>
      </c>
      <c r="C247" s="96">
        <v>2</v>
      </c>
      <c r="D247" s="96">
        <v>1</v>
      </c>
      <c r="E247" s="96">
        <v>1</v>
      </c>
      <c r="F247" s="96">
        <v>1</v>
      </c>
      <c r="G247" s="96">
        <v>1</v>
      </c>
      <c r="H247" s="96">
        <v>1</v>
      </c>
      <c r="I247" s="96">
        <v>2</v>
      </c>
      <c r="J247" s="101">
        <f t="shared" si="28"/>
        <v>2.0250000000000017</v>
      </c>
      <c r="K247" s="102" t="e">
        <f t="shared" si="29"/>
        <v>#DIV/0!</v>
      </c>
      <c r="L247" s="98" t="e">
        <f t="shared" si="30"/>
        <v>#DIV/0!</v>
      </c>
      <c r="M247" s="108" t="e">
        <f t="shared" si="31"/>
        <v>#DIV/0!</v>
      </c>
    </row>
    <row r="248" spans="1:59" x14ac:dyDescent="0.2">
      <c r="B248" s="3">
        <v>67</v>
      </c>
      <c r="C248" s="96">
        <v>2</v>
      </c>
      <c r="D248" s="96">
        <v>1</v>
      </c>
      <c r="E248" s="96">
        <v>1</v>
      </c>
      <c r="F248" s="96">
        <v>1</v>
      </c>
      <c r="G248" s="96">
        <v>1</v>
      </c>
      <c r="H248" s="96">
        <v>2</v>
      </c>
      <c r="I248" s="96">
        <v>1</v>
      </c>
      <c r="J248" s="101">
        <f t="shared" si="28"/>
        <v>2.1000000000000014</v>
      </c>
      <c r="K248" s="102" t="e">
        <f t="shared" si="29"/>
        <v>#DIV/0!</v>
      </c>
      <c r="L248" s="98" t="e">
        <f t="shared" si="30"/>
        <v>#DIV/0!</v>
      </c>
      <c r="M248" s="108" t="e">
        <f t="shared" si="31"/>
        <v>#DIV/0!</v>
      </c>
    </row>
    <row r="249" spans="1:59" x14ac:dyDescent="0.2">
      <c r="B249" s="3">
        <v>68</v>
      </c>
      <c r="C249" s="96">
        <v>2</v>
      </c>
      <c r="D249" s="96">
        <v>1</v>
      </c>
      <c r="E249" s="96">
        <v>1</v>
      </c>
      <c r="F249" s="96">
        <v>1</v>
      </c>
      <c r="G249" s="96">
        <v>1</v>
      </c>
      <c r="H249" s="96">
        <v>2</v>
      </c>
      <c r="I249" s="96">
        <v>2</v>
      </c>
      <c r="J249" s="101">
        <f t="shared" si="28"/>
        <v>2.0375000000000014</v>
      </c>
      <c r="K249" s="102" t="e">
        <f t="shared" si="29"/>
        <v>#DIV/0!</v>
      </c>
      <c r="L249" s="98" t="e">
        <f t="shared" si="30"/>
        <v>#DIV/0!</v>
      </c>
      <c r="M249" s="108" t="e">
        <f t="shared" si="31"/>
        <v>#DIV/0!</v>
      </c>
    </row>
    <row r="250" spans="1:59" x14ac:dyDescent="0.2">
      <c r="B250" s="3">
        <v>69</v>
      </c>
      <c r="C250" s="96">
        <v>2</v>
      </c>
      <c r="D250" s="96">
        <v>1</v>
      </c>
      <c r="E250" s="96">
        <v>1</v>
      </c>
      <c r="F250" s="96">
        <v>1</v>
      </c>
      <c r="G250" s="96">
        <v>2</v>
      </c>
      <c r="H250" s="96">
        <v>1</v>
      </c>
      <c r="I250" s="96">
        <v>1</v>
      </c>
      <c r="J250" s="101">
        <f t="shared" si="28"/>
        <v>2.050000000000002</v>
      </c>
      <c r="K250" s="102" t="e">
        <f t="shared" si="29"/>
        <v>#DIV/0!</v>
      </c>
      <c r="L250" s="98" t="e">
        <f t="shared" si="30"/>
        <v>#DIV/0!</v>
      </c>
      <c r="M250" s="108" t="e">
        <f t="shared" si="31"/>
        <v>#DIV/0!</v>
      </c>
    </row>
    <row r="251" spans="1:59" x14ac:dyDescent="0.2">
      <c r="B251" s="3">
        <v>70</v>
      </c>
      <c r="C251" s="96">
        <v>2</v>
      </c>
      <c r="D251" s="96">
        <v>1</v>
      </c>
      <c r="E251" s="96">
        <v>1</v>
      </c>
      <c r="F251" s="96">
        <v>1</v>
      </c>
      <c r="G251" s="96">
        <v>2</v>
      </c>
      <c r="H251" s="96">
        <v>1</v>
      </c>
      <c r="I251" s="96">
        <v>2</v>
      </c>
      <c r="J251" s="101">
        <f t="shared" si="28"/>
        <v>1.987500000000002</v>
      </c>
      <c r="K251" s="102" t="e">
        <f t="shared" si="29"/>
        <v>#DIV/0!</v>
      </c>
      <c r="L251" s="98" t="e">
        <f t="shared" si="30"/>
        <v>#DIV/0!</v>
      </c>
      <c r="M251" s="108" t="e">
        <f t="shared" si="31"/>
        <v>#DIV/0!</v>
      </c>
    </row>
    <row r="252" spans="1:59" s="114" customFormat="1" x14ac:dyDescent="0.2">
      <c r="A252"/>
      <c r="B252" s="85">
        <v>71</v>
      </c>
      <c r="C252" s="96">
        <v>2</v>
      </c>
      <c r="D252" s="96">
        <v>1</v>
      </c>
      <c r="E252" s="96">
        <v>1</v>
      </c>
      <c r="F252" s="96">
        <v>1</v>
      </c>
      <c r="G252" s="96">
        <v>2</v>
      </c>
      <c r="H252" s="96">
        <v>2</v>
      </c>
      <c r="I252" s="96">
        <v>1</v>
      </c>
      <c r="J252" s="101">
        <f t="shared" si="28"/>
        <v>2.0625000000000018</v>
      </c>
      <c r="K252" s="102" t="e">
        <f t="shared" si="29"/>
        <v>#DIV/0!</v>
      </c>
      <c r="L252" s="98" t="e">
        <f t="shared" si="30"/>
        <v>#DIV/0!</v>
      </c>
      <c r="M252" s="108" t="e">
        <f t="shared" si="31"/>
        <v>#DIV/0!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">
      <c r="B253" s="3">
        <v>72</v>
      </c>
      <c r="C253" s="96">
        <v>2</v>
      </c>
      <c r="D253" s="96">
        <v>1</v>
      </c>
      <c r="E253" s="96">
        <v>1</v>
      </c>
      <c r="F253" s="96">
        <v>1</v>
      </c>
      <c r="G253" s="96">
        <v>2</v>
      </c>
      <c r="H253" s="96">
        <v>2</v>
      </c>
      <c r="I253" s="96">
        <v>2</v>
      </c>
      <c r="J253" s="101">
        <f t="shared" si="28"/>
        <v>2.0000000000000018</v>
      </c>
      <c r="K253" s="102" t="e">
        <f t="shared" si="29"/>
        <v>#DIV/0!</v>
      </c>
      <c r="L253" s="98" t="e">
        <f t="shared" si="30"/>
        <v>#DIV/0!</v>
      </c>
      <c r="M253" s="108" t="e">
        <f t="shared" si="31"/>
        <v>#DIV/0!</v>
      </c>
    </row>
    <row r="254" spans="1:59" x14ac:dyDescent="0.2">
      <c r="B254" s="3">
        <v>73</v>
      </c>
      <c r="C254" s="96">
        <v>2</v>
      </c>
      <c r="D254" s="96">
        <v>1</v>
      </c>
      <c r="E254" s="96">
        <v>1</v>
      </c>
      <c r="F254" s="96">
        <v>2</v>
      </c>
      <c r="G254" s="96">
        <v>1</v>
      </c>
      <c r="H254" s="96">
        <v>1</v>
      </c>
      <c r="I254" s="96">
        <v>1</v>
      </c>
      <c r="J254" s="101">
        <f t="shared" si="28"/>
        <v>2.5250000000000017</v>
      </c>
      <c r="K254" s="102" t="e">
        <f t="shared" si="29"/>
        <v>#DIV/0!</v>
      </c>
      <c r="L254" s="98" t="e">
        <f t="shared" si="30"/>
        <v>#DIV/0!</v>
      </c>
      <c r="M254" s="108" t="e">
        <f t="shared" si="31"/>
        <v>#DIV/0!</v>
      </c>
    </row>
    <row r="255" spans="1:59" x14ac:dyDescent="0.2">
      <c r="B255" s="3">
        <v>74</v>
      </c>
      <c r="C255" s="96">
        <v>2</v>
      </c>
      <c r="D255" s="96">
        <v>1</v>
      </c>
      <c r="E255" s="96">
        <v>1</v>
      </c>
      <c r="F255" s="96">
        <v>2</v>
      </c>
      <c r="G255" s="96">
        <v>1</v>
      </c>
      <c r="H255" s="96">
        <v>1</v>
      </c>
      <c r="I255" s="96">
        <v>2</v>
      </c>
      <c r="J255" s="101">
        <f t="shared" si="28"/>
        <v>2.4625000000000017</v>
      </c>
      <c r="K255" s="102" t="e">
        <f t="shared" si="29"/>
        <v>#DIV/0!</v>
      </c>
      <c r="L255" s="98" t="e">
        <f t="shared" si="30"/>
        <v>#DIV/0!</v>
      </c>
      <c r="M255" s="108" t="e">
        <f t="shared" si="31"/>
        <v>#DIV/0!</v>
      </c>
    </row>
    <row r="256" spans="1:59" x14ac:dyDescent="0.2">
      <c r="B256" s="3">
        <v>75</v>
      </c>
      <c r="C256" s="96">
        <v>2</v>
      </c>
      <c r="D256" s="96">
        <v>1</v>
      </c>
      <c r="E256" s="96">
        <v>1</v>
      </c>
      <c r="F256" s="96">
        <v>2</v>
      </c>
      <c r="G256" s="96">
        <v>1</v>
      </c>
      <c r="H256" s="96">
        <v>2</v>
      </c>
      <c r="I256" s="96">
        <v>1</v>
      </c>
      <c r="J256" s="101">
        <f t="shared" si="28"/>
        <v>2.5375000000000014</v>
      </c>
      <c r="K256" s="102" t="e">
        <f t="shared" si="29"/>
        <v>#DIV/0!</v>
      </c>
      <c r="L256" s="98" t="e">
        <f t="shared" si="30"/>
        <v>#DIV/0!</v>
      </c>
      <c r="M256" s="108" t="e">
        <f t="shared" si="31"/>
        <v>#DIV/0!</v>
      </c>
    </row>
    <row r="257" spans="2:13" x14ac:dyDescent="0.2">
      <c r="B257" s="3">
        <v>76</v>
      </c>
      <c r="C257" s="96">
        <v>2</v>
      </c>
      <c r="D257" s="96">
        <v>1</v>
      </c>
      <c r="E257" s="96">
        <v>1</v>
      </c>
      <c r="F257" s="96">
        <v>2</v>
      </c>
      <c r="G257" s="96">
        <v>1</v>
      </c>
      <c r="H257" s="96">
        <v>2</v>
      </c>
      <c r="I257" s="96">
        <v>2</v>
      </c>
      <c r="J257" s="101">
        <f t="shared" si="28"/>
        <v>2.4750000000000014</v>
      </c>
      <c r="K257" s="102" t="e">
        <f t="shared" si="29"/>
        <v>#DIV/0!</v>
      </c>
      <c r="L257" s="98" t="e">
        <f t="shared" si="30"/>
        <v>#DIV/0!</v>
      </c>
      <c r="M257" s="108" t="e">
        <f t="shared" si="31"/>
        <v>#DIV/0!</v>
      </c>
    </row>
    <row r="258" spans="2:13" x14ac:dyDescent="0.2">
      <c r="B258" s="3">
        <v>77</v>
      </c>
      <c r="C258" s="96">
        <v>2</v>
      </c>
      <c r="D258" s="96">
        <v>1</v>
      </c>
      <c r="E258" s="96">
        <v>1</v>
      </c>
      <c r="F258" s="96">
        <v>2</v>
      </c>
      <c r="G258" s="96">
        <v>2</v>
      </c>
      <c r="H258" s="96">
        <v>1</v>
      </c>
      <c r="I258" s="96">
        <v>1</v>
      </c>
      <c r="J258" s="101">
        <f t="shared" si="28"/>
        <v>2.487500000000002</v>
      </c>
      <c r="K258" s="102" t="e">
        <f t="shared" si="29"/>
        <v>#DIV/0!</v>
      </c>
      <c r="L258" s="98" t="e">
        <f t="shared" si="30"/>
        <v>#DIV/0!</v>
      </c>
      <c r="M258" s="108" t="e">
        <f t="shared" si="31"/>
        <v>#DIV/0!</v>
      </c>
    </row>
    <row r="259" spans="2:13" x14ac:dyDescent="0.2">
      <c r="B259" s="3">
        <v>78</v>
      </c>
      <c r="C259" s="96">
        <v>2</v>
      </c>
      <c r="D259" s="96">
        <v>1</v>
      </c>
      <c r="E259" s="96">
        <v>1</v>
      </c>
      <c r="F259" s="96">
        <v>2</v>
      </c>
      <c r="G259" s="96">
        <v>2</v>
      </c>
      <c r="H259" s="96">
        <v>1</v>
      </c>
      <c r="I259" s="96">
        <v>2</v>
      </c>
      <c r="J259" s="101">
        <f t="shared" si="28"/>
        <v>2.425000000000002</v>
      </c>
      <c r="K259" s="102" t="e">
        <f t="shared" si="29"/>
        <v>#DIV/0!</v>
      </c>
      <c r="L259" s="98" t="e">
        <f t="shared" si="30"/>
        <v>#DIV/0!</v>
      </c>
      <c r="M259" s="108" t="e">
        <f t="shared" si="31"/>
        <v>#DIV/0!</v>
      </c>
    </row>
    <row r="260" spans="2:13" x14ac:dyDescent="0.2">
      <c r="B260" s="3">
        <v>79</v>
      </c>
      <c r="C260" s="96">
        <v>2</v>
      </c>
      <c r="D260" s="96">
        <v>1</v>
      </c>
      <c r="E260" s="96">
        <v>1</v>
      </c>
      <c r="F260" s="96">
        <v>2</v>
      </c>
      <c r="G260" s="96">
        <v>2</v>
      </c>
      <c r="H260" s="96">
        <v>2</v>
      </c>
      <c r="I260" s="96">
        <v>1</v>
      </c>
      <c r="J260" s="101">
        <f t="shared" si="28"/>
        <v>2.5000000000000018</v>
      </c>
      <c r="K260" s="102" t="e">
        <f t="shared" si="29"/>
        <v>#DIV/0!</v>
      </c>
      <c r="L260" s="98" t="e">
        <f t="shared" si="30"/>
        <v>#DIV/0!</v>
      </c>
      <c r="M260" s="108" t="e">
        <f t="shared" si="31"/>
        <v>#DIV/0!</v>
      </c>
    </row>
    <row r="261" spans="2:13" x14ac:dyDescent="0.2">
      <c r="B261" s="3">
        <v>80</v>
      </c>
      <c r="C261" s="96">
        <v>2</v>
      </c>
      <c r="D261" s="96">
        <v>1</v>
      </c>
      <c r="E261" s="96">
        <v>1</v>
      </c>
      <c r="F261" s="96">
        <v>2</v>
      </c>
      <c r="G261" s="96">
        <v>2</v>
      </c>
      <c r="H261" s="96">
        <v>2</v>
      </c>
      <c r="I261" s="96">
        <v>2</v>
      </c>
      <c r="J261" s="101">
        <f t="shared" si="28"/>
        <v>2.4375000000000018</v>
      </c>
      <c r="K261" s="102" t="e">
        <f t="shared" si="29"/>
        <v>#DIV/0!</v>
      </c>
      <c r="L261" s="98" t="e">
        <f t="shared" si="30"/>
        <v>#DIV/0!</v>
      </c>
      <c r="M261" s="108" t="e">
        <f t="shared" si="31"/>
        <v>#DIV/0!</v>
      </c>
    </row>
    <row r="262" spans="2:13" x14ac:dyDescent="0.2">
      <c r="B262" s="3">
        <v>81</v>
      </c>
      <c r="C262" s="96">
        <v>2</v>
      </c>
      <c r="D262" s="96">
        <v>1</v>
      </c>
      <c r="E262" s="96">
        <v>2</v>
      </c>
      <c r="F262" s="96">
        <v>1</v>
      </c>
      <c r="G262" s="96">
        <v>1</v>
      </c>
      <c r="H262" s="96">
        <v>1</v>
      </c>
      <c r="I262" s="96">
        <v>1</v>
      </c>
      <c r="J262" s="101">
        <f t="shared" si="28"/>
        <v>2.050000000000002</v>
      </c>
      <c r="K262" s="102" t="e">
        <f t="shared" si="29"/>
        <v>#DIV/0!</v>
      </c>
      <c r="L262" s="98" t="e">
        <f t="shared" si="30"/>
        <v>#DIV/0!</v>
      </c>
      <c r="M262" s="108" t="e">
        <f t="shared" si="31"/>
        <v>#DIV/0!</v>
      </c>
    </row>
    <row r="263" spans="2:13" x14ac:dyDescent="0.2">
      <c r="B263" s="3">
        <v>82</v>
      </c>
      <c r="C263" s="96">
        <v>2</v>
      </c>
      <c r="D263" s="96">
        <v>1</v>
      </c>
      <c r="E263" s="96">
        <v>2</v>
      </c>
      <c r="F263" s="96">
        <v>1</v>
      </c>
      <c r="G263" s="96">
        <v>1</v>
      </c>
      <c r="H263" s="96">
        <v>1</v>
      </c>
      <c r="I263" s="96">
        <v>2</v>
      </c>
      <c r="J263" s="101">
        <f t="shared" si="28"/>
        <v>1.987500000000002</v>
      </c>
      <c r="K263" s="102" t="e">
        <f t="shared" si="29"/>
        <v>#DIV/0!</v>
      </c>
      <c r="L263" s="98" t="e">
        <f t="shared" si="30"/>
        <v>#DIV/0!</v>
      </c>
      <c r="M263" s="108" t="e">
        <f t="shared" si="31"/>
        <v>#DIV/0!</v>
      </c>
    </row>
    <row r="264" spans="2:13" x14ac:dyDescent="0.2">
      <c r="B264" s="3">
        <v>83</v>
      </c>
      <c r="C264" s="96">
        <v>2</v>
      </c>
      <c r="D264" s="96">
        <v>1</v>
      </c>
      <c r="E264" s="96">
        <v>2</v>
      </c>
      <c r="F264" s="96">
        <v>1</v>
      </c>
      <c r="G264" s="96">
        <v>1</v>
      </c>
      <c r="H264" s="96">
        <v>2</v>
      </c>
      <c r="I264" s="96">
        <v>1</v>
      </c>
      <c r="J264" s="101">
        <f t="shared" si="28"/>
        <v>2.0625000000000018</v>
      </c>
      <c r="K264" s="102" t="e">
        <f t="shared" si="29"/>
        <v>#DIV/0!</v>
      </c>
      <c r="L264" s="98" t="e">
        <f t="shared" si="30"/>
        <v>#DIV/0!</v>
      </c>
      <c r="M264" s="108" t="e">
        <f t="shared" si="31"/>
        <v>#DIV/0!</v>
      </c>
    </row>
    <row r="265" spans="2:13" x14ac:dyDescent="0.2">
      <c r="B265" s="3">
        <v>84</v>
      </c>
      <c r="C265" s="96">
        <v>2</v>
      </c>
      <c r="D265" s="96">
        <v>1</v>
      </c>
      <c r="E265" s="96">
        <v>2</v>
      </c>
      <c r="F265" s="96">
        <v>1</v>
      </c>
      <c r="G265" s="96">
        <v>1</v>
      </c>
      <c r="H265" s="96">
        <v>2</v>
      </c>
      <c r="I265" s="96">
        <v>2</v>
      </c>
      <c r="J265" s="101">
        <f t="shared" si="28"/>
        <v>2.0000000000000018</v>
      </c>
      <c r="K265" s="102" t="e">
        <f t="shared" si="29"/>
        <v>#DIV/0!</v>
      </c>
      <c r="L265" s="98" t="e">
        <f t="shared" si="30"/>
        <v>#DIV/0!</v>
      </c>
      <c r="M265" s="108" t="e">
        <f t="shared" si="31"/>
        <v>#DIV/0!</v>
      </c>
    </row>
    <row r="266" spans="2:13" x14ac:dyDescent="0.2">
      <c r="B266" s="3">
        <v>85</v>
      </c>
      <c r="C266" s="96">
        <v>2</v>
      </c>
      <c r="D266" s="96">
        <v>1</v>
      </c>
      <c r="E266" s="96">
        <v>2</v>
      </c>
      <c r="F266" s="96">
        <v>1</v>
      </c>
      <c r="G266" s="96">
        <v>2</v>
      </c>
      <c r="H266" s="96">
        <v>1</v>
      </c>
      <c r="I266" s="96">
        <v>1</v>
      </c>
      <c r="J266" s="101">
        <f t="shared" si="28"/>
        <v>2.0125000000000024</v>
      </c>
      <c r="K266" s="102" t="e">
        <f t="shared" si="29"/>
        <v>#DIV/0!</v>
      </c>
      <c r="L266" s="98" t="e">
        <f t="shared" si="30"/>
        <v>#DIV/0!</v>
      </c>
      <c r="M266" s="108" t="e">
        <f t="shared" si="31"/>
        <v>#DIV/0!</v>
      </c>
    </row>
    <row r="267" spans="2:13" x14ac:dyDescent="0.2">
      <c r="B267" s="3">
        <v>86</v>
      </c>
      <c r="C267" s="96">
        <v>2</v>
      </c>
      <c r="D267" s="96">
        <v>1</v>
      </c>
      <c r="E267" s="96">
        <v>2</v>
      </c>
      <c r="F267" s="96">
        <v>1</v>
      </c>
      <c r="G267" s="96">
        <v>2</v>
      </c>
      <c r="H267" s="96">
        <v>1</v>
      </c>
      <c r="I267" s="96">
        <v>2</v>
      </c>
      <c r="J267" s="101">
        <f t="shared" si="28"/>
        <v>1.9500000000000024</v>
      </c>
      <c r="K267" s="102" t="e">
        <f t="shared" si="29"/>
        <v>#DIV/0!</v>
      </c>
      <c r="L267" s="98" t="e">
        <f t="shared" si="30"/>
        <v>#DIV/0!</v>
      </c>
      <c r="M267" s="108" t="e">
        <f t="shared" si="31"/>
        <v>#DIV/0!</v>
      </c>
    </row>
    <row r="268" spans="2:13" x14ac:dyDescent="0.2">
      <c r="B268" s="3">
        <v>87</v>
      </c>
      <c r="C268" s="96">
        <v>2</v>
      </c>
      <c r="D268" s="96">
        <v>1</v>
      </c>
      <c r="E268" s="96">
        <v>2</v>
      </c>
      <c r="F268" s="96">
        <v>1</v>
      </c>
      <c r="G268" s="96">
        <v>2</v>
      </c>
      <c r="H268" s="96">
        <v>2</v>
      </c>
      <c r="I268" s="96">
        <v>1</v>
      </c>
      <c r="J268" s="101">
        <f t="shared" si="28"/>
        <v>2.0250000000000021</v>
      </c>
      <c r="K268" s="102" t="e">
        <f t="shared" si="29"/>
        <v>#DIV/0!</v>
      </c>
      <c r="L268" s="98" t="e">
        <f t="shared" si="30"/>
        <v>#DIV/0!</v>
      </c>
      <c r="M268" s="108" t="e">
        <f t="shared" si="31"/>
        <v>#DIV/0!</v>
      </c>
    </row>
    <row r="269" spans="2:13" x14ac:dyDescent="0.2">
      <c r="B269" s="3">
        <v>88</v>
      </c>
      <c r="C269" s="96">
        <v>2</v>
      </c>
      <c r="D269" s="96">
        <v>1</v>
      </c>
      <c r="E269" s="96">
        <v>2</v>
      </c>
      <c r="F269" s="96">
        <v>1</v>
      </c>
      <c r="G269" s="96">
        <v>2</v>
      </c>
      <c r="H269" s="96">
        <v>2</v>
      </c>
      <c r="I269" s="96">
        <v>2</v>
      </c>
      <c r="J269" s="101">
        <f t="shared" si="28"/>
        <v>1.9625000000000021</v>
      </c>
      <c r="K269" s="102" t="e">
        <f t="shared" si="29"/>
        <v>#DIV/0!</v>
      </c>
      <c r="L269" s="98" t="e">
        <f t="shared" si="30"/>
        <v>#DIV/0!</v>
      </c>
      <c r="M269" s="108" t="e">
        <f t="shared" si="31"/>
        <v>#DIV/0!</v>
      </c>
    </row>
    <row r="270" spans="2:13" x14ac:dyDescent="0.2">
      <c r="B270" s="3">
        <v>89</v>
      </c>
      <c r="C270" s="96">
        <v>2</v>
      </c>
      <c r="D270" s="96">
        <v>1</v>
      </c>
      <c r="E270" s="96">
        <v>2</v>
      </c>
      <c r="F270" s="96">
        <v>2</v>
      </c>
      <c r="G270" s="96">
        <v>1</v>
      </c>
      <c r="H270" s="96">
        <v>1</v>
      </c>
      <c r="I270" s="96">
        <v>1</v>
      </c>
      <c r="J270" s="101">
        <f t="shared" si="28"/>
        <v>2.487500000000002</v>
      </c>
      <c r="K270" s="102" t="e">
        <f t="shared" si="29"/>
        <v>#DIV/0!</v>
      </c>
      <c r="L270" s="98" t="e">
        <f t="shared" si="30"/>
        <v>#DIV/0!</v>
      </c>
      <c r="M270" s="108" t="e">
        <f t="shared" si="31"/>
        <v>#DIV/0!</v>
      </c>
    </row>
    <row r="271" spans="2:13" x14ac:dyDescent="0.2">
      <c r="B271" s="3">
        <v>90</v>
      </c>
      <c r="C271" s="96">
        <v>2</v>
      </c>
      <c r="D271" s="96">
        <v>1</v>
      </c>
      <c r="E271" s="96">
        <v>2</v>
      </c>
      <c r="F271" s="96">
        <v>2</v>
      </c>
      <c r="G271" s="96">
        <v>1</v>
      </c>
      <c r="H271" s="96">
        <v>1</v>
      </c>
      <c r="I271" s="96">
        <v>2</v>
      </c>
      <c r="J271" s="101">
        <f t="shared" si="28"/>
        <v>2.425000000000002</v>
      </c>
      <c r="K271" s="102" t="e">
        <f t="shared" si="29"/>
        <v>#DIV/0!</v>
      </c>
      <c r="L271" s="98" t="e">
        <f t="shared" si="30"/>
        <v>#DIV/0!</v>
      </c>
      <c r="M271" s="108" t="e">
        <f t="shared" si="31"/>
        <v>#DIV/0!</v>
      </c>
    </row>
    <row r="272" spans="2:13" x14ac:dyDescent="0.2">
      <c r="B272" s="3">
        <v>91</v>
      </c>
      <c r="C272" s="96">
        <v>2</v>
      </c>
      <c r="D272" s="96">
        <v>1</v>
      </c>
      <c r="E272" s="96">
        <v>2</v>
      </c>
      <c r="F272" s="96">
        <v>2</v>
      </c>
      <c r="G272" s="96">
        <v>1</v>
      </c>
      <c r="H272" s="96">
        <v>2</v>
      </c>
      <c r="I272" s="96">
        <v>1</v>
      </c>
      <c r="J272" s="101">
        <f t="shared" si="28"/>
        <v>2.5000000000000018</v>
      </c>
      <c r="K272" s="102" t="e">
        <f t="shared" si="29"/>
        <v>#DIV/0!</v>
      </c>
      <c r="L272" s="98" t="e">
        <f t="shared" si="30"/>
        <v>#DIV/0!</v>
      </c>
      <c r="M272" s="108" t="e">
        <f t="shared" si="31"/>
        <v>#DIV/0!</v>
      </c>
    </row>
    <row r="273" spans="2:13" x14ac:dyDescent="0.2">
      <c r="B273" s="3">
        <v>92</v>
      </c>
      <c r="C273" s="96">
        <v>2</v>
      </c>
      <c r="D273" s="96">
        <v>1</v>
      </c>
      <c r="E273" s="96">
        <v>2</v>
      </c>
      <c r="F273" s="96">
        <v>2</v>
      </c>
      <c r="G273" s="96">
        <v>1</v>
      </c>
      <c r="H273" s="96">
        <v>2</v>
      </c>
      <c r="I273" s="96">
        <v>2</v>
      </c>
      <c r="J273" s="101">
        <f t="shared" si="28"/>
        <v>2.4375000000000018</v>
      </c>
      <c r="K273" s="102" t="e">
        <f t="shared" si="29"/>
        <v>#DIV/0!</v>
      </c>
      <c r="L273" s="98" t="e">
        <f t="shared" si="30"/>
        <v>#DIV/0!</v>
      </c>
      <c r="M273" s="108" t="e">
        <f t="shared" si="31"/>
        <v>#DIV/0!</v>
      </c>
    </row>
    <row r="274" spans="2:13" x14ac:dyDescent="0.2">
      <c r="B274" s="3">
        <v>93</v>
      </c>
      <c r="C274" s="96">
        <v>2</v>
      </c>
      <c r="D274" s="96">
        <v>1</v>
      </c>
      <c r="E274" s="96">
        <v>2</v>
      </c>
      <c r="F274" s="96">
        <v>2</v>
      </c>
      <c r="G274" s="96">
        <v>2</v>
      </c>
      <c r="H274" s="96">
        <v>1</v>
      </c>
      <c r="I274" s="96">
        <v>1</v>
      </c>
      <c r="J274" s="101">
        <f t="shared" si="28"/>
        <v>2.4500000000000024</v>
      </c>
      <c r="K274" s="102" t="e">
        <f t="shared" si="29"/>
        <v>#DIV/0!</v>
      </c>
      <c r="L274" s="98" t="e">
        <f t="shared" si="30"/>
        <v>#DIV/0!</v>
      </c>
      <c r="M274" s="108" t="e">
        <f t="shared" si="31"/>
        <v>#DIV/0!</v>
      </c>
    </row>
    <row r="275" spans="2:13" x14ac:dyDescent="0.2">
      <c r="B275" s="3">
        <v>94</v>
      </c>
      <c r="C275" s="96">
        <v>2</v>
      </c>
      <c r="D275" s="96">
        <v>1</v>
      </c>
      <c r="E275" s="96">
        <v>2</v>
      </c>
      <c r="F275" s="96">
        <v>2</v>
      </c>
      <c r="G275" s="96">
        <v>2</v>
      </c>
      <c r="H275" s="96">
        <v>1</v>
      </c>
      <c r="I275" s="96">
        <v>2</v>
      </c>
      <c r="J275" s="101">
        <f t="shared" si="28"/>
        <v>2.3875000000000024</v>
      </c>
      <c r="K275" s="102" t="e">
        <f t="shared" si="29"/>
        <v>#DIV/0!</v>
      </c>
      <c r="L275" s="98" t="e">
        <f t="shared" si="30"/>
        <v>#DIV/0!</v>
      </c>
      <c r="M275" s="108" t="e">
        <f t="shared" si="31"/>
        <v>#DIV/0!</v>
      </c>
    </row>
    <row r="276" spans="2:13" x14ac:dyDescent="0.2">
      <c r="B276" s="3">
        <v>95</v>
      </c>
      <c r="C276" s="96">
        <v>2</v>
      </c>
      <c r="D276" s="96">
        <v>1</v>
      </c>
      <c r="E276" s="96">
        <v>2</v>
      </c>
      <c r="F276" s="96">
        <v>2</v>
      </c>
      <c r="G276" s="96">
        <v>2</v>
      </c>
      <c r="H276" s="96">
        <v>2</v>
      </c>
      <c r="I276" s="96">
        <v>1</v>
      </c>
      <c r="J276" s="101">
        <f t="shared" si="28"/>
        <v>2.4625000000000021</v>
      </c>
      <c r="K276" s="102" t="e">
        <f t="shared" si="29"/>
        <v>#DIV/0!</v>
      </c>
      <c r="L276" s="98" t="e">
        <f t="shared" si="30"/>
        <v>#DIV/0!</v>
      </c>
      <c r="M276" s="108" t="e">
        <f t="shared" si="31"/>
        <v>#DIV/0!</v>
      </c>
    </row>
    <row r="277" spans="2:13" x14ac:dyDescent="0.2">
      <c r="B277" s="3">
        <v>96</v>
      </c>
      <c r="C277" s="96">
        <v>2</v>
      </c>
      <c r="D277" s="96">
        <v>1</v>
      </c>
      <c r="E277" s="96">
        <v>2</v>
      </c>
      <c r="F277" s="96">
        <v>2</v>
      </c>
      <c r="G277" s="96">
        <v>2</v>
      </c>
      <c r="H277" s="96">
        <v>2</v>
      </c>
      <c r="I277" s="96">
        <v>2</v>
      </c>
      <c r="J277" s="101">
        <f t="shared" si="28"/>
        <v>2.4000000000000021</v>
      </c>
      <c r="K277" s="102" t="e">
        <f t="shared" si="29"/>
        <v>#DIV/0!</v>
      </c>
      <c r="L277" s="98" t="e">
        <f t="shared" si="30"/>
        <v>#DIV/0!</v>
      </c>
      <c r="M277" s="108" t="e">
        <f t="shared" si="31"/>
        <v>#DIV/0!</v>
      </c>
    </row>
    <row r="278" spans="2:13" x14ac:dyDescent="0.2">
      <c r="B278" s="3">
        <v>97</v>
      </c>
      <c r="C278" s="96">
        <v>2</v>
      </c>
      <c r="D278" s="96">
        <v>2</v>
      </c>
      <c r="E278" s="96">
        <v>1</v>
      </c>
      <c r="F278" s="96">
        <v>1</v>
      </c>
      <c r="G278" s="96">
        <v>1</v>
      </c>
      <c r="H278" s="96">
        <v>1</v>
      </c>
      <c r="I278" s="96">
        <v>1</v>
      </c>
      <c r="J278" s="101">
        <f t="shared" ref="J278:J309" si="32">$J$28+IF(C278=1,$D$33,$D$34)+IF(D278=1,$D$36,$D$37)+IF(E278=1,$D$39,$D$40)+IF(F278=1,$D$42,$D$43)+IF(G278=1,$D$45,$D$46)+IF(H278=1,$D$48,$D$49)+IF(I278=1,$D$51,$D$52)</f>
        <v>2.075000000000002</v>
      </c>
      <c r="K278" s="102" t="e">
        <f t="shared" ref="K278:K309" si="33">$Q$28+IF(D278=1,$F$33,$F$34)+IF(E278=1,$F$36,$F$37)+IF(F278=1,$F$39,$F$40)+IF(G278=1,$F$42,$F$43)+IF(H278=1,$F$45,$F$46)+IF(I278=1,$F$48,$F$49)+IF(J278=1,$F$51,$F$52)</f>
        <v>#DIV/0!</v>
      </c>
      <c r="L278" s="98" t="e">
        <f t="shared" ref="L278:L309" si="34">SQRT((J278^2)/(10^(K278/10)+0.2))</f>
        <v>#DIV/0!</v>
      </c>
      <c r="M278" s="108" t="e">
        <f t="shared" ref="M278:M309" si="35">6*L278</f>
        <v>#DIV/0!</v>
      </c>
    </row>
    <row r="279" spans="2:13" x14ac:dyDescent="0.2">
      <c r="B279" s="3">
        <v>98</v>
      </c>
      <c r="C279" s="96">
        <v>2</v>
      </c>
      <c r="D279" s="96">
        <v>2</v>
      </c>
      <c r="E279" s="96">
        <v>1</v>
      </c>
      <c r="F279" s="96">
        <v>1</v>
      </c>
      <c r="G279" s="96">
        <v>1</v>
      </c>
      <c r="H279" s="96">
        <v>1</v>
      </c>
      <c r="I279" s="96">
        <v>2</v>
      </c>
      <c r="J279" s="101">
        <f t="shared" si="32"/>
        <v>2.012500000000002</v>
      </c>
      <c r="K279" s="102" t="e">
        <f t="shared" si="33"/>
        <v>#DIV/0!</v>
      </c>
      <c r="L279" s="98" t="e">
        <f t="shared" si="34"/>
        <v>#DIV/0!</v>
      </c>
      <c r="M279" s="108" t="e">
        <f t="shared" si="35"/>
        <v>#DIV/0!</v>
      </c>
    </row>
    <row r="280" spans="2:13" x14ac:dyDescent="0.2">
      <c r="B280" s="3">
        <v>99</v>
      </c>
      <c r="C280" s="96">
        <v>2</v>
      </c>
      <c r="D280" s="96">
        <v>2</v>
      </c>
      <c r="E280" s="96">
        <v>1</v>
      </c>
      <c r="F280" s="96">
        <v>1</v>
      </c>
      <c r="G280" s="96">
        <v>1</v>
      </c>
      <c r="H280" s="96">
        <v>2</v>
      </c>
      <c r="I280" s="96">
        <v>1</v>
      </c>
      <c r="J280" s="101">
        <f t="shared" si="32"/>
        <v>2.0875000000000017</v>
      </c>
      <c r="K280" s="102" t="e">
        <f t="shared" si="33"/>
        <v>#DIV/0!</v>
      </c>
      <c r="L280" s="98" t="e">
        <f t="shared" si="34"/>
        <v>#DIV/0!</v>
      </c>
      <c r="M280" s="108" t="e">
        <f t="shared" si="35"/>
        <v>#DIV/0!</v>
      </c>
    </row>
    <row r="281" spans="2:13" x14ac:dyDescent="0.2">
      <c r="B281" s="3">
        <v>100</v>
      </c>
      <c r="C281" s="96">
        <v>2</v>
      </c>
      <c r="D281" s="96">
        <v>2</v>
      </c>
      <c r="E281" s="96">
        <v>1</v>
      </c>
      <c r="F281" s="96">
        <v>1</v>
      </c>
      <c r="G281" s="96">
        <v>1</v>
      </c>
      <c r="H281" s="96">
        <v>2</v>
      </c>
      <c r="I281" s="96">
        <v>2</v>
      </c>
      <c r="J281" s="101">
        <f t="shared" si="32"/>
        <v>2.0250000000000017</v>
      </c>
      <c r="K281" s="102" t="e">
        <f t="shared" si="33"/>
        <v>#DIV/0!</v>
      </c>
      <c r="L281" s="98" t="e">
        <f t="shared" si="34"/>
        <v>#DIV/0!</v>
      </c>
      <c r="M281" s="108" t="e">
        <f t="shared" si="35"/>
        <v>#DIV/0!</v>
      </c>
    </row>
    <row r="282" spans="2:13" x14ac:dyDescent="0.2">
      <c r="B282" s="3">
        <v>101</v>
      </c>
      <c r="C282" s="96">
        <v>2</v>
      </c>
      <c r="D282" s="96">
        <v>2</v>
      </c>
      <c r="E282" s="96">
        <v>1</v>
      </c>
      <c r="F282" s="96">
        <v>1</v>
      </c>
      <c r="G282" s="96">
        <v>2</v>
      </c>
      <c r="H282" s="96">
        <v>1</v>
      </c>
      <c r="I282" s="96">
        <v>1</v>
      </c>
      <c r="J282" s="101">
        <f t="shared" si="32"/>
        <v>2.0375000000000023</v>
      </c>
      <c r="K282" s="102" t="e">
        <f t="shared" si="33"/>
        <v>#DIV/0!</v>
      </c>
      <c r="L282" s="98" t="e">
        <f t="shared" si="34"/>
        <v>#DIV/0!</v>
      </c>
      <c r="M282" s="108" t="e">
        <f t="shared" si="35"/>
        <v>#DIV/0!</v>
      </c>
    </row>
    <row r="283" spans="2:13" x14ac:dyDescent="0.2">
      <c r="B283" s="3">
        <v>102</v>
      </c>
      <c r="C283" s="96">
        <v>2</v>
      </c>
      <c r="D283" s="96">
        <v>2</v>
      </c>
      <c r="E283" s="96">
        <v>1</v>
      </c>
      <c r="F283" s="96">
        <v>1</v>
      </c>
      <c r="G283" s="96">
        <v>2</v>
      </c>
      <c r="H283" s="96">
        <v>1</v>
      </c>
      <c r="I283" s="96">
        <v>2</v>
      </c>
      <c r="J283" s="101">
        <f t="shared" si="32"/>
        <v>1.9750000000000023</v>
      </c>
      <c r="K283" s="102" t="e">
        <f t="shared" si="33"/>
        <v>#DIV/0!</v>
      </c>
      <c r="L283" s="98" t="e">
        <f t="shared" si="34"/>
        <v>#DIV/0!</v>
      </c>
      <c r="M283" s="108" t="e">
        <f t="shared" si="35"/>
        <v>#DIV/0!</v>
      </c>
    </row>
    <row r="284" spans="2:13" x14ac:dyDescent="0.2">
      <c r="B284" s="3">
        <v>103</v>
      </c>
      <c r="C284" s="96">
        <v>2</v>
      </c>
      <c r="D284" s="96">
        <v>2</v>
      </c>
      <c r="E284" s="96">
        <v>1</v>
      </c>
      <c r="F284" s="96">
        <v>1</v>
      </c>
      <c r="G284" s="96">
        <v>2</v>
      </c>
      <c r="H284" s="96">
        <v>2</v>
      </c>
      <c r="I284" s="96">
        <v>1</v>
      </c>
      <c r="J284" s="101">
        <f t="shared" si="32"/>
        <v>2.050000000000002</v>
      </c>
      <c r="K284" s="102" t="e">
        <f t="shared" si="33"/>
        <v>#DIV/0!</v>
      </c>
      <c r="L284" s="98" t="e">
        <f t="shared" si="34"/>
        <v>#DIV/0!</v>
      </c>
      <c r="M284" s="108" t="e">
        <f t="shared" si="35"/>
        <v>#DIV/0!</v>
      </c>
    </row>
    <row r="285" spans="2:13" x14ac:dyDescent="0.2">
      <c r="B285" s="3">
        <v>104</v>
      </c>
      <c r="C285" s="96">
        <v>2</v>
      </c>
      <c r="D285" s="96">
        <v>2</v>
      </c>
      <c r="E285" s="96">
        <v>1</v>
      </c>
      <c r="F285" s="96">
        <v>1</v>
      </c>
      <c r="G285" s="96">
        <v>2</v>
      </c>
      <c r="H285" s="96">
        <v>2</v>
      </c>
      <c r="I285" s="96">
        <v>2</v>
      </c>
      <c r="J285" s="101">
        <f t="shared" si="32"/>
        <v>1.987500000000002</v>
      </c>
      <c r="K285" s="102" t="e">
        <f t="shared" si="33"/>
        <v>#DIV/0!</v>
      </c>
      <c r="L285" s="98" t="e">
        <f t="shared" si="34"/>
        <v>#DIV/0!</v>
      </c>
      <c r="M285" s="108" t="e">
        <f t="shared" si="35"/>
        <v>#DIV/0!</v>
      </c>
    </row>
    <row r="286" spans="2:13" x14ac:dyDescent="0.2">
      <c r="B286" s="3">
        <v>105</v>
      </c>
      <c r="C286" s="96">
        <v>2</v>
      </c>
      <c r="D286" s="96">
        <v>2</v>
      </c>
      <c r="E286" s="96">
        <v>1</v>
      </c>
      <c r="F286" s="96">
        <v>2</v>
      </c>
      <c r="G286" s="96">
        <v>1</v>
      </c>
      <c r="H286" s="96">
        <v>1</v>
      </c>
      <c r="I286" s="96">
        <v>1</v>
      </c>
      <c r="J286" s="101">
        <f t="shared" si="32"/>
        <v>2.512500000000002</v>
      </c>
      <c r="K286" s="102" t="e">
        <f t="shared" si="33"/>
        <v>#DIV/0!</v>
      </c>
      <c r="L286" s="98" t="e">
        <f t="shared" si="34"/>
        <v>#DIV/0!</v>
      </c>
      <c r="M286" s="108" t="e">
        <f t="shared" si="35"/>
        <v>#DIV/0!</v>
      </c>
    </row>
    <row r="287" spans="2:13" x14ac:dyDescent="0.2">
      <c r="B287" s="3">
        <v>106</v>
      </c>
      <c r="C287" s="96">
        <v>2</v>
      </c>
      <c r="D287" s="96">
        <v>2</v>
      </c>
      <c r="E287" s="96">
        <v>1</v>
      </c>
      <c r="F287" s="96">
        <v>2</v>
      </c>
      <c r="G287" s="96">
        <v>1</v>
      </c>
      <c r="H287" s="96">
        <v>1</v>
      </c>
      <c r="I287" s="96">
        <v>2</v>
      </c>
      <c r="J287" s="101">
        <f t="shared" si="32"/>
        <v>2.450000000000002</v>
      </c>
      <c r="K287" s="102" t="e">
        <f t="shared" si="33"/>
        <v>#DIV/0!</v>
      </c>
      <c r="L287" s="98" t="e">
        <f t="shared" si="34"/>
        <v>#DIV/0!</v>
      </c>
      <c r="M287" s="108" t="e">
        <f t="shared" si="35"/>
        <v>#DIV/0!</v>
      </c>
    </row>
    <row r="288" spans="2:13" x14ac:dyDescent="0.2">
      <c r="B288" s="3">
        <v>107</v>
      </c>
      <c r="C288" s="96">
        <v>2</v>
      </c>
      <c r="D288" s="96">
        <v>2</v>
      </c>
      <c r="E288" s="96">
        <v>1</v>
      </c>
      <c r="F288" s="96">
        <v>2</v>
      </c>
      <c r="G288" s="96">
        <v>1</v>
      </c>
      <c r="H288" s="96">
        <v>2</v>
      </c>
      <c r="I288" s="96">
        <v>1</v>
      </c>
      <c r="J288" s="101">
        <f t="shared" si="32"/>
        <v>2.5250000000000017</v>
      </c>
      <c r="K288" s="102" t="e">
        <f t="shared" si="33"/>
        <v>#DIV/0!</v>
      </c>
      <c r="L288" s="98" t="e">
        <f t="shared" si="34"/>
        <v>#DIV/0!</v>
      </c>
      <c r="M288" s="108" t="e">
        <f t="shared" si="35"/>
        <v>#DIV/0!</v>
      </c>
    </row>
    <row r="289" spans="2:13" x14ac:dyDescent="0.2">
      <c r="B289" s="3">
        <v>108</v>
      </c>
      <c r="C289" s="96">
        <v>2</v>
      </c>
      <c r="D289" s="96">
        <v>2</v>
      </c>
      <c r="E289" s="96">
        <v>1</v>
      </c>
      <c r="F289" s="96">
        <v>2</v>
      </c>
      <c r="G289" s="96">
        <v>1</v>
      </c>
      <c r="H289" s="96">
        <v>2</v>
      </c>
      <c r="I289" s="96">
        <v>2</v>
      </c>
      <c r="J289" s="101">
        <f t="shared" si="32"/>
        <v>2.4625000000000017</v>
      </c>
      <c r="K289" s="102" t="e">
        <f t="shared" si="33"/>
        <v>#DIV/0!</v>
      </c>
      <c r="L289" s="98" t="e">
        <f t="shared" si="34"/>
        <v>#DIV/0!</v>
      </c>
      <c r="M289" s="108" t="e">
        <f t="shared" si="35"/>
        <v>#DIV/0!</v>
      </c>
    </row>
    <row r="290" spans="2:13" x14ac:dyDescent="0.2">
      <c r="B290" s="3">
        <v>109</v>
      </c>
      <c r="C290" s="96">
        <v>2</v>
      </c>
      <c r="D290" s="96">
        <v>2</v>
      </c>
      <c r="E290" s="96">
        <v>1</v>
      </c>
      <c r="F290" s="96">
        <v>2</v>
      </c>
      <c r="G290" s="96">
        <v>2</v>
      </c>
      <c r="H290" s="96">
        <v>1</v>
      </c>
      <c r="I290" s="96">
        <v>1</v>
      </c>
      <c r="J290" s="101">
        <f t="shared" si="32"/>
        <v>2.4750000000000023</v>
      </c>
      <c r="K290" s="102" t="e">
        <f t="shared" si="33"/>
        <v>#DIV/0!</v>
      </c>
      <c r="L290" s="98" t="e">
        <f t="shared" si="34"/>
        <v>#DIV/0!</v>
      </c>
      <c r="M290" s="108" t="e">
        <f t="shared" si="35"/>
        <v>#DIV/0!</v>
      </c>
    </row>
    <row r="291" spans="2:13" x14ac:dyDescent="0.2">
      <c r="B291" s="85">
        <v>110</v>
      </c>
      <c r="C291" s="96">
        <v>2</v>
      </c>
      <c r="D291" s="96">
        <v>2</v>
      </c>
      <c r="E291" s="96">
        <v>1</v>
      </c>
      <c r="F291" s="96">
        <v>2</v>
      </c>
      <c r="G291" s="96">
        <v>2</v>
      </c>
      <c r="H291" s="96">
        <v>1</v>
      </c>
      <c r="I291" s="96">
        <v>2</v>
      </c>
      <c r="J291" s="101">
        <f t="shared" si="32"/>
        <v>2.4125000000000023</v>
      </c>
      <c r="K291" s="102" t="e">
        <f t="shared" si="33"/>
        <v>#DIV/0!</v>
      </c>
      <c r="L291" s="98" t="e">
        <f t="shared" si="34"/>
        <v>#DIV/0!</v>
      </c>
      <c r="M291" s="108" t="e">
        <f t="shared" si="35"/>
        <v>#DIV/0!</v>
      </c>
    </row>
    <row r="292" spans="2:13" x14ac:dyDescent="0.2">
      <c r="B292" s="3">
        <v>111</v>
      </c>
      <c r="C292" s="96">
        <v>2</v>
      </c>
      <c r="D292" s="96">
        <v>2</v>
      </c>
      <c r="E292" s="96">
        <v>1</v>
      </c>
      <c r="F292" s="96">
        <v>2</v>
      </c>
      <c r="G292" s="96">
        <v>2</v>
      </c>
      <c r="H292" s="96">
        <v>2</v>
      </c>
      <c r="I292" s="96">
        <v>1</v>
      </c>
      <c r="J292" s="101">
        <f t="shared" si="32"/>
        <v>2.487500000000002</v>
      </c>
      <c r="K292" s="102" t="e">
        <f t="shared" si="33"/>
        <v>#DIV/0!</v>
      </c>
      <c r="L292" s="98" t="e">
        <f t="shared" si="34"/>
        <v>#DIV/0!</v>
      </c>
      <c r="M292" s="108" t="e">
        <f t="shared" si="35"/>
        <v>#DIV/0!</v>
      </c>
    </row>
    <row r="293" spans="2:13" x14ac:dyDescent="0.2">
      <c r="B293" s="3">
        <v>112</v>
      </c>
      <c r="C293" s="96">
        <v>2</v>
      </c>
      <c r="D293" s="96">
        <v>2</v>
      </c>
      <c r="E293" s="96">
        <v>1</v>
      </c>
      <c r="F293" s="96">
        <v>2</v>
      </c>
      <c r="G293" s="96">
        <v>2</v>
      </c>
      <c r="H293" s="96">
        <v>2</v>
      </c>
      <c r="I293" s="96">
        <v>2</v>
      </c>
      <c r="J293" s="101">
        <f t="shared" si="32"/>
        <v>2.425000000000002</v>
      </c>
      <c r="K293" s="102" t="e">
        <f t="shared" si="33"/>
        <v>#DIV/0!</v>
      </c>
      <c r="L293" s="98" t="e">
        <f t="shared" si="34"/>
        <v>#DIV/0!</v>
      </c>
      <c r="M293" s="108" t="e">
        <f t="shared" si="35"/>
        <v>#DIV/0!</v>
      </c>
    </row>
    <row r="294" spans="2:13" x14ac:dyDescent="0.2">
      <c r="B294" s="3">
        <v>113</v>
      </c>
      <c r="C294" s="96">
        <v>2</v>
      </c>
      <c r="D294" s="96">
        <v>2</v>
      </c>
      <c r="E294" s="96">
        <v>2</v>
      </c>
      <c r="F294" s="96">
        <v>1</v>
      </c>
      <c r="G294" s="96">
        <v>1</v>
      </c>
      <c r="H294" s="96">
        <v>1</v>
      </c>
      <c r="I294" s="96">
        <v>1</v>
      </c>
      <c r="J294" s="101">
        <f t="shared" si="32"/>
        <v>2.0375000000000023</v>
      </c>
      <c r="K294" s="102" t="e">
        <f t="shared" si="33"/>
        <v>#DIV/0!</v>
      </c>
      <c r="L294" s="98" t="e">
        <f t="shared" si="34"/>
        <v>#DIV/0!</v>
      </c>
      <c r="M294" s="108" t="e">
        <f t="shared" si="35"/>
        <v>#DIV/0!</v>
      </c>
    </row>
    <row r="295" spans="2:13" x14ac:dyDescent="0.2">
      <c r="B295" s="3">
        <v>114</v>
      </c>
      <c r="C295" s="96">
        <v>2</v>
      </c>
      <c r="D295" s="96">
        <v>2</v>
      </c>
      <c r="E295" s="96">
        <v>2</v>
      </c>
      <c r="F295" s="96">
        <v>1</v>
      </c>
      <c r="G295" s="96">
        <v>1</v>
      </c>
      <c r="H295" s="96">
        <v>1</v>
      </c>
      <c r="I295" s="96">
        <v>2</v>
      </c>
      <c r="J295" s="101">
        <f t="shared" si="32"/>
        <v>1.9750000000000023</v>
      </c>
      <c r="K295" s="102" t="e">
        <f t="shared" si="33"/>
        <v>#DIV/0!</v>
      </c>
      <c r="L295" s="98" t="e">
        <f t="shared" si="34"/>
        <v>#DIV/0!</v>
      </c>
      <c r="M295" s="108" t="e">
        <f t="shared" si="35"/>
        <v>#DIV/0!</v>
      </c>
    </row>
    <row r="296" spans="2:13" x14ac:dyDescent="0.2">
      <c r="B296" s="3">
        <v>115</v>
      </c>
      <c r="C296" s="96">
        <v>2</v>
      </c>
      <c r="D296" s="96">
        <v>2</v>
      </c>
      <c r="E296" s="96">
        <v>2</v>
      </c>
      <c r="F296" s="96">
        <v>1</v>
      </c>
      <c r="G296" s="96">
        <v>1</v>
      </c>
      <c r="H296" s="96">
        <v>2</v>
      </c>
      <c r="I296" s="96">
        <v>1</v>
      </c>
      <c r="J296" s="101">
        <f t="shared" si="32"/>
        <v>2.050000000000002</v>
      </c>
      <c r="K296" s="102" t="e">
        <f t="shared" si="33"/>
        <v>#DIV/0!</v>
      </c>
      <c r="L296" s="98" t="e">
        <f t="shared" si="34"/>
        <v>#DIV/0!</v>
      </c>
      <c r="M296" s="108" t="e">
        <f t="shared" si="35"/>
        <v>#DIV/0!</v>
      </c>
    </row>
    <row r="297" spans="2:13" x14ac:dyDescent="0.2">
      <c r="B297" s="3">
        <v>116</v>
      </c>
      <c r="C297" s="96">
        <v>2</v>
      </c>
      <c r="D297" s="96">
        <v>2</v>
      </c>
      <c r="E297" s="96">
        <v>2</v>
      </c>
      <c r="F297" s="96">
        <v>1</v>
      </c>
      <c r="G297" s="96">
        <v>1</v>
      </c>
      <c r="H297" s="96">
        <v>2</v>
      </c>
      <c r="I297" s="96">
        <v>2</v>
      </c>
      <c r="J297" s="101">
        <f t="shared" si="32"/>
        <v>1.987500000000002</v>
      </c>
      <c r="K297" s="102" t="e">
        <f t="shared" si="33"/>
        <v>#DIV/0!</v>
      </c>
      <c r="L297" s="98" t="e">
        <f t="shared" si="34"/>
        <v>#DIV/0!</v>
      </c>
      <c r="M297" s="108" t="e">
        <f t="shared" si="35"/>
        <v>#DIV/0!</v>
      </c>
    </row>
    <row r="298" spans="2:13" x14ac:dyDescent="0.2">
      <c r="B298" s="3">
        <v>117</v>
      </c>
      <c r="C298" s="96">
        <v>2</v>
      </c>
      <c r="D298" s="96">
        <v>2</v>
      </c>
      <c r="E298" s="96">
        <v>2</v>
      </c>
      <c r="F298" s="96">
        <v>1</v>
      </c>
      <c r="G298" s="96">
        <v>2</v>
      </c>
      <c r="H298" s="96">
        <v>1</v>
      </c>
      <c r="I298" s="96">
        <v>1</v>
      </c>
      <c r="J298" s="101">
        <f t="shared" si="32"/>
        <v>2.0000000000000027</v>
      </c>
      <c r="K298" s="102" t="e">
        <f t="shared" si="33"/>
        <v>#DIV/0!</v>
      </c>
      <c r="L298" s="98" t="e">
        <f t="shared" si="34"/>
        <v>#DIV/0!</v>
      </c>
      <c r="M298" s="108" t="e">
        <f t="shared" si="35"/>
        <v>#DIV/0!</v>
      </c>
    </row>
    <row r="299" spans="2:13" x14ac:dyDescent="0.2">
      <c r="B299" s="3">
        <v>118</v>
      </c>
      <c r="C299" s="96">
        <v>2</v>
      </c>
      <c r="D299" s="96">
        <v>2</v>
      </c>
      <c r="E299" s="96">
        <v>2</v>
      </c>
      <c r="F299" s="96">
        <v>1</v>
      </c>
      <c r="G299" s="96">
        <v>2</v>
      </c>
      <c r="H299" s="96">
        <v>1</v>
      </c>
      <c r="I299" s="96">
        <v>2</v>
      </c>
      <c r="J299" s="101">
        <f t="shared" si="32"/>
        <v>1.9375000000000027</v>
      </c>
      <c r="K299" s="102" t="e">
        <f t="shared" si="33"/>
        <v>#DIV/0!</v>
      </c>
      <c r="L299" s="98" t="e">
        <f t="shared" si="34"/>
        <v>#DIV/0!</v>
      </c>
      <c r="M299" s="108" t="e">
        <f t="shared" si="35"/>
        <v>#DIV/0!</v>
      </c>
    </row>
    <row r="300" spans="2:13" x14ac:dyDescent="0.2">
      <c r="B300" s="3">
        <v>119</v>
      </c>
      <c r="C300" s="96">
        <v>2</v>
      </c>
      <c r="D300" s="96">
        <v>2</v>
      </c>
      <c r="E300" s="96">
        <v>2</v>
      </c>
      <c r="F300" s="96">
        <v>1</v>
      </c>
      <c r="G300" s="96">
        <v>2</v>
      </c>
      <c r="H300" s="96">
        <v>2</v>
      </c>
      <c r="I300" s="96">
        <v>1</v>
      </c>
      <c r="J300" s="101">
        <f t="shared" si="32"/>
        <v>2.0125000000000024</v>
      </c>
      <c r="K300" s="102" t="e">
        <f t="shared" si="33"/>
        <v>#DIV/0!</v>
      </c>
      <c r="L300" s="98" t="e">
        <f t="shared" si="34"/>
        <v>#DIV/0!</v>
      </c>
      <c r="M300" s="108" t="e">
        <f t="shared" si="35"/>
        <v>#DIV/0!</v>
      </c>
    </row>
    <row r="301" spans="2:13" x14ac:dyDescent="0.2">
      <c r="B301" s="3">
        <v>120</v>
      </c>
      <c r="C301" s="96">
        <v>2</v>
      </c>
      <c r="D301" s="96">
        <v>2</v>
      </c>
      <c r="E301" s="96">
        <v>2</v>
      </c>
      <c r="F301" s="96">
        <v>1</v>
      </c>
      <c r="G301" s="96">
        <v>2</v>
      </c>
      <c r="H301" s="96">
        <v>2</v>
      </c>
      <c r="I301" s="96">
        <v>2</v>
      </c>
      <c r="J301" s="101">
        <f t="shared" si="32"/>
        <v>1.9500000000000024</v>
      </c>
      <c r="K301" s="102" t="e">
        <f t="shared" si="33"/>
        <v>#DIV/0!</v>
      </c>
      <c r="L301" s="98" t="e">
        <f t="shared" si="34"/>
        <v>#DIV/0!</v>
      </c>
      <c r="M301" s="108" t="e">
        <f t="shared" si="35"/>
        <v>#DIV/0!</v>
      </c>
    </row>
    <row r="302" spans="2:13" x14ac:dyDescent="0.2">
      <c r="B302" s="3">
        <v>121</v>
      </c>
      <c r="C302" s="96">
        <v>2</v>
      </c>
      <c r="D302" s="96">
        <v>2</v>
      </c>
      <c r="E302" s="96">
        <v>2</v>
      </c>
      <c r="F302" s="96">
        <v>2</v>
      </c>
      <c r="G302" s="96">
        <v>1</v>
      </c>
      <c r="H302" s="96">
        <v>1</v>
      </c>
      <c r="I302" s="96">
        <v>1</v>
      </c>
      <c r="J302" s="101">
        <f t="shared" si="32"/>
        <v>2.4750000000000023</v>
      </c>
      <c r="K302" s="102" t="e">
        <f t="shared" si="33"/>
        <v>#DIV/0!</v>
      </c>
      <c r="L302" s="98" t="e">
        <f t="shared" si="34"/>
        <v>#DIV/0!</v>
      </c>
      <c r="M302" s="108" t="e">
        <f t="shared" si="35"/>
        <v>#DIV/0!</v>
      </c>
    </row>
    <row r="303" spans="2:13" x14ac:dyDescent="0.2">
      <c r="B303" s="3">
        <v>122</v>
      </c>
      <c r="C303" s="96">
        <v>2</v>
      </c>
      <c r="D303" s="96">
        <v>2</v>
      </c>
      <c r="E303" s="96">
        <v>2</v>
      </c>
      <c r="F303" s="96">
        <v>2</v>
      </c>
      <c r="G303" s="96">
        <v>1</v>
      </c>
      <c r="H303" s="96">
        <v>1</v>
      </c>
      <c r="I303" s="96">
        <v>2</v>
      </c>
      <c r="J303" s="101">
        <f t="shared" si="32"/>
        <v>2.4125000000000023</v>
      </c>
      <c r="K303" s="102" t="e">
        <f t="shared" si="33"/>
        <v>#DIV/0!</v>
      </c>
      <c r="L303" s="98" t="e">
        <f t="shared" si="34"/>
        <v>#DIV/0!</v>
      </c>
      <c r="M303" s="108" t="e">
        <f t="shared" si="35"/>
        <v>#DIV/0!</v>
      </c>
    </row>
    <row r="304" spans="2:13" x14ac:dyDescent="0.2">
      <c r="B304" s="3">
        <v>123</v>
      </c>
      <c r="C304" s="96">
        <v>2</v>
      </c>
      <c r="D304" s="96">
        <v>2</v>
      </c>
      <c r="E304" s="96">
        <v>2</v>
      </c>
      <c r="F304" s="96">
        <v>2</v>
      </c>
      <c r="G304" s="96">
        <v>1</v>
      </c>
      <c r="H304" s="96">
        <v>2</v>
      </c>
      <c r="I304" s="96">
        <v>1</v>
      </c>
      <c r="J304" s="101">
        <f t="shared" si="32"/>
        <v>2.487500000000002</v>
      </c>
      <c r="K304" s="102" t="e">
        <f t="shared" si="33"/>
        <v>#DIV/0!</v>
      </c>
      <c r="L304" s="98" t="e">
        <f t="shared" si="34"/>
        <v>#DIV/0!</v>
      </c>
      <c r="M304" s="108" t="e">
        <f t="shared" si="35"/>
        <v>#DIV/0!</v>
      </c>
    </row>
    <row r="305" spans="2:13" x14ac:dyDescent="0.2">
      <c r="B305" s="3">
        <v>124</v>
      </c>
      <c r="C305" s="96">
        <v>2</v>
      </c>
      <c r="D305" s="96">
        <v>2</v>
      </c>
      <c r="E305" s="96">
        <v>2</v>
      </c>
      <c r="F305" s="96">
        <v>2</v>
      </c>
      <c r="G305" s="96">
        <v>1</v>
      </c>
      <c r="H305" s="96">
        <v>2</v>
      </c>
      <c r="I305" s="96">
        <v>2</v>
      </c>
      <c r="J305" s="101">
        <f t="shared" si="32"/>
        <v>2.425000000000002</v>
      </c>
      <c r="K305" s="102" t="e">
        <f t="shared" si="33"/>
        <v>#DIV/0!</v>
      </c>
      <c r="L305" s="98" t="e">
        <f t="shared" si="34"/>
        <v>#DIV/0!</v>
      </c>
      <c r="M305" s="108" t="e">
        <f t="shared" si="35"/>
        <v>#DIV/0!</v>
      </c>
    </row>
    <row r="306" spans="2:13" x14ac:dyDescent="0.2">
      <c r="B306" s="3">
        <v>125</v>
      </c>
      <c r="C306" s="96">
        <v>2</v>
      </c>
      <c r="D306" s="96">
        <v>2</v>
      </c>
      <c r="E306" s="96">
        <v>2</v>
      </c>
      <c r="F306" s="96">
        <v>2</v>
      </c>
      <c r="G306" s="96">
        <v>2</v>
      </c>
      <c r="H306" s="96">
        <v>1</v>
      </c>
      <c r="I306" s="96">
        <v>1</v>
      </c>
      <c r="J306" s="101">
        <f t="shared" si="32"/>
        <v>2.4375000000000027</v>
      </c>
      <c r="K306" s="102" t="e">
        <f t="shared" si="33"/>
        <v>#DIV/0!</v>
      </c>
      <c r="L306" s="98" t="e">
        <f t="shared" si="34"/>
        <v>#DIV/0!</v>
      </c>
      <c r="M306" s="108" t="e">
        <f t="shared" si="35"/>
        <v>#DIV/0!</v>
      </c>
    </row>
    <row r="307" spans="2:13" x14ac:dyDescent="0.2">
      <c r="B307" s="3">
        <v>126</v>
      </c>
      <c r="C307" s="96">
        <v>2</v>
      </c>
      <c r="D307" s="96">
        <v>2</v>
      </c>
      <c r="E307" s="96">
        <v>2</v>
      </c>
      <c r="F307" s="96">
        <v>2</v>
      </c>
      <c r="G307" s="96">
        <v>2</v>
      </c>
      <c r="H307" s="96">
        <v>1</v>
      </c>
      <c r="I307" s="96">
        <v>2</v>
      </c>
      <c r="J307" s="101">
        <f t="shared" si="32"/>
        <v>2.3750000000000027</v>
      </c>
      <c r="K307" s="102" t="e">
        <f t="shared" si="33"/>
        <v>#DIV/0!</v>
      </c>
      <c r="L307" s="98" t="e">
        <f t="shared" si="34"/>
        <v>#DIV/0!</v>
      </c>
      <c r="M307" s="108" t="e">
        <f t="shared" si="35"/>
        <v>#DIV/0!</v>
      </c>
    </row>
    <row r="308" spans="2:13" x14ac:dyDescent="0.2">
      <c r="B308" s="3">
        <v>127</v>
      </c>
      <c r="C308" s="96">
        <v>2</v>
      </c>
      <c r="D308" s="96">
        <v>2</v>
      </c>
      <c r="E308" s="96">
        <v>2</v>
      </c>
      <c r="F308" s="96">
        <v>2</v>
      </c>
      <c r="G308" s="96">
        <v>2</v>
      </c>
      <c r="H308" s="96">
        <v>2</v>
      </c>
      <c r="I308" s="96">
        <v>1</v>
      </c>
      <c r="J308" s="101">
        <f t="shared" si="32"/>
        <v>2.4500000000000024</v>
      </c>
      <c r="K308" s="102" t="e">
        <f t="shared" si="33"/>
        <v>#DIV/0!</v>
      </c>
      <c r="L308" s="98" t="e">
        <f t="shared" si="34"/>
        <v>#DIV/0!</v>
      </c>
      <c r="M308" s="108" t="e">
        <f t="shared" si="35"/>
        <v>#DIV/0!</v>
      </c>
    </row>
    <row r="309" spans="2:13" x14ac:dyDescent="0.2">
      <c r="B309" s="3">
        <v>128</v>
      </c>
      <c r="C309" s="96">
        <v>2</v>
      </c>
      <c r="D309" s="96">
        <v>2</v>
      </c>
      <c r="E309" s="96">
        <v>2</v>
      </c>
      <c r="F309" s="96">
        <v>2</v>
      </c>
      <c r="G309" s="96">
        <v>2</v>
      </c>
      <c r="H309" s="96">
        <v>2</v>
      </c>
      <c r="I309" s="96">
        <v>2</v>
      </c>
      <c r="J309" s="101">
        <f t="shared" si="32"/>
        <v>2.3875000000000024</v>
      </c>
      <c r="K309" s="102" t="e">
        <f t="shared" si="33"/>
        <v>#DIV/0!</v>
      </c>
      <c r="L309" s="98" t="e">
        <f t="shared" si="34"/>
        <v>#DIV/0!</v>
      </c>
      <c r="M309" s="108" t="e">
        <f t="shared" si="35"/>
        <v>#DIV/0!</v>
      </c>
    </row>
    <row r="310" spans="2:13" x14ac:dyDescent="0.2">
      <c r="C310" s="10" t="str">
        <f t="shared" ref="C310:I310" si="36">C180</f>
        <v>L(mH)</v>
      </c>
      <c r="D310" s="10" t="str">
        <f t="shared" si="36"/>
        <v>C(microF)</v>
      </c>
      <c r="E310" s="10" t="str">
        <f t="shared" si="36"/>
        <v>L(mH)/C(microF)</v>
      </c>
      <c r="F310" s="10" t="str">
        <f t="shared" si="36"/>
        <v>R(kOhms)</v>
      </c>
      <c r="G310" s="10" t="str">
        <f t="shared" si="36"/>
        <v>L(mH)/R(kOhms)</v>
      </c>
      <c r="H310" s="10" t="str">
        <f t="shared" si="36"/>
        <v>C(microF)/R(kOhms)</v>
      </c>
      <c r="I310" s="10" t="str">
        <f t="shared" si="36"/>
        <v/>
      </c>
      <c r="J310" s="9">
        <f>AVERAGE(J182:J309)</f>
        <v>2.2187500000000013</v>
      </c>
      <c r="K310" s="100" t="e">
        <f>AVERAGE(K182:K309)</f>
        <v>#DIV/0!</v>
      </c>
    </row>
  </sheetData>
  <sortState xmlns:xlrd2="http://schemas.microsoft.com/office/spreadsheetml/2017/richdata2" ref="A184:BG311">
    <sortCondition ref="B184:B311"/>
  </sortState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L8</vt:lpstr>
      <vt:lpstr>'L8'!Print_Area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JEKER</dc:creator>
  <cp:lastModifiedBy>MAHMOUD CHARIF</cp:lastModifiedBy>
  <cp:lastPrinted>2011-09-22T12:36:53Z</cp:lastPrinted>
  <dcterms:created xsi:type="dcterms:W3CDTF">2004-02-23T14:59:08Z</dcterms:created>
  <dcterms:modified xsi:type="dcterms:W3CDTF">2025-01-17T12:43:56Z</dcterms:modified>
</cp:coreProperties>
</file>