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B15B45E-F7D8-401B-9278-A0BAB16DE4B8}" xr6:coauthVersionLast="47" xr6:coauthVersionMax="47" xr10:uidLastSave="{00000000-0000-0000-0000-000000000000}"/>
  <bookViews>
    <workbookView xWindow="-108" yWindow="-108" windowWidth="23256" windowHeight="13896" activeTab="8" xr2:uid="{E465EBFD-6C88-470D-839C-12B52B02056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8" sheetId="8" r:id="rId7"/>
    <sheet name="Sheet7" sheetId="7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7" l="1"/>
  <c r="B13" i="7"/>
  <c r="C23" i="8"/>
  <c r="C20" i="8"/>
  <c r="C17" i="8"/>
  <c r="H20" i="6"/>
  <c r="H19" i="6"/>
  <c r="H18" i="6"/>
  <c r="H16" i="6"/>
  <c r="H15" i="6"/>
  <c r="K27" i="5"/>
  <c r="M16" i="5"/>
  <c r="N12" i="5"/>
  <c r="N13" i="5"/>
  <c r="N14" i="5"/>
  <c r="N11" i="5"/>
  <c r="C33" i="5"/>
  <c r="C34" i="5"/>
  <c r="C32" i="5"/>
  <c r="B29" i="5"/>
  <c r="B28" i="5"/>
  <c r="B27" i="5"/>
  <c r="B26" i="5"/>
  <c r="B25" i="5"/>
  <c r="B24" i="5"/>
  <c r="B23" i="5"/>
  <c r="B22" i="5"/>
  <c r="A20" i="5"/>
  <c r="A17" i="5" a="1"/>
  <c r="A17" i="5" s="1"/>
  <c r="A16" i="5" a="1"/>
  <c r="A16" i="5" s="1"/>
  <c r="A15" i="5" a="1"/>
  <c r="A15" i="5" s="1"/>
  <c r="F12" i="5"/>
  <c r="F13" i="5"/>
  <c r="F14" i="5"/>
  <c r="F11" i="5"/>
  <c r="N5" i="5"/>
  <c r="N4" i="5"/>
  <c r="M5" i="5"/>
  <c r="M4" i="5"/>
  <c r="L5" i="5"/>
  <c r="L4" i="5"/>
  <c r="K4" i="5"/>
  <c r="K3" i="5"/>
  <c r="K2" i="5"/>
  <c r="J3" i="5"/>
  <c r="J4" i="5"/>
  <c r="J5" i="5"/>
  <c r="J2" i="5"/>
  <c r="I3" i="5"/>
  <c r="I4" i="5"/>
  <c r="I5" i="5"/>
  <c r="I2" i="5"/>
  <c r="H3" i="5"/>
  <c r="H4" i="5"/>
  <c r="H5" i="5"/>
  <c r="H2" i="5"/>
  <c r="G3" i="5"/>
  <c r="G4" i="5"/>
  <c r="G5" i="5"/>
  <c r="G2" i="5"/>
  <c r="E8" i="5"/>
  <c r="E7" i="5"/>
  <c r="E6" i="5"/>
  <c r="C7" i="5"/>
  <c r="C6" i="5"/>
  <c r="F3" i="5"/>
  <c r="F4" i="5"/>
  <c r="F5" i="5"/>
  <c r="F2" i="5"/>
  <c r="D4" i="4"/>
  <c r="B4" i="4"/>
  <c r="E7" i="3"/>
  <c r="E6" i="3"/>
  <c r="E5" i="3"/>
  <c r="E4" i="3"/>
  <c r="D7" i="3"/>
  <c r="D6" i="3"/>
  <c r="D5" i="3"/>
  <c r="D4" i="3"/>
  <c r="C7" i="3"/>
  <c r="C6" i="3"/>
  <c r="C5" i="3"/>
  <c r="C4" i="3"/>
  <c r="F14" i="2"/>
  <c r="F13" i="2"/>
  <c r="F12" i="2"/>
  <c r="F3" i="2"/>
  <c r="F4" i="2"/>
  <c r="F5" i="2"/>
  <c r="F6" i="2"/>
  <c r="F7" i="2"/>
  <c r="F8" i="2"/>
  <c r="F9" i="2"/>
  <c r="F10" i="2"/>
  <c r="F11" i="2"/>
  <c r="F2" i="2"/>
  <c r="E15" i="1"/>
  <c r="E14" i="1"/>
  <c r="E13" i="1"/>
  <c r="E12" i="1"/>
  <c r="E5" i="1"/>
  <c r="E6" i="1"/>
  <c r="E7" i="1"/>
  <c r="E8" i="1"/>
  <c r="E9" i="1"/>
  <c r="E10" i="1"/>
  <c r="E11" i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<sst xmlns="http://schemas.openxmlformats.org/spreadsheetml/2006/main" count="226" uniqueCount="156">
  <si>
    <t>ลำดับ</t>
  </si>
  <si>
    <t>รายการ</t>
  </si>
  <si>
    <t>โทรทัศน์</t>
  </si>
  <si>
    <t>จักรยาน</t>
  </si>
  <si>
    <t>คอมพิวเตอร์</t>
  </si>
  <si>
    <t>วิทยุ</t>
  </si>
  <si>
    <t>หม้อหุงข้าว</t>
  </si>
  <si>
    <t>เตารีด</t>
  </si>
  <si>
    <t>พัดลม</t>
  </si>
  <si>
    <t>ตู้เย็น</t>
  </si>
  <si>
    <t>เครื่องปรับอากาศ</t>
  </si>
  <si>
    <t>เครื่องทำน้ำอุ่น</t>
  </si>
  <si>
    <t>ราคา/หน่วย</t>
  </si>
  <si>
    <t>จำนวน</t>
  </si>
  <si>
    <t>ราคาสินค้า</t>
  </si>
  <si>
    <t>รวมราคาสินค้า</t>
  </si>
  <si>
    <t>ส่วนลด20%</t>
  </si>
  <si>
    <t>ภาษี7%</t>
  </si>
  <si>
    <t>ยอดเงินทั้งสิ้น</t>
  </si>
  <si>
    <t>ชื่อ</t>
  </si>
  <si>
    <t>นายเมธา</t>
  </si>
  <si>
    <t>นายวุฒิชัย</t>
  </si>
  <si>
    <t>นายสมศักดิ์</t>
  </si>
  <si>
    <t>นายจักรภพ</t>
  </si>
  <si>
    <t>นายมีชัย</t>
  </si>
  <si>
    <t>นายสมพงษ์</t>
  </si>
  <si>
    <t>นายเกษา</t>
  </si>
  <si>
    <t>นายพงษ์เทพ</t>
  </si>
  <si>
    <t>นายองอาจ</t>
  </si>
  <si>
    <t>นายศรัญ</t>
  </si>
  <si>
    <t>นามสกุล</t>
  </si>
  <si>
    <t>บุญเลิศ</t>
  </si>
  <si>
    <t>มีสม</t>
  </si>
  <si>
    <t>สุขกาย</t>
  </si>
  <si>
    <t>จันทร์ฉาย</t>
  </si>
  <si>
    <t>การมาก</t>
  </si>
  <si>
    <t>มีใจ</t>
  </si>
  <si>
    <t>อยู่ดี</t>
  </si>
  <si>
    <t>เลิศทรัพย์</t>
  </si>
  <si>
    <t>ยิ่งใหญ่</t>
  </si>
  <si>
    <t>กลับอยู่</t>
  </si>
  <si>
    <t>กลางภาค</t>
  </si>
  <si>
    <t>ปลายภาค</t>
  </si>
  <si>
    <t>คะแนนรวม</t>
  </si>
  <si>
    <t>คะแนนเฉลี่ยของกลางภาค</t>
  </si>
  <si>
    <t>คะแนนเฉลี่ยของปลายภาค</t>
  </si>
  <si>
    <t>คะแนนเฉลี่ยของคะแนนทั้งหมด</t>
  </si>
  <si>
    <t>ตารางสรุปกำไร</t>
  </si>
  <si>
    <t>%กำไร</t>
  </si>
  <si>
    <t>ยอดเงินกู้</t>
  </si>
  <si>
    <t>ดอกเบี้ย/ปี</t>
  </si>
  <si>
    <t>ดอกเบี้ย/งวด</t>
  </si>
  <si>
    <t>ปีที่ผ่อน</t>
  </si>
  <si>
    <t>จำนวนงวด</t>
  </si>
  <si>
    <t>ยอดผ่อน</t>
  </si>
  <si>
    <t>name</t>
  </si>
  <si>
    <t>sex</t>
  </si>
  <si>
    <t>age</t>
  </si>
  <si>
    <t>height</t>
  </si>
  <si>
    <t>weight</t>
  </si>
  <si>
    <t>bmi</t>
  </si>
  <si>
    <t>A Dijiang</t>
  </si>
  <si>
    <t>A Lamusi</t>
  </si>
  <si>
    <t>Christine Jacoba Aaftink</t>
  </si>
  <si>
    <t>Per Knut Aaland</t>
  </si>
  <si>
    <t>M</t>
  </si>
  <si>
    <t>F</t>
  </si>
  <si>
    <t>Total</t>
  </si>
  <si>
    <t>Average</t>
  </si>
  <si>
    <t>Min</t>
  </si>
  <si>
    <t>Max</t>
  </si>
  <si>
    <t>Count</t>
  </si>
  <si>
    <t>ceiling</t>
  </si>
  <si>
    <t>power</t>
  </si>
  <si>
    <t>concat</t>
  </si>
  <si>
    <t>clean name</t>
  </si>
  <si>
    <t>new name</t>
  </si>
  <si>
    <t>first name</t>
  </si>
  <si>
    <t>middel name</t>
  </si>
  <si>
    <t>last name</t>
  </si>
  <si>
    <t>Time</t>
  </si>
  <si>
    <t>seconds</t>
  </si>
  <si>
    <t>Minutes</t>
  </si>
  <si>
    <t>Hours</t>
  </si>
  <si>
    <t>Today</t>
  </si>
  <si>
    <t>Day</t>
  </si>
  <si>
    <t>Month</t>
  </si>
  <si>
    <t>Year</t>
  </si>
  <si>
    <t>Order Date</t>
  </si>
  <si>
    <t>Purchased Date</t>
  </si>
  <si>
    <t>Date Diff</t>
  </si>
  <si>
    <t>team</t>
  </si>
  <si>
    <t>china</t>
  </si>
  <si>
    <t>netherland</t>
  </si>
  <si>
    <t>united stages</t>
  </si>
  <si>
    <t>Client #</t>
  </si>
  <si>
    <t>Balance</t>
  </si>
  <si>
    <t>VIP Account</t>
  </si>
  <si>
    <t>Total Commissions</t>
  </si>
  <si>
    <t>Yes</t>
  </si>
  <si>
    <t>No</t>
  </si>
  <si>
    <t>SUMIF</t>
  </si>
  <si>
    <t>1.What is the total amount of money in VIP Accounts?</t>
  </si>
  <si>
    <t>2.What is the total amount of money in Non-VIP Accounts?</t>
  </si>
  <si>
    <t>3.What is the total amount of commisions from accounts that are are over $10,000?</t>
  </si>
  <si>
    <t>4.What is the total amount of money inaccounts over $10,000?</t>
  </si>
  <si>
    <t>5.What is the total amount of money in accounts under $9,500?</t>
  </si>
  <si>
    <t>Data-SUMIF</t>
  </si>
  <si>
    <t>Name</t>
  </si>
  <si>
    <t>Michael Phelps</t>
  </si>
  <si>
    <t>Usain Bolt</t>
  </si>
  <si>
    <t>Simone Biles</t>
  </si>
  <si>
    <t>Katarina Witt</t>
  </si>
  <si>
    <t>Nadia Comaneci</t>
  </si>
  <si>
    <t>Carl Lewis</t>
  </si>
  <si>
    <t>Larisa Latynina</t>
  </si>
  <si>
    <t>Mark Spitz</t>
  </si>
  <si>
    <t>Sonja Henie</t>
  </si>
  <si>
    <t>Yelena Isinbayeva</t>
  </si>
  <si>
    <t>Spot</t>
  </si>
  <si>
    <t>Swimming</t>
  </si>
  <si>
    <t>Athletics</t>
  </si>
  <si>
    <t>Gymnastics</t>
  </si>
  <si>
    <t>Figure Skating</t>
  </si>
  <si>
    <t>Country</t>
  </si>
  <si>
    <t>USA</t>
  </si>
  <si>
    <t>Jamaica</t>
  </si>
  <si>
    <t>Germany</t>
  </si>
  <si>
    <t>Romania</t>
  </si>
  <si>
    <t>USSR</t>
  </si>
  <si>
    <t>Norway</t>
  </si>
  <si>
    <t>Russia</t>
  </si>
  <si>
    <t>Medals Won</t>
  </si>
  <si>
    <t>1.What is the total number of medals won by athletics from USA?</t>
  </si>
  <si>
    <t>Result</t>
  </si>
  <si>
    <t>2.What is the total number of medals won by figure skaters?</t>
  </si>
  <si>
    <t>3.What is the total number of medals won by both USA and Jamaica?</t>
  </si>
  <si>
    <t>Sean</t>
  </si>
  <si>
    <t>Sarah</t>
  </si>
  <si>
    <t>Yoav</t>
  </si>
  <si>
    <t>Joe</t>
  </si>
  <si>
    <t>Dani</t>
  </si>
  <si>
    <t>Tina</t>
  </si>
  <si>
    <t>Sharon</t>
  </si>
  <si>
    <t>Gil</t>
  </si>
  <si>
    <t>Age</t>
  </si>
  <si>
    <t>Company</t>
  </si>
  <si>
    <t>Amazon</t>
  </si>
  <si>
    <t>Google</t>
  </si>
  <si>
    <t>Microsoft</t>
  </si>
  <si>
    <t>Apple</t>
  </si>
  <si>
    <t>Netflix</t>
  </si>
  <si>
    <t>Disney</t>
  </si>
  <si>
    <t>Tesla</t>
  </si>
  <si>
    <t>Facebook</t>
  </si>
  <si>
    <t>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</si>
</sst>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฿-41E]#,##0.00;[Red]\-[$฿-41E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/>
      <diagonal style="thin">
        <color auto="1"/>
      </diagonal>
    </border>
  </borders>
  <cellStyleXfs count="1">
    <xf numFmtId="0" fontId="0" fillId="0" borderId="0"/>
  </cellStyleXfs>
  <cellXfs count="33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0" xfId="0" applyNumberFormat="1"/>
    <xf numFmtId="0" fontId="0" fillId="0" borderId="10" xfId="0" applyBorder="1"/>
    <xf numFmtId="0" fontId="0" fillId="0" borderId="11" xfId="0" applyBorder="1"/>
    <xf numFmtId="9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textRotation="135"/>
    </xf>
    <xf numFmtId="10" fontId="0" fillId="0" borderId="0" xfId="0" applyNumberFormat="1"/>
    <xf numFmtId="40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22" fontId="0" fillId="0" borderId="1" xfId="0" applyNumberFormat="1" applyBorder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0A05-AF1E-42B6-95A8-E545766FBB19}">
  <dimension ref="A1:E15"/>
  <sheetViews>
    <sheetView workbookViewId="0">
      <selection activeCell="D9" sqref="D9"/>
    </sheetView>
  </sheetViews>
  <sheetFormatPr defaultRowHeight="14.4" x14ac:dyDescent="0.3"/>
  <cols>
    <col min="2" max="2" width="17.109375" customWidth="1"/>
    <col min="3" max="3" width="13" customWidth="1"/>
    <col min="4" max="4" width="13.88671875" customWidth="1"/>
    <col min="5" max="5" width="12.21875" customWidth="1"/>
  </cols>
  <sheetData>
    <row r="1" spans="1:5" x14ac:dyDescent="0.3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</row>
    <row r="2" spans="1:5" x14ac:dyDescent="0.3">
      <c r="A2" s="2">
        <v>1</v>
      </c>
      <c r="B2" s="2" t="s">
        <v>2</v>
      </c>
      <c r="C2" s="3">
        <v>9500</v>
      </c>
      <c r="D2" s="2">
        <v>50</v>
      </c>
      <c r="E2" s="3">
        <f>C2*D2</f>
        <v>475000</v>
      </c>
    </row>
    <row r="3" spans="1:5" x14ac:dyDescent="0.3">
      <c r="A3" s="2">
        <v>2</v>
      </c>
      <c r="B3" s="2" t="s">
        <v>3</v>
      </c>
      <c r="C3" s="3">
        <v>3500</v>
      </c>
      <c r="D3" s="2">
        <v>60</v>
      </c>
      <c r="E3" s="3">
        <f>C3*D3</f>
        <v>210000</v>
      </c>
    </row>
    <row r="4" spans="1:5" x14ac:dyDescent="0.3">
      <c r="A4" s="2">
        <v>3</v>
      </c>
      <c r="B4" s="2" t="s">
        <v>4</v>
      </c>
      <c r="C4" s="3">
        <v>29000</v>
      </c>
      <c r="D4" s="2">
        <v>32</v>
      </c>
      <c r="E4" s="3">
        <f>C4*D4</f>
        <v>928000</v>
      </c>
    </row>
    <row r="5" spans="1:5" x14ac:dyDescent="0.3">
      <c r="A5" s="2">
        <v>4</v>
      </c>
      <c r="B5" s="2" t="s">
        <v>5</v>
      </c>
      <c r="C5" s="3">
        <v>5300</v>
      </c>
      <c r="D5" s="2">
        <v>12</v>
      </c>
      <c r="E5" s="3">
        <f t="shared" ref="E5:E11" si="0">C5*D5</f>
        <v>63600</v>
      </c>
    </row>
    <row r="6" spans="1:5" x14ac:dyDescent="0.3">
      <c r="A6" s="2">
        <v>5</v>
      </c>
      <c r="B6" s="2" t="s">
        <v>6</v>
      </c>
      <c r="C6" s="3">
        <v>980</v>
      </c>
      <c r="D6" s="2">
        <v>46</v>
      </c>
      <c r="E6" s="3">
        <f t="shared" si="0"/>
        <v>45080</v>
      </c>
    </row>
    <row r="7" spans="1:5" x14ac:dyDescent="0.3">
      <c r="A7" s="2">
        <v>6</v>
      </c>
      <c r="B7" s="2" t="s">
        <v>7</v>
      </c>
      <c r="C7" s="3">
        <v>690</v>
      </c>
      <c r="D7" s="2">
        <v>78</v>
      </c>
      <c r="E7" s="3">
        <f t="shared" si="0"/>
        <v>53820</v>
      </c>
    </row>
    <row r="8" spans="1:5" x14ac:dyDescent="0.3">
      <c r="A8" s="2">
        <v>7</v>
      </c>
      <c r="B8" s="2" t="s">
        <v>8</v>
      </c>
      <c r="C8" s="3">
        <v>465</v>
      </c>
      <c r="D8" s="2">
        <v>62</v>
      </c>
      <c r="E8" s="3">
        <f t="shared" si="0"/>
        <v>28830</v>
      </c>
    </row>
    <row r="9" spans="1:5" x14ac:dyDescent="0.3">
      <c r="A9" s="2">
        <v>8</v>
      </c>
      <c r="B9" s="2" t="s">
        <v>9</v>
      </c>
      <c r="C9" s="3">
        <v>9800</v>
      </c>
      <c r="D9" s="2">
        <v>80</v>
      </c>
      <c r="E9" s="3">
        <f t="shared" si="0"/>
        <v>784000</v>
      </c>
    </row>
    <row r="10" spans="1:5" x14ac:dyDescent="0.3">
      <c r="A10" s="2">
        <v>9</v>
      </c>
      <c r="B10" s="2" t="s">
        <v>10</v>
      </c>
      <c r="C10" s="3">
        <v>13000</v>
      </c>
      <c r="D10" s="2">
        <v>94</v>
      </c>
      <c r="E10" s="3">
        <f t="shared" si="0"/>
        <v>1222000</v>
      </c>
    </row>
    <row r="11" spans="1:5" x14ac:dyDescent="0.3">
      <c r="A11" s="2">
        <v>10</v>
      </c>
      <c r="B11" s="2" t="s">
        <v>11</v>
      </c>
      <c r="C11" s="3">
        <v>1200</v>
      </c>
      <c r="D11" s="2">
        <v>15</v>
      </c>
      <c r="E11" s="3">
        <f t="shared" si="0"/>
        <v>18000</v>
      </c>
    </row>
    <row r="12" spans="1:5" x14ac:dyDescent="0.3">
      <c r="D12" s="2" t="s">
        <v>15</v>
      </c>
      <c r="E12" s="3">
        <f>SUM(E2:E11)</f>
        <v>3828330</v>
      </c>
    </row>
    <row r="13" spans="1:5" x14ac:dyDescent="0.3">
      <c r="D13" s="2" t="s">
        <v>16</v>
      </c>
      <c r="E13" s="3">
        <f>E12-(E12*20/100)</f>
        <v>3062664</v>
      </c>
    </row>
    <row r="14" spans="1:5" x14ac:dyDescent="0.3">
      <c r="D14" s="2" t="s">
        <v>17</v>
      </c>
      <c r="E14" s="3">
        <f>E12*7/100</f>
        <v>267983.09999999998</v>
      </c>
    </row>
    <row r="15" spans="1:5" x14ac:dyDescent="0.3">
      <c r="D15" s="2" t="s">
        <v>18</v>
      </c>
      <c r="E15" s="3">
        <f>SUM(E13:E14)</f>
        <v>3330647.1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E643-2CD3-4C1E-B0DF-0E276F6374B6}">
  <dimension ref="A1:F14"/>
  <sheetViews>
    <sheetView workbookViewId="0">
      <selection activeCell="E16" sqref="E16"/>
    </sheetView>
  </sheetViews>
  <sheetFormatPr defaultRowHeight="14.4" x14ac:dyDescent="0.3"/>
  <cols>
    <col min="2" max="2" width="12.44140625" customWidth="1"/>
    <col min="3" max="4" width="10.5546875" customWidth="1"/>
    <col min="6" max="6" width="9.88671875" bestFit="1" customWidth="1"/>
  </cols>
  <sheetData>
    <row r="1" spans="1:6" x14ac:dyDescent="0.3">
      <c r="A1" s="2" t="s">
        <v>0</v>
      </c>
      <c r="B1" s="2" t="s">
        <v>19</v>
      </c>
      <c r="C1" s="2" t="s">
        <v>30</v>
      </c>
      <c r="D1" s="2" t="s">
        <v>41</v>
      </c>
      <c r="E1" s="2" t="s">
        <v>42</v>
      </c>
      <c r="F1" s="2" t="s">
        <v>43</v>
      </c>
    </row>
    <row r="2" spans="1:6" x14ac:dyDescent="0.3">
      <c r="A2" s="2">
        <v>1</v>
      </c>
      <c r="B2" s="2" t="s">
        <v>20</v>
      </c>
      <c r="C2" s="2" t="s">
        <v>31</v>
      </c>
      <c r="D2" s="2">
        <v>70</v>
      </c>
      <c r="E2" s="2">
        <v>25</v>
      </c>
      <c r="F2" s="2">
        <f>D2+E2</f>
        <v>95</v>
      </c>
    </row>
    <row r="3" spans="1:6" x14ac:dyDescent="0.3">
      <c r="A3" s="2">
        <v>2</v>
      </c>
      <c r="B3" s="2" t="s">
        <v>21</v>
      </c>
      <c r="C3" s="2" t="s">
        <v>32</v>
      </c>
      <c r="D3" s="2">
        <v>62</v>
      </c>
      <c r="E3" s="2">
        <v>22</v>
      </c>
      <c r="F3" s="2">
        <f t="shared" ref="F3:F11" si="0">D3+E3</f>
        <v>84</v>
      </c>
    </row>
    <row r="4" spans="1:6" x14ac:dyDescent="0.3">
      <c r="A4" s="2">
        <v>3</v>
      </c>
      <c r="B4" s="2" t="s">
        <v>22</v>
      </c>
      <c r="C4" s="2" t="s">
        <v>33</v>
      </c>
      <c r="D4" s="2">
        <v>50</v>
      </c>
      <c r="E4" s="2">
        <v>21</v>
      </c>
      <c r="F4" s="2">
        <f t="shared" si="0"/>
        <v>71</v>
      </c>
    </row>
    <row r="5" spans="1:6" x14ac:dyDescent="0.3">
      <c r="A5" s="2">
        <v>4</v>
      </c>
      <c r="B5" s="2" t="s">
        <v>23</v>
      </c>
      <c r="C5" s="2" t="s">
        <v>34</v>
      </c>
      <c r="D5" s="2">
        <v>65</v>
      </c>
      <c r="E5" s="2">
        <v>20</v>
      </c>
      <c r="F5" s="2">
        <f t="shared" si="0"/>
        <v>85</v>
      </c>
    </row>
    <row r="6" spans="1:6" x14ac:dyDescent="0.3">
      <c r="A6" s="2">
        <v>5</v>
      </c>
      <c r="B6" s="2" t="s">
        <v>24</v>
      </c>
      <c r="C6" s="2" t="s">
        <v>35</v>
      </c>
      <c r="D6" s="2">
        <v>35</v>
      </c>
      <c r="E6" s="2">
        <v>15</v>
      </c>
      <c r="F6" s="2">
        <f t="shared" si="0"/>
        <v>50</v>
      </c>
    </row>
    <row r="7" spans="1:6" x14ac:dyDescent="0.3">
      <c r="A7" s="2">
        <v>6</v>
      </c>
      <c r="B7" s="2" t="s">
        <v>25</v>
      </c>
      <c r="C7" s="2" t="s">
        <v>36</v>
      </c>
      <c r="D7" s="2">
        <v>45</v>
      </c>
      <c r="E7" s="2">
        <v>26</v>
      </c>
      <c r="F7" s="2">
        <f t="shared" si="0"/>
        <v>71</v>
      </c>
    </row>
    <row r="8" spans="1:6" x14ac:dyDescent="0.3">
      <c r="A8" s="2">
        <v>7</v>
      </c>
      <c r="B8" s="2" t="s">
        <v>26</v>
      </c>
      <c r="C8" s="2" t="s">
        <v>37</v>
      </c>
      <c r="D8" s="2">
        <v>55</v>
      </c>
      <c r="E8" s="2">
        <v>27</v>
      </c>
      <c r="F8" s="2">
        <f t="shared" si="0"/>
        <v>82</v>
      </c>
    </row>
    <row r="9" spans="1:6" x14ac:dyDescent="0.3">
      <c r="A9" s="2">
        <v>8</v>
      </c>
      <c r="B9" s="2" t="s">
        <v>27</v>
      </c>
      <c r="C9" s="2" t="s">
        <v>38</v>
      </c>
      <c r="D9" s="2">
        <v>25</v>
      </c>
      <c r="E9" s="2">
        <v>18</v>
      </c>
      <c r="F9" s="2">
        <f t="shared" si="0"/>
        <v>43</v>
      </c>
    </row>
    <row r="10" spans="1:6" x14ac:dyDescent="0.3">
      <c r="A10" s="2">
        <v>9</v>
      </c>
      <c r="B10" s="2" t="s">
        <v>28</v>
      </c>
      <c r="C10" s="2" t="s">
        <v>39</v>
      </c>
      <c r="D10" s="2">
        <v>30</v>
      </c>
      <c r="E10" s="2">
        <v>21</v>
      </c>
      <c r="F10" s="2">
        <f t="shared" si="0"/>
        <v>51</v>
      </c>
    </row>
    <row r="11" spans="1:6" x14ac:dyDescent="0.3">
      <c r="A11" s="2">
        <v>10</v>
      </c>
      <c r="B11" s="2" t="s">
        <v>29</v>
      </c>
      <c r="C11" s="2" t="s">
        <v>40</v>
      </c>
      <c r="D11" s="2">
        <v>45</v>
      </c>
      <c r="E11" s="2">
        <v>20</v>
      </c>
      <c r="F11" s="2">
        <f t="shared" si="0"/>
        <v>65</v>
      </c>
    </row>
    <row r="12" spans="1:6" x14ac:dyDescent="0.3">
      <c r="A12" s="6" t="s">
        <v>44</v>
      </c>
      <c r="B12" s="7"/>
      <c r="C12" s="7"/>
      <c r="D12" s="7"/>
      <c r="E12" s="7"/>
      <c r="F12" s="8">
        <f>AVERAGE(D2:D11)</f>
        <v>48.2</v>
      </c>
    </row>
    <row r="13" spans="1:6" x14ac:dyDescent="0.3">
      <c r="A13" s="4" t="s">
        <v>45</v>
      </c>
      <c r="B13" s="5"/>
      <c r="C13" s="5"/>
      <c r="D13" s="5"/>
      <c r="E13" s="5"/>
      <c r="F13" s="9">
        <f>AVERAGE(E2:E11)</f>
        <v>21.5</v>
      </c>
    </row>
    <row r="14" spans="1:6" x14ac:dyDescent="0.3">
      <c r="A14" s="10" t="s">
        <v>46</v>
      </c>
      <c r="B14" s="11"/>
      <c r="C14" s="11"/>
      <c r="D14" s="11"/>
      <c r="E14" s="11"/>
      <c r="F14" s="12">
        <f>AVERAGE(F2:F11)</f>
        <v>69.7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2084-31D2-466E-8346-965390BE69BC}">
  <dimension ref="A1:E7"/>
  <sheetViews>
    <sheetView workbookViewId="0">
      <selection activeCell="A10" sqref="A10"/>
    </sheetView>
  </sheetViews>
  <sheetFormatPr defaultRowHeight="14.4" x14ac:dyDescent="0.3"/>
  <cols>
    <col min="1" max="1" width="8.44140625" customWidth="1"/>
    <col min="2" max="2" width="7.77734375" customWidth="1"/>
  </cols>
  <sheetData>
    <row r="1" spans="1:5" x14ac:dyDescent="0.3">
      <c r="A1" s="17" t="s">
        <v>47</v>
      </c>
      <c r="B1" s="18"/>
      <c r="C1" s="18"/>
      <c r="D1" s="18"/>
      <c r="E1" s="19"/>
    </row>
    <row r="2" spans="1:5" x14ac:dyDescent="0.3">
      <c r="A2" s="14"/>
      <c r="B2" s="8" t="s">
        <v>48</v>
      </c>
      <c r="C2" s="15"/>
      <c r="D2" s="15"/>
      <c r="E2" s="15"/>
    </row>
    <row r="3" spans="1:5" x14ac:dyDescent="0.3">
      <c r="A3" s="4" t="s">
        <v>14</v>
      </c>
      <c r="B3" s="20"/>
      <c r="C3" s="16">
        <v>0.05</v>
      </c>
      <c r="D3" s="16">
        <v>0.1</v>
      </c>
      <c r="E3" s="16">
        <v>0.15</v>
      </c>
    </row>
    <row r="4" spans="1:5" x14ac:dyDescent="0.3">
      <c r="A4" s="6"/>
      <c r="B4" s="8">
        <v>1000</v>
      </c>
      <c r="C4" s="19">
        <f>B4*C3</f>
        <v>50</v>
      </c>
      <c r="D4" s="2">
        <f>B4*D3</f>
        <v>100</v>
      </c>
      <c r="E4" s="2">
        <f>B4*E3</f>
        <v>150</v>
      </c>
    </row>
    <row r="5" spans="1:5" x14ac:dyDescent="0.3">
      <c r="A5" s="4"/>
      <c r="B5" s="9">
        <v>2000</v>
      </c>
      <c r="C5" s="19">
        <f>B5*C3</f>
        <v>100</v>
      </c>
      <c r="D5" s="2">
        <f>B5*D3</f>
        <v>200</v>
      </c>
      <c r="E5" s="2">
        <f>B5*E3</f>
        <v>300</v>
      </c>
    </row>
    <row r="6" spans="1:5" x14ac:dyDescent="0.3">
      <c r="A6" s="4"/>
      <c r="B6" s="9">
        <v>3000</v>
      </c>
      <c r="C6" s="19">
        <f>B6*C3</f>
        <v>150</v>
      </c>
      <c r="D6" s="2">
        <f>B6*D3</f>
        <v>300</v>
      </c>
      <c r="E6" s="2">
        <f>B6*E3</f>
        <v>450</v>
      </c>
    </row>
    <row r="7" spans="1:5" x14ac:dyDescent="0.3">
      <c r="A7" s="10"/>
      <c r="B7" s="12">
        <v>4000</v>
      </c>
      <c r="C7" s="19">
        <f>B7*C3</f>
        <v>200</v>
      </c>
      <c r="D7" s="2">
        <f>B7*D3</f>
        <v>400</v>
      </c>
      <c r="E7" s="2">
        <f>B7*E3</f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6D96-6191-4B68-AAC4-A44D089280A6}">
  <dimension ref="A1:E4"/>
  <sheetViews>
    <sheetView workbookViewId="0">
      <selection activeCell="C13" sqref="C13"/>
    </sheetView>
  </sheetViews>
  <sheetFormatPr defaultRowHeight="14.4" x14ac:dyDescent="0.3"/>
  <cols>
    <col min="1" max="1" width="10.44140625" customWidth="1"/>
    <col min="2" max="2" width="11.44140625" customWidth="1"/>
    <col min="3" max="3" width="12.88671875" customWidth="1"/>
    <col min="4" max="4" width="11.77734375" customWidth="1"/>
    <col min="5" max="5" width="12.44140625" customWidth="1"/>
  </cols>
  <sheetData>
    <row r="1" spans="1:5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3">
      <c r="A2" s="1">
        <v>1000000</v>
      </c>
      <c r="B2" s="13">
        <v>0.05</v>
      </c>
      <c r="C2" s="21">
        <v>4.1999999999999997E-3</v>
      </c>
      <c r="D2">
        <v>30</v>
      </c>
      <c r="E2">
        <v>360</v>
      </c>
    </row>
    <row r="4" spans="1:5" x14ac:dyDescent="0.3">
      <c r="A4" t="s">
        <v>54</v>
      </c>
      <c r="B4" s="22">
        <f>PMT(C2,E2,-A2)</f>
        <v>5392.6890963378219</v>
      </c>
      <c r="D4" s="23">
        <f>PMT(C2,E2,-A2)</f>
        <v>5392.6890963378219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95E8-1FD1-4DFB-B38E-B66C0D5836F2}">
  <dimension ref="A1:O34"/>
  <sheetViews>
    <sheetView topLeftCell="A16" workbookViewId="0">
      <selection activeCell="F21" sqref="F21"/>
    </sheetView>
  </sheetViews>
  <sheetFormatPr defaultRowHeight="14.4" x14ac:dyDescent="0.3"/>
  <cols>
    <col min="1" max="1" width="21.88671875" customWidth="1"/>
    <col min="2" max="2" width="13.6640625" bestFit="1" customWidth="1"/>
    <col min="10" max="10" width="20.5546875" customWidth="1"/>
    <col min="11" max="11" width="19.77734375" customWidth="1"/>
    <col min="13" max="13" width="13.33203125" customWidth="1"/>
    <col min="15" max="15" width="12.21875" customWidth="1"/>
  </cols>
  <sheetData>
    <row r="1" spans="1:15" x14ac:dyDescent="0.3">
      <c r="A1" s="25" t="s">
        <v>55</v>
      </c>
      <c r="B1" s="25" t="s">
        <v>56</v>
      </c>
      <c r="C1" s="25" t="s">
        <v>57</v>
      </c>
      <c r="D1" s="25" t="s">
        <v>58</v>
      </c>
      <c r="E1" s="25" t="s">
        <v>59</v>
      </c>
      <c r="F1" s="25" t="s">
        <v>60</v>
      </c>
      <c r="G1" s="25" t="s">
        <v>73</v>
      </c>
      <c r="H1" s="25" t="s">
        <v>72</v>
      </c>
      <c r="I1" s="25" t="s">
        <v>74</v>
      </c>
      <c r="J1" s="25" t="s">
        <v>75</v>
      </c>
      <c r="K1" s="25" t="s">
        <v>76</v>
      </c>
      <c r="L1" s="25" t="s">
        <v>77</v>
      </c>
      <c r="M1" s="25" t="s">
        <v>78</v>
      </c>
      <c r="N1" s="25" t="s">
        <v>79</v>
      </c>
    </row>
    <row r="2" spans="1:15" x14ac:dyDescent="0.3">
      <c r="A2" s="2" t="s">
        <v>61</v>
      </c>
      <c r="B2" s="2" t="s">
        <v>65</v>
      </c>
      <c r="C2" s="2">
        <v>24</v>
      </c>
      <c r="D2" s="2">
        <v>180</v>
      </c>
      <c r="E2" s="2">
        <v>80</v>
      </c>
      <c r="F2" s="2">
        <f>E2/((D2/100)^2)</f>
        <v>24.691358024691358</v>
      </c>
      <c r="G2" s="2">
        <f>POWER(D2/100,2)</f>
        <v>3.24</v>
      </c>
      <c r="H2" s="2">
        <f>_xlfn.CEILING.MATH(G2,1)</f>
        <v>4</v>
      </c>
      <c r="I2" s="2" t="str">
        <f>_xlfn.CONCAT(C2,B2)</f>
        <v>24M</v>
      </c>
      <c r="J2" s="2" t="str">
        <f>TRIM(A2)</f>
        <v>A Dijiang</v>
      </c>
      <c r="K2" s="2" t="str">
        <f>REPLACE(A2,1,1,"B")</f>
        <v>B Dijiang</v>
      </c>
      <c r="L2" s="2"/>
      <c r="M2" s="2"/>
      <c r="N2" s="2"/>
    </row>
    <row r="3" spans="1:15" x14ac:dyDescent="0.3">
      <c r="A3" s="2" t="s">
        <v>62</v>
      </c>
      <c r="B3" s="2" t="s">
        <v>65</v>
      </c>
      <c r="C3" s="2">
        <v>23</v>
      </c>
      <c r="D3" s="2">
        <v>170</v>
      </c>
      <c r="E3" s="2">
        <v>60</v>
      </c>
      <c r="F3" s="2">
        <f t="shared" ref="F3:F5" si="0">E3/((D3/100)^2)</f>
        <v>20.761245674740486</v>
      </c>
      <c r="G3" s="2">
        <f t="shared" ref="G3:G5" si="1">POWER(D3/100,2)</f>
        <v>2.8899999999999997</v>
      </c>
      <c r="H3" s="2">
        <f t="shared" ref="H3:H5" si="2">_xlfn.CEILING.MATH(G3,1)</f>
        <v>3</v>
      </c>
      <c r="I3" s="2" t="str">
        <f t="shared" ref="I3:I5" si="3">_xlfn.CONCAT(C3,B3)</f>
        <v>23M</v>
      </c>
      <c r="J3" s="2" t="str">
        <f t="shared" ref="J3:J5" si="4">TRIM(A3)</f>
        <v>A Lamusi</v>
      </c>
      <c r="K3" s="2" t="str">
        <f>REPLACE(A3,1,1,"B")</f>
        <v>B Lamusi</v>
      </c>
      <c r="L3" s="2"/>
      <c r="M3" s="2"/>
      <c r="N3" s="2"/>
    </row>
    <row r="4" spans="1:15" x14ac:dyDescent="0.3">
      <c r="A4" s="2" t="s">
        <v>63</v>
      </c>
      <c r="B4" s="2" t="s">
        <v>66</v>
      </c>
      <c r="C4" s="2">
        <v>21</v>
      </c>
      <c r="D4" s="2">
        <v>185</v>
      </c>
      <c r="E4" s="2">
        <v>82</v>
      </c>
      <c r="F4" s="2">
        <f t="shared" si="0"/>
        <v>23.959094229364496</v>
      </c>
      <c r="G4" s="2">
        <f t="shared" si="1"/>
        <v>3.4225000000000003</v>
      </c>
      <c r="H4" s="2">
        <f t="shared" si="2"/>
        <v>4</v>
      </c>
      <c r="I4" s="2" t="str">
        <f t="shared" si="3"/>
        <v>21F</v>
      </c>
      <c r="J4" s="2" t="str">
        <f t="shared" si="4"/>
        <v>Christine Jacoba Aaftink</v>
      </c>
      <c r="K4" s="2" t="str">
        <f>SUBSTITUTE(A4,"Jacoba","Rahim")</f>
        <v>Christine Rahim Aaftink</v>
      </c>
      <c r="L4" s="2" t="str">
        <f>LEFT(A4,9)</f>
        <v>Christine</v>
      </c>
      <c r="M4" s="2" t="str">
        <f>MID(A4,11,6)</f>
        <v>Jacoba</v>
      </c>
      <c r="N4" s="2" t="str">
        <f>RIGHT(A4,7)</f>
        <v>Aaftink</v>
      </c>
    </row>
    <row r="5" spans="1:15" x14ac:dyDescent="0.3">
      <c r="A5" s="2" t="s">
        <v>64</v>
      </c>
      <c r="B5" s="2" t="s">
        <v>65</v>
      </c>
      <c r="C5" s="2">
        <v>31</v>
      </c>
      <c r="D5" s="2">
        <v>188</v>
      </c>
      <c r="E5" s="2">
        <v>75</v>
      </c>
      <c r="F5" s="2">
        <f t="shared" si="0"/>
        <v>21.22000905387053</v>
      </c>
      <c r="G5" s="2">
        <f t="shared" si="1"/>
        <v>3.5343999999999998</v>
      </c>
      <c r="H5" s="2">
        <f t="shared" si="2"/>
        <v>4</v>
      </c>
      <c r="I5" s="2" t="str">
        <f t="shared" si="3"/>
        <v>31M</v>
      </c>
      <c r="J5" s="2" t="str">
        <f t="shared" si="4"/>
        <v>Per Knut Aaland</v>
      </c>
      <c r="K5" s="2" t="s">
        <v>64</v>
      </c>
      <c r="L5" s="2" t="str">
        <f>LEFT(A5,3)</f>
        <v>Per</v>
      </c>
      <c r="M5" s="2" t="str">
        <f>MID(A5,5,4)</f>
        <v>Knut</v>
      </c>
      <c r="N5" s="2" t="str">
        <f>RIGHT(A5,6)</f>
        <v>Aaland</v>
      </c>
    </row>
    <row r="6" spans="1:15" x14ac:dyDescent="0.3">
      <c r="B6" s="2" t="s">
        <v>67</v>
      </c>
      <c r="C6" s="2">
        <f>SUM(C2:C5)</f>
        <v>99</v>
      </c>
      <c r="D6" s="2" t="s">
        <v>69</v>
      </c>
      <c r="E6" s="2">
        <f>MIN(E2:E5)</f>
        <v>60</v>
      </c>
    </row>
    <row r="7" spans="1:15" x14ac:dyDescent="0.3">
      <c r="B7" s="2" t="s">
        <v>68</v>
      </c>
      <c r="C7" s="2">
        <f>AVERAGE(C2:C5)</f>
        <v>24.75</v>
      </c>
      <c r="D7" s="2" t="s">
        <v>70</v>
      </c>
      <c r="E7" s="2">
        <f>MAX(E2:E5)</f>
        <v>82</v>
      </c>
    </row>
    <row r="8" spans="1:15" x14ac:dyDescent="0.3">
      <c r="B8" s="2"/>
      <c r="C8" s="2"/>
      <c r="D8" s="2" t="s">
        <v>71</v>
      </c>
      <c r="E8" s="2">
        <f>COUNT(E2:E5)</f>
        <v>4</v>
      </c>
    </row>
    <row r="10" spans="1:15" x14ac:dyDescent="0.3">
      <c r="A10" s="26" t="s">
        <v>55</v>
      </c>
      <c r="B10" s="26" t="s">
        <v>56</v>
      </c>
      <c r="C10" s="26" t="s">
        <v>57</v>
      </c>
      <c r="D10" s="26" t="s">
        <v>58</v>
      </c>
      <c r="E10" s="26" t="s">
        <v>59</v>
      </c>
      <c r="F10" s="26" t="s">
        <v>74</v>
      </c>
      <c r="I10" s="27" t="s">
        <v>55</v>
      </c>
      <c r="J10" s="27" t="s">
        <v>56</v>
      </c>
      <c r="K10" s="27" t="s">
        <v>57</v>
      </c>
      <c r="L10" s="27" t="s">
        <v>58</v>
      </c>
      <c r="M10" s="27" t="s">
        <v>59</v>
      </c>
      <c r="N10" s="27" t="s">
        <v>74</v>
      </c>
      <c r="O10" s="27" t="s">
        <v>91</v>
      </c>
    </row>
    <row r="11" spans="1:15" x14ac:dyDescent="0.3">
      <c r="A11" s="2" t="s">
        <v>61</v>
      </c>
      <c r="B11" s="2" t="s">
        <v>65</v>
      </c>
      <c r="C11" s="2">
        <v>24</v>
      </c>
      <c r="D11" s="2">
        <v>180</v>
      </c>
      <c r="E11" s="2">
        <v>80</v>
      </c>
      <c r="F11" s="2" t="str">
        <f>_xlfn.CONCAT(C2,B2)</f>
        <v>24M</v>
      </c>
      <c r="I11" s="2" t="s">
        <v>61</v>
      </c>
      <c r="J11" s="2" t="s">
        <v>65</v>
      </c>
      <c r="K11" s="2">
        <v>24</v>
      </c>
      <c r="L11" s="2">
        <v>180</v>
      </c>
      <c r="M11" s="2">
        <v>80</v>
      </c>
      <c r="N11" s="2" t="str">
        <f>_xlfn.CONCAT(C2,B2)</f>
        <v>24M</v>
      </c>
      <c r="O11" s="2" t="s">
        <v>92</v>
      </c>
    </row>
    <row r="12" spans="1:15" x14ac:dyDescent="0.3">
      <c r="A12" s="2" t="s">
        <v>62</v>
      </c>
      <c r="B12" s="2" t="s">
        <v>65</v>
      </c>
      <c r="C12" s="2">
        <v>23</v>
      </c>
      <c r="D12" s="2">
        <v>170</v>
      </c>
      <c r="E12" s="2">
        <v>60</v>
      </c>
      <c r="F12" s="2" t="str">
        <f t="shared" ref="F12:F14" si="5">_xlfn.CONCAT(C3,B3)</f>
        <v>23M</v>
      </c>
      <c r="I12" s="2" t="s">
        <v>62</v>
      </c>
      <c r="J12" s="2" t="s">
        <v>65</v>
      </c>
      <c r="K12" s="2">
        <v>23</v>
      </c>
      <c r="L12" s="2">
        <v>170</v>
      </c>
      <c r="M12" s="2">
        <v>60</v>
      </c>
      <c r="N12" s="2" t="str">
        <f t="shared" ref="N12:N14" si="6">_xlfn.CONCAT(C3,B3)</f>
        <v>23M</v>
      </c>
      <c r="O12" s="2" t="s">
        <v>92</v>
      </c>
    </row>
    <row r="13" spans="1:15" x14ac:dyDescent="0.3">
      <c r="A13" s="2" t="s">
        <v>63</v>
      </c>
      <c r="B13" s="2" t="s">
        <v>66</v>
      </c>
      <c r="C13" s="2">
        <v>21</v>
      </c>
      <c r="D13" s="2">
        <v>185</v>
      </c>
      <c r="E13" s="2">
        <v>82</v>
      </c>
      <c r="F13" s="2" t="str">
        <f t="shared" si="5"/>
        <v>21F</v>
      </c>
      <c r="I13" s="2" t="s">
        <v>63</v>
      </c>
      <c r="J13" s="2" t="s">
        <v>66</v>
      </c>
      <c r="K13" s="2">
        <v>21</v>
      </c>
      <c r="L13" s="2">
        <v>185</v>
      </c>
      <c r="M13" s="2">
        <v>82</v>
      </c>
      <c r="N13" s="2" t="str">
        <f t="shared" si="6"/>
        <v>21F</v>
      </c>
      <c r="O13" s="2" t="s">
        <v>93</v>
      </c>
    </row>
    <row r="14" spans="1:15" x14ac:dyDescent="0.3">
      <c r="A14" s="2" t="s">
        <v>64</v>
      </c>
      <c r="B14" s="2" t="s">
        <v>65</v>
      </c>
      <c r="C14" s="2">
        <v>31</v>
      </c>
      <c r="D14" s="2">
        <v>188</v>
      </c>
      <c r="E14" s="2">
        <v>75</v>
      </c>
      <c r="F14" s="2" t="str">
        <f t="shared" si="5"/>
        <v>31M</v>
      </c>
      <c r="I14" s="2" t="s">
        <v>64</v>
      </c>
      <c r="J14" s="2" t="s">
        <v>65</v>
      </c>
      <c r="K14" s="2">
        <v>31</v>
      </c>
      <c r="L14" s="2">
        <v>188</v>
      </c>
      <c r="M14" s="2">
        <v>75</v>
      </c>
      <c r="N14" s="2" t="str">
        <f t="shared" si="6"/>
        <v>31M</v>
      </c>
      <c r="O14" s="2" t="s">
        <v>94</v>
      </c>
    </row>
    <row r="15" spans="1:15" x14ac:dyDescent="0.3">
      <c r="A15" s="2" t="str" cm="1">
        <f t="array" ref="A15:F15">UPPER(A10:F10)</f>
        <v>NAME</v>
      </c>
      <c r="B15" s="2" t="str">
        <v>SEX</v>
      </c>
      <c r="C15" s="2" t="str">
        <v>AGE</v>
      </c>
      <c r="D15" s="2" t="str">
        <v>HEIGHT</v>
      </c>
      <c r="E15" s="2" t="str">
        <v>WEIGHT</v>
      </c>
      <c r="F15" s="2" t="str">
        <v>CONCAT</v>
      </c>
      <c r="M15" s="2"/>
    </row>
    <row r="16" spans="1:15" x14ac:dyDescent="0.3">
      <c r="A16" s="2" t="str" cm="1">
        <f t="array" ref="A16:F16">LOWER(A10:F10)</f>
        <v>name</v>
      </c>
      <c r="B16" s="2" t="str">
        <v>sex</v>
      </c>
      <c r="C16" s="2" t="str">
        <v>age</v>
      </c>
      <c r="D16" s="2" t="str">
        <v>height</v>
      </c>
      <c r="E16" s="2" t="str">
        <v>weight</v>
      </c>
      <c r="F16" s="2" t="str">
        <v>concat</v>
      </c>
      <c r="M16" s="2" t="str">
        <f>VLOOKUP(I11,I11:O14,7,FALSE)</f>
        <v>china</v>
      </c>
    </row>
    <row r="17" spans="1:11" x14ac:dyDescent="0.3">
      <c r="A17" s="2" t="str" cm="1">
        <f t="array" ref="A17:F17">PROPER(A10:F10)</f>
        <v>Name</v>
      </c>
      <c r="B17" s="2" t="str">
        <v>Sex</v>
      </c>
      <c r="C17" s="2" t="str">
        <v>Age</v>
      </c>
      <c r="D17" s="2" t="str">
        <v>Height</v>
      </c>
      <c r="E17" s="2" t="str">
        <v>Weight</v>
      </c>
      <c r="F17" s="2" t="str">
        <v>Concat</v>
      </c>
    </row>
    <row r="20" spans="1:11" x14ac:dyDescent="0.3">
      <c r="A20" s="24">
        <f ca="1">NOW()</f>
        <v>45176.660186111112</v>
      </c>
    </row>
    <row r="21" spans="1:11" x14ac:dyDescent="0.3">
      <c r="G21" s="28" t="s">
        <v>55</v>
      </c>
      <c r="H21" s="28" t="s">
        <v>61</v>
      </c>
      <c r="I21" s="28" t="s">
        <v>62</v>
      </c>
      <c r="J21" s="28" t="s">
        <v>63</v>
      </c>
      <c r="K21" s="28" t="s">
        <v>64</v>
      </c>
    </row>
    <row r="22" spans="1:11" x14ac:dyDescent="0.3">
      <c r="A22" s="29" t="s">
        <v>80</v>
      </c>
      <c r="B22" s="30">
        <f ca="1">NOW()</f>
        <v>45176.660186111112</v>
      </c>
      <c r="G22" s="2" t="s">
        <v>56</v>
      </c>
      <c r="H22" s="2" t="s">
        <v>65</v>
      </c>
      <c r="I22" s="2" t="s">
        <v>65</v>
      </c>
      <c r="J22" s="2" t="s">
        <v>66</v>
      </c>
      <c r="K22" s="2" t="s">
        <v>65</v>
      </c>
    </row>
    <row r="23" spans="1:11" x14ac:dyDescent="0.3">
      <c r="A23" s="29" t="s">
        <v>81</v>
      </c>
      <c r="B23" s="2">
        <f ca="1">SECOND(NOW())</f>
        <v>40</v>
      </c>
      <c r="G23" s="2" t="s">
        <v>57</v>
      </c>
      <c r="H23" s="2">
        <v>24</v>
      </c>
      <c r="I23" s="2">
        <v>23</v>
      </c>
      <c r="J23" s="2">
        <v>21</v>
      </c>
      <c r="K23" s="2">
        <v>31</v>
      </c>
    </row>
    <row r="24" spans="1:11" x14ac:dyDescent="0.3">
      <c r="A24" s="29" t="s">
        <v>82</v>
      </c>
      <c r="B24" s="2">
        <f ca="1">MINUTE(NOW())</f>
        <v>50</v>
      </c>
      <c r="G24" s="2" t="s">
        <v>58</v>
      </c>
      <c r="H24" s="2">
        <v>180</v>
      </c>
      <c r="I24" s="2">
        <v>170</v>
      </c>
      <c r="J24" s="2">
        <v>185</v>
      </c>
      <c r="K24" s="2">
        <v>188</v>
      </c>
    </row>
    <row r="25" spans="1:11" x14ac:dyDescent="0.3">
      <c r="A25" s="29" t="s">
        <v>83</v>
      </c>
      <c r="B25" s="2">
        <f ca="1">HOUR(NOW())</f>
        <v>15</v>
      </c>
      <c r="G25" s="2" t="s">
        <v>59</v>
      </c>
      <c r="H25" s="2">
        <v>80</v>
      </c>
      <c r="I25" s="2">
        <v>60</v>
      </c>
      <c r="J25" s="2">
        <v>82</v>
      </c>
      <c r="K25" s="2">
        <v>75</v>
      </c>
    </row>
    <row r="26" spans="1:11" x14ac:dyDescent="0.3">
      <c r="A26" s="29" t="s">
        <v>84</v>
      </c>
      <c r="B26" s="31">
        <f ca="1">TODAY()</f>
        <v>45176</v>
      </c>
      <c r="K26" s="2"/>
    </row>
    <row r="27" spans="1:11" x14ac:dyDescent="0.3">
      <c r="A27" s="29" t="s">
        <v>85</v>
      </c>
      <c r="B27" s="2">
        <f ca="1">DAY(TODAY())</f>
        <v>7</v>
      </c>
      <c r="K27" s="2" t="str">
        <f>HLOOKUP(H21,G21:K25,2,FALSE)</f>
        <v>M</v>
      </c>
    </row>
    <row r="28" spans="1:11" x14ac:dyDescent="0.3">
      <c r="A28" s="29" t="s">
        <v>86</v>
      </c>
      <c r="B28" s="2">
        <f ca="1">MONTH(TODAY())</f>
        <v>9</v>
      </c>
    </row>
    <row r="29" spans="1:11" x14ac:dyDescent="0.3">
      <c r="A29" s="29" t="s">
        <v>87</v>
      </c>
      <c r="B29" s="2">
        <f ca="1">YEAR(TODAY())</f>
        <v>2023</v>
      </c>
    </row>
    <row r="31" spans="1:11" x14ac:dyDescent="0.3">
      <c r="A31" s="25" t="s">
        <v>88</v>
      </c>
      <c r="B31" s="25" t="s">
        <v>89</v>
      </c>
      <c r="C31" s="25" t="s">
        <v>90</v>
      </c>
    </row>
    <row r="32" spans="1:11" x14ac:dyDescent="0.3">
      <c r="A32" s="31">
        <v>44288</v>
      </c>
      <c r="B32" s="31">
        <v>44298</v>
      </c>
      <c r="C32" s="2">
        <f>DATEDIF(A32,B32,"d")</f>
        <v>10</v>
      </c>
    </row>
    <row r="33" spans="1:3" x14ac:dyDescent="0.3">
      <c r="A33" s="31">
        <v>44328</v>
      </c>
      <c r="B33" s="31">
        <v>44361</v>
      </c>
      <c r="C33" s="2">
        <f t="shared" ref="C33:C34" si="7">DATEDIF(A33,B33,"d")</f>
        <v>33</v>
      </c>
    </row>
    <row r="34" spans="1:3" x14ac:dyDescent="0.3">
      <c r="A34" s="31">
        <v>44444</v>
      </c>
      <c r="B34" s="31">
        <v>44474</v>
      </c>
      <c r="C34" s="2">
        <f t="shared" si="7"/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7B49-3D8C-44D4-B453-3A7A23D6352C}">
  <dimension ref="A1:H20"/>
  <sheetViews>
    <sheetView workbookViewId="0">
      <selection activeCell="H21" sqref="H21"/>
    </sheetView>
  </sheetViews>
  <sheetFormatPr defaultRowHeight="14.4" x14ac:dyDescent="0.3"/>
  <cols>
    <col min="1" max="1" width="9.44140625" customWidth="1"/>
    <col min="3" max="3" width="11.21875" customWidth="1"/>
    <col min="4" max="4" width="16.21875" customWidth="1"/>
  </cols>
  <sheetData>
    <row r="1" spans="1:8" x14ac:dyDescent="0.3">
      <c r="A1" t="s">
        <v>95</v>
      </c>
      <c r="B1" t="s">
        <v>96</v>
      </c>
      <c r="C1" t="s">
        <v>97</v>
      </c>
      <c r="D1" t="s">
        <v>98</v>
      </c>
    </row>
    <row r="2" spans="1:8" x14ac:dyDescent="0.3">
      <c r="A2">
        <v>1</v>
      </c>
      <c r="B2">
        <v>8000</v>
      </c>
      <c r="C2" t="s">
        <v>99</v>
      </c>
      <c r="D2">
        <v>10</v>
      </c>
    </row>
    <row r="3" spans="1:8" x14ac:dyDescent="0.3">
      <c r="A3">
        <v>2</v>
      </c>
      <c r="B3">
        <v>11000</v>
      </c>
      <c r="C3" t="s">
        <v>99</v>
      </c>
      <c r="D3">
        <v>9</v>
      </c>
    </row>
    <row r="4" spans="1:8" x14ac:dyDescent="0.3">
      <c r="A4">
        <v>3</v>
      </c>
      <c r="B4">
        <v>6000</v>
      </c>
      <c r="C4" t="s">
        <v>100</v>
      </c>
      <c r="D4">
        <v>5</v>
      </c>
    </row>
    <row r="5" spans="1:8" x14ac:dyDescent="0.3">
      <c r="A5">
        <v>4</v>
      </c>
      <c r="B5">
        <v>15000</v>
      </c>
      <c r="C5" t="s">
        <v>99</v>
      </c>
      <c r="D5">
        <v>10</v>
      </c>
    </row>
    <row r="6" spans="1:8" x14ac:dyDescent="0.3">
      <c r="A6">
        <v>5</v>
      </c>
      <c r="B6">
        <v>10000</v>
      </c>
      <c r="C6" t="s">
        <v>100</v>
      </c>
      <c r="D6">
        <v>2</v>
      </c>
    </row>
    <row r="7" spans="1:8" x14ac:dyDescent="0.3">
      <c r="A7">
        <v>6</v>
      </c>
      <c r="B7">
        <v>15000</v>
      </c>
      <c r="C7" t="s">
        <v>99</v>
      </c>
      <c r="D7">
        <v>5</v>
      </c>
    </row>
    <row r="8" spans="1:8" x14ac:dyDescent="0.3">
      <c r="A8">
        <v>7</v>
      </c>
      <c r="B8">
        <v>13000</v>
      </c>
      <c r="C8" t="s">
        <v>99</v>
      </c>
      <c r="D8">
        <v>999</v>
      </c>
    </row>
    <row r="9" spans="1:8" x14ac:dyDescent="0.3">
      <c r="A9">
        <v>8</v>
      </c>
      <c r="B9">
        <v>8000</v>
      </c>
      <c r="C9" t="s">
        <v>99</v>
      </c>
      <c r="D9">
        <v>2</v>
      </c>
    </row>
    <row r="10" spans="1:8" x14ac:dyDescent="0.3">
      <c r="A10">
        <v>9</v>
      </c>
      <c r="B10">
        <v>11000</v>
      </c>
      <c r="C10" t="s">
        <v>100</v>
      </c>
      <c r="D10">
        <v>5</v>
      </c>
    </row>
    <row r="11" spans="1:8" x14ac:dyDescent="0.3">
      <c r="A11">
        <v>10</v>
      </c>
      <c r="B11">
        <v>9000</v>
      </c>
      <c r="C11" t="s">
        <v>99</v>
      </c>
      <c r="D11">
        <v>6</v>
      </c>
    </row>
    <row r="14" spans="1:8" x14ac:dyDescent="0.3">
      <c r="A14" s="32" t="s">
        <v>101</v>
      </c>
    </row>
    <row r="15" spans="1:8" x14ac:dyDescent="0.3">
      <c r="A15" t="s">
        <v>102</v>
      </c>
      <c r="H15">
        <f>SUMIF(C2:C11,C2,B2:B11)</f>
        <v>79000</v>
      </c>
    </row>
    <row r="16" spans="1:8" x14ac:dyDescent="0.3">
      <c r="A16" t="s">
        <v>103</v>
      </c>
      <c r="H16">
        <f>SUMIF(C2:C11,C4,B2:B11)</f>
        <v>27000</v>
      </c>
    </row>
    <row r="18" spans="1:8" x14ac:dyDescent="0.3">
      <c r="A18" t="s">
        <v>104</v>
      </c>
      <c r="H18">
        <f>SUMIF(B2:B11,"&gt;10000",D2:D11)</f>
        <v>1028</v>
      </c>
    </row>
    <row r="19" spans="1:8" x14ac:dyDescent="0.3">
      <c r="A19" t="s">
        <v>105</v>
      </c>
      <c r="H19">
        <f>SUMIF(B2:B11,"&gt;10000",B2:B11)</f>
        <v>65000</v>
      </c>
    </row>
    <row r="20" spans="1:8" x14ac:dyDescent="0.3">
      <c r="A20" t="s">
        <v>106</v>
      </c>
      <c r="H20">
        <f>SUMIF(B2:B11,"&lt;9500",B2:B11)</f>
        <v>31000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D5AD-5BBB-4DC4-A9AA-5C909B2EDA6A}">
  <dimension ref="A1:D23"/>
  <sheetViews>
    <sheetView workbookViewId="0">
      <selection activeCell="H13" sqref="H13"/>
    </sheetView>
  </sheetViews>
  <sheetFormatPr defaultRowHeight="14.4" x14ac:dyDescent="0.3"/>
  <cols>
    <col min="1" max="1" width="53.109375" customWidth="1"/>
    <col min="2" max="2" width="12.77734375" customWidth="1"/>
    <col min="4" max="4" width="13.109375" customWidth="1"/>
  </cols>
  <sheetData>
    <row r="1" spans="1:4" x14ac:dyDescent="0.3">
      <c r="A1" t="s">
        <v>107</v>
      </c>
    </row>
    <row r="2" spans="1:4" x14ac:dyDescent="0.3">
      <c r="A2" s="32" t="s">
        <v>108</v>
      </c>
      <c r="B2" s="32" t="s">
        <v>119</v>
      </c>
      <c r="C2" s="32" t="s">
        <v>124</v>
      </c>
      <c r="D2" s="32" t="s">
        <v>132</v>
      </c>
    </row>
    <row r="3" spans="1:4" x14ac:dyDescent="0.3">
      <c r="A3" t="s">
        <v>109</v>
      </c>
      <c r="B3" t="s">
        <v>120</v>
      </c>
      <c r="C3" t="s">
        <v>125</v>
      </c>
      <c r="D3">
        <v>28</v>
      </c>
    </row>
    <row r="4" spans="1:4" x14ac:dyDescent="0.3">
      <c r="A4" t="s">
        <v>110</v>
      </c>
      <c r="B4" t="s">
        <v>121</v>
      </c>
      <c r="C4" t="s">
        <v>126</v>
      </c>
      <c r="D4">
        <v>8</v>
      </c>
    </row>
    <row r="5" spans="1:4" x14ac:dyDescent="0.3">
      <c r="A5" t="s">
        <v>111</v>
      </c>
      <c r="B5" t="s">
        <v>122</v>
      </c>
      <c r="C5" t="s">
        <v>125</v>
      </c>
      <c r="D5">
        <v>19</v>
      </c>
    </row>
    <row r="6" spans="1:4" x14ac:dyDescent="0.3">
      <c r="A6" t="s">
        <v>112</v>
      </c>
      <c r="B6" t="s">
        <v>123</v>
      </c>
      <c r="C6" t="s">
        <v>127</v>
      </c>
      <c r="D6">
        <v>2</v>
      </c>
    </row>
    <row r="7" spans="1:4" x14ac:dyDescent="0.3">
      <c r="A7" t="s">
        <v>113</v>
      </c>
      <c r="B7" t="s">
        <v>122</v>
      </c>
      <c r="C7" t="s">
        <v>128</v>
      </c>
      <c r="D7">
        <v>5</v>
      </c>
    </row>
    <row r="8" spans="1:4" x14ac:dyDescent="0.3">
      <c r="A8" t="s">
        <v>114</v>
      </c>
      <c r="B8" t="s">
        <v>121</v>
      </c>
      <c r="C8" t="s">
        <v>125</v>
      </c>
      <c r="D8">
        <v>9</v>
      </c>
    </row>
    <row r="9" spans="1:4" x14ac:dyDescent="0.3">
      <c r="A9" t="s">
        <v>115</v>
      </c>
      <c r="B9" t="s">
        <v>122</v>
      </c>
      <c r="C9" t="s">
        <v>129</v>
      </c>
      <c r="D9">
        <v>18</v>
      </c>
    </row>
    <row r="10" spans="1:4" x14ac:dyDescent="0.3">
      <c r="A10" t="s">
        <v>116</v>
      </c>
      <c r="B10" t="s">
        <v>120</v>
      </c>
      <c r="C10" t="s">
        <v>125</v>
      </c>
      <c r="D10">
        <v>11</v>
      </c>
    </row>
    <row r="11" spans="1:4" x14ac:dyDescent="0.3">
      <c r="A11" t="s">
        <v>117</v>
      </c>
      <c r="B11" t="s">
        <v>123</v>
      </c>
      <c r="C11" t="s">
        <v>130</v>
      </c>
      <c r="D11">
        <v>3</v>
      </c>
    </row>
    <row r="12" spans="1:4" x14ac:dyDescent="0.3">
      <c r="A12" t="s">
        <v>118</v>
      </c>
      <c r="B12" t="s">
        <v>121</v>
      </c>
      <c r="C12" t="s">
        <v>131</v>
      </c>
      <c r="D12">
        <v>15</v>
      </c>
    </row>
    <row r="15" spans="1:4" x14ac:dyDescent="0.3">
      <c r="A15" t="s">
        <v>133</v>
      </c>
    </row>
    <row r="16" spans="1:4" x14ac:dyDescent="0.3">
      <c r="C16" s="32" t="s">
        <v>134</v>
      </c>
    </row>
    <row r="17" spans="1:3" x14ac:dyDescent="0.3">
      <c r="C17">
        <f>SUMIF(C3:C12,"USA",D3:D12)</f>
        <v>67</v>
      </c>
    </row>
    <row r="18" spans="1:3" x14ac:dyDescent="0.3">
      <c r="A18" t="s">
        <v>135</v>
      </c>
    </row>
    <row r="19" spans="1:3" x14ac:dyDescent="0.3">
      <c r="C19" s="32" t="s">
        <v>134</v>
      </c>
    </row>
    <row r="20" spans="1:3" x14ac:dyDescent="0.3">
      <c r="C20">
        <f>SUMIF(B3:B12,"Figure Skating",D3:D12)</f>
        <v>5</v>
      </c>
    </row>
    <row r="21" spans="1:3" x14ac:dyDescent="0.3">
      <c r="A21" t="s">
        <v>136</v>
      </c>
    </row>
    <row r="22" spans="1:3" x14ac:dyDescent="0.3">
      <c r="C22" s="32" t="s">
        <v>134</v>
      </c>
    </row>
    <row r="23" spans="1:3" x14ac:dyDescent="0.3">
      <c r="C23">
        <f>SUMIF(C3:C12,"USA",D3:D12)+SUMIF(C3:C12,"Jamaica",D3:D12)</f>
        <v>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DE62-8FE1-4342-A3AA-B7E8C4919C28}">
  <dimension ref="A1:C14"/>
  <sheetViews>
    <sheetView workbookViewId="0">
      <selection activeCell="B15" sqref="B15"/>
    </sheetView>
  </sheetViews>
  <sheetFormatPr defaultRowHeight="14.4" x14ac:dyDescent="0.3"/>
  <cols>
    <col min="2" max="2" width="11.109375" customWidth="1"/>
  </cols>
  <sheetData>
    <row r="1" spans="1:3" x14ac:dyDescent="0.3">
      <c r="A1" s="32" t="s">
        <v>108</v>
      </c>
      <c r="B1" s="32" t="s">
        <v>145</v>
      </c>
      <c r="C1" s="32" t="s">
        <v>146</v>
      </c>
    </row>
    <row r="2" spans="1:3" x14ac:dyDescent="0.3">
      <c r="A2" t="s">
        <v>137</v>
      </c>
      <c r="B2">
        <v>35</v>
      </c>
      <c r="C2" t="s">
        <v>147</v>
      </c>
    </row>
    <row r="3" spans="1:3" x14ac:dyDescent="0.3">
      <c r="A3" t="s">
        <v>138</v>
      </c>
      <c r="B3">
        <v>25</v>
      </c>
      <c r="C3" t="s">
        <v>148</v>
      </c>
    </row>
    <row r="4" spans="1:3" x14ac:dyDescent="0.3">
      <c r="A4" t="s">
        <v>139</v>
      </c>
      <c r="B4">
        <v>48</v>
      </c>
      <c r="C4" t="s">
        <v>149</v>
      </c>
    </row>
    <row r="5" spans="1:3" x14ac:dyDescent="0.3">
      <c r="A5" t="s">
        <v>140</v>
      </c>
      <c r="B5">
        <v>37</v>
      </c>
      <c r="C5" t="s">
        <v>150</v>
      </c>
    </row>
    <row r="6" spans="1:3" x14ac:dyDescent="0.3">
      <c r="A6" t="s">
        <v>141</v>
      </c>
      <c r="B6">
        <v>52</v>
      </c>
      <c r="C6" t="s">
        <v>151</v>
      </c>
    </row>
    <row r="7" spans="1:3" x14ac:dyDescent="0.3">
      <c r="A7" t="s">
        <v>142</v>
      </c>
      <c r="B7">
        <v>32</v>
      </c>
      <c r="C7" t="s">
        <v>152</v>
      </c>
    </row>
    <row r="8" spans="1:3" x14ac:dyDescent="0.3">
      <c r="A8" t="s">
        <v>143</v>
      </c>
      <c r="B8">
        <v>33</v>
      </c>
      <c r="C8" t="s">
        <v>153</v>
      </c>
    </row>
    <row r="9" spans="1:3" x14ac:dyDescent="0.3">
      <c r="A9" t="s">
        <v>144</v>
      </c>
      <c r="B9">
        <v>45</v>
      </c>
      <c r="C9" t="s">
        <v>154</v>
      </c>
    </row>
    <row r="12" spans="1:3" x14ac:dyDescent="0.3">
      <c r="A12" s="32" t="s">
        <v>108</v>
      </c>
      <c r="B12" s="32" t="s">
        <v>155</v>
      </c>
    </row>
    <row r="13" spans="1:3" x14ac:dyDescent="0.3">
      <c r="A13" t="s">
        <v>141</v>
      </c>
      <c r="B13" t="str">
        <f>VLOOKUP(A6,A2:C9,3,FALSE)</f>
        <v>Netflix</v>
      </c>
    </row>
    <row r="14" spans="1:3" x14ac:dyDescent="0.3">
      <c r="A14" t="s">
        <v>142</v>
      </c>
      <c r="B14" t="str">
        <f>VLOOKUP(A7,A2:C9,3,FALSE)</f>
        <v>Disney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A67A-6C10-49BF-B933-D1ADC360C67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Sheet8</vt:lpstr>
      <vt:lpstr>Sheet7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Charintohn Saibua</dc:creator>
  <cp:lastModifiedBy>Charintohn Saibua</cp:lastModifiedBy>
  <dcterms:created xsi:type="dcterms:W3CDTF">2023-09-07T03:26:38Z</dcterms:created>
  <dcterms:modified xsi:type="dcterms:W3CDTF">2023-09-07T08:54:57Z</dcterms:modified>
</cp:coreProperties>
</file>